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705" yWindow="-15" windowWidth="12540" windowHeight="6240"/>
  </bookViews>
  <sheets>
    <sheet name="Összesítő" sheetId="69" r:id="rId1"/>
    <sheet name="Összesítő cofog" sheetId="39" r:id="rId2"/>
    <sheet name="Bevételek" sheetId="68" r:id="rId3"/>
    <sheet name="Kiadások" sheetId="66" r:id="rId4"/>
    <sheet name="Igazgatás" sheetId="78" r:id="rId5"/>
    <sheet name="Községgazd" sheetId="83" r:id="rId6"/>
    <sheet name="Vagyongazd" sheetId="84" r:id="rId7"/>
    <sheet name="Közút" sheetId="81" r:id="rId8"/>
    <sheet name="Sport" sheetId="82" r:id="rId9"/>
    <sheet name="Közművelődés" sheetId="80" r:id="rId10"/>
    <sheet name="Támogatás" sheetId="79" r:id="rId11"/>
  </sheets>
  <externalReferences>
    <externalReference r:id="rId12"/>
    <externalReference r:id="rId13"/>
  </externalReferences>
  <definedNames>
    <definedName name="_xlnm.Print_Area" localSheetId="2">Bevételek!$B$1:$AC$270</definedName>
    <definedName name="_xlnm.Print_Area" localSheetId="4">Igazgatás!$B$1:$Y$284</definedName>
    <definedName name="_xlnm.Print_Area" localSheetId="3">Kiadások!$B$1:$X$255</definedName>
    <definedName name="_xlnm.Print_Area" localSheetId="9">Közművelődés!$B$1:$Z$302</definedName>
    <definedName name="_xlnm.Print_Area" localSheetId="7">Közút!$B$1:$X$255</definedName>
    <definedName name="_xlnm.Print_Area" localSheetId="5">Községgazd!$B$1:$AA$268</definedName>
    <definedName name="_xlnm.Print_Area" localSheetId="8">Sport!$B$1:$X$257</definedName>
    <definedName name="_xlnm.Print_Area" localSheetId="10">Támogatás!$B$1:$AE$269</definedName>
    <definedName name="_xlnm.Print_Area" localSheetId="6">Vagyongazd!$B$1:$X$255</definedName>
  </definedNames>
  <calcPr calcId="145621"/>
</workbook>
</file>

<file path=xl/calcChain.xml><?xml version="1.0" encoding="utf-8"?>
<calcChain xmlns="http://schemas.openxmlformats.org/spreadsheetml/2006/main">
  <c r="AE46" i="79" l="1"/>
  <c r="X173" i="78"/>
  <c r="X174" i="78" l="1"/>
  <c r="J208" i="80"/>
  <c r="L208" i="80" s="1"/>
  <c r="N208" i="80" s="1"/>
  <c r="J202" i="80"/>
  <c r="L202" i="80" s="1"/>
  <c r="N202" i="80" s="1"/>
  <c r="J203" i="80"/>
  <c r="L203" i="80" s="1"/>
  <c r="N203" i="80" s="1"/>
  <c r="J204" i="80"/>
  <c r="L204" i="80" s="1"/>
  <c r="N204" i="80" s="1"/>
  <c r="Z199" i="80"/>
  <c r="X65" i="78"/>
  <c r="X64" i="78" s="1"/>
  <c r="Z201" i="80"/>
  <c r="O10" i="69"/>
  <c r="O15" i="69" s="1"/>
  <c r="O18" i="69" s="1"/>
  <c r="O23" i="69" s="1"/>
  <c r="F14" i="69"/>
  <c r="F9" i="69"/>
  <c r="F7" i="69"/>
  <c r="F6" i="69"/>
  <c r="F10" i="69" l="1"/>
  <c r="F15" i="69" s="1"/>
  <c r="F18" i="69" s="1"/>
  <c r="F23" i="69" s="1"/>
  <c r="X175" i="78"/>
  <c r="AC126" i="68"/>
  <c r="AC127" i="68"/>
  <c r="AB127" i="68"/>
  <c r="AB126" i="68"/>
  <c r="AC7" i="68"/>
  <c r="AB7" i="68"/>
  <c r="AA139" i="68"/>
  <c r="AC133" i="68"/>
  <c r="AB133" i="68"/>
  <c r="J134" i="68"/>
  <c r="J135" i="68"/>
  <c r="K135" i="68" s="1"/>
  <c r="J47" i="68"/>
  <c r="N47" i="68" s="1"/>
  <c r="I255" i="66"/>
  <c r="I254" i="66"/>
  <c r="I253" i="66"/>
  <c r="I252" i="66"/>
  <c r="I251" i="66"/>
  <c r="I250" i="66"/>
  <c r="I249" i="66"/>
  <c r="I248" i="66"/>
  <c r="I247" i="66"/>
  <c r="I246" i="66"/>
  <c r="I245" i="66"/>
  <c r="I244" i="66"/>
  <c r="I243" i="66"/>
  <c r="I242" i="66"/>
  <c r="I241" i="66"/>
  <c r="I240" i="66"/>
  <c r="I239" i="66"/>
  <c r="I238" i="66"/>
  <c r="I237" i="66"/>
  <c r="I236" i="66"/>
  <c r="I235" i="66"/>
  <c r="I234" i="66"/>
  <c r="I233" i="66"/>
  <c r="I232" i="66"/>
  <c r="I231" i="66"/>
  <c r="I230" i="66"/>
  <c r="I229" i="66"/>
  <c r="I228" i="66"/>
  <c r="I227" i="66"/>
  <c r="I226" i="66"/>
  <c r="I225" i="66"/>
  <c r="I224" i="66"/>
  <c r="I223" i="66"/>
  <c r="I222" i="66"/>
  <c r="I221" i="66"/>
  <c r="I220" i="66"/>
  <c r="I219" i="66"/>
  <c r="I218" i="66"/>
  <c r="I217" i="66"/>
  <c r="I216" i="66"/>
  <c r="I215" i="66"/>
  <c r="I214" i="66"/>
  <c r="I213" i="66"/>
  <c r="I212" i="66"/>
  <c r="I211" i="66"/>
  <c r="I210" i="66"/>
  <c r="I209" i="66"/>
  <c r="I208" i="66"/>
  <c r="I207" i="66"/>
  <c r="I206" i="66"/>
  <c r="I205" i="66"/>
  <c r="I204" i="66"/>
  <c r="I203" i="66"/>
  <c r="I202" i="66"/>
  <c r="I201" i="66"/>
  <c r="I200" i="66"/>
  <c r="I199" i="66"/>
  <c r="I198" i="66"/>
  <c r="I197" i="66"/>
  <c r="I196" i="66"/>
  <c r="I195" i="66"/>
  <c r="I194" i="66"/>
  <c r="I193" i="66"/>
  <c r="I192" i="66"/>
  <c r="I191" i="66"/>
  <c r="I190" i="66"/>
  <c r="I189" i="66"/>
  <c r="I188" i="66"/>
  <c r="I187" i="66"/>
  <c r="I186" i="66"/>
  <c r="I185" i="66"/>
  <c r="I184" i="66"/>
  <c r="I183" i="66"/>
  <c r="I182" i="66"/>
  <c r="I181" i="66"/>
  <c r="I180" i="66"/>
  <c r="I179" i="66"/>
  <c r="I178" i="66"/>
  <c r="I177" i="66"/>
  <c r="I176" i="66"/>
  <c r="I175" i="66"/>
  <c r="I174" i="66"/>
  <c r="I173" i="66"/>
  <c r="I172" i="66"/>
  <c r="I171" i="66"/>
  <c r="I170" i="66"/>
  <c r="I169" i="66"/>
  <c r="I168" i="66"/>
  <c r="I167" i="66"/>
  <c r="I166" i="66"/>
  <c r="I165" i="66"/>
  <c r="I164" i="66"/>
  <c r="I163" i="66"/>
  <c r="I162" i="66"/>
  <c r="I161" i="66"/>
  <c r="I160" i="66"/>
  <c r="I159" i="66"/>
  <c r="I158" i="66"/>
  <c r="I157" i="66"/>
  <c r="I156" i="66"/>
  <c r="I155" i="66"/>
  <c r="I154" i="66"/>
  <c r="I153" i="66"/>
  <c r="I152" i="66"/>
  <c r="I151" i="66"/>
  <c r="I150" i="66"/>
  <c r="I149" i="66"/>
  <c r="I148" i="66"/>
  <c r="I147" i="66"/>
  <c r="I146" i="66"/>
  <c r="I145" i="66"/>
  <c r="I144" i="66"/>
  <c r="I143" i="66"/>
  <c r="I142" i="66"/>
  <c r="I141" i="66"/>
  <c r="I140" i="66"/>
  <c r="I139" i="66"/>
  <c r="I138" i="66"/>
  <c r="I137" i="66"/>
  <c r="I136" i="66"/>
  <c r="I135" i="66"/>
  <c r="I134" i="66"/>
  <c r="I133" i="66"/>
  <c r="I132" i="66"/>
  <c r="I131" i="66"/>
  <c r="I130" i="66"/>
  <c r="I129" i="66"/>
  <c r="I128" i="66"/>
  <c r="I127" i="66"/>
  <c r="I126" i="66"/>
  <c r="I125" i="66"/>
  <c r="I124" i="66"/>
  <c r="I123" i="66"/>
  <c r="I122" i="66"/>
  <c r="I121" i="66"/>
  <c r="I120" i="66"/>
  <c r="I119" i="66"/>
  <c r="I118" i="66"/>
  <c r="I117" i="66"/>
  <c r="I116" i="66"/>
  <c r="I115" i="66"/>
  <c r="I114" i="66"/>
  <c r="I113" i="66"/>
  <c r="I112" i="66"/>
  <c r="I111" i="66"/>
  <c r="I110" i="66"/>
  <c r="I109" i="66"/>
  <c r="I108" i="66"/>
  <c r="I107" i="66"/>
  <c r="I106" i="66"/>
  <c r="I105" i="66"/>
  <c r="I104" i="66"/>
  <c r="I103" i="66"/>
  <c r="I102" i="66"/>
  <c r="I101" i="66"/>
  <c r="I100" i="66"/>
  <c r="I99" i="66"/>
  <c r="I98" i="66"/>
  <c r="I97" i="66"/>
  <c r="I96" i="66"/>
  <c r="I95" i="66"/>
  <c r="I94" i="66"/>
  <c r="I93" i="66"/>
  <c r="I92" i="66"/>
  <c r="I91" i="66"/>
  <c r="I90" i="66"/>
  <c r="I89" i="66"/>
  <c r="I88" i="66"/>
  <c r="I87" i="66"/>
  <c r="I86" i="66"/>
  <c r="I85" i="66"/>
  <c r="I84" i="66"/>
  <c r="I83" i="66"/>
  <c r="I82" i="66"/>
  <c r="I81" i="66"/>
  <c r="I80" i="66"/>
  <c r="I79" i="66"/>
  <c r="I78" i="66"/>
  <c r="I77" i="66"/>
  <c r="I76" i="66"/>
  <c r="I75" i="66"/>
  <c r="I74" i="66"/>
  <c r="I73" i="66"/>
  <c r="I72" i="66"/>
  <c r="I71" i="66"/>
  <c r="I70" i="66"/>
  <c r="I69" i="66"/>
  <c r="I68" i="66"/>
  <c r="I67" i="66"/>
  <c r="I66" i="66"/>
  <c r="I65" i="66"/>
  <c r="I64" i="66"/>
  <c r="I63" i="66"/>
  <c r="I62" i="66"/>
  <c r="I61" i="66"/>
  <c r="I60" i="66"/>
  <c r="I59" i="66"/>
  <c r="I58" i="66"/>
  <c r="I57" i="66"/>
  <c r="I56" i="66"/>
  <c r="I55" i="66"/>
  <c r="I54" i="66"/>
  <c r="I53" i="66"/>
  <c r="I52" i="66"/>
  <c r="I51" i="66"/>
  <c r="I50" i="66"/>
  <c r="I49" i="66"/>
  <c r="I48" i="66"/>
  <c r="I47" i="66"/>
  <c r="I46" i="66"/>
  <c r="I45" i="66"/>
  <c r="I44" i="66"/>
  <c r="I43" i="66"/>
  <c r="I42" i="66"/>
  <c r="I41" i="66"/>
  <c r="I40" i="66"/>
  <c r="I39" i="66"/>
  <c r="I38" i="66"/>
  <c r="I37" i="66"/>
  <c r="I36" i="66"/>
  <c r="I35" i="66"/>
  <c r="I34" i="66"/>
  <c r="I33" i="66"/>
  <c r="I32" i="66"/>
  <c r="I31" i="66"/>
  <c r="I30" i="66"/>
  <c r="I29" i="66"/>
  <c r="I28" i="66"/>
  <c r="I27" i="66"/>
  <c r="I26" i="66"/>
  <c r="I25" i="66"/>
  <c r="I24" i="66"/>
  <c r="I23" i="66"/>
  <c r="I22" i="66"/>
  <c r="I21" i="66"/>
  <c r="I20" i="66"/>
  <c r="I19" i="66"/>
  <c r="I18" i="66"/>
  <c r="I17" i="66"/>
  <c r="I16" i="66"/>
  <c r="I15" i="66"/>
  <c r="I14" i="66"/>
  <c r="I13" i="66"/>
  <c r="I12" i="66"/>
  <c r="I11" i="66"/>
  <c r="I10" i="66"/>
  <c r="I9" i="66"/>
  <c r="I8" i="66"/>
  <c r="I7" i="66"/>
  <c r="I6" i="66"/>
  <c r="I5" i="66"/>
  <c r="W20" i="78" l="1"/>
  <c r="X8" i="78"/>
  <c r="Z207" i="80"/>
  <c r="Y88" i="80"/>
  <c r="Y85" i="80"/>
  <c r="Y43" i="80"/>
  <c r="Y49" i="80"/>
  <c r="Y48" i="80"/>
  <c r="Z11" i="80"/>
  <c r="Z12" i="80"/>
  <c r="AA67" i="83"/>
  <c r="AA25" i="83"/>
  <c r="S25" i="83"/>
  <c r="Z46" i="68"/>
  <c r="AE75" i="79"/>
  <c r="AD75" i="79"/>
  <c r="AE72" i="79"/>
  <c r="I55" i="82"/>
  <c r="H55" i="82"/>
  <c r="G55" i="82"/>
  <c r="I40" i="82"/>
  <c r="H40" i="82"/>
  <c r="I32" i="82"/>
  <c r="I257" i="82" s="1"/>
  <c r="H32" i="82"/>
  <c r="I255" i="81"/>
  <c r="X35" i="81"/>
  <c r="I75" i="84"/>
  <c r="I255" i="84" s="1"/>
  <c r="X146" i="84"/>
  <c r="V10" i="39"/>
  <c r="V8" i="39"/>
  <c r="J164" i="79"/>
  <c r="L164" i="79" s="1"/>
  <c r="R164" i="79" s="1"/>
  <c r="R163" i="79" s="1"/>
  <c r="R161" i="79" s="1"/>
  <c r="L133" i="68"/>
  <c r="M134" i="68"/>
  <c r="M133" i="68" s="1"/>
  <c r="V9" i="39" l="1"/>
  <c r="R269" i="79"/>
  <c r="Z198" i="80"/>
  <c r="J207" i="80"/>
  <c r="Z205" i="80"/>
  <c r="V11" i="39"/>
  <c r="V12" i="39" s="1"/>
  <c r="X60" i="78"/>
  <c r="J146" i="68" l="1"/>
  <c r="J144" i="68"/>
  <c r="J142" i="68"/>
  <c r="K142" i="68" s="1"/>
  <c r="J141" i="68"/>
  <c r="J140" i="68"/>
  <c r="H226" i="66"/>
  <c r="H225" i="66" s="1"/>
  <c r="H147" i="66"/>
  <c r="H135" i="66"/>
  <c r="H106" i="66"/>
  <c r="H66" i="66"/>
  <c r="H59" i="66" s="1"/>
  <c r="H70" i="66"/>
  <c r="H53" i="66"/>
  <c r="H50" i="66"/>
  <c r="H45" i="66"/>
  <c r="H40" i="66" s="1"/>
  <c r="H37" i="66"/>
  <c r="H33" i="66"/>
  <c r="H20" i="66"/>
  <c r="G20" i="66"/>
  <c r="H6" i="66"/>
  <c r="H5" i="66" s="1"/>
  <c r="W54" i="78"/>
  <c r="W72" i="78"/>
  <c r="N10" i="69"/>
  <c r="N15" i="69" s="1"/>
  <c r="N18" i="69" s="1"/>
  <c r="N23" i="69" s="1"/>
  <c r="E14" i="69"/>
  <c r="E10" i="69"/>
  <c r="AA127" i="68"/>
  <c r="X201" i="80"/>
  <c r="Y45" i="83"/>
  <c r="W143" i="68"/>
  <c r="H115" i="68"/>
  <c r="G115" i="79"/>
  <c r="AC75" i="79"/>
  <c r="H257" i="82"/>
  <c r="H255" i="81"/>
  <c r="H75" i="84"/>
  <c r="H255" i="84" s="1"/>
  <c r="H75" i="66" l="1"/>
  <c r="H32" i="66"/>
  <c r="H255" i="66" s="1"/>
  <c r="E15" i="69"/>
  <c r="E18" i="69" s="1"/>
  <c r="E23" i="69" s="1"/>
  <c r="G106" i="66"/>
  <c r="G143" i="68"/>
  <c r="M10" i="69" l="1"/>
  <c r="M15" i="69" s="1"/>
  <c r="M18" i="69" s="1"/>
  <c r="M23" i="69" s="1"/>
  <c r="D14" i="69"/>
  <c r="D10" i="69"/>
  <c r="C14" i="69"/>
  <c r="D15" i="69" l="1"/>
  <c r="D18" i="69" s="1"/>
  <c r="D23" i="69" s="1"/>
  <c r="G251" i="68" l="1"/>
  <c r="G225" i="68"/>
  <c r="G211" i="68" s="1"/>
  <c r="G177" i="68"/>
  <c r="G175" i="68" s="1"/>
  <c r="G168" i="68"/>
  <c r="G160" i="68"/>
  <c r="G158" i="68" s="1"/>
  <c r="G147" i="68"/>
  <c r="G139" i="68"/>
  <c r="G138" i="68" s="1"/>
  <c r="F143" i="68"/>
  <c r="G133" i="68"/>
  <c r="G130" i="68" s="1"/>
  <c r="G115" i="68"/>
  <c r="G111" i="68"/>
  <c r="G105" i="68"/>
  <c r="G99" i="68"/>
  <c r="G7" i="68"/>
  <c r="G6" i="68" s="1"/>
  <c r="G5" i="68" s="1"/>
  <c r="G104" i="68" l="1"/>
  <c r="G238" i="68"/>
  <c r="G237" i="68" s="1"/>
  <c r="D6" i="39" s="1"/>
  <c r="D5" i="39"/>
  <c r="G93" i="68"/>
  <c r="D4" i="39"/>
  <c r="G128" i="68"/>
  <c r="F225" i="66"/>
  <c r="F75" i="66"/>
  <c r="G226" i="66"/>
  <c r="G225" i="66" s="1"/>
  <c r="D10" i="39" s="1"/>
  <c r="F226" i="66"/>
  <c r="G147" i="66"/>
  <c r="D9" i="39" s="1"/>
  <c r="F147" i="66"/>
  <c r="G135" i="66"/>
  <c r="G75" i="66" s="1"/>
  <c r="F135" i="66"/>
  <c r="F106" i="66"/>
  <c r="G70" i="66"/>
  <c r="G66" i="66"/>
  <c r="F66" i="66"/>
  <c r="G53" i="66"/>
  <c r="F53" i="66"/>
  <c r="G50" i="66"/>
  <c r="F50" i="66"/>
  <c r="G45" i="66"/>
  <c r="G40" i="66" s="1"/>
  <c r="F45" i="66"/>
  <c r="F40" i="66" s="1"/>
  <c r="G37" i="66"/>
  <c r="F37" i="66"/>
  <c r="F33" i="66"/>
  <c r="G33" i="66"/>
  <c r="G24" i="66"/>
  <c r="G18" i="66"/>
  <c r="G17" i="66"/>
  <c r="G16" i="66"/>
  <c r="G15" i="66"/>
  <c r="G12" i="66"/>
  <c r="G11" i="66"/>
  <c r="G9" i="66"/>
  <c r="G72" i="78"/>
  <c r="G70" i="78" s="1"/>
  <c r="G20" i="78"/>
  <c r="G172" i="78"/>
  <c r="G101" i="78" s="1"/>
  <c r="G78" i="78"/>
  <c r="G77" i="78" s="1"/>
  <c r="G64" i="78"/>
  <c r="G56" i="78"/>
  <c r="G53" i="78"/>
  <c r="G46" i="78"/>
  <c r="G45" i="78" s="1"/>
  <c r="G40" i="78"/>
  <c r="G39" i="78" s="1"/>
  <c r="G35" i="78"/>
  <c r="G33" i="78" s="1"/>
  <c r="G6" i="78"/>
  <c r="G59" i="66" l="1"/>
  <c r="D7" i="39"/>
  <c r="G270" i="68"/>
  <c r="G6" i="66"/>
  <c r="G5" i="66" s="1"/>
  <c r="D11" i="39" s="1"/>
  <c r="F32" i="66"/>
  <c r="G32" i="66"/>
  <c r="G32" i="78"/>
  <c r="G5" i="78"/>
  <c r="D12" i="39" l="1"/>
  <c r="G284" i="78"/>
  <c r="G255" i="66"/>
  <c r="J22" i="83"/>
  <c r="G160" i="83"/>
  <c r="G64" i="83"/>
  <c r="G63" i="83" s="1"/>
  <c r="G57" i="83"/>
  <c r="G50" i="83"/>
  <c r="G43" i="83"/>
  <c r="G35" i="83"/>
  <c r="G33" i="83" s="1"/>
  <c r="G24" i="83"/>
  <c r="G20" i="83"/>
  <c r="G6" i="83"/>
  <c r="G195" i="80"/>
  <c r="G190" i="80"/>
  <c r="X205" i="80"/>
  <c r="Y205" i="80"/>
  <c r="X199" i="80"/>
  <c r="Y199" i="80"/>
  <c r="V197" i="80"/>
  <c r="V192" i="80"/>
  <c r="J196" i="80"/>
  <c r="J191" i="80"/>
  <c r="G184" i="80" l="1"/>
  <c r="G5" i="83"/>
  <c r="G42" i="83"/>
  <c r="G32" i="83"/>
  <c r="G268" i="83" s="1"/>
  <c r="G189" i="80"/>
  <c r="G188" i="80"/>
  <c r="G186" i="80" s="1"/>
  <c r="G187" i="80"/>
  <c r="G185" i="80"/>
  <c r="G93" i="80"/>
  <c r="G92" i="80"/>
  <c r="G91" i="80"/>
  <c r="G90" i="80"/>
  <c r="G87" i="80"/>
  <c r="G84" i="80"/>
  <c r="G83" i="80" s="1"/>
  <c r="G80" i="80"/>
  <c r="G79" i="80"/>
  <c r="G78" i="80"/>
  <c r="G77" i="80"/>
  <c r="G74" i="80"/>
  <c r="G73" i="80" s="1"/>
  <c r="G72" i="80"/>
  <c r="G71" i="80"/>
  <c r="G68" i="80"/>
  <c r="G65" i="80"/>
  <c r="G62" i="80"/>
  <c r="G61" i="80" s="1"/>
  <c r="G59" i="80"/>
  <c r="G58" i="80"/>
  <c r="G56" i="80"/>
  <c r="G53" i="80"/>
  <c r="G52" i="80"/>
  <c r="G47" i="80"/>
  <c r="G37" i="80"/>
  <c r="G42" i="80"/>
  <c r="G46" i="80"/>
  <c r="G45" i="80"/>
  <c r="G41" i="80"/>
  <c r="G40" i="80"/>
  <c r="G22" i="80"/>
  <c r="G19" i="80"/>
  <c r="G14" i="80"/>
  <c r="G10" i="80"/>
  <c r="G7" i="80"/>
  <c r="J231" i="79"/>
  <c r="J82" i="79"/>
  <c r="G81" i="79"/>
  <c r="J43" i="82"/>
  <c r="J42" i="82"/>
  <c r="J125" i="79"/>
  <c r="L125" i="79" s="1"/>
  <c r="N125" i="79" s="1"/>
  <c r="J124" i="79"/>
  <c r="L124" i="79" s="1"/>
  <c r="G120" i="79"/>
  <c r="G108" i="79" s="1"/>
  <c r="G239" i="79"/>
  <c r="G149" i="79"/>
  <c r="G146" i="79"/>
  <c r="G71" i="79"/>
  <c r="G70" i="79" s="1"/>
  <c r="G66" i="79"/>
  <c r="G45" i="79"/>
  <c r="G32" i="79" s="1"/>
  <c r="G41" i="82"/>
  <c r="G40" i="82" s="1"/>
  <c r="G32" i="82" s="1"/>
  <c r="G257" i="82" s="1"/>
  <c r="G53" i="81"/>
  <c r="G40" i="81"/>
  <c r="G33" i="81"/>
  <c r="G75" i="84"/>
  <c r="G255" i="84" s="1"/>
  <c r="J170" i="68"/>
  <c r="G36" i="80" l="1"/>
  <c r="G32" i="81"/>
  <c r="G255" i="81" s="1"/>
  <c r="G59" i="79"/>
  <c r="G86" i="80"/>
  <c r="J41" i="82"/>
  <c r="G6" i="80"/>
  <c r="G5" i="80" s="1"/>
  <c r="G77" i="79"/>
  <c r="G269" i="79" s="1"/>
  <c r="G57" i="80"/>
  <c r="G76" i="80"/>
  <c r="G60" i="80" s="1"/>
  <c r="G51" i="80"/>
  <c r="J106" i="68"/>
  <c r="Y127" i="68"/>
  <c r="Z127" i="68"/>
  <c r="X7" i="68"/>
  <c r="J172" i="68"/>
  <c r="J174" i="68"/>
  <c r="O174" i="68" s="1"/>
  <c r="O171" i="68" s="1"/>
  <c r="O168" i="68" s="1"/>
  <c r="J173" i="68"/>
  <c r="K173" i="68" s="1"/>
  <c r="S171" i="68"/>
  <c r="T171" i="68"/>
  <c r="U171" i="68"/>
  <c r="V171" i="68"/>
  <c r="W171" i="68"/>
  <c r="X171" i="68"/>
  <c r="Y171" i="68"/>
  <c r="Z171" i="68"/>
  <c r="AA171" i="68"/>
  <c r="AB171" i="68"/>
  <c r="AC171" i="68"/>
  <c r="R171" i="68"/>
  <c r="K170" i="68"/>
  <c r="U54" i="78"/>
  <c r="P40" i="78"/>
  <c r="T28" i="78"/>
  <c r="T22" i="78"/>
  <c r="K172" i="68" l="1"/>
  <c r="K171" i="68" s="1"/>
  <c r="K168" i="68" s="1"/>
  <c r="J171" i="68"/>
  <c r="G50" i="80"/>
  <c r="G302" i="80" s="1"/>
  <c r="L207" i="80"/>
  <c r="J206" i="80"/>
  <c r="L206" i="80" s="1"/>
  <c r="W201" i="80"/>
  <c r="J201" i="80" s="1"/>
  <c r="L201" i="80" s="1"/>
  <c r="W205" i="80"/>
  <c r="J205" i="80" s="1"/>
  <c r="J94" i="80"/>
  <c r="L94" i="80" s="1"/>
  <c r="M94" i="80" s="1"/>
  <c r="M93" i="80" s="1"/>
  <c r="J200" i="80"/>
  <c r="L200" i="80" s="1"/>
  <c r="V195" i="80"/>
  <c r="W195" i="80"/>
  <c r="X195" i="80"/>
  <c r="Y195" i="80"/>
  <c r="Z195" i="80"/>
  <c r="W190" i="80"/>
  <c r="X190" i="80"/>
  <c r="Y190" i="80"/>
  <c r="Z190" i="80"/>
  <c r="V190" i="80"/>
  <c r="J31" i="80"/>
  <c r="L31" i="80" s="1"/>
  <c r="N31" i="80" s="1"/>
  <c r="N29" i="80" s="1"/>
  <c r="J33" i="80"/>
  <c r="J34" i="80"/>
  <c r="J30" i="80"/>
  <c r="W29" i="80"/>
  <c r="V22" i="80"/>
  <c r="O22" i="80"/>
  <c r="L30" i="80"/>
  <c r="M30" i="80" s="1"/>
  <c r="M29" i="80" s="1"/>
  <c r="AB75" i="79"/>
  <c r="L199" i="80" l="1"/>
  <c r="N201" i="80"/>
  <c r="N199" i="80" s="1"/>
  <c r="M206" i="80"/>
  <c r="M205" i="80" s="1"/>
  <c r="L205" i="80"/>
  <c r="J29" i="80"/>
  <c r="L29" i="80" s="1"/>
  <c r="N198" i="80"/>
  <c r="W199" i="80"/>
  <c r="J199" i="80" s="1"/>
  <c r="N207" i="80"/>
  <c r="N205" i="80" s="1"/>
  <c r="M200" i="80"/>
  <c r="M199" i="80" s="1"/>
  <c r="J268" i="79"/>
  <c r="L268" i="79" s="1"/>
  <c r="J267" i="79"/>
  <c r="L267" i="79" s="1"/>
  <c r="J266" i="79"/>
  <c r="L266" i="79" s="1"/>
  <c r="J265" i="79"/>
  <c r="L265" i="79" s="1"/>
  <c r="J264" i="79"/>
  <c r="L264" i="79" s="1"/>
  <c r="J263" i="79"/>
  <c r="J262" i="79"/>
  <c r="L262" i="79" s="1"/>
  <c r="AE261" i="79"/>
  <c r="AD261" i="79"/>
  <c r="AC261" i="79"/>
  <c r="AB261" i="79"/>
  <c r="AA261" i="79"/>
  <c r="Z261" i="79"/>
  <c r="Y261" i="79"/>
  <c r="X261" i="79"/>
  <c r="W261" i="79"/>
  <c r="V261" i="79"/>
  <c r="U261" i="79"/>
  <c r="T261" i="79"/>
  <c r="S261" i="79"/>
  <c r="Q261" i="79"/>
  <c r="P261" i="79"/>
  <c r="O261" i="79"/>
  <c r="N261" i="79"/>
  <c r="M261" i="79"/>
  <c r="K261" i="79"/>
  <c r="J260" i="79"/>
  <c r="J259" i="79"/>
  <c r="L259" i="79" s="1"/>
  <c r="AE258" i="79"/>
  <c r="AD258" i="79"/>
  <c r="AC258" i="79"/>
  <c r="AB258" i="79"/>
  <c r="AA258" i="79"/>
  <c r="Z258" i="79"/>
  <c r="Y258" i="79"/>
  <c r="X258" i="79"/>
  <c r="W258" i="79"/>
  <c r="V258" i="79"/>
  <c r="U258" i="79"/>
  <c r="T258" i="79"/>
  <c r="S258" i="79"/>
  <c r="Q258" i="79"/>
  <c r="P258" i="79"/>
  <c r="O258" i="79"/>
  <c r="N258" i="79"/>
  <c r="M258" i="79"/>
  <c r="K258" i="79"/>
  <c r="J257" i="79"/>
  <c r="L257" i="79" s="1"/>
  <c r="J256" i="79"/>
  <c r="L256" i="79" s="1"/>
  <c r="J255" i="79"/>
  <c r="L255" i="79" s="1"/>
  <c r="J254" i="79"/>
  <c r="L254" i="79" s="1"/>
  <c r="J253" i="79"/>
  <c r="L253" i="79" s="1"/>
  <c r="M253" i="79" s="1"/>
  <c r="J252" i="79"/>
  <c r="L252" i="79" s="1"/>
  <c r="J251" i="79"/>
  <c r="L251" i="79" s="1"/>
  <c r="J250" i="79"/>
  <c r="L250" i="79" s="1"/>
  <c r="J249" i="79"/>
  <c r="L249" i="79" s="1"/>
  <c r="J248" i="79"/>
  <c r="L248" i="79" s="1"/>
  <c r="J247" i="79"/>
  <c r="L247" i="79" s="1"/>
  <c r="J246" i="79"/>
  <c r="AE245" i="79"/>
  <c r="AD245" i="79"/>
  <c r="AC245" i="79"/>
  <c r="AB245" i="79"/>
  <c r="AA245" i="79"/>
  <c r="Z245" i="79"/>
  <c r="Y245" i="79"/>
  <c r="X245" i="79"/>
  <c r="W245" i="79"/>
  <c r="V245" i="79"/>
  <c r="U245" i="79"/>
  <c r="T245" i="79"/>
  <c r="S245" i="79"/>
  <c r="Q245" i="79"/>
  <c r="P245" i="79"/>
  <c r="O245" i="79"/>
  <c r="N245" i="79"/>
  <c r="M245" i="79"/>
  <c r="K245" i="79"/>
  <c r="J244" i="79"/>
  <c r="L244" i="79" s="1"/>
  <c r="J243" i="79"/>
  <c r="J242" i="79"/>
  <c r="L242" i="79" s="1"/>
  <c r="AE241" i="79"/>
  <c r="AD241" i="79"/>
  <c r="AC241" i="79"/>
  <c r="AB241" i="79"/>
  <c r="AA241" i="79"/>
  <c r="Z241" i="79"/>
  <c r="Y241" i="79"/>
  <c r="X241" i="79"/>
  <c r="W241" i="79"/>
  <c r="V241" i="79"/>
  <c r="U241" i="79"/>
  <c r="T241" i="79"/>
  <c r="S241" i="79"/>
  <c r="Q241" i="79"/>
  <c r="P241" i="79"/>
  <c r="O241" i="79"/>
  <c r="N241" i="79"/>
  <c r="M241" i="79"/>
  <c r="K241" i="79"/>
  <c r="F239" i="79"/>
  <c r="J238" i="79"/>
  <c r="L238" i="79" s="1"/>
  <c r="J237" i="79"/>
  <c r="L237" i="79" s="1"/>
  <c r="J236" i="79"/>
  <c r="L236" i="79" s="1"/>
  <c r="J235" i="79"/>
  <c r="L235" i="79" s="1"/>
  <c r="J234" i="79"/>
  <c r="L234" i="79" s="1"/>
  <c r="J233" i="79"/>
  <c r="L233" i="79" s="1"/>
  <c r="J232" i="79"/>
  <c r="L232" i="79" s="1"/>
  <c r="L231" i="79"/>
  <c r="N231" i="79" s="1"/>
  <c r="N228" i="79" s="1"/>
  <c r="J230" i="79"/>
  <c r="J229" i="79"/>
  <c r="L229" i="79" s="1"/>
  <c r="AE228" i="79"/>
  <c r="AD228" i="79"/>
  <c r="AC228" i="79"/>
  <c r="AB228" i="79"/>
  <c r="AA228" i="79"/>
  <c r="Z228" i="79"/>
  <c r="Y228" i="79"/>
  <c r="X228" i="79"/>
  <c r="W228" i="79"/>
  <c r="V228" i="79"/>
  <c r="U228" i="79"/>
  <c r="T228" i="79"/>
  <c r="S228" i="79"/>
  <c r="Q228" i="79"/>
  <c r="P228" i="79"/>
  <c r="O228" i="79"/>
  <c r="M228" i="79"/>
  <c r="K228" i="79"/>
  <c r="J227" i="79"/>
  <c r="L227" i="79" s="1"/>
  <c r="J226" i="79"/>
  <c r="L226" i="79" s="1"/>
  <c r="J225" i="79"/>
  <c r="L225" i="79" s="1"/>
  <c r="J224" i="79"/>
  <c r="L224" i="79" s="1"/>
  <c r="J223" i="79"/>
  <c r="L223" i="79" s="1"/>
  <c r="J222" i="79"/>
  <c r="L222" i="79" s="1"/>
  <c r="J221" i="79"/>
  <c r="L221" i="79" s="1"/>
  <c r="J220" i="79"/>
  <c r="L220" i="79" s="1"/>
  <c r="J219" i="79"/>
  <c r="L219" i="79" s="1"/>
  <c r="J218" i="79"/>
  <c r="L218" i="79" s="1"/>
  <c r="J217" i="79"/>
  <c r="L217" i="79" s="1"/>
  <c r="J216" i="79"/>
  <c r="L216" i="79" s="1"/>
  <c r="J215" i="79"/>
  <c r="L215" i="79" s="1"/>
  <c r="AE214" i="79"/>
  <c r="AD214" i="79"/>
  <c r="AC214" i="79"/>
  <c r="AB214" i="79"/>
  <c r="AA214" i="79"/>
  <c r="Z214" i="79"/>
  <c r="Y214" i="79"/>
  <c r="X214" i="79"/>
  <c r="W214" i="79"/>
  <c r="V214" i="79"/>
  <c r="U214" i="79"/>
  <c r="T214" i="79"/>
  <c r="S214" i="79"/>
  <c r="Q214" i="79"/>
  <c r="P214" i="79"/>
  <c r="O214" i="79"/>
  <c r="N214" i="79"/>
  <c r="M214" i="79"/>
  <c r="K214" i="79"/>
  <c r="J213" i="79"/>
  <c r="L213" i="79" s="1"/>
  <c r="J212" i="79"/>
  <c r="L212" i="79" s="1"/>
  <c r="AE211" i="79"/>
  <c r="AD211" i="79"/>
  <c r="AC211" i="79"/>
  <c r="AB211" i="79"/>
  <c r="AA211" i="79"/>
  <c r="Z211" i="79"/>
  <c r="Y211" i="79"/>
  <c r="X211" i="79"/>
  <c r="W211" i="79"/>
  <c r="V211" i="79"/>
  <c r="U211" i="79"/>
  <c r="T211" i="79"/>
  <c r="S211" i="79"/>
  <c r="Q211" i="79"/>
  <c r="P211" i="79"/>
  <c r="O211" i="79"/>
  <c r="N211" i="79"/>
  <c r="M211" i="79"/>
  <c r="K211" i="79"/>
  <c r="J210" i="79"/>
  <c r="L210" i="79" s="1"/>
  <c r="J209" i="79"/>
  <c r="L209" i="79" s="1"/>
  <c r="J208" i="79"/>
  <c r="L208" i="79" s="1"/>
  <c r="J207" i="79"/>
  <c r="L207" i="79" s="1"/>
  <c r="J206" i="79"/>
  <c r="L206" i="79" s="1"/>
  <c r="J205" i="79"/>
  <c r="L205" i="79" s="1"/>
  <c r="J204" i="79"/>
  <c r="L204" i="79" s="1"/>
  <c r="J203" i="79"/>
  <c r="L203" i="79" s="1"/>
  <c r="J202" i="79"/>
  <c r="L202" i="79" s="1"/>
  <c r="J201" i="79"/>
  <c r="L201" i="79" s="1"/>
  <c r="AE200" i="79"/>
  <c r="AD200" i="79"/>
  <c r="AC200" i="79"/>
  <c r="AB200" i="79"/>
  <c r="AA200" i="79"/>
  <c r="Z200" i="79"/>
  <c r="Y200" i="79"/>
  <c r="X200" i="79"/>
  <c r="W200" i="79"/>
  <c r="V200" i="79"/>
  <c r="U200" i="79"/>
  <c r="T200" i="79"/>
  <c r="S200" i="79"/>
  <c r="Q200" i="79"/>
  <c r="P200" i="79"/>
  <c r="O200" i="79"/>
  <c r="N200" i="79"/>
  <c r="M200" i="79"/>
  <c r="K200" i="79"/>
  <c r="J199" i="79"/>
  <c r="L199" i="79" s="1"/>
  <c r="J198" i="79"/>
  <c r="L198" i="79" s="1"/>
  <c r="J197" i="79"/>
  <c r="L197" i="79" s="1"/>
  <c r="J196" i="79"/>
  <c r="L196" i="79" s="1"/>
  <c r="L195" i="79"/>
  <c r="J195" i="79"/>
  <c r="J194" i="79"/>
  <c r="L194" i="79" s="1"/>
  <c r="J193" i="79"/>
  <c r="L193" i="79" s="1"/>
  <c r="J192" i="79"/>
  <c r="L192" i="79" s="1"/>
  <c r="J191" i="79"/>
  <c r="L191" i="79" s="1"/>
  <c r="J190" i="79"/>
  <c r="L190" i="79" s="1"/>
  <c r="AE189" i="79"/>
  <c r="AD189" i="79"/>
  <c r="AC189" i="79"/>
  <c r="AB189" i="79"/>
  <c r="AA189" i="79"/>
  <c r="Z189" i="79"/>
  <c r="Y189" i="79"/>
  <c r="X189" i="79"/>
  <c r="W189" i="79"/>
  <c r="V189" i="79"/>
  <c r="U189" i="79"/>
  <c r="T189" i="79"/>
  <c r="S189" i="79"/>
  <c r="Q189" i="79"/>
  <c r="P189" i="79"/>
  <c r="O189" i="79"/>
  <c r="N189" i="79"/>
  <c r="M189" i="79"/>
  <c r="K189" i="79"/>
  <c r="J188" i="79"/>
  <c r="L188" i="79" s="1"/>
  <c r="J187" i="79"/>
  <c r="L187" i="79" s="1"/>
  <c r="J186" i="79"/>
  <c r="L186" i="79" s="1"/>
  <c r="J185" i="79"/>
  <c r="L185" i="79" s="1"/>
  <c r="J184" i="79"/>
  <c r="L184" i="79" s="1"/>
  <c r="J183" i="79"/>
  <c r="L183" i="79" s="1"/>
  <c r="J182" i="79"/>
  <c r="L182" i="79" s="1"/>
  <c r="J181" i="79"/>
  <c r="J180" i="79"/>
  <c r="L180" i="79" s="1"/>
  <c r="J179" i="79"/>
  <c r="L179" i="79" s="1"/>
  <c r="AE178" i="79"/>
  <c r="AD178" i="79"/>
  <c r="AC178" i="79"/>
  <c r="AB178" i="79"/>
  <c r="AA178" i="79"/>
  <c r="Z178" i="79"/>
  <c r="Y178" i="79"/>
  <c r="X178" i="79"/>
  <c r="W178" i="79"/>
  <c r="V178" i="79"/>
  <c r="U178" i="79"/>
  <c r="T178" i="79"/>
  <c r="S178" i="79"/>
  <c r="Q178" i="79"/>
  <c r="P178" i="79"/>
  <c r="O178" i="79"/>
  <c r="N178" i="79"/>
  <c r="M178" i="79"/>
  <c r="K178" i="79"/>
  <c r="J177" i="79"/>
  <c r="L177" i="79" s="1"/>
  <c r="L175" i="79"/>
  <c r="J175" i="79"/>
  <c r="J174" i="79"/>
  <c r="L174" i="79" s="1"/>
  <c r="J173" i="79"/>
  <c r="L173" i="79" s="1"/>
  <c r="J172" i="79"/>
  <c r="L172" i="79" s="1"/>
  <c r="AE171" i="79"/>
  <c r="AD171" i="79"/>
  <c r="AC171" i="79"/>
  <c r="AB171" i="79"/>
  <c r="AA171" i="79"/>
  <c r="Z171" i="79"/>
  <c r="Y171" i="79"/>
  <c r="X171" i="79"/>
  <c r="W171" i="79"/>
  <c r="V171" i="79"/>
  <c r="U171" i="79"/>
  <c r="T171" i="79"/>
  <c r="S171" i="79"/>
  <c r="Q171" i="79"/>
  <c r="P171" i="79"/>
  <c r="O171" i="79"/>
  <c r="N171" i="79"/>
  <c r="M171" i="79"/>
  <c r="K171" i="79"/>
  <c r="J170" i="79"/>
  <c r="L170" i="79" s="1"/>
  <c r="J169" i="79"/>
  <c r="L169" i="79" s="1"/>
  <c r="J168" i="79"/>
  <c r="L168" i="79" s="1"/>
  <c r="J167" i="79"/>
  <c r="L167" i="79" s="1"/>
  <c r="J166" i="79"/>
  <c r="L166" i="79" s="1"/>
  <c r="J165" i="79"/>
  <c r="L165" i="79" s="1"/>
  <c r="AE163" i="79"/>
  <c r="AE161" i="79" s="1"/>
  <c r="AD163" i="79"/>
  <c r="AD161" i="79" s="1"/>
  <c r="AC163" i="79"/>
  <c r="AC161" i="79" s="1"/>
  <c r="AB163" i="79"/>
  <c r="AB161" i="79" s="1"/>
  <c r="AA163" i="79"/>
  <c r="AA161" i="79" s="1"/>
  <c r="Z163" i="79"/>
  <c r="Z161" i="79" s="1"/>
  <c r="Y163" i="79"/>
  <c r="Y161" i="79" s="1"/>
  <c r="X163" i="79"/>
  <c r="W163" i="79"/>
  <c r="W161" i="79" s="1"/>
  <c r="V163" i="79"/>
  <c r="V161" i="79" s="1"/>
  <c r="U163" i="79"/>
  <c r="U161" i="79" s="1"/>
  <c r="T163" i="79"/>
  <c r="T161" i="79" s="1"/>
  <c r="S163" i="79"/>
  <c r="S161" i="79" s="1"/>
  <c r="Q163" i="79"/>
  <c r="Q161" i="79" s="1"/>
  <c r="P163" i="79"/>
  <c r="P161" i="79" s="1"/>
  <c r="O163" i="79"/>
  <c r="O161" i="79" s="1"/>
  <c r="N163" i="79"/>
  <c r="N161" i="79" s="1"/>
  <c r="M163" i="79"/>
  <c r="M161" i="79" s="1"/>
  <c r="K163" i="79"/>
  <c r="K161" i="79" s="1"/>
  <c r="J162" i="79"/>
  <c r="L162" i="79" s="1"/>
  <c r="X161" i="79"/>
  <c r="J159" i="79"/>
  <c r="L159" i="79" s="1"/>
  <c r="J158" i="79"/>
  <c r="L158" i="79" s="1"/>
  <c r="J157" i="79"/>
  <c r="L157" i="79" s="1"/>
  <c r="J156" i="79"/>
  <c r="L156" i="79" s="1"/>
  <c r="J155" i="79"/>
  <c r="L155" i="79" s="1"/>
  <c r="J154" i="79"/>
  <c r="L154" i="79" s="1"/>
  <c r="J153" i="79"/>
  <c r="L153" i="79" s="1"/>
  <c r="J152" i="79"/>
  <c r="L152" i="79" s="1"/>
  <c r="O152" i="79" s="1"/>
  <c r="J151" i="79"/>
  <c r="L151" i="79" s="1"/>
  <c r="O151" i="79" s="1"/>
  <c r="J150" i="79"/>
  <c r="AE149" i="79"/>
  <c r="AD149" i="79"/>
  <c r="AD146" i="79" s="1"/>
  <c r="AC149" i="79"/>
  <c r="AC146" i="79" s="1"/>
  <c r="AB149" i="79"/>
  <c r="AA149" i="79"/>
  <c r="Z149" i="79"/>
  <c r="Z146" i="79" s="1"/>
  <c r="Y149" i="79"/>
  <c r="Y146" i="79" s="1"/>
  <c r="X149" i="79"/>
  <c r="W149" i="79"/>
  <c r="V149" i="79"/>
  <c r="V146" i="79" s="1"/>
  <c r="U149" i="79"/>
  <c r="U146" i="79" s="1"/>
  <c r="T149" i="79"/>
  <c r="S149" i="79"/>
  <c r="Q149" i="79"/>
  <c r="Q146" i="79" s="1"/>
  <c r="P149" i="79"/>
  <c r="P146" i="79" s="1"/>
  <c r="N149" i="79"/>
  <c r="M149" i="79"/>
  <c r="M146" i="79" s="1"/>
  <c r="K149" i="79"/>
  <c r="K146" i="79" s="1"/>
  <c r="F149" i="79"/>
  <c r="F146" i="79" s="1"/>
  <c r="J148" i="79"/>
  <c r="L148" i="79" s="1"/>
  <c r="J147" i="79"/>
  <c r="AE146" i="79"/>
  <c r="AB146" i="79"/>
  <c r="AA146" i="79"/>
  <c r="X146" i="79"/>
  <c r="W146" i="79"/>
  <c r="T146" i="79"/>
  <c r="S146" i="79"/>
  <c r="N146" i="79"/>
  <c r="J145" i="79"/>
  <c r="L145" i="79" s="1"/>
  <c r="J144" i="79"/>
  <c r="L144" i="79" s="1"/>
  <c r="J143" i="79"/>
  <c r="L143" i="79" s="1"/>
  <c r="J142" i="79"/>
  <c r="L142" i="79" s="1"/>
  <c r="J141" i="79"/>
  <c r="L141" i="79" s="1"/>
  <c r="J140" i="79"/>
  <c r="L140" i="79" s="1"/>
  <c r="J139" i="79"/>
  <c r="L139" i="79" s="1"/>
  <c r="J138" i="79"/>
  <c r="L138" i="79" s="1"/>
  <c r="J137" i="79"/>
  <c r="L137" i="79" s="1"/>
  <c r="J136" i="79"/>
  <c r="L136" i="79" s="1"/>
  <c r="J135" i="79"/>
  <c r="L135" i="79" s="1"/>
  <c r="J134" i="79"/>
  <c r="L134" i="79" s="1"/>
  <c r="J133" i="79"/>
  <c r="L133" i="79" s="1"/>
  <c r="J132" i="79"/>
  <c r="L132" i="79" s="1"/>
  <c r="AE131" i="79"/>
  <c r="AD131" i="79"/>
  <c r="AC131" i="79"/>
  <c r="AB131" i="79"/>
  <c r="AA131" i="79"/>
  <c r="Z131" i="79"/>
  <c r="Y131" i="79"/>
  <c r="X131" i="79"/>
  <c r="W131" i="79"/>
  <c r="V131" i="79"/>
  <c r="U131" i="79"/>
  <c r="T131" i="79"/>
  <c r="S131" i="79"/>
  <c r="Q131" i="79"/>
  <c r="P131" i="79"/>
  <c r="O131" i="79"/>
  <c r="N131" i="79"/>
  <c r="M131" i="79"/>
  <c r="K131" i="79"/>
  <c r="J130" i="79"/>
  <c r="L130" i="79" s="1"/>
  <c r="J129" i="79"/>
  <c r="L129" i="79" s="1"/>
  <c r="AE128" i="79"/>
  <c r="AD128" i="79"/>
  <c r="AC128" i="79"/>
  <c r="AB128" i="79"/>
  <c r="AA128" i="79"/>
  <c r="Z128" i="79"/>
  <c r="Y128" i="79"/>
  <c r="X128" i="79"/>
  <c r="W128" i="79"/>
  <c r="V128" i="79"/>
  <c r="U128" i="79"/>
  <c r="T128" i="79"/>
  <c r="S128" i="79"/>
  <c r="Q128" i="79"/>
  <c r="P128" i="79"/>
  <c r="O128" i="79"/>
  <c r="N128" i="79"/>
  <c r="M128" i="79"/>
  <c r="K128" i="79"/>
  <c r="J127" i="79"/>
  <c r="L127" i="79" s="1"/>
  <c r="J126" i="79"/>
  <c r="L126" i="79" s="1"/>
  <c r="N124" i="79"/>
  <c r="J123" i="79"/>
  <c r="L123" i="79" s="1"/>
  <c r="N123" i="79" s="1"/>
  <c r="J122" i="79"/>
  <c r="L122" i="79" s="1"/>
  <c r="N122" i="79" s="1"/>
  <c r="V121" i="79"/>
  <c r="AE120" i="79"/>
  <c r="X114" i="66" s="1"/>
  <c r="AD120" i="79"/>
  <c r="W114" i="66" s="1"/>
  <c r="AC120" i="79"/>
  <c r="V114" i="66" s="1"/>
  <c r="AB120" i="79"/>
  <c r="AA120" i="79"/>
  <c r="T114" i="66" s="1"/>
  <c r="Z120" i="79"/>
  <c r="S114" i="66" s="1"/>
  <c r="Y120" i="79"/>
  <c r="R114" i="66" s="1"/>
  <c r="X120" i="79"/>
  <c r="W120" i="79"/>
  <c r="P114" i="66" s="1"/>
  <c r="U120" i="79"/>
  <c r="N114" i="66" s="1"/>
  <c r="T120" i="79"/>
  <c r="M114" i="66" s="1"/>
  <c r="S120" i="79"/>
  <c r="Q120" i="79"/>
  <c r="P120" i="79"/>
  <c r="O120" i="79"/>
  <c r="M120" i="79"/>
  <c r="K120" i="79"/>
  <c r="F120" i="79"/>
  <c r="L119" i="79"/>
  <c r="J119" i="79"/>
  <c r="W118" i="79"/>
  <c r="J118" i="79" s="1"/>
  <c r="L118" i="79" s="1"/>
  <c r="N118" i="79" s="1"/>
  <c r="W117" i="79"/>
  <c r="J116" i="79"/>
  <c r="AE115" i="79"/>
  <c r="AD115" i="79"/>
  <c r="W113" i="66" s="1"/>
  <c r="AC115" i="79"/>
  <c r="AB115" i="79"/>
  <c r="AA115" i="79"/>
  <c r="Z115" i="79"/>
  <c r="S113" i="66" s="1"/>
  <c r="Y115" i="79"/>
  <c r="R113" i="66" s="1"/>
  <c r="X115" i="79"/>
  <c r="Q113" i="66" s="1"/>
  <c r="V115" i="79"/>
  <c r="U115" i="79"/>
  <c r="T115" i="79"/>
  <c r="M113" i="66" s="1"/>
  <c r="S115" i="79"/>
  <c r="S108" i="79" s="1"/>
  <c r="Q115" i="79"/>
  <c r="P115" i="79"/>
  <c r="O115" i="79"/>
  <c r="M115" i="79"/>
  <c r="K115" i="79"/>
  <c r="F115" i="79"/>
  <c r="J114" i="79"/>
  <c r="L114" i="79" s="1"/>
  <c r="J113" i="79"/>
  <c r="L113" i="79" s="1"/>
  <c r="J112" i="79"/>
  <c r="L112" i="79" s="1"/>
  <c r="J111" i="79"/>
  <c r="L111" i="79" s="1"/>
  <c r="J110" i="79"/>
  <c r="L110" i="79" s="1"/>
  <c r="J109" i="79"/>
  <c r="L109" i="79" s="1"/>
  <c r="J107" i="79"/>
  <c r="L107" i="79" s="1"/>
  <c r="J106" i="79"/>
  <c r="L106" i="79" s="1"/>
  <c r="J105" i="79"/>
  <c r="L105" i="79" s="1"/>
  <c r="J104" i="79"/>
  <c r="L104" i="79" s="1"/>
  <c r="J103" i="79"/>
  <c r="L103" i="79" s="1"/>
  <c r="J102" i="79"/>
  <c r="L102" i="79" s="1"/>
  <c r="J101" i="79"/>
  <c r="L101" i="79" s="1"/>
  <c r="J100" i="79"/>
  <c r="L100" i="79" s="1"/>
  <c r="J99" i="79"/>
  <c r="L99" i="79" s="1"/>
  <c r="J98" i="79"/>
  <c r="AE97" i="79"/>
  <c r="AD97" i="79"/>
  <c r="AC97" i="79"/>
  <c r="AB97" i="79"/>
  <c r="AA97" i="79"/>
  <c r="Z97" i="79"/>
  <c r="Y97" i="79"/>
  <c r="X97" i="79"/>
  <c r="W97" i="79"/>
  <c r="V97" i="79"/>
  <c r="U97" i="79"/>
  <c r="T97" i="79"/>
  <c r="S97" i="79"/>
  <c r="Q97" i="79"/>
  <c r="P97" i="79"/>
  <c r="O97" i="79"/>
  <c r="N97" i="79"/>
  <c r="M97" i="79"/>
  <c r="K97" i="79"/>
  <c r="J96" i="79"/>
  <c r="L96" i="79" s="1"/>
  <c r="J95" i="79"/>
  <c r="L95" i="79" s="1"/>
  <c r="J94" i="79"/>
  <c r="L94" i="79" s="1"/>
  <c r="J93" i="79"/>
  <c r="L93" i="79" s="1"/>
  <c r="J92" i="79"/>
  <c r="L92" i="79" s="1"/>
  <c r="J91" i="79"/>
  <c r="L91" i="79" s="1"/>
  <c r="J90" i="79"/>
  <c r="L90" i="79" s="1"/>
  <c r="J89" i="79"/>
  <c r="L89" i="79" s="1"/>
  <c r="J88" i="79"/>
  <c r="J87" i="79"/>
  <c r="L87" i="79" s="1"/>
  <c r="AE86" i="79"/>
  <c r="AD86" i="79"/>
  <c r="AC86" i="79"/>
  <c r="AB86" i="79"/>
  <c r="AA86" i="79"/>
  <c r="Z86" i="79"/>
  <c r="Y86" i="79"/>
  <c r="X86" i="79"/>
  <c r="W86" i="79"/>
  <c r="V86" i="79"/>
  <c r="U86" i="79"/>
  <c r="T86" i="79"/>
  <c r="S86" i="79"/>
  <c r="Q86" i="79"/>
  <c r="P86" i="79"/>
  <c r="O86" i="79"/>
  <c r="N86" i="79"/>
  <c r="M86" i="79"/>
  <c r="K86" i="79"/>
  <c r="J85" i="79"/>
  <c r="L85" i="79" s="1"/>
  <c r="J84" i="79"/>
  <c r="L84" i="79" s="1"/>
  <c r="J83" i="79"/>
  <c r="L82" i="79"/>
  <c r="M82" i="79" s="1"/>
  <c r="M81" i="79" s="1"/>
  <c r="AE81" i="79"/>
  <c r="AD81" i="79"/>
  <c r="AC81" i="79"/>
  <c r="AB81" i="79"/>
  <c r="AA81" i="79"/>
  <c r="Z81" i="79"/>
  <c r="Y81" i="79"/>
  <c r="X81" i="79"/>
  <c r="W81" i="79"/>
  <c r="V81" i="79"/>
  <c r="U81" i="79"/>
  <c r="T81" i="79"/>
  <c r="S81" i="79"/>
  <c r="Q81" i="79"/>
  <c r="P81" i="79"/>
  <c r="O81" i="79"/>
  <c r="N81" i="79"/>
  <c r="K81" i="79"/>
  <c r="J80" i="79"/>
  <c r="J79" i="79"/>
  <c r="L79" i="79" s="1"/>
  <c r="AE78" i="79"/>
  <c r="AD78" i="79"/>
  <c r="AC78" i="79"/>
  <c r="AB78" i="79"/>
  <c r="AA78" i="79"/>
  <c r="Z78" i="79"/>
  <c r="Y78" i="79"/>
  <c r="X78" i="79"/>
  <c r="W78" i="79"/>
  <c r="V78" i="79"/>
  <c r="U78" i="79"/>
  <c r="T78" i="79"/>
  <c r="S78" i="79"/>
  <c r="Q78" i="79"/>
  <c r="P78" i="79"/>
  <c r="O78" i="79"/>
  <c r="N78" i="79"/>
  <c r="M78" i="79"/>
  <c r="K78" i="79"/>
  <c r="S76" i="79"/>
  <c r="L76" i="79"/>
  <c r="M76" i="79" s="1"/>
  <c r="AA75" i="79"/>
  <c r="X75" i="79"/>
  <c r="V75" i="79"/>
  <c r="T75" i="79"/>
  <c r="J74" i="79"/>
  <c r="L74" i="79" s="1"/>
  <c r="S74" i="79" s="1"/>
  <c r="J73" i="79"/>
  <c r="L73" i="79" s="1"/>
  <c r="S73" i="79" s="1"/>
  <c r="AD71" i="79"/>
  <c r="AC71" i="79"/>
  <c r="V71" i="66" s="1"/>
  <c r="AB71" i="79"/>
  <c r="AB70" i="79" s="1"/>
  <c r="AA71" i="79"/>
  <c r="Z71" i="79"/>
  <c r="Z70" i="79" s="1"/>
  <c r="Y71" i="79"/>
  <c r="Y70" i="79" s="1"/>
  <c r="X71" i="79"/>
  <c r="W71" i="79"/>
  <c r="W70" i="79" s="1"/>
  <c r="V71" i="79"/>
  <c r="U71" i="79"/>
  <c r="U70" i="79" s="1"/>
  <c r="T71" i="79"/>
  <c r="Q71" i="79"/>
  <c r="Q70" i="79" s="1"/>
  <c r="P71" i="79"/>
  <c r="P70" i="79" s="1"/>
  <c r="O71" i="79"/>
  <c r="O70" i="79" s="1"/>
  <c r="N71" i="79"/>
  <c r="N70" i="79" s="1"/>
  <c r="M71" i="79"/>
  <c r="K71" i="79"/>
  <c r="K70" i="79" s="1"/>
  <c r="F71" i="79"/>
  <c r="F70" i="79" s="1"/>
  <c r="J69" i="79"/>
  <c r="L69" i="79" s="1"/>
  <c r="Q68" i="79"/>
  <c r="Q66" i="79" s="1"/>
  <c r="J68" i="79"/>
  <c r="L68" i="79" s="1"/>
  <c r="S68" i="79" s="1"/>
  <c r="S66" i="79" s="1"/>
  <c r="J67" i="79"/>
  <c r="AE66" i="79"/>
  <c r="AD66" i="79"/>
  <c r="AC66" i="79"/>
  <c r="AB66" i="79"/>
  <c r="AA66" i="79"/>
  <c r="Z66" i="79"/>
  <c r="Y66" i="79"/>
  <c r="X66" i="79"/>
  <c r="W66" i="79"/>
  <c r="V66" i="79"/>
  <c r="U66" i="79"/>
  <c r="T66" i="79"/>
  <c r="P66" i="79"/>
  <c r="O66" i="79"/>
  <c r="N66" i="79"/>
  <c r="M66" i="79"/>
  <c r="K66" i="79"/>
  <c r="F66" i="79"/>
  <c r="J65" i="79"/>
  <c r="L65" i="79" s="1"/>
  <c r="Q65" i="79" s="1"/>
  <c r="J64" i="79"/>
  <c r="L64" i="79" s="1"/>
  <c r="J63" i="79"/>
  <c r="L63" i="79" s="1"/>
  <c r="J62" i="79"/>
  <c r="L62" i="79" s="1"/>
  <c r="J61" i="79"/>
  <c r="L61" i="79" s="1"/>
  <c r="J60" i="79"/>
  <c r="J58" i="79"/>
  <c r="L58" i="79" s="1"/>
  <c r="J57" i="79"/>
  <c r="L57" i="79" s="1"/>
  <c r="J56" i="79"/>
  <c r="L56" i="79" s="1"/>
  <c r="J55" i="79"/>
  <c r="L55" i="79" s="1"/>
  <c r="J54" i="79"/>
  <c r="L54" i="79" s="1"/>
  <c r="AE53" i="79"/>
  <c r="AD53" i="79"/>
  <c r="AC53" i="79"/>
  <c r="AB53" i="79"/>
  <c r="AA53" i="79"/>
  <c r="Z53" i="79"/>
  <c r="Y53" i="79"/>
  <c r="X53" i="79"/>
  <c r="W53" i="79"/>
  <c r="V53" i="79"/>
  <c r="U53" i="79"/>
  <c r="T53" i="79"/>
  <c r="S53" i="79"/>
  <c r="Q53" i="79"/>
  <c r="P53" i="79"/>
  <c r="O53" i="79"/>
  <c r="N53" i="79"/>
  <c r="M53" i="79"/>
  <c r="K53" i="79"/>
  <c r="J52" i="79"/>
  <c r="L52" i="79" s="1"/>
  <c r="J51" i="79"/>
  <c r="AE50" i="79"/>
  <c r="AD50" i="79"/>
  <c r="AC50" i="79"/>
  <c r="AB50" i="79"/>
  <c r="AA50" i="79"/>
  <c r="Z50" i="79"/>
  <c r="Y50" i="79"/>
  <c r="X50" i="79"/>
  <c r="W50" i="79"/>
  <c r="V50" i="79"/>
  <c r="U50" i="79"/>
  <c r="T50" i="79"/>
  <c r="S50" i="79"/>
  <c r="Q50" i="79"/>
  <c r="P50" i="79"/>
  <c r="O50" i="79"/>
  <c r="N50" i="79"/>
  <c r="M50" i="79"/>
  <c r="K50" i="79"/>
  <c r="J49" i="79"/>
  <c r="L49" i="79" s="1"/>
  <c r="J48" i="79"/>
  <c r="L48" i="79" s="1"/>
  <c r="J47" i="79"/>
  <c r="L47" i="79" s="1"/>
  <c r="AE45" i="79"/>
  <c r="AE40" i="79" s="1"/>
  <c r="AD45" i="79"/>
  <c r="AD40" i="79" s="1"/>
  <c r="AC45" i="79"/>
  <c r="AC40" i="79" s="1"/>
  <c r="AB45" i="79"/>
  <c r="AA45" i="79"/>
  <c r="AA40" i="79" s="1"/>
  <c r="Z45" i="79"/>
  <c r="Z40" i="79" s="1"/>
  <c r="Y45" i="79"/>
  <c r="Y40" i="79" s="1"/>
  <c r="X45" i="79"/>
  <c r="W45" i="79"/>
  <c r="W40" i="79" s="1"/>
  <c r="V45" i="79"/>
  <c r="V40" i="79" s="1"/>
  <c r="U45" i="79"/>
  <c r="U40" i="79" s="1"/>
  <c r="T45" i="79"/>
  <c r="T40" i="79" s="1"/>
  <c r="S45" i="79"/>
  <c r="S40" i="79" s="1"/>
  <c r="Q45" i="79"/>
  <c r="Q40" i="79" s="1"/>
  <c r="O45" i="79"/>
  <c r="N45" i="79"/>
  <c r="M45" i="79"/>
  <c r="M40" i="79" s="1"/>
  <c r="K45" i="79"/>
  <c r="K40" i="79" s="1"/>
  <c r="F45" i="79"/>
  <c r="F32" i="79" s="1"/>
  <c r="J44" i="79"/>
  <c r="L44" i="79" s="1"/>
  <c r="J43" i="79"/>
  <c r="L43" i="79" s="1"/>
  <c r="J42" i="79"/>
  <c r="L42" i="79" s="1"/>
  <c r="J41" i="79"/>
  <c r="L41" i="79" s="1"/>
  <c r="AB40" i="79"/>
  <c r="X40" i="79"/>
  <c r="O40" i="79"/>
  <c r="N40" i="79"/>
  <c r="J39" i="79"/>
  <c r="L39" i="79" s="1"/>
  <c r="J38" i="79"/>
  <c r="L38" i="79" s="1"/>
  <c r="AE37" i="79"/>
  <c r="AD37" i="79"/>
  <c r="AC37" i="79"/>
  <c r="AB37" i="79"/>
  <c r="AA37" i="79"/>
  <c r="Z37" i="79"/>
  <c r="Y37" i="79"/>
  <c r="X37" i="79"/>
  <c r="W37" i="79"/>
  <c r="V37" i="79"/>
  <c r="U37" i="79"/>
  <c r="T37" i="79"/>
  <c r="S37" i="79"/>
  <c r="Q37" i="79"/>
  <c r="P37" i="79"/>
  <c r="O37" i="79"/>
  <c r="N37" i="79"/>
  <c r="M37" i="79"/>
  <c r="K37" i="79"/>
  <c r="J36" i="79"/>
  <c r="J35" i="79"/>
  <c r="L35" i="79" s="1"/>
  <c r="J34" i="79"/>
  <c r="L34" i="79" s="1"/>
  <c r="AE33" i="79"/>
  <c r="AD33" i="79"/>
  <c r="AC33" i="79"/>
  <c r="AB33" i="79"/>
  <c r="AA33" i="79"/>
  <c r="Z33" i="79"/>
  <c r="Y33" i="79"/>
  <c r="X33" i="79"/>
  <c r="W33" i="79"/>
  <c r="V33" i="79"/>
  <c r="U33" i="79"/>
  <c r="T33" i="79"/>
  <c r="S33" i="79"/>
  <c r="Q33" i="79"/>
  <c r="P33" i="79"/>
  <c r="O33" i="79"/>
  <c r="N33" i="79"/>
  <c r="M33" i="79"/>
  <c r="K33" i="79"/>
  <c r="L31" i="79"/>
  <c r="J31" i="79"/>
  <c r="J30" i="79"/>
  <c r="L30" i="79" s="1"/>
  <c r="J29" i="79"/>
  <c r="L29" i="79" s="1"/>
  <c r="J28" i="79"/>
  <c r="L28" i="79" s="1"/>
  <c r="L27" i="79"/>
  <c r="J27" i="79"/>
  <c r="J26" i="79"/>
  <c r="J25" i="79"/>
  <c r="L25" i="79" s="1"/>
  <c r="AE24" i="79"/>
  <c r="AD24" i="79"/>
  <c r="AC24" i="79"/>
  <c r="AB24" i="79"/>
  <c r="AA24" i="79"/>
  <c r="Z24" i="79"/>
  <c r="Y24" i="79"/>
  <c r="X24" i="79"/>
  <c r="W24" i="79"/>
  <c r="V24" i="79"/>
  <c r="U24" i="79"/>
  <c r="T24" i="79"/>
  <c r="S24" i="79"/>
  <c r="Q24" i="79"/>
  <c r="P24" i="79"/>
  <c r="O24" i="79"/>
  <c r="N24" i="79"/>
  <c r="M24" i="79"/>
  <c r="K24" i="79"/>
  <c r="J23" i="79"/>
  <c r="L23" i="79" s="1"/>
  <c r="J22" i="79"/>
  <c r="J21" i="79"/>
  <c r="AE20" i="79"/>
  <c r="AD20" i="79"/>
  <c r="AC20" i="79"/>
  <c r="AB20" i="79"/>
  <c r="AA20" i="79"/>
  <c r="Z20" i="79"/>
  <c r="Y20" i="79"/>
  <c r="X20" i="79"/>
  <c r="W20" i="79"/>
  <c r="V20" i="79"/>
  <c r="U20" i="79"/>
  <c r="T20" i="79"/>
  <c r="S20" i="79"/>
  <c r="Q20" i="79"/>
  <c r="P20" i="79"/>
  <c r="O20" i="79"/>
  <c r="N20" i="79"/>
  <c r="M20" i="79"/>
  <c r="K20" i="79"/>
  <c r="J19" i="79"/>
  <c r="L19" i="79" s="1"/>
  <c r="J18" i="79"/>
  <c r="L18" i="79" s="1"/>
  <c r="J17" i="79"/>
  <c r="L17" i="79" s="1"/>
  <c r="J16" i="79"/>
  <c r="L16" i="79" s="1"/>
  <c r="J15" i="79"/>
  <c r="L15" i="79" s="1"/>
  <c r="J14" i="79"/>
  <c r="L14" i="79" s="1"/>
  <c r="J13" i="79"/>
  <c r="L13" i="79" s="1"/>
  <c r="J12" i="79"/>
  <c r="L12" i="79" s="1"/>
  <c r="J11" i="79"/>
  <c r="L11" i="79" s="1"/>
  <c r="J10" i="79"/>
  <c r="L10" i="79" s="1"/>
  <c r="J9" i="79"/>
  <c r="L9" i="79" s="1"/>
  <c r="J8" i="79"/>
  <c r="L8" i="79" s="1"/>
  <c r="J7" i="79"/>
  <c r="AE6" i="79"/>
  <c r="AE5" i="79" s="1"/>
  <c r="AD6" i="79"/>
  <c r="AC6" i="79"/>
  <c r="AC5" i="79" s="1"/>
  <c r="AB6" i="79"/>
  <c r="AA6" i="79"/>
  <c r="AA5" i="79" s="1"/>
  <c r="Z6" i="79"/>
  <c r="Y6" i="79"/>
  <c r="X6" i="79"/>
  <c r="W6" i="79"/>
  <c r="W5" i="79" s="1"/>
  <c r="V6" i="79"/>
  <c r="U6" i="79"/>
  <c r="U5" i="79" s="1"/>
  <c r="T6" i="79"/>
  <c r="S6" i="79"/>
  <c r="S5" i="79" s="1"/>
  <c r="Q6" i="79"/>
  <c r="P6" i="79"/>
  <c r="O6" i="79"/>
  <c r="N6" i="79"/>
  <c r="N5" i="79" s="1"/>
  <c r="M6" i="79"/>
  <c r="K6" i="79"/>
  <c r="K5" i="79" s="1"/>
  <c r="J301" i="80"/>
  <c r="L301" i="80" s="1"/>
  <c r="J300" i="80"/>
  <c r="L300" i="80" s="1"/>
  <c r="J299" i="80"/>
  <c r="J298" i="80"/>
  <c r="L298" i="80" s="1"/>
  <c r="J297" i="80"/>
  <c r="J296" i="80"/>
  <c r="L296" i="80" s="1"/>
  <c r="J295" i="80"/>
  <c r="L295" i="80" s="1"/>
  <c r="Z294" i="80"/>
  <c r="Y294" i="80"/>
  <c r="X294" i="80"/>
  <c r="W294" i="80"/>
  <c r="V294" i="80"/>
  <c r="U294" i="80"/>
  <c r="T294" i="80"/>
  <c r="S294" i="80"/>
  <c r="R294" i="80"/>
  <c r="Q294" i="80"/>
  <c r="P294" i="80"/>
  <c r="O294" i="80"/>
  <c r="N294" i="80"/>
  <c r="M294" i="80"/>
  <c r="K294" i="80"/>
  <c r="J293" i="80"/>
  <c r="L293" i="80" s="1"/>
  <c r="J292" i="80"/>
  <c r="L292" i="80" s="1"/>
  <c r="Z291" i="80"/>
  <c r="Y291" i="80"/>
  <c r="X291" i="80"/>
  <c r="W291" i="80"/>
  <c r="V291" i="80"/>
  <c r="U291" i="80"/>
  <c r="T291" i="80"/>
  <c r="S291" i="80"/>
  <c r="R291" i="80"/>
  <c r="Q291" i="80"/>
  <c r="P291" i="80"/>
  <c r="O291" i="80"/>
  <c r="N291" i="80"/>
  <c r="M291" i="80"/>
  <c r="K291" i="80"/>
  <c r="J290" i="80"/>
  <c r="L290" i="80" s="1"/>
  <c r="J289" i="80"/>
  <c r="L289" i="80" s="1"/>
  <c r="J288" i="80"/>
  <c r="L288" i="80" s="1"/>
  <c r="J287" i="80"/>
  <c r="L287" i="80" s="1"/>
  <c r="J286" i="80"/>
  <c r="J285" i="80"/>
  <c r="L285" i="80" s="1"/>
  <c r="J284" i="80"/>
  <c r="J283" i="80"/>
  <c r="L283" i="80" s="1"/>
  <c r="J282" i="80"/>
  <c r="L282" i="80" s="1"/>
  <c r="J281" i="80"/>
  <c r="L281" i="80" s="1"/>
  <c r="J280" i="80"/>
  <c r="J279" i="80"/>
  <c r="L279" i="80" s="1"/>
  <c r="Z278" i="80"/>
  <c r="Y278" i="80"/>
  <c r="X278" i="80"/>
  <c r="W278" i="80"/>
  <c r="V278" i="80"/>
  <c r="U278" i="80"/>
  <c r="T278" i="80"/>
  <c r="S278" i="80"/>
  <c r="R278" i="80"/>
  <c r="Q278" i="80"/>
  <c r="P278" i="80"/>
  <c r="O278" i="80"/>
  <c r="N278" i="80"/>
  <c r="M278" i="80"/>
  <c r="K278" i="80"/>
  <c r="J277" i="80"/>
  <c r="L277" i="80" s="1"/>
  <c r="J276" i="80"/>
  <c r="L276" i="80" s="1"/>
  <c r="J275" i="80"/>
  <c r="L275" i="80" s="1"/>
  <c r="Z274" i="80"/>
  <c r="Y274" i="80"/>
  <c r="X274" i="80"/>
  <c r="W274" i="80"/>
  <c r="V274" i="80"/>
  <c r="U274" i="80"/>
  <c r="T274" i="80"/>
  <c r="S274" i="80"/>
  <c r="R274" i="80"/>
  <c r="Q274" i="80"/>
  <c r="P274" i="80"/>
  <c r="O274" i="80"/>
  <c r="N274" i="80"/>
  <c r="M274" i="80"/>
  <c r="K274" i="80"/>
  <c r="J271" i="80"/>
  <c r="L271" i="80" s="1"/>
  <c r="J270" i="80"/>
  <c r="J269" i="80"/>
  <c r="L269" i="80" s="1"/>
  <c r="J268" i="80"/>
  <c r="L267" i="80"/>
  <c r="J267" i="80"/>
  <c r="J266" i="80"/>
  <c r="L266" i="80" s="1"/>
  <c r="J265" i="80"/>
  <c r="L265" i="80" s="1"/>
  <c r="J264" i="80"/>
  <c r="L264" i="80" s="1"/>
  <c r="J263" i="80"/>
  <c r="L263" i="80" s="1"/>
  <c r="J262" i="80"/>
  <c r="Z261" i="80"/>
  <c r="Y261" i="80"/>
  <c r="X261" i="80"/>
  <c r="W261" i="80"/>
  <c r="V261" i="80"/>
  <c r="U261" i="80"/>
  <c r="T261" i="80"/>
  <c r="S261" i="80"/>
  <c r="R261" i="80"/>
  <c r="Q261" i="80"/>
  <c r="P261" i="80"/>
  <c r="O261" i="80"/>
  <c r="N261" i="80"/>
  <c r="M261" i="80"/>
  <c r="K261" i="80"/>
  <c r="J260" i="80"/>
  <c r="J259" i="80"/>
  <c r="J258" i="80"/>
  <c r="L258" i="80" s="1"/>
  <c r="J257" i="80"/>
  <c r="L257" i="80" s="1"/>
  <c r="J256" i="80"/>
  <c r="L256" i="80" s="1"/>
  <c r="J255" i="80"/>
  <c r="L255" i="80" s="1"/>
  <c r="J254" i="80"/>
  <c r="L254" i="80" s="1"/>
  <c r="J253" i="80"/>
  <c r="J252" i="80"/>
  <c r="J251" i="80"/>
  <c r="J250" i="80"/>
  <c r="L250" i="80" s="1"/>
  <c r="J249" i="80"/>
  <c r="J248" i="80"/>
  <c r="L248" i="80" s="1"/>
  <c r="Z247" i="80"/>
  <c r="Y247" i="80"/>
  <c r="X247" i="80"/>
  <c r="W247" i="80"/>
  <c r="V247" i="80"/>
  <c r="U247" i="80"/>
  <c r="T247" i="80"/>
  <c r="S247" i="80"/>
  <c r="R247" i="80"/>
  <c r="Q247" i="80"/>
  <c r="P247" i="80"/>
  <c r="O247" i="80"/>
  <c r="N247" i="80"/>
  <c r="M247" i="80"/>
  <c r="K247" i="80"/>
  <c r="J246" i="80"/>
  <c r="J245" i="80"/>
  <c r="L245" i="80" s="1"/>
  <c r="Z244" i="80"/>
  <c r="Y244" i="80"/>
  <c r="X244" i="80"/>
  <c r="W244" i="80"/>
  <c r="V244" i="80"/>
  <c r="U244" i="80"/>
  <c r="T244" i="80"/>
  <c r="S244" i="80"/>
  <c r="R244" i="80"/>
  <c r="Q244" i="80"/>
  <c r="P244" i="80"/>
  <c r="O244" i="80"/>
  <c r="N244" i="80"/>
  <c r="M244" i="80"/>
  <c r="K244" i="80"/>
  <c r="J243" i="80"/>
  <c r="L243" i="80" s="1"/>
  <c r="J242" i="80"/>
  <c r="L242" i="80" s="1"/>
  <c r="J241" i="80"/>
  <c r="L241" i="80" s="1"/>
  <c r="J240" i="80"/>
  <c r="J239" i="80"/>
  <c r="L239" i="80" s="1"/>
  <c r="J238" i="80"/>
  <c r="L238" i="80" s="1"/>
  <c r="J237" i="80"/>
  <c r="L237" i="80" s="1"/>
  <c r="J236" i="80"/>
  <c r="L236" i="80" s="1"/>
  <c r="J235" i="80"/>
  <c r="L235" i="80" s="1"/>
  <c r="J234" i="80"/>
  <c r="L234" i="80" s="1"/>
  <c r="Z233" i="80"/>
  <c r="Y233" i="80"/>
  <c r="X233" i="80"/>
  <c r="W233" i="80"/>
  <c r="V233" i="80"/>
  <c r="U233" i="80"/>
  <c r="T233" i="80"/>
  <c r="S233" i="80"/>
  <c r="R233" i="80"/>
  <c r="Q233" i="80"/>
  <c r="P233" i="80"/>
  <c r="O233" i="80"/>
  <c r="N233" i="80"/>
  <c r="M233" i="80"/>
  <c r="K233" i="80"/>
  <c r="J232" i="80"/>
  <c r="L232" i="80" s="1"/>
  <c r="J231" i="80"/>
  <c r="L231" i="80" s="1"/>
  <c r="J230" i="80"/>
  <c r="L230" i="80" s="1"/>
  <c r="J229" i="80"/>
  <c r="L229" i="80" s="1"/>
  <c r="J228" i="80"/>
  <c r="J227" i="80"/>
  <c r="L227" i="80" s="1"/>
  <c r="J226" i="80"/>
  <c r="J225" i="80"/>
  <c r="L225" i="80" s="1"/>
  <c r="J224" i="80"/>
  <c r="J223" i="80"/>
  <c r="L223" i="80" s="1"/>
  <c r="Z222" i="80"/>
  <c r="Y222" i="80"/>
  <c r="X222" i="80"/>
  <c r="W222" i="80"/>
  <c r="V222" i="80"/>
  <c r="U222" i="80"/>
  <c r="T222" i="80"/>
  <c r="S222" i="80"/>
  <c r="R222" i="80"/>
  <c r="Q222" i="80"/>
  <c r="P222" i="80"/>
  <c r="O222" i="80"/>
  <c r="N222" i="80"/>
  <c r="M222" i="80"/>
  <c r="K222" i="80"/>
  <c r="J221" i="80"/>
  <c r="L221" i="80" s="1"/>
  <c r="J220" i="80"/>
  <c r="L220" i="80" s="1"/>
  <c r="J219" i="80"/>
  <c r="L219" i="80" s="1"/>
  <c r="J218" i="80"/>
  <c r="L218" i="80" s="1"/>
  <c r="J217" i="80"/>
  <c r="J216" i="80"/>
  <c r="L216" i="80" s="1"/>
  <c r="J215" i="80"/>
  <c r="L215" i="80" s="1"/>
  <c r="J214" i="80"/>
  <c r="L214" i="80" s="1"/>
  <c r="J213" i="80"/>
  <c r="L213" i="80" s="1"/>
  <c r="J212" i="80"/>
  <c r="L212" i="80" s="1"/>
  <c r="Z211" i="80"/>
  <c r="Y211" i="80"/>
  <c r="X211" i="80"/>
  <c r="W211" i="80"/>
  <c r="V211" i="80"/>
  <c r="U211" i="80"/>
  <c r="T211" i="80"/>
  <c r="S211" i="80"/>
  <c r="R211" i="80"/>
  <c r="Q211" i="80"/>
  <c r="P211" i="80"/>
  <c r="O211" i="80"/>
  <c r="N211" i="80"/>
  <c r="M211" i="80"/>
  <c r="K211" i="80"/>
  <c r="J210" i="80"/>
  <c r="L210" i="80" s="1"/>
  <c r="Y198" i="80"/>
  <c r="X198" i="80"/>
  <c r="V198" i="80"/>
  <c r="U198" i="80"/>
  <c r="T198" i="80"/>
  <c r="S198" i="80"/>
  <c r="R198" i="80"/>
  <c r="Q198" i="80"/>
  <c r="P198" i="80"/>
  <c r="O198" i="80"/>
  <c r="K198" i="80"/>
  <c r="S197" i="80"/>
  <c r="O197" i="80"/>
  <c r="U195" i="80"/>
  <c r="T195" i="80"/>
  <c r="R156" i="66" s="1"/>
  <c r="R195" i="80"/>
  <c r="P156" i="66" s="1"/>
  <c r="Q195" i="80"/>
  <c r="O156" i="66" s="1"/>
  <c r="P195" i="80"/>
  <c r="F195" i="80"/>
  <c r="J194" i="80"/>
  <c r="L194" i="80" s="1"/>
  <c r="J193" i="80"/>
  <c r="S192" i="80"/>
  <c r="S190" i="80" s="1"/>
  <c r="Q192" i="80"/>
  <c r="O192" i="80"/>
  <c r="L191" i="80"/>
  <c r="M191" i="80" s="1"/>
  <c r="M190" i="80" s="1"/>
  <c r="U190" i="80"/>
  <c r="T190" i="80"/>
  <c r="R190" i="80"/>
  <c r="Q190" i="80"/>
  <c r="O153" i="66" s="1"/>
  <c r="P190" i="80"/>
  <c r="F190" i="80"/>
  <c r="J189" i="80"/>
  <c r="L189" i="80" s="1"/>
  <c r="F189" i="80"/>
  <c r="J188" i="80"/>
  <c r="L188" i="80" s="1"/>
  <c r="F188" i="80"/>
  <c r="J187" i="80"/>
  <c r="F187" i="80"/>
  <c r="Z186" i="80"/>
  <c r="Z184" i="80" s="1"/>
  <c r="Y186" i="80"/>
  <c r="X186" i="80"/>
  <c r="X184" i="80" s="1"/>
  <c r="W186" i="80"/>
  <c r="W184" i="80" s="1"/>
  <c r="V186" i="80"/>
  <c r="V184" i="80" s="1"/>
  <c r="U186" i="80"/>
  <c r="T186" i="80"/>
  <c r="S186" i="80"/>
  <c r="S184" i="80" s="1"/>
  <c r="R186" i="80"/>
  <c r="Q186" i="80"/>
  <c r="P186" i="80"/>
  <c r="O186" i="80"/>
  <c r="N186" i="80"/>
  <c r="M186" i="80"/>
  <c r="K186" i="80"/>
  <c r="J185" i="80"/>
  <c r="F185" i="80"/>
  <c r="J183" i="80"/>
  <c r="L183" i="80" s="1"/>
  <c r="F183" i="80"/>
  <c r="J182" i="80"/>
  <c r="L182" i="80" s="1"/>
  <c r="F182" i="80"/>
  <c r="J181" i="80"/>
  <c r="L181" i="80" s="1"/>
  <c r="F181" i="80"/>
  <c r="J180" i="80"/>
  <c r="L180" i="80" s="1"/>
  <c r="F180" i="80"/>
  <c r="J179" i="80"/>
  <c r="F179" i="80"/>
  <c r="J178" i="80"/>
  <c r="F178" i="80"/>
  <c r="J177" i="80"/>
  <c r="F177" i="80"/>
  <c r="J176" i="80"/>
  <c r="L176" i="80" s="1"/>
  <c r="F176" i="80"/>
  <c r="J175" i="80"/>
  <c r="L175" i="80" s="1"/>
  <c r="F175" i="80"/>
  <c r="J174" i="80"/>
  <c r="L174" i="80" s="1"/>
  <c r="F174" i="80"/>
  <c r="J173" i="80"/>
  <c r="L173" i="80" s="1"/>
  <c r="F173" i="80"/>
  <c r="Z172" i="80"/>
  <c r="Y172" i="80"/>
  <c r="X172" i="80"/>
  <c r="W172" i="80"/>
  <c r="V172" i="80"/>
  <c r="U172" i="80"/>
  <c r="T172" i="80"/>
  <c r="S172" i="80"/>
  <c r="R172" i="80"/>
  <c r="Q172" i="80"/>
  <c r="P172" i="80"/>
  <c r="O172" i="80"/>
  <c r="N172" i="80"/>
  <c r="M172" i="80"/>
  <c r="K172" i="80"/>
  <c r="J171" i="80"/>
  <c r="F171" i="80"/>
  <c r="J170" i="80"/>
  <c r="L170" i="80" s="1"/>
  <c r="F170" i="80"/>
  <c r="J169" i="80"/>
  <c r="L169" i="80" s="1"/>
  <c r="F169" i="80"/>
  <c r="J168" i="80"/>
  <c r="L168" i="80" s="1"/>
  <c r="F168" i="80"/>
  <c r="J167" i="80"/>
  <c r="L167" i="80" s="1"/>
  <c r="F167" i="80"/>
  <c r="J166" i="80"/>
  <c r="L166" i="80" s="1"/>
  <c r="F166" i="80"/>
  <c r="J165" i="80"/>
  <c r="L165" i="80" s="1"/>
  <c r="F165" i="80"/>
  <c r="J164" i="80"/>
  <c r="L164" i="80" s="1"/>
  <c r="F164" i="80"/>
  <c r="J163" i="80"/>
  <c r="L163" i="80" s="1"/>
  <c r="F163" i="80"/>
  <c r="J162" i="80"/>
  <c r="L162" i="80" s="1"/>
  <c r="F162" i="80"/>
  <c r="J161" i="80"/>
  <c r="L161" i="80" s="1"/>
  <c r="F161" i="80"/>
  <c r="J160" i="80"/>
  <c r="L160" i="80" s="1"/>
  <c r="F160" i="80"/>
  <c r="J159" i="80"/>
  <c r="L159" i="80" s="1"/>
  <c r="F159" i="80"/>
  <c r="J158" i="80"/>
  <c r="F158" i="80"/>
  <c r="Z157" i="80"/>
  <c r="Y157" i="80"/>
  <c r="X157" i="80"/>
  <c r="W157" i="80"/>
  <c r="V157" i="80"/>
  <c r="U157" i="80"/>
  <c r="T157" i="80"/>
  <c r="S157" i="80"/>
  <c r="R157" i="80"/>
  <c r="Q157" i="80"/>
  <c r="P157" i="80"/>
  <c r="O157" i="80"/>
  <c r="N157" i="80"/>
  <c r="M157" i="80"/>
  <c r="K157" i="80"/>
  <c r="J156" i="80"/>
  <c r="L156" i="80" s="1"/>
  <c r="F156" i="80"/>
  <c r="J155" i="80"/>
  <c r="J154" i="80" s="1"/>
  <c r="F155" i="80"/>
  <c r="Z154" i="80"/>
  <c r="Y154" i="80"/>
  <c r="X154" i="80"/>
  <c r="W154" i="80"/>
  <c r="V154" i="80"/>
  <c r="U154" i="80"/>
  <c r="T154" i="80"/>
  <c r="S154" i="80"/>
  <c r="R154" i="80"/>
  <c r="Q154" i="80"/>
  <c r="P154" i="80"/>
  <c r="O154" i="80"/>
  <c r="N154" i="80"/>
  <c r="M154" i="80"/>
  <c r="K154" i="80"/>
  <c r="L154" i="80" s="1"/>
  <c r="J153" i="80"/>
  <c r="L153" i="80" s="1"/>
  <c r="F153" i="80"/>
  <c r="J152" i="80"/>
  <c r="L152" i="80" s="1"/>
  <c r="F152" i="80"/>
  <c r="J151" i="80"/>
  <c r="L151" i="80" s="1"/>
  <c r="F151" i="80"/>
  <c r="J150" i="80"/>
  <c r="L150" i="80" s="1"/>
  <c r="F150" i="80"/>
  <c r="J149" i="80"/>
  <c r="L149" i="80" s="1"/>
  <c r="F149" i="80"/>
  <c r="J148" i="80"/>
  <c r="L148" i="80" s="1"/>
  <c r="F148" i="80"/>
  <c r="J147" i="80"/>
  <c r="L147" i="80" s="1"/>
  <c r="F147" i="80"/>
  <c r="J146" i="80"/>
  <c r="L146" i="80" s="1"/>
  <c r="F146" i="80"/>
  <c r="J145" i="80"/>
  <c r="L145" i="80" s="1"/>
  <c r="F145" i="80"/>
  <c r="J144" i="80"/>
  <c r="L144" i="80" s="1"/>
  <c r="F144" i="80"/>
  <c r="Z143" i="80"/>
  <c r="Y143" i="80"/>
  <c r="X143" i="80"/>
  <c r="W143" i="80"/>
  <c r="V143" i="80"/>
  <c r="U143" i="80"/>
  <c r="T143" i="80"/>
  <c r="S143" i="80"/>
  <c r="R143" i="80"/>
  <c r="Q143" i="80"/>
  <c r="P143" i="80"/>
  <c r="O143" i="80"/>
  <c r="N143" i="80"/>
  <c r="M143" i="80"/>
  <c r="K143" i="80"/>
  <c r="J142" i="80"/>
  <c r="L142" i="80" s="1"/>
  <c r="F142" i="80"/>
  <c r="J141" i="80"/>
  <c r="L141" i="80" s="1"/>
  <c r="F141" i="80"/>
  <c r="J140" i="80"/>
  <c r="L140" i="80" s="1"/>
  <c r="F140" i="80"/>
  <c r="J139" i="80"/>
  <c r="L139" i="80" s="1"/>
  <c r="F139" i="80"/>
  <c r="J138" i="80"/>
  <c r="L138" i="80" s="1"/>
  <c r="F138" i="80"/>
  <c r="J137" i="80"/>
  <c r="L137" i="80" s="1"/>
  <c r="F137" i="80"/>
  <c r="J136" i="80"/>
  <c r="L136" i="80" s="1"/>
  <c r="F136" i="80"/>
  <c r="J135" i="80"/>
  <c r="L135" i="80" s="1"/>
  <c r="F135" i="80"/>
  <c r="J134" i="80"/>
  <c r="F134" i="80"/>
  <c r="J133" i="80"/>
  <c r="L133" i="80" s="1"/>
  <c r="F133" i="80"/>
  <c r="Z132" i="80"/>
  <c r="Y132" i="80"/>
  <c r="X132" i="80"/>
  <c r="W132" i="80"/>
  <c r="V132" i="80"/>
  <c r="U132" i="80"/>
  <c r="T132" i="80"/>
  <c r="S132" i="80"/>
  <c r="R132" i="80"/>
  <c r="Q132" i="80"/>
  <c r="P132" i="80"/>
  <c r="O132" i="80"/>
  <c r="N132" i="80"/>
  <c r="M132" i="80"/>
  <c r="K132" i="80"/>
  <c r="J131" i="80"/>
  <c r="L131" i="80" s="1"/>
  <c r="F131" i="80"/>
  <c r="J130" i="80"/>
  <c r="F130" i="80"/>
  <c r="J129" i="80"/>
  <c r="L129" i="80" s="1"/>
  <c r="F129" i="80"/>
  <c r="J128" i="80"/>
  <c r="L128" i="80" s="1"/>
  <c r="F128" i="80"/>
  <c r="J127" i="80"/>
  <c r="L127" i="80" s="1"/>
  <c r="F127" i="80"/>
  <c r="J126" i="80"/>
  <c r="L126" i="80" s="1"/>
  <c r="F126" i="80"/>
  <c r="J125" i="80"/>
  <c r="L125" i="80" s="1"/>
  <c r="F125" i="80"/>
  <c r="J124" i="80"/>
  <c r="L124" i="80" s="1"/>
  <c r="F124" i="80"/>
  <c r="J123" i="80"/>
  <c r="L123" i="80" s="1"/>
  <c r="F123" i="80"/>
  <c r="J122" i="80"/>
  <c r="L122" i="80" s="1"/>
  <c r="F122" i="80"/>
  <c r="Z121" i="80"/>
  <c r="Y121" i="80"/>
  <c r="X121" i="80"/>
  <c r="W121" i="80"/>
  <c r="V121" i="80"/>
  <c r="U121" i="80"/>
  <c r="T121" i="80"/>
  <c r="S121" i="80"/>
  <c r="R121" i="80"/>
  <c r="Q121" i="80"/>
  <c r="P121" i="80"/>
  <c r="O121" i="80"/>
  <c r="N121" i="80"/>
  <c r="M121" i="80"/>
  <c r="K121" i="80"/>
  <c r="J120" i="80"/>
  <c r="L120" i="80" s="1"/>
  <c r="F120" i="80"/>
  <c r="J119" i="80"/>
  <c r="F119" i="80"/>
  <c r="J118" i="80"/>
  <c r="L118" i="80" s="1"/>
  <c r="F118" i="80"/>
  <c r="J117" i="80"/>
  <c r="L117" i="80" s="1"/>
  <c r="F117" i="80"/>
  <c r="Z116" i="80"/>
  <c r="Y116" i="80"/>
  <c r="X116" i="80"/>
  <c r="W116" i="80"/>
  <c r="V116" i="80"/>
  <c r="U116" i="80"/>
  <c r="T116" i="80"/>
  <c r="S116" i="80"/>
  <c r="R116" i="80"/>
  <c r="Q116" i="80"/>
  <c r="P116" i="80"/>
  <c r="O116" i="80"/>
  <c r="N116" i="80"/>
  <c r="M116" i="80"/>
  <c r="K116" i="80"/>
  <c r="J115" i="80"/>
  <c r="F115" i="80"/>
  <c r="J114" i="80"/>
  <c r="F114" i="80"/>
  <c r="Z113" i="80"/>
  <c r="Y113" i="80"/>
  <c r="X113" i="80"/>
  <c r="W113" i="80"/>
  <c r="V113" i="80"/>
  <c r="U113" i="80"/>
  <c r="T113" i="80"/>
  <c r="S113" i="80"/>
  <c r="R113" i="80"/>
  <c r="Q113" i="80"/>
  <c r="P113" i="80"/>
  <c r="O113" i="80"/>
  <c r="N113" i="80"/>
  <c r="M113" i="80"/>
  <c r="K113" i="80"/>
  <c r="J111" i="80"/>
  <c r="F111" i="80"/>
  <c r="J110" i="80"/>
  <c r="F110" i="80"/>
  <c r="J109" i="80"/>
  <c r="L109" i="80" s="1"/>
  <c r="F109" i="80"/>
  <c r="J108" i="80"/>
  <c r="L108" i="80" s="1"/>
  <c r="F108" i="80"/>
  <c r="Z107" i="80"/>
  <c r="Y107" i="80"/>
  <c r="X107" i="80"/>
  <c r="W107" i="80"/>
  <c r="V107" i="80"/>
  <c r="U107" i="80"/>
  <c r="T107" i="80"/>
  <c r="S107" i="80"/>
  <c r="R107" i="80"/>
  <c r="Q107" i="80"/>
  <c r="P107" i="80"/>
  <c r="O107" i="80"/>
  <c r="N107" i="80"/>
  <c r="N96" i="80" s="1"/>
  <c r="M107" i="80"/>
  <c r="K107" i="80"/>
  <c r="J106" i="80"/>
  <c r="L106" i="80" s="1"/>
  <c r="F106" i="80"/>
  <c r="J105" i="80"/>
  <c r="L105" i="80" s="1"/>
  <c r="F105" i="80"/>
  <c r="J104" i="80"/>
  <c r="L104" i="80" s="1"/>
  <c r="F104" i="80"/>
  <c r="Z103" i="80"/>
  <c r="Y103" i="80"/>
  <c r="X103" i="80"/>
  <c r="W103" i="80"/>
  <c r="V103" i="80"/>
  <c r="U103" i="80"/>
  <c r="T103" i="80"/>
  <c r="S103" i="80"/>
  <c r="R103" i="80"/>
  <c r="Q103" i="80"/>
  <c r="P103" i="80"/>
  <c r="O103" i="80"/>
  <c r="N103" i="80"/>
  <c r="M103" i="80"/>
  <c r="K103" i="80"/>
  <c r="J102" i="80"/>
  <c r="L102" i="80" s="1"/>
  <c r="F102" i="80"/>
  <c r="J101" i="80"/>
  <c r="L101" i="80" s="1"/>
  <c r="F101" i="80"/>
  <c r="J100" i="80"/>
  <c r="L100" i="80" s="1"/>
  <c r="F100" i="80"/>
  <c r="J99" i="80"/>
  <c r="L99" i="80" s="1"/>
  <c r="F99" i="80"/>
  <c r="J98" i="80"/>
  <c r="L98" i="80" s="1"/>
  <c r="F98" i="80"/>
  <c r="J97" i="80"/>
  <c r="F97" i="80"/>
  <c r="R96" i="80"/>
  <c r="J95" i="80"/>
  <c r="L95" i="80" s="1"/>
  <c r="N95" i="80" s="1"/>
  <c r="N93" i="80" s="1"/>
  <c r="Z93" i="80"/>
  <c r="Y93" i="80"/>
  <c r="W58" i="66" s="1"/>
  <c r="X93" i="80"/>
  <c r="V58" i="66" s="1"/>
  <c r="W93" i="80"/>
  <c r="V93" i="80"/>
  <c r="U93" i="80"/>
  <c r="T93" i="80"/>
  <c r="S93" i="80"/>
  <c r="R93" i="80"/>
  <c r="Q93" i="80"/>
  <c r="P93" i="80"/>
  <c r="O93" i="80"/>
  <c r="K93" i="80"/>
  <c r="F93" i="80"/>
  <c r="J92" i="80"/>
  <c r="L92" i="80" s="1"/>
  <c r="F92" i="80"/>
  <c r="J91" i="80"/>
  <c r="F91" i="80"/>
  <c r="J90" i="80"/>
  <c r="L90" i="80" s="1"/>
  <c r="F90" i="80"/>
  <c r="J89" i="80"/>
  <c r="L89" i="80" s="1"/>
  <c r="N89" i="80" s="1"/>
  <c r="N87" i="80" s="1"/>
  <c r="J88" i="80"/>
  <c r="Z87" i="80"/>
  <c r="Y87" i="80"/>
  <c r="X87" i="80"/>
  <c r="W87" i="80"/>
  <c r="V87" i="80"/>
  <c r="V86" i="80" s="1"/>
  <c r="U87" i="80"/>
  <c r="T87" i="80"/>
  <c r="S87" i="80"/>
  <c r="S86" i="80" s="1"/>
  <c r="R87" i="80"/>
  <c r="R86" i="80" s="1"/>
  <c r="Q87" i="80"/>
  <c r="P87" i="80"/>
  <c r="O87" i="80"/>
  <c r="O86" i="80" s="1"/>
  <c r="K87" i="80"/>
  <c r="K86" i="80" s="1"/>
  <c r="F87" i="80"/>
  <c r="J85" i="80"/>
  <c r="L85" i="80" s="1"/>
  <c r="M85" i="80" s="1"/>
  <c r="M83" i="80" s="1"/>
  <c r="J84" i="80"/>
  <c r="L84" i="80" s="1"/>
  <c r="F84" i="80"/>
  <c r="F83" i="80" s="1"/>
  <c r="Z83" i="80"/>
  <c r="Y83" i="80"/>
  <c r="X83" i="80"/>
  <c r="W83" i="80"/>
  <c r="V83" i="80"/>
  <c r="U83" i="80"/>
  <c r="T83" i="80"/>
  <c r="S83" i="80"/>
  <c r="R83" i="80"/>
  <c r="Q83" i="80"/>
  <c r="P83" i="80"/>
  <c r="O83" i="80"/>
  <c r="N83" i="80"/>
  <c r="K83" i="80"/>
  <c r="R82" i="80"/>
  <c r="J81" i="80"/>
  <c r="L81" i="80" s="1"/>
  <c r="M81" i="80" s="1"/>
  <c r="M80" i="80" s="1"/>
  <c r="Z80" i="80"/>
  <c r="Y80" i="80"/>
  <c r="X80" i="80"/>
  <c r="W80" i="80"/>
  <c r="V80" i="80"/>
  <c r="U80" i="80"/>
  <c r="T80" i="80"/>
  <c r="S80" i="80"/>
  <c r="Q80" i="80"/>
  <c r="P80" i="80"/>
  <c r="O80" i="80"/>
  <c r="K80" i="80"/>
  <c r="F80" i="80"/>
  <c r="J79" i="80"/>
  <c r="L79" i="80" s="1"/>
  <c r="F79" i="80"/>
  <c r="J78" i="80"/>
  <c r="L78" i="80" s="1"/>
  <c r="F78" i="80"/>
  <c r="J77" i="80"/>
  <c r="F77" i="80"/>
  <c r="Z76" i="80"/>
  <c r="Y76" i="80"/>
  <c r="X76" i="80"/>
  <c r="W76" i="80"/>
  <c r="V76" i="80"/>
  <c r="U76" i="80"/>
  <c r="T76" i="80"/>
  <c r="S76" i="80"/>
  <c r="R76" i="80"/>
  <c r="Q76" i="80"/>
  <c r="P76" i="80"/>
  <c r="O76" i="80"/>
  <c r="N76" i="80"/>
  <c r="M76" i="80"/>
  <c r="K76" i="80"/>
  <c r="J75" i="80"/>
  <c r="J74" i="80"/>
  <c r="L74" i="80" s="1"/>
  <c r="M74" i="80" s="1"/>
  <c r="M73" i="80" s="1"/>
  <c r="F74" i="80"/>
  <c r="F73" i="80" s="1"/>
  <c r="Z73" i="80"/>
  <c r="Y73" i="80"/>
  <c r="X73" i="80"/>
  <c r="W73" i="80"/>
  <c r="V73" i="80"/>
  <c r="U73" i="80"/>
  <c r="T73" i="80"/>
  <c r="S73" i="80"/>
  <c r="R73" i="80"/>
  <c r="Q73" i="80"/>
  <c r="P73" i="80"/>
  <c r="O73" i="80"/>
  <c r="K73" i="80"/>
  <c r="J72" i="80"/>
  <c r="L72" i="80" s="1"/>
  <c r="F72" i="80"/>
  <c r="J71" i="80"/>
  <c r="L71" i="80" s="1"/>
  <c r="F71" i="80"/>
  <c r="J70" i="80"/>
  <c r="L70" i="80" s="1"/>
  <c r="N70" i="80" s="1"/>
  <c r="N68" i="80" s="1"/>
  <c r="J69" i="80"/>
  <c r="L69" i="80" s="1"/>
  <c r="M69" i="80" s="1"/>
  <c r="M68" i="80" s="1"/>
  <c r="Z68" i="80"/>
  <c r="Y68" i="80"/>
  <c r="X68" i="80"/>
  <c r="W68" i="80"/>
  <c r="V68" i="80"/>
  <c r="U68" i="80"/>
  <c r="T68" i="80"/>
  <c r="S68" i="80"/>
  <c r="R68" i="80"/>
  <c r="Q68" i="80"/>
  <c r="P68" i="80"/>
  <c r="O68" i="80"/>
  <c r="K68" i="80"/>
  <c r="F68" i="80"/>
  <c r="J67" i="80"/>
  <c r="L67" i="80" s="1"/>
  <c r="N67" i="80" s="1"/>
  <c r="N65" i="80" s="1"/>
  <c r="J66" i="80"/>
  <c r="Z65" i="80"/>
  <c r="Y65" i="80"/>
  <c r="X65" i="80"/>
  <c r="W65" i="80"/>
  <c r="V65" i="80"/>
  <c r="U65" i="80"/>
  <c r="T65" i="80"/>
  <c r="S65" i="80"/>
  <c r="R65" i="80"/>
  <c r="Q65" i="80"/>
  <c r="P65" i="80"/>
  <c r="O65" i="80"/>
  <c r="K65" i="80"/>
  <c r="F65" i="80"/>
  <c r="J64" i="80"/>
  <c r="L64" i="80" s="1"/>
  <c r="N64" i="80" s="1"/>
  <c r="N62" i="80" s="1"/>
  <c r="J63" i="80"/>
  <c r="L63" i="80" s="1"/>
  <c r="M63" i="80" s="1"/>
  <c r="M62" i="80" s="1"/>
  <c r="Z62" i="80"/>
  <c r="Z61" i="80" s="1"/>
  <c r="Y62" i="80"/>
  <c r="Y61" i="80" s="1"/>
  <c r="X62" i="80"/>
  <c r="X61" i="80" s="1"/>
  <c r="W62" i="80"/>
  <c r="V62" i="80"/>
  <c r="U62" i="80"/>
  <c r="T62" i="80"/>
  <c r="T61" i="80" s="1"/>
  <c r="S62" i="80"/>
  <c r="S61" i="80" s="1"/>
  <c r="R62" i="80"/>
  <c r="R61" i="80" s="1"/>
  <c r="Q62" i="80"/>
  <c r="P62" i="80"/>
  <c r="P61" i="80" s="1"/>
  <c r="O62" i="80"/>
  <c r="O61" i="80" s="1"/>
  <c r="K62" i="80"/>
  <c r="K61" i="80" s="1"/>
  <c r="F62" i="80"/>
  <c r="F61" i="80" s="1"/>
  <c r="V61" i="80"/>
  <c r="U61" i="80"/>
  <c r="Q61" i="80"/>
  <c r="J59" i="80"/>
  <c r="L59" i="80" s="1"/>
  <c r="F59" i="80"/>
  <c r="J58" i="80"/>
  <c r="L58" i="80" s="1"/>
  <c r="F58" i="80"/>
  <c r="Z57" i="80"/>
  <c r="Y57" i="80"/>
  <c r="X57" i="80"/>
  <c r="W57" i="80"/>
  <c r="V57" i="80"/>
  <c r="U57" i="80"/>
  <c r="T57" i="80"/>
  <c r="S57" i="80"/>
  <c r="R57" i="80"/>
  <c r="Q57" i="80"/>
  <c r="P57" i="80"/>
  <c r="O57" i="80"/>
  <c r="N57" i="80"/>
  <c r="M57" i="80"/>
  <c r="K57" i="80"/>
  <c r="J56" i="80"/>
  <c r="L56" i="80" s="1"/>
  <c r="F56" i="80"/>
  <c r="J55" i="80"/>
  <c r="L55" i="80" s="1"/>
  <c r="N55" i="80" s="1"/>
  <c r="N53" i="80" s="1"/>
  <c r="N51" i="80" s="1"/>
  <c r="J54" i="80"/>
  <c r="L54" i="80" s="1"/>
  <c r="M54" i="80" s="1"/>
  <c r="M53" i="80" s="1"/>
  <c r="M51" i="80" s="1"/>
  <c r="Z53" i="80"/>
  <c r="Z51" i="80" s="1"/>
  <c r="Y53" i="80"/>
  <c r="Y51" i="80" s="1"/>
  <c r="X53" i="80"/>
  <c r="X51" i="80" s="1"/>
  <c r="W53" i="80"/>
  <c r="W51" i="80" s="1"/>
  <c r="V53" i="80"/>
  <c r="V51" i="80" s="1"/>
  <c r="U53" i="80"/>
  <c r="U51" i="80" s="1"/>
  <c r="T53" i="80"/>
  <c r="T51" i="80" s="1"/>
  <c r="S53" i="80"/>
  <c r="S51" i="80" s="1"/>
  <c r="R53" i="80"/>
  <c r="R51" i="80" s="1"/>
  <c r="Q53" i="80"/>
  <c r="Q51" i="80" s="1"/>
  <c r="P53" i="80"/>
  <c r="P51" i="80" s="1"/>
  <c r="O53" i="80"/>
  <c r="O51" i="80" s="1"/>
  <c r="K53" i="80"/>
  <c r="K51" i="80" s="1"/>
  <c r="F53" i="80"/>
  <c r="J52" i="80"/>
  <c r="L52" i="80" s="1"/>
  <c r="F52" i="80"/>
  <c r="J48" i="80"/>
  <c r="L48" i="80" s="1"/>
  <c r="M48" i="80" s="1"/>
  <c r="M47" i="80" s="1"/>
  <c r="Z47" i="80"/>
  <c r="X31" i="66" s="1"/>
  <c r="X47" i="80"/>
  <c r="W47" i="80"/>
  <c r="U31" i="66" s="1"/>
  <c r="V47" i="80"/>
  <c r="U47" i="80"/>
  <c r="S31" i="66" s="1"/>
  <c r="T47" i="80"/>
  <c r="R31" i="66" s="1"/>
  <c r="S47" i="80"/>
  <c r="Q31" i="66" s="1"/>
  <c r="R47" i="80"/>
  <c r="Q47" i="80"/>
  <c r="O31" i="66" s="1"/>
  <c r="P47" i="80"/>
  <c r="N31" i="66" s="1"/>
  <c r="O47" i="80"/>
  <c r="M31" i="66" s="1"/>
  <c r="K47" i="80"/>
  <c r="F47" i="80"/>
  <c r="J46" i="80"/>
  <c r="L46" i="80" s="1"/>
  <c r="F46" i="80"/>
  <c r="J45" i="80"/>
  <c r="L45" i="80" s="1"/>
  <c r="F45" i="80"/>
  <c r="Y44" i="80"/>
  <c r="J44" i="80" s="1"/>
  <c r="L44" i="80" s="1"/>
  <c r="N44" i="80" s="1"/>
  <c r="N42" i="80" s="1"/>
  <c r="J43" i="80"/>
  <c r="L43" i="80" s="1"/>
  <c r="M43" i="80" s="1"/>
  <c r="M42" i="80" s="1"/>
  <c r="Z42" i="80"/>
  <c r="X42" i="80"/>
  <c r="V28" i="66" s="1"/>
  <c r="W42" i="80"/>
  <c r="V42" i="80"/>
  <c r="U42" i="80"/>
  <c r="T42" i="80"/>
  <c r="R28" i="66" s="1"/>
  <c r="S42" i="80"/>
  <c r="R42" i="80"/>
  <c r="Q42" i="80"/>
  <c r="P42" i="80"/>
  <c r="N28" i="66" s="1"/>
  <c r="O42" i="80"/>
  <c r="K42" i="80"/>
  <c r="F42" i="80"/>
  <c r="J41" i="80"/>
  <c r="L41" i="80" s="1"/>
  <c r="F41" i="80"/>
  <c r="J40" i="80"/>
  <c r="L40" i="80" s="1"/>
  <c r="F40" i="80"/>
  <c r="W37" i="80"/>
  <c r="O37" i="80"/>
  <c r="K37" i="80"/>
  <c r="F37" i="80"/>
  <c r="J35" i="80"/>
  <c r="L33" i="80"/>
  <c r="Z32" i="80"/>
  <c r="Y32" i="80"/>
  <c r="X32" i="80"/>
  <c r="W32" i="80"/>
  <c r="V32" i="80"/>
  <c r="U32" i="80"/>
  <c r="T32" i="80"/>
  <c r="S32" i="80"/>
  <c r="R32" i="80"/>
  <c r="Q32" i="80"/>
  <c r="P32" i="80"/>
  <c r="O32" i="80"/>
  <c r="N32" i="80"/>
  <c r="M32" i="80"/>
  <c r="K32" i="80"/>
  <c r="J28" i="80"/>
  <c r="L28" i="80" s="1"/>
  <c r="J27" i="80"/>
  <c r="J26" i="80"/>
  <c r="L26" i="80" s="1"/>
  <c r="J25" i="80"/>
  <c r="L25" i="80" s="1"/>
  <c r="J24" i="80"/>
  <c r="L24" i="80" s="1"/>
  <c r="J23" i="80"/>
  <c r="Z22" i="80"/>
  <c r="Y22" i="80"/>
  <c r="X22" i="80"/>
  <c r="W22" i="80"/>
  <c r="U14" i="66" s="1"/>
  <c r="T14" i="66"/>
  <c r="U22" i="80"/>
  <c r="T22" i="80"/>
  <c r="S22" i="80"/>
  <c r="Q14" i="66" s="1"/>
  <c r="R22" i="80"/>
  <c r="Q22" i="80"/>
  <c r="P22" i="80"/>
  <c r="M14" i="66"/>
  <c r="K22" i="80"/>
  <c r="F22" i="80"/>
  <c r="J21" i="80"/>
  <c r="L21" i="80" s="1"/>
  <c r="N21" i="80" s="1"/>
  <c r="N19" i="80" s="1"/>
  <c r="J20" i="80"/>
  <c r="Z19" i="80"/>
  <c r="X13" i="66" s="1"/>
  <c r="Y19" i="80"/>
  <c r="W13" i="66" s="1"/>
  <c r="X19" i="80"/>
  <c r="W19" i="80"/>
  <c r="V19" i="80"/>
  <c r="U19" i="80"/>
  <c r="S13" i="66" s="1"/>
  <c r="T19" i="80"/>
  <c r="R13" i="66" s="1"/>
  <c r="S19" i="80"/>
  <c r="R19" i="80"/>
  <c r="P13" i="66" s="1"/>
  <c r="Q19" i="80"/>
  <c r="O13" i="66" s="1"/>
  <c r="P19" i="80"/>
  <c r="N13" i="66" s="1"/>
  <c r="O19" i="80"/>
  <c r="K19" i="80"/>
  <c r="K13" i="66" s="1"/>
  <c r="F19" i="80"/>
  <c r="J18" i="80"/>
  <c r="L18" i="80" s="1"/>
  <c r="J17" i="80"/>
  <c r="J15" i="80"/>
  <c r="L15" i="80" s="1"/>
  <c r="M15" i="80" s="1"/>
  <c r="M14" i="80" s="1"/>
  <c r="Z14" i="80"/>
  <c r="Y14" i="80"/>
  <c r="X14" i="80"/>
  <c r="W14" i="80"/>
  <c r="U10" i="66" s="1"/>
  <c r="U14" i="80"/>
  <c r="T14" i="80"/>
  <c r="R10" i="66" s="1"/>
  <c r="S14" i="80"/>
  <c r="R14" i="80"/>
  <c r="P10" i="66" s="1"/>
  <c r="Q14" i="80"/>
  <c r="P14" i="80"/>
  <c r="O14" i="80"/>
  <c r="K14" i="80"/>
  <c r="K10" i="66" s="1"/>
  <c r="F14" i="80"/>
  <c r="J13" i="80"/>
  <c r="L13" i="80" s="1"/>
  <c r="J12" i="80"/>
  <c r="L12" i="80" s="1"/>
  <c r="N12" i="80" s="1"/>
  <c r="N10" i="80" s="1"/>
  <c r="J11" i="80"/>
  <c r="Z10" i="80"/>
  <c r="X10" i="80"/>
  <c r="V8" i="66" s="1"/>
  <c r="W10" i="80"/>
  <c r="V10" i="80"/>
  <c r="T8" i="66" s="1"/>
  <c r="U10" i="80"/>
  <c r="T10" i="80"/>
  <c r="S10" i="80"/>
  <c r="R10" i="80"/>
  <c r="P8" i="66" s="1"/>
  <c r="Q10" i="80"/>
  <c r="P10" i="80"/>
  <c r="N8" i="66" s="1"/>
  <c r="O10" i="80"/>
  <c r="K10" i="80"/>
  <c r="K8" i="66" s="1"/>
  <c r="F10" i="80"/>
  <c r="Z9" i="80"/>
  <c r="Z39" i="80" s="1"/>
  <c r="Y9" i="80"/>
  <c r="Y39" i="80" s="1"/>
  <c r="X9" i="80"/>
  <c r="X39" i="80" s="1"/>
  <c r="W9" i="80"/>
  <c r="V9" i="80"/>
  <c r="V39" i="80" s="1"/>
  <c r="U9" i="80"/>
  <c r="U39" i="80" s="1"/>
  <c r="T9" i="80"/>
  <c r="T39" i="80" s="1"/>
  <c r="S9" i="80"/>
  <c r="R9" i="80"/>
  <c r="R39" i="80" s="1"/>
  <c r="Q9" i="80"/>
  <c r="Q39" i="80" s="1"/>
  <c r="P9" i="80"/>
  <c r="P39" i="80" s="1"/>
  <c r="O9" i="80"/>
  <c r="Z8" i="80"/>
  <c r="Z38" i="80" s="1"/>
  <c r="Y8" i="80"/>
  <c r="X8" i="80"/>
  <c r="W8" i="80"/>
  <c r="V8" i="80"/>
  <c r="U8" i="80"/>
  <c r="U7" i="80" s="1"/>
  <c r="T8" i="80"/>
  <c r="T7" i="80" s="1"/>
  <c r="S8" i="80"/>
  <c r="S38" i="80" s="1"/>
  <c r="R8" i="80"/>
  <c r="Q8" i="80"/>
  <c r="Q7" i="80" s="1"/>
  <c r="P8" i="80"/>
  <c r="O8" i="80"/>
  <c r="K7" i="80"/>
  <c r="K7" i="66" s="1"/>
  <c r="F7" i="80"/>
  <c r="J256" i="82"/>
  <c r="L256" i="82" s="1"/>
  <c r="J255" i="82"/>
  <c r="L255" i="82" s="1"/>
  <c r="J254" i="82"/>
  <c r="L254" i="82" s="1"/>
  <c r="J253" i="82"/>
  <c r="L253" i="82" s="1"/>
  <c r="L252" i="82"/>
  <c r="J252" i="82"/>
  <c r="J251" i="82"/>
  <c r="J250" i="82"/>
  <c r="L250" i="82" s="1"/>
  <c r="X249" i="82"/>
  <c r="W249" i="82"/>
  <c r="V249" i="82"/>
  <c r="U249" i="82"/>
  <c r="T249" i="82"/>
  <c r="S249" i="82"/>
  <c r="R249" i="82"/>
  <c r="Q249" i="82"/>
  <c r="P249" i="82"/>
  <c r="O249" i="82"/>
  <c r="N249" i="82"/>
  <c r="M249" i="82"/>
  <c r="K249" i="82"/>
  <c r="J248" i="82"/>
  <c r="L248" i="82" s="1"/>
  <c r="J247" i="82"/>
  <c r="X246" i="82"/>
  <c r="W246" i="82"/>
  <c r="V246" i="82"/>
  <c r="U246" i="82"/>
  <c r="T246" i="82"/>
  <c r="S246" i="82"/>
  <c r="R246" i="82"/>
  <c r="Q246" i="82"/>
  <c r="P246" i="82"/>
  <c r="O246" i="82"/>
  <c r="N246" i="82"/>
  <c r="M246" i="82"/>
  <c r="K246" i="82"/>
  <c r="J245" i="82"/>
  <c r="L245" i="82" s="1"/>
  <c r="L244" i="82"/>
  <c r="J244" i="82"/>
  <c r="J243" i="82"/>
  <c r="L243" i="82" s="1"/>
  <c r="J242" i="82"/>
  <c r="L242" i="82" s="1"/>
  <c r="J241" i="82"/>
  <c r="L241" i="82" s="1"/>
  <c r="J240" i="82"/>
  <c r="L240" i="82" s="1"/>
  <c r="J239" i="82"/>
  <c r="L239" i="82" s="1"/>
  <c r="L238" i="82"/>
  <c r="J238" i="82"/>
  <c r="J237" i="82"/>
  <c r="L237" i="82" s="1"/>
  <c r="J236" i="82"/>
  <c r="L236" i="82" s="1"/>
  <c r="J235" i="82"/>
  <c r="L235" i="82" s="1"/>
  <c r="J234" i="82"/>
  <c r="X233" i="82"/>
  <c r="W233" i="82"/>
  <c r="V233" i="82"/>
  <c r="U233" i="82"/>
  <c r="T233" i="82"/>
  <c r="S233" i="82"/>
  <c r="R233" i="82"/>
  <c r="Q233" i="82"/>
  <c r="P233" i="82"/>
  <c r="O233" i="82"/>
  <c r="N233" i="82"/>
  <c r="M233" i="82"/>
  <c r="K233" i="82"/>
  <c r="J232" i="82"/>
  <c r="L232" i="82" s="1"/>
  <c r="J231" i="82"/>
  <c r="J230" i="82"/>
  <c r="L230" i="82" s="1"/>
  <c r="X229" i="82"/>
  <c r="W229" i="82"/>
  <c r="V229" i="82"/>
  <c r="U229" i="82"/>
  <c r="T229" i="82"/>
  <c r="S229" i="82"/>
  <c r="R229" i="82"/>
  <c r="Q229" i="82"/>
  <c r="P229" i="82"/>
  <c r="O229" i="82"/>
  <c r="N229" i="82"/>
  <c r="M229" i="82"/>
  <c r="K229" i="82"/>
  <c r="J226" i="82"/>
  <c r="L226" i="82" s="1"/>
  <c r="J225" i="82"/>
  <c r="L225" i="82" s="1"/>
  <c r="J224" i="82"/>
  <c r="L224" i="82" s="1"/>
  <c r="J223" i="82"/>
  <c r="L223" i="82" s="1"/>
  <c r="J222" i="82"/>
  <c r="L222" i="82" s="1"/>
  <c r="L221" i="82"/>
  <c r="J221" i="82"/>
  <c r="J220" i="82"/>
  <c r="L220" i="82" s="1"/>
  <c r="J219" i="82"/>
  <c r="L219" i="82" s="1"/>
  <c r="J218" i="82"/>
  <c r="J217" i="82"/>
  <c r="L217" i="82" s="1"/>
  <c r="X216" i="82"/>
  <c r="W216" i="82"/>
  <c r="V216" i="82"/>
  <c r="U216" i="82"/>
  <c r="T216" i="82"/>
  <c r="S216" i="82"/>
  <c r="R216" i="82"/>
  <c r="Q216" i="82"/>
  <c r="P216" i="82"/>
  <c r="O216" i="82"/>
  <c r="N216" i="82"/>
  <c r="M216" i="82"/>
  <c r="K216" i="82"/>
  <c r="J215" i="82"/>
  <c r="L215" i="82" s="1"/>
  <c r="J214" i="82"/>
  <c r="L214" i="82" s="1"/>
  <c r="J213" i="82"/>
  <c r="L213" i="82" s="1"/>
  <c r="L212" i="82"/>
  <c r="J212" i="82"/>
  <c r="J211" i="82"/>
  <c r="L211" i="82" s="1"/>
  <c r="J210" i="82"/>
  <c r="L210" i="82" s="1"/>
  <c r="J209" i="82"/>
  <c r="L209" i="82" s="1"/>
  <c r="J208" i="82"/>
  <c r="L208" i="82" s="1"/>
  <c r="J207" i="82"/>
  <c r="L207" i="82" s="1"/>
  <c r="J206" i="82"/>
  <c r="L206" i="82" s="1"/>
  <c r="J205" i="82"/>
  <c r="L205" i="82" s="1"/>
  <c r="J204" i="82"/>
  <c r="L204" i="82" s="1"/>
  <c r="J203" i="82"/>
  <c r="X202" i="82"/>
  <c r="W202" i="82"/>
  <c r="V202" i="82"/>
  <c r="U202" i="82"/>
  <c r="T202" i="82"/>
  <c r="S202" i="82"/>
  <c r="R202" i="82"/>
  <c r="Q202" i="82"/>
  <c r="P202" i="82"/>
  <c r="O202" i="82"/>
  <c r="N202" i="82"/>
  <c r="M202" i="82"/>
  <c r="K202" i="82"/>
  <c r="J201" i="82"/>
  <c r="L201" i="82" s="1"/>
  <c r="J200" i="82"/>
  <c r="L200" i="82" s="1"/>
  <c r="X199" i="82"/>
  <c r="W199" i="82"/>
  <c r="V199" i="82"/>
  <c r="U199" i="82"/>
  <c r="T199" i="82"/>
  <c r="S199" i="82"/>
  <c r="R199" i="82"/>
  <c r="Q199" i="82"/>
  <c r="P199" i="82"/>
  <c r="O199" i="82"/>
  <c r="N199" i="82"/>
  <c r="M199" i="82"/>
  <c r="K199" i="82"/>
  <c r="J198" i="82"/>
  <c r="L198" i="82" s="1"/>
  <c r="J197" i="82"/>
  <c r="L197" i="82" s="1"/>
  <c r="J196" i="82"/>
  <c r="L196" i="82" s="1"/>
  <c r="J195" i="82"/>
  <c r="L195" i="82" s="1"/>
  <c r="J194" i="82"/>
  <c r="L194" i="82" s="1"/>
  <c r="J193" i="82"/>
  <c r="L193" i="82" s="1"/>
  <c r="J192" i="82"/>
  <c r="L192" i="82" s="1"/>
  <c r="L191" i="82"/>
  <c r="J191" i="82"/>
  <c r="J190" i="82"/>
  <c r="L190" i="82" s="1"/>
  <c r="J189" i="82"/>
  <c r="L189" i="82" s="1"/>
  <c r="X188" i="82"/>
  <c r="W188" i="82"/>
  <c r="V188" i="82"/>
  <c r="U188" i="82"/>
  <c r="T188" i="82"/>
  <c r="S188" i="82"/>
  <c r="R188" i="82"/>
  <c r="Q188" i="82"/>
  <c r="P188" i="82"/>
  <c r="O188" i="82"/>
  <c r="N188" i="82"/>
  <c r="M188" i="82"/>
  <c r="K188" i="82"/>
  <c r="J187" i="82"/>
  <c r="L187" i="82" s="1"/>
  <c r="J186" i="82"/>
  <c r="L186" i="82" s="1"/>
  <c r="L185" i="82"/>
  <c r="J185" i="82"/>
  <c r="J184" i="82"/>
  <c r="L184" i="82" s="1"/>
  <c r="J183" i="82"/>
  <c r="L183" i="82" s="1"/>
  <c r="L182" i="82"/>
  <c r="J182" i="82"/>
  <c r="J181" i="82"/>
  <c r="L181" i="82" s="1"/>
  <c r="J180" i="82"/>
  <c r="L180" i="82" s="1"/>
  <c r="J179" i="82"/>
  <c r="J178" i="82"/>
  <c r="X177" i="82"/>
  <c r="W177" i="82"/>
  <c r="V177" i="82"/>
  <c r="U177" i="82"/>
  <c r="T177" i="82"/>
  <c r="S177" i="82"/>
  <c r="R177" i="82"/>
  <c r="Q177" i="82"/>
  <c r="P177" i="82"/>
  <c r="O177" i="82"/>
  <c r="N177" i="82"/>
  <c r="M177" i="82"/>
  <c r="K177" i="82"/>
  <c r="J176" i="82"/>
  <c r="L176" i="82" s="1"/>
  <c r="J175" i="82"/>
  <c r="L175" i="82" s="1"/>
  <c r="J174" i="82"/>
  <c r="L174" i="82" s="1"/>
  <c r="J173" i="82"/>
  <c r="L173" i="82" s="1"/>
  <c r="L172" i="82"/>
  <c r="J172" i="82"/>
  <c r="J171" i="82"/>
  <c r="L171" i="82" s="1"/>
  <c r="J170" i="82"/>
  <c r="L170" i="82" s="1"/>
  <c r="J169" i="82"/>
  <c r="L169" i="82" s="1"/>
  <c r="J168" i="82"/>
  <c r="L168" i="82" s="1"/>
  <c r="J167" i="82"/>
  <c r="X166" i="82"/>
  <c r="W166" i="82"/>
  <c r="V166" i="82"/>
  <c r="U166" i="82"/>
  <c r="T166" i="82"/>
  <c r="S166" i="82"/>
  <c r="R166" i="82"/>
  <c r="Q166" i="82"/>
  <c r="P166" i="82"/>
  <c r="O166" i="82"/>
  <c r="N166" i="82"/>
  <c r="M166" i="82"/>
  <c r="K166" i="82"/>
  <c r="J165" i="82"/>
  <c r="L165" i="82" s="1"/>
  <c r="L163" i="82"/>
  <c r="J163" i="82"/>
  <c r="J162" i="82"/>
  <c r="L162" i="82" s="1"/>
  <c r="J161" i="82"/>
  <c r="L161" i="82" s="1"/>
  <c r="J160" i="82"/>
  <c r="X159" i="82"/>
  <c r="W159" i="82"/>
  <c r="V159" i="82"/>
  <c r="U159" i="82"/>
  <c r="T159" i="82"/>
  <c r="S159" i="82"/>
  <c r="R159" i="82"/>
  <c r="Q159" i="82"/>
  <c r="P159" i="82"/>
  <c r="O159" i="82"/>
  <c r="N159" i="82"/>
  <c r="M159" i="82"/>
  <c r="K159" i="82"/>
  <c r="J158" i="82"/>
  <c r="L158" i="82" s="1"/>
  <c r="J157" i="82"/>
  <c r="L157" i="82" s="1"/>
  <c r="J156" i="82"/>
  <c r="L156" i="82" s="1"/>
  <c r="L155" i="82"/>
  <c r="J155" i="82"/>
  <c r="J154" i="82"/>
  <c r="L154" i="82" s="1"/>
  <c r="J153" i="82"/>
  <c r="L153" i="82" s="1"/>
  <c r="J152" i="82"/>
  <c r="X151" i="82"/>
  <c r="X149" i="82" s="1"/>
  <c r="W151" i="82"/>
  <c r="W149" i="82" s="1"/>
  <c r="V151" i="82"/>
  <c r="V149" i="82" s="1"/>
  <c r="U151" i="82"/>
  <c r="U149" i="82" s="1"/>
  <c r="T151" i="82"/>
  <c r="T149" i="82" s="1"/>
  <c r="S151" i="82"/>
  <c r="S149" i="82" s="1"/>
  <c r="R151" i="82"/>
  <c r="R149" i="82" s="1"/>
  <c r="Q151" i="82"/>
  <c r="Q149" i="82" s="1"/>
  <c r="P151" i="82"/>
  <c r="P149" i="82" s="1"/>
  <c r="O151" i="82"/>
  <c r="O149" i="82" s="1"/>
  <c r="N151" i="82"/>
  <c r="N149" i="82" s="1"/>
  <c r="M151" i="82"/>
  <c r="M149" i="82" s="1"/>
  <c r="K151" i="82"/>
  <c r="K149" i="82" s="1"/>
  <c r="J150" i="82"/>
  <c r="L150" i="82" s="1"/>
  <c r="J148" i="82"/>
  <c r="L148" i="82" s="1"/>
  <c r="J147" i="82"/>
  <c r="L147" i="82" s="1"/>
  <c r="J146" i="82"/>
  <c r="L146" i="82" s="1"/>
  <c r="J145" i="82"/>
  <c r="L145" i="82" s="1"/>
  <c r="J144" i="82"/>
  <c r="L144" i="82" s="1"/>
  <c r="L143" i="82"/>
  <c r="J143" i="82"/>
  <c r="J142" i="82"/>
  <c r="L142" i="82" s="1"/>
  <c r="J141" i="82"/>
  <c r="L141" i="82" s="1"/>
  <c r="J140" i="82"/>
  <c r="L140" i="82" s="1"/>
  <c r="J139" i="82"/>
  <c r="L139" i="82" s="1"/>
  <c r="J138" i="82"/>
  <c r="L138" i="82" s="1"/>
  <c r="X137" i="82"/>
  <c r="W137" i="82"/>
  <c r="V137" i="82"/>
  <c r="U137" i="82"/>
  <c r="T137" i="82"/>
  <c r="S137" i="82"/>
  <c r="R137" i="82"/>
  <c r="Q137" i="82"/>
  <c r="P137" i="82"/>
  <c r="O137" i="82"/>
  <c r="N137" i="82"/>
  <c r="M137" i="82"/>
  <c r="K137" i="82"/>
  <c r="J136" i="82"/>
  <c r="L136" i="82" s="1"/>
  <c r="J135" i="82"/>
  <c r="L135" i="82" s="1"/>
  <c r="J134" i="82"/>
  <c r="L134" i="82" s="1"/>
  <c r="J133" i="82"/>
  <c r="L133" i="82" s="1"/>
  <c r="J132" i="82"/>
  <c r="L132" i="82" s="1"/>
  <c r="J131" i="82"/>
  <c r="L131" i="82" s="1"/>
  <c r="J130" i="82"/>
  <c r="L130" i="82" s="1"/>
  <c r="J129" i="82"/>
  <c r="L129" i="82" s="1"/>
  <c r="J128" i="82"/>
  <c r="L128" i="82" s="1"/>
  <c r="J127" i="82"/>
  <c r="L127" i="82" s="1"/>
  <c r="J126" i="82"/>
  <c r="J125" i="82"/>
  <c r="L125" i="82" s="1"/>
  <c r="J124" i="82"/>
  <c r="L124" i="82" s="1"/>
  <c r="J123" i="82"/>
  <c r="L123" i="82" s="1"/>
  <c r="X122" i="82"/>
  <c r="W122" i="82"/>
  <c r="V122" i="82"/>
  <c r="U122" i="82"/>
  <c r="T122" i="82"/>
  <c r="S122" i="82"/>
  <c r="R122" i="82"/>
  <c r="Q122" i="82"/>
  <c r="P122" i="82"/>
  <c r="O122" i="82"/>
  <c r="N122" i="82"/>
  <c r="M122" i="82"/>
  <c r="K122" i="82"/>
  <c r="J121" i="82"/>
  <c r="L121" i="82" s="1"/>
  <c r="J120" i="82"/>
  <c r="X119" i="82"/>
  <c r="X117" i="66" s="1"/>
  <c r="W119" i="82"/>
  <c r="V119" i="82"/>
  <c r="U119" i="82"/>
  <c r="T119" i="82"/>
  <c r="S119" i="82"/>
  <c r="R119" i="82"/>
  <c r="Q119" i="82"/>
  <c r="P119" i="82"/>
  <c r="O119" i="82"/>
  <c r="N119" i="82"/>
  <c r="M119" i="82"/>
  <c r="K119" i="82"/>
  <c r="J118" i="82"/>
  <c r="L118" i="82" s="1"/>
  <c r="J117" i="82"/>
  <c r="L117" i="82" s="1"/>
  <c r="J116" i="82"/>
  <c r="L116" i="82" s="1"/>
  <c r="J115" i="82"/>
  <c r="L115" i="82" s="1"/>
  <c r="J114" i="82"/>
  <c r="L114" i="82" s="1"/>
  <c r="J113" i="82"/>
  <c r="L113" i="82" s="1"/>
  <c r="J112" i="82"/>
  <c r="L112" i="82" s="1"/>
  <c r="J111" i="82"/>
  <c r="L111" i="82" s="1"/>
  <c r="J110" i="82"/>
  <c r="L110" i="82" s="1"/>
  <c r="J109" i="82"/>
  <c r="X108" i="82"/>
  <c r="W108" i="82"/>
  <c r="V108" i="82"/>
  <c r="U108" i="82"/>
  <c r="T108" i="82"/>
  <c r="S108" i="82"/>
  <c r="R108" i="82"/>
  <c r="Q108" i="82"/>
  <c r="P108" i="82"/>
  <c r="O108" i="82"/>
  <c r="N108" i="82"/>
  <c r="M108" i="82"/>
  <c r="K108" i="82"/>
  <c r="J107" i="82"/>
  <c r="L107" i="82" s="1"/>
  <c r="J106" i="82"/>
  <c r="L106" i="82" s="1"/>
  <c r="J105" i="82"/>
  <c r="L105" i="82" s="1"/>
  <c r="J104" i="82"/>
  <c r="L104" i="82" s="1"/>
  <c r="J103" i="82"/>
  <c r="L103" i="82" s="1"/>
  <c r="J102" i="82"/>
  <c r="L102" i="82" s="1"/>
  <c r="J101" i="82"/>
  <c r="L101" i="82" s="1"/>
  <c r="J100" i="82"/>
  <c r="L100" i="82" s="1"/>
  <c r="J99" i="82"/>
  <c r="L99" i="82" s="1"/>
  <c r="J98" i="82"/>
  <c r="X97" i="82"/>
  <c r="W97" i="82"/>
  <c r="V97" i="82"/>
  <c r="U97" i="82"/>
  <c r="T97" i="82"/>
  <c r="S97" i="82"/>
  <c r="R97" i="82"/>
  <c r="Q97" i="82"/>
  <c r="P97" i="82"/>
  <c r="O97" i="82"/>
  <c r="N97" i="82"/>
  <c r="M97" i="82"/>
  <c r="K97" i="82"/>
  <c r="J96" i="82"/>
  <c r="L96" i="82" s="1"/>
  <c r="J95" i="82"/>
  <c r="L95" i="82" s="1"/>
  <c r="J94" i="82"/>
  <c r="L94" i="82" s="1"/>
  <c r="J93" i="82"/>
  <c r="L93" i="82" s="1"/>
  <c r="J92" i="82"/>
  <c r="L92" i="82" s="1"/>
  <c r="J91" i="82"/>
  <c r="L91" i="82" s="1"/>
  <c r="J90" i="82"/>
  <c r="L90" i="82" s="1"/>
  <c r="J89" i="82"/>
  <c r="L89" i="82" s="1"/>
  <c r="J88" i="82"/>
  <c r="L88" i="82" s="1"/>
  <c r="J87" i="82"/>
  <c r="L87" i="82" s="1"/>
  <c r="X86" i="82"/>
  <c r="W86" i="82"/>
  <c r="V86" i="82"/>
  <c r="U86" i="82"/>
  <c r="T86" i="82"/>
  <c r="S86" i="82"/>
  <c r="R86" i="82"/>
  <c r="Q86" i="82"/>
  <c r="P86" i="82"/>
  <c r="O86" i="82"/>
  <c r="N86" i="82"/>
  <c r="M86" i="82"/>
  <c r="K86" i="82"/>
  <c r="J85" i="82"/>
  <c r="L85" i="82" s="1"/>
  <c r="J84" i="82"/>
  <c r="L84" i="82" s="1"/>
  <c r="J83" i="82"/>
  <c r="L83" i="82" s="1"/>
  <c r="J82" i="82"/>
  <c r="X81" i="82"/>
  <c r="W81" i="82"/>
  <c r="V81" i="82"/>
  <c r="U81" i="82"/>
  <c r="T81" i="82"/>
  <c r="S81" i="82"/>
  <c r="R81" i="82"/>
  <c r="Q81" i="82"/>
  <c r="P81" i="82"/>
  <c r="O81" i="82"/>
  <c r="N81" i="82"/>
  <c r="M81" i="82"/>
  <c r="K81" i="82"/>
  <c r="J80" i="82"/>
  <c r="L80" i="82" s="1"/>
  <c r="J79" i="82"/>
  <c r="X78" i="82"/>
  <c r="W78" i="82"/>
  <c r="V78" i="82"/>
  <c r="U78" i="82"/>
  <c r="T78" i="82"/>
  <c r="S78" i="82"/>
  <c r="R78" i="82"/>
  <c r="Q78" i="82"/>
  <c r="P78" i="82"/>
  <c r="O78" i="82"/>
  <c r="N78" i="82"/>
  <c r="M78" i="82"/>
  <c r="K78" i="82"/>
  <c r="J76" i="82"/>
  <c r="L76" i="82" s="1"/>
  <c r="J75" i="82"/>
  <c r="L75" i="82" s="1"/>
  <c r="J74" i="82"/>
  <c r="L74" i="82" s="1"/>
  <c r="J73" i="82"/>
  <c r="L73" i="82" s="1"/>
  <c r="X72" i="82"/>
  <c r="W72" i="82"/>
  <c r="W61" i="82" s="1"/>
  <c r="V72" i="82"/>
  <c r="U72" i="82"/>
  <c r="T72" i="82"/>
  <c r="S72" i="82"/>
  <c r="S61" i="82" s="1"/>
  <c r="R72" i="82"/>
  <c r="Q72" i="82"/>
  <c r="P72" i="82"/>
  <c r="O72" i="82"/>
  <c r="O61" i="82" s="1"/>
  <c r="N72" i="82"/>
  <c r="M72" i="82"/>
  <c r="K72" i="82"/>
  <c r="J72" i="82"/>
  <c r="L72" i="82" s="1"/>
  <c r="J71" i="82"/>
  <c r="L71" i="82" s="1"/>
  <c r="J70" i="82"/>
  <c r="J69" i="82"/>
  <c r="L69" i="82" s="1"/>
  <c r="X68" i="82"/>
  <c r="X61" i="82" s="1"/>
  <c r="W68" i="82"/>
  <c r="V68" i="82"/>
  <c r="U68" i="82"/>
  <c r="T68" i="82"/>
  <c r="T61" i="82" s="1"/>
  <c r="S68" i="82"/>
  <c r="R68" i="82"/>
  <c r="Q68" i="82"/>
  <c r="P68" i="82"/>
  <c r="P61" i="82" s="1"/>
  <c r="O68" i="82"/>
  <c r="N68" i="82"/>
  <c r="M68" i="82"/>
  <c r="K68" i="82"/>
  <c r="J67" i="82"/>
  <c r="L67" i="82" s="1"/>
  <c r="J66" i="82"/>
  <c r="L66" i="82" s="1"/>
  <c r="J65" i="82"/>
  <c r="L65" i="82" s="1"/>
  <c r="L64" i="82"/>
  <c r="J64" i="82"/>
  <c r="J63" i="82"/>
  <c r="L63" i="82" s="1"/>
  <c r="J62" i="82"/>
  <c r="L62" i="82" s="1"/>
  <c r="R61" i="82"/>
  <c r="N61" i="82"/>
  <c r="J60" i="82"/>
  <c r="L60" i="82" s="1"/>
  <c r="J59" i="82"/>
  <c r="L59" i="82" s="1"/>
  <c r="L58" i="82"/>
  <c r="J58" i="82"/>
  <c r="J57" i="82"/>
  <c r="L57" i="82" s="1"/>
  <c r="J56" i="82"/>
  <c r="X55" i="82"/>
  <c r="W55" i="82"/>
  <c r="V55" i="82"/>
  <c r="U55" i="82"/>
  <c r="T55" i="82"/>
  <c r="S55" i="82"/>
  <c r="R55" i="82"/>
  <c r="Q55" i="82"/>
  <c r="P55" i="82"/>
  <c r="O55" i="82"/>
  <c r="N55" i="82"/>
  <c r="M55" i="82"/>
  <c r="K55" i="82"/>
  <c r="F55" i="82"/>
  <c r="J54" i="82"/>
  <c r="L54" i="82" s="1"/>
  <c r="J53" i="82"/>
  <c r="X52" i="82"/>
  <c r="W52" i="82"/>
  <c r="V52" i="82"/>
  <c r="U52" i="82"/>
  <c r="T52" i="82"/>
  <c r="S52" i="82"/>
  <c r="R52" i="82"/>
  <c r="Q52" i="82"/>
  <c r="P52" i="82"/>
  <c r="O52" i="82"/>
  <c r="N52" i="82"/>
  <c r="M52" i="82"/>
  <c r="K52" i="82"/>
  <c r="J51" i="82"/>
  <c r="J50" i="82"/>
  <c r="L50" i="82" s="1"/>
  <c r="J49" i="82"/>
  <c r="L48" i="82"/>
  <c r="J48" i="82"/>
  <c r="X47" i="82"/>
  <c r="W47" i="82"/>
  <c r="V47" i="82"/>
  <c r="U47" i="82"/>
  <c r="T47" i="82"/>
  <c r="S47" i="82"/>
  <c r="R47" i="82"/>
  <c r="Q47" i="82"/>
  <c r="P47" i="82"/>
  <c r="O47" i="82"/>
  <c r="N47" i="82"/>
  <c r="M47" i="82"/>
  <c r="K47" i="82"/>
  <c r="J46" i="82"/>
  <c r="L46" i="82" s="1"/>
  <c r="L45" i="82"/>
  <c r="J45" i="82"/>
  <c r="J44" i="82"/>
  <c r="L43" i="82"/>
  <c r="L42" i="82"/>
  <c r="X41" i="82"/>
  <c r="W41" i="82"/>
  <c r="V41" i="82"/>
  <c r="U41" i="82"/>
  <c r="T41" i="82"/>
  <c r="S41" i="82"/>
  <c r="R41" i="82"/>
  <c r="Q41" i="82"/>
  <c r="Q40" i="82" s="1"/>
  <c r="P41" i="82"/>
  <c r="O41" i="82"/>
  <c r="N41" i="82"/>
  <c r="M41" i="82"/>
  <c r="M40" i="82" s="1"/>
  <c r="K41" i="82"/>
  <c r="L41" i="82"/>
  <c r="F41" i="82"/>
  <c r="F40" i="82" s="1"/>
  <c r="F32" i="82" s="1"/>
  <c r="F257" i="82" s="1"/>
  <c r="U40" i="82"/>
  <c r="J39" i="82"/>
  <c r="L39" i="82" s="1"/>
  <c r="J38" i="82"/>
  <c r="X37" i="82"/>
  <c r="W37" i="82"/>
  <c r="V37" i="82"/>
  <c r="U37" i="82"/>
  <c r="T37" i="82"/>
  <c r="S37" i="82"/>
  <c r="R37" i="82"/>
  <c r="Q37" i="82"/>
  <c r="P37" i="82"/>
  <c r="O37" i="82"/>
  <c r="N37" i="82"/>
  <c r="M37" i="82"/>
  <c r="K37" i="82"/>
  <c r="J36" i="82"/>
  <c r="L36" i="82" s="1"/>
  <c r="J35" i="82"/>
  <c r="L35" i="82" s="1"/>
  <c r="J34" i="82"/>
  <c r="L34" i="82" s="1"/>
  <c r="X33" i="82"/>
  <c r="W33" i="82"/>
  <c r="V33" i="82"/>
  <c r="U33" i="82"/>
  <c r="T33" i="82"/>
  <c r="S33" i="82"/>
  <c r="R33" i="82"/>
  <c r="Q33" i="82"/>
  <c r="P33" i="82"/>
  <c r="O33" i="82"/>
  <c r="N33" i="82"/>
  <c r="M33" i="82"/>
  <c r="K33" i="82"/>
  <c r="J31" i="82"/>
  <c r="L31" i="82" s="1"/>
  <c r="J30" i="82"/>
  <c r="L30" i="82" s="1"/>
  <c r="J29" i="82"/>
  <c r="L29" i="82" s="1"/>
  <c r="J28" i="82"/>
  <c r="L28" i="82" s="1"/>
  <c r="J27" i="82"/>
  <c r="L27" i="82" s="1"/>
  <c r="J26" i="82"/>
  <c r="L26" i="82" s="1"/>
  <c r="J25" i="82"/>
  <c r="X24" i="82"/>
  <c r="W24" i="82"/>
  <c r="V24" i="82"/>
  <c r="U24" i="82"/>
  <c r="T24" i="82"/>
  <c r="S24" i="82"/>
  <c r="R24" i="82"/>
  <c r="Q24" i="82"/>
  <c r="P24" i="82"/>
  <c r="O24" i="82"/>
  <c r="N24" i="82"/>
  <c r="M24" i="82"/>
  <c r="K24" i="82"/>
  <c r="J23" i="82"/>
  <c r="L23" i="82" s="1"/>
  <c r="J22" i="82"/>
  <c r="L22" i="82" s="1"/>
  <c r="J21" i="82"/>
  <c r="X20" i="82"/>
  <c r="W20" i="82"/>
  <c r="V20" i="82"/>
  <c r="U20" i="82"/>
  <c r="T20" i="82"/>
  <c r="S20" i="82"/>
  <c r="R20" i="82"/>
  <c r="Q20" i="82"/>
  <c r="P20" i="82"/>
  <c r="O20" i="82"/>
  <c r="N20" i="82"/>
  <c r="M20" i="82"/>
  <c r="K20" i="82"/>
  <c r="J19" i="82"/>
  <c r="L19" i="82" s="1"/>
  <c r="J18" i="82"/>
  <c r="L18" i="82" s="1"/>
  <c r="J17" i="82"/>
  <c r="L17" i="82" s="1"/>
  <c r="J16" i="82"/>
  <c r="L16" i="82" s="1"/>
  <c r="J15" i="82"/>
  <c r="L15" i="82" s="1"/>
  <c r="J14" i="82"/>
  <c r="L14" i="82" s="1"/>
  <c r="J13" i="82"/>
  <c r="L13" i="82" s="1"/>
  <c r="J12" i="82"/>
  <c r="L12" i="82" s="1"/>
  <c r="J11" i="82"/>
  <c r="L11" i="82" s="1"/>
  <c r="J10" i="82"/>
  <c r="L10" i="82" s="1"/>
  <c r="J9" i="82"/>
  <c r="L9" i="82" s="1"/>
  <c r="J8" i="82"/>
  <c r="L8" i="82" s="1"/>
  <c r="J7" i="82"/>
  <c r="L7" i="82" s="1"/>
  <c r="X6" i="82"/>
  <c r="W6" i="82"/>
  <c r="W5" i="82" s="1"/>
  <c r="V6" i="82"/>
  <c r="V5" i="82" s="1"/>
  <c r="U6" i="82"/>
  <c r="T6" i="82"/>
  <c r="T5" i="82" s="1"/>
  <c r="S6" i="82"/>
  <c r="S5" i="82" s="1"/>
  <c r="R6" i="82"/>
  <c r="R5" i="82" s="1"/>
  <c r="Q6" i="82"/>
  <c r="P6" i="82"/>
  <c r="O6" i="82"/>
  <c r="O5" i="82" s="1"/>
  <c r="N6" i="82"/>
  <c r="M6" i="82"/>
  <c r="K6" i="82"/>
  <c r="N5" i="82"/>
  <c r="J254" i="81"/>
  <c r="L254" i="81" s="1"/>
  <c r="J253" i="81"/>
  <c r="L253" i="81" s="1"/>
  <c r="J252" i="81"/>
  <c r="J251" i="81"/>
  <c r="L251" i="81" s="1"/>
  <c r="J250" i="81"/>
  <c r="L250" i="81" s="1"/>
  <c r="L249" i="81"/>
  <c r="J249" i="81"/>
  <c r="J248" i="81"/>
  <c r="L248" i="81" s="1"/>
  <c r="X247" i="81"/>
  <c r="W247" i="81"/>
  <c r="V247" i="81"/>
  <c r="U247" i="81"/>
  <c r="T247" i="81"/>
  <c r="S247" i="81"/>
  <c r="R247" i="81"/>
  <c r="Q247" i="81"/>
  <c r="P247" i="81"/>
  <c r="O247" i="81"/>
  <c r="N247" i="81"/>
  <c r="M247" i="81"/>
  <c r="K247" i="81"/>
  <c r="J246" i="81"/>
  <c r="L246" i="81" s="1"/>
  <c r="J245" i="81"/>
  <c r="X244" i="81"/>
  <c r="W244" i="81"/>
  <c r="V244" i="81"/>
  <c r="U244" i="81"/>
  <c r="T244" i="81"/>
  <c r="S244" i="81"/>
  <c r="R244" i="81"/>
  <c r="Q244" i="81"/>
  <c r="P244" i="81"/>
  <c r="O244" i="81"/>
  <c r="N244" i="81"/>
  <c r="M244" i="81"/>
  <c r="K244" i="81"/>
  <c r="J243" i="81"/>
  <c r="L243" i="81" s="1"/>
  <c r="J242" i="81"/>
  <c r="L242" i="81" s="1"/>
  <c r="J241" i="81"/>
  <c r="L241" i="81" s="1"/>
  <c r="J240" i="81"/>
  <c r="L240" i="81" s="1"/>
  <c r="J239" i="81"/>
  <c r="L239" i="81" s="1"/>
  <c r="L238" i="81"/>
  <c r="J238" i="81"/>
  <c r="J237" i="81"/>
  <c r="L237" i="81" s="1"/>
  <c r="J236" i="81"/>
  <c r="L236" i="81" s="1"/>
  <c r="J235" i="81"/>
  <c r="L235" i="81" s="1"/>
  <c r="J234" i="81"/>
  <c r="L234" i="81" s="1"/>
  <c r="J233" i="81"/>
  <c r="J232" i="81"/>
  <c r="L232" i="81" s="1"/>
  <c r="X231" i="81"/>
  <c r="W231" i="81"/>
  <c r="V231" i="81"/>
  <c r="U231" i="81"/>
  <c r="T231" i="81"/>
  <c r="S231" i="81"/>
  <c r="R231" i="81"/>
  <c r="Q231" i="81"/>
  <c r="P231" i="81"/>
  <c r="O231" i="81"/>
  <c r="N231" i="81"/>
  <c r="M231" i="81"/>
  <c r="K231" i="81"/>
  <c r="J230" i="81"/>
  <c r="L230" i="81" s="1"/>
  <c r="J229" i="81"/>
  <c r="L229" i="81" s="1"/>
  <c r="J228" i="81"/>
  <c r="X227" i="81"/>
  <c r="W227" i="81"/>
  <c r="V227" i="81"/>
  <c r="U227" i="81"/>
  <c r="T227" i="81"/>
  <c r="S227" i="81"/>
  <c r="R227" i="81"/>
  <c r="Q227" i="81"/>
  <c r="P227" i="81"/>
  <c r="P226" i="81" s="1"/>
  <c r="P225" i="81" s="1"/>
  <c r="O227" i="81"/>
  <c r="N227" i="81"/>
  <c r="M227" i="81"/>
  <c r="K227" i="81"/>
  <c r="J224" i="81"/>
  <c r="L224" i="81" s="1"/>
  <c r="J223" i="81"/>
  <c r="L223" i="81" s="1"/>
  <c r="J222" i="81"/>
  <c r="L222" i="81" s="1"/>
  <c r="J221" i="81"/>
  <c r="L221" i="81" s="1"/>
  <c r="J220" i="81"/>
  <c r="L220" i="81" s="1"/>
  <c r="J219" i="81"/>
  <c r="L219" i="81" s="1"/>
  <c r="J218" i="81"/>
  <c r="L218" i="81" s="1"/>
  <c r="J217" i="81"/>
  <c r="L217" i="81" s="1"/>
  <c r="J216" i="81"/>
  <c r="L216" i="81" s="1"/>
  <c r="J215" i="81"/>
  <c r="X214" i="81"/>
  <c r="W214" i="81"/>
  <c r="V214" i="81"/>
  <c r="U214" i="81"/>
  <c r="T214" i="81"/>
  <c r="S214" i="81"/>
  <c r="R214" i="81"/>
  <c r="Q214" i="81"/>
  <c r="P214" i="81"/>
  <c r="O214" i="81"/>
  <c r="N214" i="81"/>
  <c r="M214" i="81"/>
  <c r="K214" i="81"/>
  <c r="J213" i="81"/>
  <c r="L213" i="81" s="1"/>
  <c r="J212" i="81"/>
  <c r="L212" i="81" s="1"/>
  <c r="J211" i="81"/>
  <c r="L211" i="81" s="1"/>
  <c r="J210" i="81"/>
  <c r="L210" i="81" s="1"/>
  <c r="J209" i="81"/>
  <c r="L209" i="81" s="1"/>
  <c r="J208" i="81"/>
  <c r="L208" i="81" s="1"/>
  <c r="J207" i="81"/>
  <c r="L207" i="81" s="1"/>
  <c r="J206" i="81"/>
  <c r="L206" i="81" s="1"/>
  <c r="J205" i="81"/>
  <c r="L205" i="81" s="1"/>
  <c r="J204" i="81"/>
  <c r="J203" i="81"/>
  <c r="L203" i="81" s="1"/>
  <c r="J202" i="81"/>
  <c r="L202" i="81" s="1"/>
  <c r="J201" i="81"/>
  <c r="L201" i="81" s="1"/>
  <c r="X200" i="81"/>
  <c r="W200" i="81"/>
  <c r="V200" i="81"/>
  <c r="U200" i="81"/>
  <c r="T200" i="81"/>
  <c r="S200" i="81"/>
  <c r="R200" i="81"/>
  <c r="Q200" i="81"/>
  <c r="P200" i="81"/>
  <c r="O200" i="81"/>
  <c r="N200" i="81"/>
  <c r="M200" i="81"/>
  <c r="K200" i="81"/>
  <c r="J199" i="81"/>
  <c r="L199" i="81" s="1"/>
  <c r="J198" i="81"/>
  <c r="X197" i="81"/>
  <c r="W197" i="81"/>
  <c r="V197" i="81"/>
  <c r="U197" i="81"/>
  <c r="T197" i="81"/>
  <c r="S197" i="81"/>
  <c r="R197" i="81"/>
  <c r="Q197" i="81"/>
  <c r="P197" i="81"/>
  <c r="O197" i="81"/>
  <c r="N197" i="81"/>
  <c r="M197" i="81"/>
  <c r="K197" i="81"/>
  <c r="J196" i="81"/>
  <c r="L196" i="81" s="1"/>
  <c r="J195" i="81"/>
  <c r="L195" i="81" s="1"/>
  <c r="J194" i="81"/>
  <c r="L194" i="81" s="1"/>
  <c r="J193" i="81"/>
  <c r="L193" i="81" s="1"/>
  <c r="J192" i="81"/>
  <c r="L192" i="81" s="1"/>
  <c r="J191" i="81"/>
  <c r="L191" i="81" s="1"/>
  <c r="J190" i="81"/>
  <c r="L190" i="81" s="1"/>
  <c r="J189" i="81"/>
  <c r="L189" i="81" s="1"/>
  <c r="J188" i="81"/>
  <c r="L188" i="81" s="1"/>
  <c r="J187" i="81"/>
  <c r="X186" i="81"/>
  <c r="W186" i="81"/>
  <c r="V186" i="81"/>
  <c r="U186" i="81"/>
  <c r="T186" i="81"/>
  <c r="S186" i="81"/>
  <c r="R186" i="81"/>
  <c r="Q186" i="81"/>
  <c r="P186" i="81"/>
  <c r="O186" i="81"/>
  <c r="N186" i="81"/>
  <c r="M186" i="81"/>
  <c r="K186" i="81"/>
  <c r="J185" i="81"/>
  <c r="L185" i="81" s="1"/>
  <c r="J184" i="81"/>
  <c r="L183" i="81"/>
  <c r="J183" i="81"/>
  <c r="J182" i="81"/>
  <c r="L182" i="81" s="1"/>
  <c r="J181" i="81"/>
  <c r="L181" i="81" s="1"/>
  <c r="J180" i="81"/>
  <c r="L180" i="81" s="1"/>
  <c r="L179" i="81"/>
  <c r="J179" i="81"/>
  <c r="J178" i="81"/>
  <c r="L178" i="81" s="1"/>
  <c r="J177" i="81"/>
  <c r="L177" i="81" s="1"/>
  <c r="J176" i="81"/>
  <c r="L176" i="81" s="1"/>
  <c r="X175" i="81"/>
  <c r="W175" i="81"/>
  <c r="V175" i="81"/>
  <c r="U175" i="81"/>
  <c r="T175" i="81"/>
  <c r="S175" i="81"/>
  <c r="R175" i="81"/>
  <c r="Q175" i="81"/>
  <c r="P175" i="81"/>
  <c r="O175" i="81"/>
  <c r="N175" i="81"/>
  <c r="M175" i="81"/>
  <c r="K175" i="81"/>
  <c r="J174" i="81"/>
  <c r="L174" i="81" s="1"/>
  <c r="L173" i="81"/>
  <c r="J173" i="81"/>
  <c r="J172" i="81"/>
  <c r="L172" i="81" s="1"/>
  <c r="J171" i="81"/>
  <c r="L171" i="81" s="1"/>
  <c r="J170" i="81"/>
  <c r="L170" i="81" s="1"/>
  <c r="J169" i="81"/>
  <c r="L169" i="81" s="1"/>
  <c r="J168" i="81"/>
  <c r="J167" i="81"/>
  <c r="L167" i="81" s="1"/>
  <c r="J166" i="81"/>
  <c r="L166" i="81" s="1"/>
  <c r="J165" i="81"/>
  <c r="L165" i="81" s="1"/>
  <c r="X164" i="81"/>
  <c r="W164" i="81"/>
  <c r="V164" i="81"/>
  <c r="U164" i="81"/>
  <c r="T164" i="81"/>
  <c r="S164" i="81"/>
  <c r="R164" i="81"/>
  <c r="Q164" i="81"/>
  <c r="P164" i="81"/>
  <c r="O164" i="81"/>
  <c r="N164" i="81"/>
  <c r="M164" i="81"/>
  <c r="K164" i="81"/>
  <c r="J163" i="81"/>
  <c r="J161" i="81"/>
  <c r="L161" i="81" s="1"/>
  <c r="J160" i="81"/>
  <c r="L160" i="81" s="1"/>
  <c r="J159" i="81"/>
  <c r="L159" i="81" s="1"/>
  <c r="J158" i="81"/>
  <c r="X157" i="81"/>
  <c r="W157" i="81"/>
  <c r="V157" i="81"/>
  <c r="U157" i="81"/>
  <c r="T157" i="81"/>
  <c r="S157" i="81"/>
  <c r="R157" i="81"/>
  <c r="Q157" i="81"/>
  <c r="P157" i="81"/>
  <c r="O157" i="81"/>
  <c r="N157" i="81"/>
  <c r="M157" i="81"/>
  <c r="K157" i="81"/>
  <c r="J156" i="81"/>
  <c r="L156" i="81" s="1"/>
  <c r="J155" i="81"/>
  <c r="L155" i="81" s="1"/>
  <c r="J154" i="81"/>
  <c r="L154" i="81" s="1"/>
  <c r="J153" i="81"/>
  <c r="L153" i="81" s="1"/>
  <c r="J152" i="81"/>
  <c r="L152" i="81" s="1"/>
  <c r="J151" i="81"/>
  <c r="J150" i="81"/>
  <c r="L150" i="81" s="1"/>
  <c r="X149" i="81"/>
  <c r="X147" i="81" s="1"/>
  <c r="W149" i="81"/>
  <c r="W147" i="81" s="1"/>
  <c r="V149" i="81"/>
  <c r="V147" i="81" s="1"/>
  <c r="U149" i="81"/>
  <c r="T149" i="81"/>
  <c r="T147" i="81" s="1"/>
  <c r="S149" i="81"/>
  <c r="S147" i="81" s="1"/>
  <c r="R149" i="81"/>
  <c r="R147" i="81" s="1"/>
  <c r="Q149" i="81"/>
  <c r="Q147" i="81" s="1"/>
  <c r="P149" i="81"/>
  <c r="P147" i="81" s="1"/>
  <c r="O149" i="81"/>
  <c r="O147" i="81" s="1"/>
  <c r="N149" i="81"/>
  <c r="N147" i="81" s="1"/>
  <c r="M149" i="81"/>
  <c r="M147" i="81" s="1"/>
  <c r="K149" i="81"/>
  <c r="K147" i="81" s="1"/>
  <c r="J148" i="81"/>
  <c r="U147" i="81"/>
  <c r="J146" i="81"/>
  <c r="L146" i="81" s="1"/>
  <c r="J145" i="81"/>
  <c r="L145" i="81" s="1"/>
  <c r="J144" i="81"/>
  <c r="L144" i="81" s="1"/>
  <c r="J143" i="81"/>
  <c r="L143" i="81" s="1"/>
  <c r="J142" i="81"/>
  <c r="L142" i="81" s="1"/>
  <c r="J141" i="81"/>
  <c r="L141" i="81" s="1"/>
  <c r="J140" i="81"/>
  <c r="L140" i="81" s="1"/>
  <c r="J139" i="81"/>
  <c r="L139" i="81" s="1"/>
  <c r="J138" i="81"/>
  <c r="L137" i="81"/>
  <c r="J137" i="81"/>
  <c r="J136" i="81"/>
  <c r="L136" i="81" s="1"/>
  <c r="X135" i="81"/>
  <c r="W135" i="81"/>
  <c r="V135" i="81"/>
  <c r="U135" i="81"/>
  <c r="T135" i="81"/>
  <c r="S135" i="81"/>
  <c r="R135" i="81"/>
  <c r="Q135" i="81"/>
  <c r="P135" i="81"/>
  <c r="O135" i="81"/>
  <c r="N135" i="81"/>
  <c r="M135" i="81"/>
  <c r="K135" i="81"/>
  <c r="J134" i="81"/>
  <c r="L134" i="81" s="1"/>
  <c r="J133" i="81"/>
  <c r="L133" i="81" s="1"/>
  <c r="L132" i="81"/>
  <c r="J132" i="81"/>
  <c r="J131" i="81"/>
  <c r="L131" i="81" s="1"/>
  <c r="J130" i="81"/>
  <c r="L130" i="81" s="1"/>
  <c r="J129" i="81"/>
  <c r="L129" i="81" s="1"/>
  <c r="J128" i="81"/>
  <c r="L128" i="81" s="1"/>
  <c r="J127" i="81"/>
  <c r="L127" i="81" s="1"/>
  <c r="J126" i="81"/>
  <c r="L126" i="81" s="1"/>
  <c r="J125" i="81"/>
  <c r="L125" i="81" s="1"/>
  <c r="J124" i="81"/>
  <c r="L124" i="81" s="1"/>
  <c r="J123" i="81"/>
  <c r="L123" i="81" s="1"/>
  <c r="J122" i="81"/>
  <c r="L122" i="81" s="1"/>
  <c r="J121" i="81"/>
  <c r="X120" i="81"/>
  <c r="W120" i="81"/>
  <c r="V120" i="81"/>
  <c r="U120" i="81"/>
  <c r="T120" i="81"/>
  <c r="S120" i="81"/>
  <c r="R120" i="81"/>
  <c r="Q120" i="81"/>
  <c r="P120" i="81"/>
  <c r="O120" i="81"/>
  <c r="N120" i="81"/>
  <c r="M120" i="81"/>
  <c r="K120" i="81"/>
  <c r="J119" i="81"/>
  <c r="L119" i="81" s="1"/>
  <c r="J118" i="81"/>
  <c r="L118" i="81" s="1"/>
  <c r="X117" i="81"/>
  <c r="W117" i="81"/>
  <c r="V117" i="81"/>
  <c r="U117" i="81"/>
  <c r="T117" i="81"/>
  <c r="S117" i="81"/>
  <c r="R117" i="81"/>
  <c r="Q117" i="81"/>
  <c r="P117" i="81"/>
  <c r="O117" i="81"/>
  <c r="N117" i="81"/>
  <c r="M117" i="81"/>
  <c r="K117" i="81"/>
  <c r="J116" i="81"/>
  <c r="L116" i="81" s="1"/>
  <c r="J115" i="81"/>
  <c r="L115" i="81" s="1"/>
  <c r="J114" i="81"/>
  <c r="L114" i="81" s="1"/>
  <c r="J113" i="81"/>
  <c r="L113" i="81" s="1"/>
  <c r="J112" i="81"/>
  <c r="L112" i="81" s="1"/>
  <c r="L111" i="81"/>
  <c r="J111" i="81"/>
  <c r="J110" i="81"/>
  <c r="J109" i="81"/>
  <c r="L109" i="81" s="1"/>
  <c r="J108" i="81"/>
  <c r="L108" i="81" s="1"/>
  <c r="J107" i="81"/>
  <c r="L107" i="81" s="1"/>
  <c r="X106" i="81"/>
  <c r="W106" i="81"/>
  <c r="V106" i="81"/>
  <c r="U106" i="81"/>
  <c r="T106" i="81"/>
  <c r="S106" i="81"/>
  <c r="R106" i="81"/>
  <c r="Q106" i="81"/>
  <c r="P106" i="81"/>
  <c r="O106" i="81"/>
  <c r="N106" i="81"/>
  <c r="M106" i="81"/>
  <c r="K106" i="81"/>
  <c r="J105" i="81"/>
  <c r="L105" i="81" s="1"/>
  <c r="J104" i="81"/>
  <c r="L104" i="81" s="1"/>
  <c r="J103" i="81"/>
  <c r="L103" i="81" s="1"/>
  <c r="J102" i="81"/>
  <c r="L102" i="81" s="1"/>
  <c r="J101" i="81"/>
  <c r="L101" i="81" s="1"/>
  <c r="J100" i="81"/>
  <c r="L100" i="81" s="1"/>
  <c r="J99" i="81"/>
  <c r="L99" i="81" s="1"/>
  <c r="J98" i="81"/>
  <c r="L98" i="81" s="1"/>
  <c r="J97" i="81"/>
  <c r="L97" i="81" s="1"/>
  <c r="J96" i="81"/>
  <c r="X95" i="81"/>
  <c r="W95" i="81"/>
  <c r="V95" i="81"/>
  <c r="U95" i="81"/>
  <c r="T95" i="81"/>
  <c r="S95" i="81"/>
  <c r="R95" i="81"/>
  <c r="Q95" i="81"/>
  <c r="P95" i="81"/>
  <c r="O95" i="81"/>
  <c r="N95" i="81"/>
  <c r="M95" i="81"/>
  <c r="K95" i="81"/>
  <c r="J94" i="81"/>
  <c r="L94" i="81" s="1"/>
  <c r="J93" i="81"/>
  <c r="L93" i="81" s="1"/>
  <c r="J92" i="81"/>
  <c r="L92" i="81" s="1"/>
  <c r="J91" i="81"/>
  <c r="L91" i="81" s="1"/>
  <c r="J90" i="81"/>
  <c r="L90" i="81" s="1"/>
  <c r="J89" i="81"/>
  <c r="L89" i="81" s="1"/>
  <c r="J88" i="81"/>
  <c r="L88" i="81" s="1"/>
  <c r="J87" i="81"/>
  <c r="L87" i="81" s="1"/>
  <c r="J86" i="81"/>
  <c r="L86" i="81" s="1"/>
  <c r="J85" i="81"/>
  <c r="X84" i="81"/>
  <c r="W84" i="81"/>
  <c r="V84" i="81"/>
  <c r="U84" i="81"/>
  <c r="T84" i="81"/>
  <c r="S84" i="81"/>
  <c r="R84" i="81"/>
  <c r="Q84" i="81"/>
  <c r="P84" i="81"/>
  <c r="O84" i="81"/>
  <c r="N84" i="81"/>
  <c r="M84" i="81"/>
  <c r="K84" i="81"/>
  <c r="J83" i="81"/>
  <c r="L83" i="81" s="1"/>
  <c r="J82" i="81"/>
  <c r="L82" i="81" s="1"/>
  <c r="J81" i="81"/>
  <c r="J80" i="81"/>
  <c r="L80" i="81" s="1"/>
  <c r="X79" i="81"/>
  <c r="W79" i="81"/>
  <c r="V79" i="81"/>
  <c r="U79" i="81"/>
  <c r="T79" i="81"/>
  <c r="S79" i="81"/>
  <c r="R79" i="81"/>
  <c r="Q79" i="81"/>
  <c r="P79" i="81"/>
  <c r="O79" i="81"/>
  <c r="N79" i="81"/>
  <c r="M79" i="81"/>
  <c r="K79" i="81"/>
  <c r="J78" i="81"/>
  <c r="L78" i="81" s="1"/>
  <c r="J77" i="81"/>
  <c r="X76" i="81"/>
  <c r="W76" i="81"/>
  <c r="V76" i="81"/>
  <c r="U76" i="81"/>
  <c r="T76" i="81"/>
  <c r="S76" i="81"/>
  <c r="R76" i="81"/>
  <c r="Q76" i="81"/>
  <c r="P76" i="81"/>
  <c r="O76" i="81"/>
  <c r="N76" i="81"/>
  <c r="M76" i="81"/>
  <c r="K76" i="81"/>
  <c r="J74" i="81"/>
  <c r="L74" i="81" s="1"/>
  <c r="J73" i="81"/>
  <c r="L73" i="81" s="1"/>
  <c r="J72" i="81"/>
  <c r="L72" i="81" s="1"/>
  <c r="J71" i="81"/>
  <c r="X70" i="81"/>
  <c r="W70" i="81"/>
  <c r="V70" i="81"/>
  <c r="U70" i="81"/>
  <c r="T70" i="81"/>
  <c r="S70" i="81"/>
  <c r="R70" i="81"/>
  <c r="Q70" i="81"/>
  <c r="P70" i="81"/>
  <c r="O70" i="81"/>
  <c r="N70" i="81"/>
  <c r="M70" i="81"/>
  <c r="K70" i="81"/>
  <c r="J69" i="81"/>
  <c r="L69" i="81" s="1"/>
  <c r="J68" i="81"/>
  <c r="J67" i="81"/>
  <c r="L67" i="81" s="1"/>
  <c r="X66" i="81"/>
  <c r="W66" i="81"/>
  <c r="W59" i="81" s="1"/>
  <c r="V66" i="81"/>
  <c r="U66" i="81"/>
  <c r="U59" i="81" s="1"/>
  <c r="T66" i="81"/>
  <c r="T59" i="81" s="1"/>
  <c r="S66" i="81"/>
  <c r="S59" i="81" s="1"/>
  <c r="R66" i="81"/>
  <c r="Q66" i="81"/>
  <c r="Q59" i="81" s="1"/>
  <c r="P66" i="81"/>
  <c r="O66" i="81"/>
  <c r="O59" i="81" s="1"/>
  <c r="N66" i="81"/>
  <c r="M66" i="81"/>
  <c r="M59" i="81" s="1"/>
  <c r="K66" i="81"/>
  <c r="K59" i="81" s="1"/>
  <c r="J65" i="81"/>
  <c r="L65" i="81" s="1"/>
  <c r="J64" i="81"/>
  <c r="L64" i="81" s="1"/>
  <c r="L63" i="81"/>
  <c r="J63" i="81"/>
  <c r="J62" i="81"/>
  <c r="L62" i="81" s="1"/>
  <c r="J61" i="81"/>
  <c r="L61" i="81" s="1"/>
  <c r="J60" i="81"/>
  <c r="J58" i="81"/>
  <c r="L58" i="81" s="1"/>
  <c r="J57" i="81"/>
  <c r="L57" i="81" s="1"/>
  <c r="J56" i="81"/>
  <c r="L56" i="81" s="1"/>
  <c r="L55" i="81"/>
  <c r="J55" i="81"/>
  <c r="J54" i="81"/>
  <c r="X53" i="81"/>
  <c r="W53" i="81"/>
  <c r="V53" i="81"/>
  <c r="U53" i="81"/>
  <c r="T53" i="81"/>
  <c r="S53" i="81"/>
  <c r="R53" i="81"/>
  <c r="Q53" i="81"/>
  <c r="P53" i="81"/>
  <c r="O53" i="81"/>
  <c r="N53" i="81"/>
  <c r="M53" i="81"/>
  <c r="K53" i="81"/>
  <c r="F53" i="81"/>
  <c r="J52" i="81"/>
  <c r="J51" i="81"/>
  <c r="L51" i="81" s="1"/>
  <c r="X50" i="81"/>
  <c r="W50" i="81"/>
  <c r="V50" i="81"/>
  <c r="U50" i="81"/>
  <c r="T50" i="81"/>
  <c r="S50" i="81"/>
  <c r="R50" i="81"/>
  <c r="Q50" i="81"/>
  <c r="P50" i="81"/>
  <c r="O50" i="81"/>
  <c r="N50" i="81"/>
  <c r="M50" i="81"/>
  <c r="K50" i="81"/>
  <c r="J49" i="81"/>
  <c r="L49" i="81" s="1"/>
  <c r="J48" i="81"/>
  <c r="L48" i="81" s="1"/>
  <c r="J47" i="81"/>
  <c r="L47" i="81" s="1"/>
  <c r="J46" i="81"/>
  <c r="X45" i="81"/>
  <c r="X40" i="81" s="1"/>
  <c r="W45" i="81"/>
  <c r="W40" i="81" s="1"/>
  <c r="V45" i="81"/>
  <c r="V40" i="81" s="1"/>
  <c r="U45" i="81"/>
  <c r="U40" i="81" s="1"/>
  <c r="T45" i="81"/>
  <c r="S45" i="81"/>
  <c r="S40" i="81" s="1"/>
  <c r="R45" i="81"/>
  <c r="R40" i="81" s="1"/>
  <c r="Q45" i="81"/>
  <c r="Q40" i="81" s="1"/>
  <c r="P45" i="81"/>
  <c r="O45" i="81"/>
  <c r="O40" i="81" s="1"/>
  <c r="N45" i="81"/>
  <c r="N40" i="81" s="1"/>
  <c r="M45" i="81"/>
  <c r="M40" i="81" s="1"/>
  <c r="K45" i="81"/>
  <c r="K40" i="81" s="1"/>
  <c r="J44" i="81"/>
  <c r="L44" i="81" s="1"/>
  <c r="J43" i="81"/>
  <c r="L43" i="81" s="1"/>
  <c r="J42" i="81"/>
  <c r="L42" i="81" s="1"/>
  <c r="J41" i="81"/>
  <c r="T40" i="81"/>
  <c r="P40" i="81"/>
  <c r="F40" i="81"/>
  <c r="J39" i="81"/>
  <c r="J38" i="81"/>
  <c r="L38" i="81" s="1"/>
  <c r="X37" i="81"/>
  <c r="W37" i="81"/>
  <c r="V37" i="81"/>
  <c r="U37" i="81"/>
  <c r="T37" i="81"/>
  <c r="S37" i="81"/>
  <c r="R37" i="81"/>
  <c r="Q37" i="81"/>
  <c r="P37" i="81"/>
  <c r="O37" i="81"/>
  <c r="N37" i="81"/>
  <c r="M37" i="81"/>
  <c r="K37" i="81"/>
  <c r="J36" i="81"/>
  <c r="J35" i="81"/>
  <c r="L35" i="81" s="1"/>
  <c r="J34" i="81"/>
  <c r="L34" i="81" s="1"/>
  <c r="X33" i="81"/>
  <c r="W33" i="81"/>
  <c r="V33" i="81"/>
  <c r="U33" i="81"/>
  <c r="T33" i="81"/>
  <c r="S33" i="81"/>
  <c r="R33" i="81"/>
  <c r="Q33" i="81"/>
  <c r="P33" i="81"/>
  <c r="O33" i="81"/>
  <c r="N33" i="81"/>
  <c r="M33" i="81"/>
  <c r="K33" i="81"/>
  <c r="F33" i="81"/>
  <c r="F32" i="81"/>
  <c r="F255" i="81" s="1"/>
  <c r="J31" i="81"/>
  <c r="L31" i="81" s="1"/>
  <c r="J30" i="81"/>
  <c r="L30" i="81" s="1"/>
  <c r="J29" i="81"/>
  <c r="L29" i="81" s="1"/>
  <c r="J28" i="81"/>
  <c r="L28" i="81" s="1"/>
  <c r="J27" i="81"/>
  <c r="L27" i="81" s="1"/>
  <c r="L26" i="81"/>
  <c r="J26" i="81"/>
  <c r="J25" i="81"/>
  <c r="X24" i="81"/>
  <c r="W24" i="81"/>
  <c r="V24" i="81"/>
  <c r="U24" i="81"/>
  <c r="T24" i="81"/>
  <c r="S24" i="81"/>
  <c r="R24" i="81"/>
  <c r="Q24" i="81"/>
  <c r="P24" i="81"/>
  <c r="O24" i="81"/>
  <c r="N24" i="81"/>
  <c r="M24" i="81"/>
  <c r="K24" i="81"/>
  <c r="J23" i="81"/>
  <c r="L23" i="81" s="1"/>
  <c r="J22" i="81"/>
  <c r="L22" i="81" s="1"/>
  <c r="J21" i="81"/>
  <c r="X20" i="81"/>
  <c r="W20" i="81"/>
  <c r="V20" i="81"/>
  <c r="U20" i="81"/>
  <c r="T20" i="81"/>
  <c r="S20" i="81"/>
  <c r="R20" i="81"/>
  <c r="Q20" i="81"/>
  <c r="P20" i="81"/>
  <c r="O20" i="81"/>
  <c r="N20" i="81"/>
  <c r="M20" i="81"/>
  <c r="K20" i="81"/>
  <c r="J19" i="81"/>
  <c r="L19" i="81" s="1"/>
  <c r="J18" i="81"/>
  <c r="L18" i="81" s="1"/>
  <c r="J17" i="81"/>
  <c r="L17" i="81" s="1"/>
  <c r="J16" i="81"/>
  <c r="L16" i="81" s="1"/>
  <c r="J15" i="81"/>
  <c r="L15" i="81" s="1"/>
  <c r="J14" i="81"/>
  <c r="L14" i="81" s="1"/>
  <c r="J13" i="81"/>
  <c r="L13" i="81" s="1"/>
  <c r="J12" i="81"/>
  <c r="L12" i="81" s="1"/>
  <c r="J11" i="81"/>
  <c r="L11" i="81" s="1"/>
  <c r="J10" i="81"/>
  <c r="L10" i="81" s="1"/>
  <c r="L9" i="81"/>
  <c r="J9" i="81"/>
  <c r="J8" i="81"/>
  <c r="L8" i="81" s="1"/>
  <c r="J7" i="81"/>
  <c r="L7" i="81" s="1"/>
  <c r="X6" i="81"/>
  <c r="W6" i="81"/>
  <c r="V6" i="81"/>
  <c r="V5" i="81" s="1"/>
  <c r="U6" i="81"/>
  <c r="T6" i="81"/>
  <c r="T5" i="81" s="1"/>
  <c r="S6" i="81"/>
  <c r="R6" i="81"/>
  <c r="R5" i="81" s="1"/>
  <c r="Q6" i="81"/>
  <c r="P6" i="81"/>
  <c r="P5" i="81" s="1"/>
  <c r="O6" i="81"/>
  <c r="N6" i="81"/>
  <c r="N5" i="81" s="1"/>
  <c r="M6" i="81"/>
  <c r="K6" i="81"/>
  <c r="J254" i="84"/>
  <c r="L254" i="84" s="1"/>
  <c r="J253" i="84"/>
  <c r="L253" i="84" s="1"/>
  <c r="J252" i="84"/>
  <c r="J251" i="84"/>
  <c r="L251" i="84" s="1"/>
  <c r="J250" i="84"/>
  <c r="L250" i="84" s="1"/>
  <c r="J249" i="84"/>
  <c r="L249" i="84" s="1"/>
  <c r="J248" i="84"/>
  <c r="L248" i="84" s="1"/>
  <c r="X247" i="84"/>
  <c r="W247" i="84"/>
  <c r="V247" i="84"/>
  <c r="U247" i="84"/>
  <c r="T247" i="84"/>
  <c r="S247" i="84"/>
  <c r="R247" i="84"/>
  <c r="Q247" i="84"/>
  <c r="P247" i="84"/>
  <c r="O247" i="84"/>
  <c r="N247" i="84"/>
  <c r="M247" i="84"/>
  <c r="M247" i="66" s="1"/>
  <c r="K247" i="84"/>
  <c r="J246" i="84"/>
  <c r="L246" i="84" s="1"/>
  <c r="J245" i="84"/>
  <c r="X244" i="84"/>
  <c r="W244" i="84"/>
  <c r="V244" i="84"/>
  <c r="U244" i="84"/>
  <c r="T244" i="84"/>
  <c r="S244" i="84"/>
  <c r="R244" i="84"/>
  <c r="Q244" i="84"/>
  <c r="P244" i="84"/>
  <c r="O244" i="84"/>
  <c r="N244" i="84"/>
  <c r="M244" i="84"/>
  <c r="K244" i="84"/>
  <c r="J243" i="84"/>
  <c r="L243" i="84" s="1"/>
  <c r="J242" i="84"/>
  <c r="L242" i="84" s="1"/>
  <c r="J241" i="84"/>
  <c r="L241" i="84" s="1"/>
  <c r="J240" i="84"/>
  <c r="J239" i="84"/>
  <c r="L239" i="84" s="1"/>
  <c r="J238" i="84"/>
  <c r="L238" i="84" s="1"/>
  <c r="J237" i="84"/>
  <c r="L237" i="84" s="1"/>
  <c r="J236" i="84"/>
  <c r="L236" i="84" s="1"/>
  <c r="J235" i="84"/>
  <c r="L235" i="84" s="1"/>
  <c r="J234" i="84"/>
  <c r="L234" i="84" s="1"/>
  <c r="J233" i="84"/>
  <c r="L233" i="84" s="1"/>
  <c r="J232" i="84"/>
  <c r="X231" i="84"/>
  <c r="W231" i="84"/>
  <c r="V231" i="84"/>
  <c r="U231" i="84"/>
  <c r="U231" i="66" s="1"/>
  <c r="T231" i="84"/>
  <c r="S231" i="84"/>
  <c r="R231" i="84"/>
  <c r="Q231" i="84"/>
  <c r="Q231" i="66" s="1"/>
  <c r="P231" i="84"/>
  <c r="O231" i="84"/>
  <c r="N231" i="84"/>
  <c r="M231" i="84"/>
  <c r="M231" i="66" s="1"/>
  <c r="K231" i="84"/>
  <c r="J230" i="84"/>
  <c r="L230" i="84" s="1"/>
  <c r="J229" i="84"/>
  <c r="L228" i="84"/>
  <c r="J228" i="84"/>
  <c r="X227" i="84"/>
  <c r="W227" i="84"/>
  <c r="V227" i="84"/>
  <c r="U227" i="84"/>
  <c r="T227" i="84"/>
  <c r="S227" i="84"/>
  <c r="R227" i="84"/>
  <c r="Q227" i="84"/>
  <c r="P227" i="84"/>
  <c r="O227" i="84"/>
  <c r="N227" i="84"/>
  <c r="M227" i="84"/>
  <c r="K227" i="84"/>
  <c r="J224" i="84"/>
  <c r="L224" i="84" s="1"/>
  <c r="J223" i="84"/>
  <c r="L223" i="84" s="1"/>
  <c r="J222" i="84"/>
  <c r="J221" i="84"/>
  <c r="L221" i="84" s="1"/>
  <c r="J220" i="84"/>
  <c r="L220" i="84" s="1"/>
  <c r="J219" i="84"/>
  <c r="L219" i="84" s="1"/>
  <c r="J218" i="84"/>
  <c r="J217" i="84"/>
  <c r="L217" i="84" s="1"/>
  <c r="J216" i="84"/>
  <c r="L216" i="84" s="1"/>
  <c r="J215" i="84"/>
  <c r="L215" i="84" s="1"/>
  <c r="X214" i="84"/>
  <c r="W214" i="84"/>
  <c r="V214" i="84"/>
  <c r="U214" i="84"/>
  <c r="T214" i="84"/>
  <c r="S214" i="84"/>
  <c r="R214" i="84"/>
  <c r="Q214" i="84"/>
  <c r="P214" i="84"/>
  <c r="O214" i="84"/>
  <c r="N214" i="84"/>
  <c r="M214" i="84"/>
  <c r="K214" i="84"/>
  <c r="J213" i="84"/>
  <c r="L213" i="84" s="1"/>
  <c r="J212" i="84"/>
  <c r="L212" i="84" s="1"/>
  <c r="L211" i="84"/>
  <c r="J211" i="84"/>
  <c r="J210" i="84"/>
  <c r="L210" i="84" s="1"/>
  <c r="J209" i="84"/>
  <c r="L209" i="84" s="1"/>
  <c r="J208" i="84"/>
  <c r="L208" i="84" s="1"/>
  <c r="J207" i="84"/>
  <c r="L207" i="84" s="1"/>
  <c r="J206" i="84"/>
  <c r="L206" i="84" s="1"/>
  <c r="J205" i="84"/>
  <c r="L205" i="84" s="1"/>
  <c r="J204" i="84"/>
  <c r="L204" i="84" s="1"/>
  <c r="J203" i="84"/>
  <c r="L203" i="84" s="1"/>
  <c r="J202" i="84"/>
  <c r="J201" i="84"/>
  <c r="L201" i="84" s="1"/>
  <c r="X200" i="84"/>
  <c r="W200" i="84"/>
  <c r="V200" i="84"/>
  <c r="U200" i="84"/>
  <c r="T200" i="84"/>
  <c r="S200" i="84"/>
  <c r="R200" i="84"/>
  <c r="Q200" i="84"/>
  <c r="P200" i="84"/>
  <c r="O200" i="84"/>
  <c r="N200" i="84"/>
  <c r="M200" i="84"/>
  <c r="K200" i="84"/>
  <c r="J199" i="84"/>
  <c r="L199" i="84" s="1"/>
  <c r="J198" i="84"/>
  <c r="X197" i="84"/>
  <c r="W197" i="84"/>
  <c r="W197" i="66" s="1"/>
  <c r="V197" i="84"/>
  <c r="U197" i="84"/>
  <c r="T197" i="84"/>
  <c r="S197" i="84"/>
  <c r="R197" i="84"/>
  <c r="Q197" i="84"/>
  <c r="P197" i="84"/>
  <c r="O197" i="84"/>
  <c r="N197" i="84"/>
  <c r="M197" i="84"/>
  <c r="K197" i="84"/>
  <c r="J196" i="84"/>
  <c r="L196" i="84" s="1"/>
  <c r="J195" i="84"/>
  <c r="L195" i="84" s="1"/>
  <c r="J194" i="84"/>
  <c r="L194" i="84" s="1"/>
  <c r="J193" i="84"/>
  <c r="L193" i="84" s="1"/>
  <c r="J192" i="84"/>
  <c r="L192" i="84" s="1"/>
  <c r="J191" i="84"/>
  <c r="J190" i="84"/>
  <c r="L190" i="84" s="1"/>
  <c r="J189" i="84"/>
  <c r="L189" i="84" s="1"/>
  <c r="J188" i="84"/>
  <c r="L188" i="84" s="1"/>
  <c r="J187" i="84"/>
  <c r="X186" i="84"/>
  <c r="W186" i="84"/>
  <c r="V186" i="84"/>
  <c r="U186" i="84"/>
  <c r="T186" i="84"/>
  <c r="S186" i="84"/>
  <c r="R186" i="84"/>
  <c r="Q186" i="84"/>
  <c r="P186" i="84"/>
  <c r="O186" i="84"/>
  <c r="N186" i="84"/>
  <c r="M186" i="84"/>
  <c r="K186" i="84"/>
  <c r="J185" i="84"/>
  <c r="L185" i="84" s="1"/>
  <c r="J184" i="84"/>
  <c r="L184" i="84" s="1"/>
  <c r="J183" i="84"/>
  <c r="L183" i="84" s="1"/>
  <c r="J182" i="84"/>
  <c r="L182" i="84" s="1"/>
  <c r="J181" i="84"/>
  <c r="L181" i="84" s="1"/>
  <c r="J180" i="84"/>
  <c r="L180" i="84" s="1"/>
  <c r="J179" i="84"/>
  <c r="L179" i="84" s="1"/>
  <c r="J178" i="84"/>
  <c r="L178" i="84" s="1"/>
  <c r="J177" i="84"/>
  <c r="L177" i="84" s="1"/>
  <c r="J176" i="84"/>
  <c r="X175" i="84"/>
  <c r="W175" i="84"/>
  <c r="V175" i="84"/>
  <c r="U175" i="84"/>
  <c r="T175" i="84"/>
  <c r="S175" i="84"/>
  <c r="R175" i="84"/>
  <c r="Q175" i="84"/>
  <c r="P175" i="84"/>
  <c r="O175" i="84"/>
  <c r="N175" i="84"/>
  <c r="M175" i="84"/>
  <c r="K175" i="84"/>
  <c r="J174" i="84"/>
  <c r="L174" i="84" s="1"/>
  <c r="J173" i="84"/>
  <c r="L173" i="84" s="1"/>
  <c r="J172" i="84"/>
  <c r="L172" i="84" s="1"/>
  <c r="J171" i="84"/>
  <c r="L171" i="84" s="1"/>
  <c r="J170" i="84"/>
  <c r="L170" i="84" s="1"/>
  <c r="J169" i="84"/>
  <c r="L169" i="84" s="1"/>
  <c r="J168" i="84"/>
  <c r="L168" i="84" s="1"/>
  <c r="J167" i="84"/>
  <c r="L167" i="84" s="1"/>
  <c r="J166" i="84"/>
  <c r="L166" i="84" s="1"/>
  <c r="J165" i="84"/>
  <c r="L165" i="84" s="1"/>
  <c r="X164" i="84"/>
  <c r="X162" i="84" s="1"/>
  <c r="W164" i="84"/>
  <c r="V164" i="84"/>
  <c r="U164" i="84"/>
  <c r="T164" i="84"/>
  <c r="T162" i="84" s="1"/>
  <c r="S164" i="84"/>
  <c r="R164" i="84"/>
  <c r="Q164" i="84"/>
  <c r="P164" i="84"/>
  <c r="P162" i="84" s="1"/>
  <c r="O164" i="84"/>
  <c r="N164" i="84"/>
  <c r="M164" i="84"/>
  <c r="K164" i="84"/>
  <c r="K162" i="84" s="1"/>
  <c r="J163" i="84"/>
  <c r="J161" i="84"/>
  <c r="L161" i="84" s="1"/>
  <c r="J160" i="84"/>
  <c r="L160" i="84" s="1"/>
  <c r="J159" i="84"/>
  <c r="J158" i="84"/>
  <c r="L158" i="84" s="1"/>
  <c r="X157" i="84"/>
  <c r="W157" i="84"/>
  <c r="V157" i="84"/>
  <c r="U157" i="84"/>
  <c r="T157" i="84"/>
  <c r="S157" i="84"/>
  <c r="R157" i="84"/>
  <c r="Q157" i="84"/>
  <c r="P157" i="84"/>
  <c r="O157" i="84"/>
  <c r="N157" i="84"/>
  <c r="M157" i="84"/>
  <c r="K157" i="84"/>
  <c r="J156" i="84"/>
  <c r="L156" i="84" s="1"/>
  <c r="J155" i="84"/>
  <c r="L155" i="84" s="1"/>
  <c r="J154" i="84"/>
  <c r="L154" i="84" s="1"/>
  <c r="J153" i="84"/>
  <c r="L153" i="84" s="1"/>
  <c r="J152" i="84"/>
  <c r="L152" i="84" s="1"/>
  <c r="J151" i="84"/>
  <c r="L151" i="84" s="1"/>
  <c r="J150" i="84"/>
  <c r="X149" i="84"/>
  <c r="X147" i="84" s="1"/>
  <c r="W149" i="84"/>
  <c r="W147" i="84" s="1"/>
  <c r="V149" i="84"/>
  <c r="U149" i="84"/>
  <c r="U147" i="84" s="1"/>
  <c r="T149" i="84"/>
  <c r="T147" i="84" s="1"/>
  <c r="S149" i="84"/>
  <c r="S147" i="84" s="1"/>
  <c r="R149" i="84"/>
  <c r="R147" i="84" s="1"/>
  <c r="Q149" i="84"/>
  <c r="Q147" i="84" s="1"/>
  <c r="P149" i="84"/>
  <c r="P147" i="84" s="1"/>
  <c r="O149" i="84"/>
  <c r="O147" i="84" s="1"/>
  <c r="N149" i="84"/>
  <c r="N147" i="84" s="1"/>
  <c r="M149" i="84"/>
  <c r="M147" i="84" s="1"/>
  <c r="K149" i="84"/>
  <c r="K147" i="84" s="1"/>
  <c r="J148" i="84"/>
  <c r="L148" i="84" s="1"/>
  <c r="V147" i="84"/>
  <c r="J146" i="84"/>
  <c r="L146" i="84" s="1"/>
  <c r="J145" i="84"/>
  <c r="L145" i="84" s="1"/>
  <c r="J144" i="84"/>
  <c r="L144" i="84" s="1"/>
  <c r="J143" i="84"/>
  <c r="L143" i="84" s="1"/>
  <c r="J142" i="84"/>
  <c r="L142" i="84" s="1"/>
  <c r="J141" i="84"/>
  <c r="L141" i="84" s="1"/>
  <c r="J140" i="84"/>
  <c r="L140" i="84" s="1"/>
  <c r="J139" i="84"/>
  <c r="L139" i="84" s="1"/>
  <c r="J138" i="84"/>
  <c r="L138" i="84" s="1"/>
  <c r="L137" i="84"/>
  <c r="J137" i="84"/>
  <c r="J136" i="84"/>
  <c r="X135" i="84"/>
  <c r="W135" i="84"/>
  <c r="V135" i="84"/>
  <c r="U135" i="84"/>
  <c r="T135" i="84"/>
  <c r="S135" i="84"/>
  <c r="R135" i="84"/>
  <c r="Q135" i="84"/>
  <c r="P135" i="84"/>
  <c r="O135" i="84"/>
  <c r="N135" i="84"/>
  <c r="M135" i="84"/>
  <c r="K135" i="84"/>
  <c r="J134" i="84"/>
  <c r="L134" i="84" s="1"/>
  <c r="J133" i="84"/>
  <c r="L133" i="84" s="1"/>
  <c r="J132" i="84"/>
  <c r="L132" i="84" s="1"/>
  <c r="J131" i="84"/>
  <c r="L131" i="84" s="1"/>
  <c r="J130" i="84"/>
  <c r="L130" i="84" s="1"/>
  <c r="J129" i="84"/>
  <c r="L129" i="84" s="1"/>
  <c r="J128" i="84"/>
  <c r="L128" i="84" s="1"/>
  <c r="J127" i="84"/>
  <c r="L127" i="84" s="1"/>
  <c r="J126" i="84"/>
  <c r="L126" i="84" s="1"/>
  <c r="J125" i="84"/>
  <c r="L125" i="84" s="1"/>
  <c r="J124" i="84"/>
  <c r="L124" i="84" s="1"/>
  <c r="J123" i="84"/>
  <c r="L123" i="84" s="1"/>
  <c r="J122" i="84"/>
  <c r="L122" i="84" s="1"/>
  <c r="J121" i="84"/>
  <c r="X120" i="84"/>
  <c r="W120" i="84"/>
  <c r="V120" i="84"/>
  <c r="U120" i="84"/>
  <c r="T120" i="84"/>
  <c r="S120" i="84"/>
  <c r="R120" i="84"/>
  <c r="Q120" i="84"/>
  <c r="P120" i="84"/>
  <c r="O120" i="84"/>
  <c r="N120" i="84"/>
  <c r="M120" i="84"/>
  <c r="K120" i="84"/>
  <c r="J119" i="84"/>
  <c r="J118" i="84"/>
  <c r="L118" i="84" s="1"/>
  <c r="X117" i="84"/>
  <c r="W117" i="84"/>
  <c r="V117" i="84"/>
  <c r="U117" i="84"/>
  <c r="T117" i="84"/>
  <c r="S117" i="84"/>
  <c r="R117" i="84"/>
  <c r="Q117" i="84"/>
  <c r="P117" i="84"/>
  <c r="O117" i="84"/>
  <c r="N117" i="84"/>
  <c r="M117" i="84"/>
  <c r="K117" i="84"/>
  <c r="J116" i="84"/>
  <c r="L116" i="84" s="1"/>
  <c r="J115" i="84"/>
  <c r="L115" i="84" s="1"/>
  <c r="J114" i="84"/>
  <c r="L114" i="84" s="1"/>
  <c r="J113" i="84"/>
  <c r="L113" i="84" s="1"/>
  <c r="J112" i="84"/>
  <c r="L112" i="84" s="1"/>
  <c r="J111" i="84"/>
  <c r="L111" i="84" s="1"/>
  <c r="J110" i="84"/>
  <c r="L110" i="84" s="1"/>
  <c r="J109" i="84"/>
  <c r="L109" i="84" s="1"/>
  <c r="J108" i="84"/>
  <c r="L108" i="84" s="1"/>
  <c r="J107" i="84"/>
  <c r="L107" i="84" s="1"/>
  <c r="X106" i="84"/>
  <c r="W106" i="84"/>
  <c r="V106" i="84"/>
  <c r="U106" i="84"/>
  <c r="T106" i="84"/>
  <c r="S106" i="84"/>
  <c r="R106" i="84"/>
  <c r="Q106" i="84"/>
  <c r="P106" i="84"/>
  <c r="O106" i="84"/>
  <c r="N106" i="84"/>
  <c r="M106" i="84"/>
  <c r="K106" i="84"/>
  <c r="J105" i="84"/>
  <c r="L105" i="84" s="1"/>
  <c r="J104" i="84"/>
  <c r="L104" i="84" s="1"/>
  <c r="J103" i="84"/>
  <c r="L103" i="84" s="1"/>
  <c r="J102" i="84"/>
  <c r="L102" i="84" s="1"/>
  <c r="J101" i="84"/>
  <c r="L101" i="84" s="1"/>
  <c r="J100" i="84"/>
  <c r="L100" i="84" s="1"/>
  <c r="J99" i="84"/>
  <c r="L99" i="84" s="1"/>
  <c r="L98" i="84"/>
  <c r="J98" i="84"/>
  <c r="J97" i="84"/>
  <c r="L97" i="84" s="1"/>
  <c r="J96" i="84"/>
  <c r="L96" i="84" s="1"/>
  <c r="X95" i="84"/>
  <c r="W95" i="84"/>
  <c r="V95" i="84"/>
  <c r="U95" i="84"/>
  <c r="T95" i="84"/>
  <c r="S95" i="84"/>
  <c r="R95" i="84"/>
  <c r="Q95" i="84"/>
  <c r="P95" i="84"/>
  <c r="O95" i="84"/>
  <c r="N95" i="84"/>
  <c r="M95" i="84"/>
  <c r="K95" i="84"/>
  <c r="J94" i="84"/>
  <c r="L94" i="84" s="1"/>
  <c r="J93" i="84"/>
  <c r="L93" i="84" s="1"/>
  <c r="J92" i="84"/>
  <c r="L92" i="84" s="1"/>
  <c r="J91" i="84"/>
  <c r="L91" i="84" s="1"/>
  <c r="J90" i="84"/>
  <c r="L90" i="84" s="1"/>
  <c r="J89" i="84"/>
  <c r="L89" i="84" s="1"/>
  <c r="J88" i="84"/>
  <c r="L88" i="84" s="1"/>
  <c r="J87" i="84"/>
  <c r="L87" i="84" s="1"/>
  <c r="J86" i="84"/>
  <c r="L86" i="84" s="1"/>
  <c r="J85" i="84"/>
  <c r="X84" i="84"/>
  <c r="W84" i="84"/>
  <c r="V84" i="84"/>
  <c r="U84" i="84"/>
  <c r="T84" i="84"/>
  <c r="S84" i="84"/>
  <c r="R84" i="84"/>
  <c r="Q84" i="84"/>
  <c r="P84" i="84"/>
  <c r="O84" i="84"/>
  <c r="N84" i="84"/>
  <c r="M84" i="84"/>
  <c r="K84" i="84"/>
  <c r="J83" i="84"/>
  <c r="L83" i="84" s="1"/>
  <c r="J82" i="84"/>
  <c r="L82" i="84" s="1"/>
  <c r="J81" i="84"/>
  <c r="J80" i="84"/>
  <c r="L80" i="84" s="1"/>
  <c r="X79" i="84"/>
  <c r="W79" i="84"/>
  <c r="V79" i="84"/>
  <c r="U79" i="84"/>
  <c r="T79" i="84"/>
  <c r="S79" i="84"/>
  <c r="R79" i="84"/>
  <c r="Q79" i="84"/>
  <c r="P79" i="84"/>
  <c r="O79" i="84"/>
  <c r="N79" i="84"/>
  <c r="M79" i="84"/>
  <c r="K79" i="84"/>
  <c r="J78" i="84"/>
  <c r="L78" i="84" s="1"/>
  <c r="J77" i="84"/>
  <c r="X76" i="84"/>
  <c r="W76" i="84"/>
  <c r="V76" i="84"/>
  <c r="U76" i="84"/>
  <c r="T76" i="84"/>
  <c r="S76" i="84"/>
  <c r="R76" i="84"/>
  <c r="Q76" i="84"/>
  <c r="P76" i="84"/>
  <c r="O76" i="84"/>
  <c r="N76" i="84"/>
  <c r="M76" i="84"/>
  <c r="K76" i="84"/>
  <c r="F75" i="84"/>
  <c r="F255" i="84" s="1"/>
  <c r="J74" i="84"/>
  <c r="L74" i="84" s="1"/>
  <c r="J73" i="84"/>
  <c r="L73" i="84" s="1"/>
  <c r="L72" i="84"/>
  <c r="J72" i="84"/>
  <c r="J71" i="84"/>
  <c r="X70" i="84"/>
  <c r="W70" i="84"/>
  <c r="V70" i="84"/>
  <c r="U70" i="84"/>
  <c r="T70" i="84"/>
  <c r="S70" i="84"/>
  <c r="R70" i="84"/>
  <c r="Q70" i="84"/>
  <c r="P70" i="84"/>
  <c r="O70" i="84"/>
  <c r="N70" i="84"/>
  <c r="M70" i="84"/>
  <c r="K70" i="84"/>
  <c r="J69" i="84"/>
  <c r="L69" i="84" s="1"/>
  <c r="J68" i="84"/>
  <c r="L68" i="84" s="1"/>
  <c r="J67" i="84"/>
  <c r="X66" i="84"/>
  <c r="X59" i="84" s="1"/>
  <c r="W66" i="84"/>
  <c r="V66" i="84"/>
  <c r="U66" i="84"/>
  <c r="T66" i="84"/>
  <c r="S66" i="84"/>
  <c r="R66" i="84"/>
  <c r="Q66" i="84"/>
  <c r="P66" i="84"/>
  <c r="O66" i="84"/>
  <c r="N66" i="84"/>
  <c r="M66" i="84"/>
  <c r="K66" i="84"/>
  <c r="K59" i="84" s="1"/>
  <c r="J65" i="84"/>
  <c r="L65" i="84" s="1"/>
  <c r="J64" i="84"/>
  <c r="L64" i="84" s="1"/>
  <c r="J63" i="84"/>
  <c r="L63" i="84" s="1"/>
  <c r="J62" i="84"/>
  <c r="L62" i="84" s="1"/>
  <c r="J61" i="84"/>
  <c r="L61" i="84" s="1"/>
  <c r="J60" i="84"/>
  <c r="J58" i="84"/>
  <c r="L58" i="84" s="1"/>
  <c r="J57" i="84"/>
  <c r="L57" i="84" s="1"/>
  <c r="J56" i="84"/>
  <c r="L56" i="84" s="1"/>
  <c r="J55" i="84"/>
  <c r="L55" i="84" s="1"/>
  <c r="J54" i="84"/>
  <c r="X53" i="84"/>
  <c r="W53" i="84"/>
  <c r="V53" i="84"/>
  <c r="U53" i="84"/>
  <c r="T53" i="84"/>
  <c r="S53" i="84"/>
  <c r="R53" i="84"/>
  <c r="Q53" i="84"/>
  <c r="P53" i="84"/>
  <c r="O53" i="84"/>
  <c r="N53" i="84"/>
  <c r="M53" i="84"/>
  <c r="K53" i="84"/>
  <c r="J52" i="84"/>
  <c r="L52" i="84" s="1"/>
  <c r="J51" i="84"/>
  <c r="X50" i="84"/>
  <c r="W50" i="84"/>
  <c r="V50" i="84"/>
  <c r="U50" i="84"/>
  <c r="T50" i="84"/>
  <c r="S50" i="84"/>
  <c r="R50" i="84"/>
  <c r="Q50" i="84"/>
  <c r="P50" i="84"/>
  <c r="O50" i="84"/>
  <c r="N50" i="84"/>
  <c r="M50" i="84"/>
  <c r="K50" i="84"/>
  <c r="J49" i="84"/>
  <c r="L49" i="84" s="1"/>
  <c r="J48" i="84"/>
  <c r="L48" i="84" s="1"/>
  <c r="J47" i="84"/>
  <c r="J46" i="84"/>
  <c r="L46" i="84" s="1"/>
  <c r="X45" i="84"/>
  <c r="X40" i="84" s="1"/>
  <c r="W45" i="84"/>
  <c r="W40" i="84" s="1"/>
  <c r="V45" i="84"/>
  <c r="V40" i="84" s="1"/>
  <c r="U45" i="84"/>
  <c r="U40" i="84" s="1"/>
  <c r="T45" i="84"/>
  <c r="T40" i="84" s="1"/>
  <c r="S45" i="84"/>
  <c r="S40" i="84" s="1"/>
  <c r="R45" i="84"/>
  <c r="R40" i="84" s="1"/>
  <c r="Q45" i="84"/>
  <c r="Q40" i="84" s="1"/>
  <c r="P45" i="84"/>
  <c r="P40" i="84" s="1"/>
  <c r="O45" i="84"/>
  <c r="O40" i="84" s="1"/>
  <c r="N45" i="84"/>
  <c r="N40" i="84" s="1"/>
  <c r="M45" i="84"/>
  <c r="M40" i="84" s="1"/>
  <c r="K45" i="84"/>
  <c r="K40" i="84" s="1"/>
  <c r="J44" i="84"/>
  <c r="L44" i="84" s="1"/>
  <c r="J43" i="84"/>
  <c r="J42" i="84"/>
  <c r="J41" i="84"/>
  <c r="L41" i="84" s="1"/>
  <c r="J39" i="84"/>
  <c r="J38" i="84"/>
  <c r="L38" i="84" s="1"/>
  <c r="X37" i="84"/>
  <c r="W37" i="84"/>
  <c r="V37" i="84"/>
  <c r="U37" i="84"/>
  <c r="T37" i="84"/>
  <c r="S37" i="84"/>
  <c r="R37" i="84"/>
  <c r="Q37" i="84"/>
  <c r="P37" i="84"/>
  <c r="O37" i="84"/>
  <c r="N37" i="84"/>
  <c r="M37" i="84"/>
  <c r="K37" i="84"/>
  <c r="J36" i="84"/>
  <c r="L36" i="84" s="1"/>
  <c r="J35" i="84"/>
  <c r="L35" i="84" s="1"/>
  <c r="J34" i="84"/>
  <c r="X33" i="84"/>
  <c r="W33" i="84"/>
  <c r="V33" i="84"/>
  <c r="U33" i="84"/>
  <c r="T33" i="84"/>
  <c r="S33" i="84"/>
  <c r="R33" i="84"/>
  <c r="Q33" i="84"/>
  <c r="P33" i="84"/>
  <c r="O33" i="84"/>
  <c r="N33" i="84"/>
  <c r="M33" i="84"/>
  <c r="K33" i="84"/>
  <c r="J31" i="84"/>
  <c r="L31" i="84" s="1"/>
  <c r="J30" i="84"/>
  <c r="L30" i="84" s="1"/>
  <c r="J29" i="84"/>
  <c r="L29" i="84" s="1"/>
  <c r="J28" i="84"/>
  <c r="L27" i="84"/>
  <c r="J27" i="84"/>
  <c r="J26" i="84"/>
  <c r="J25" i="84"/>
  <c r="L25" i="84" s="1"/>
  <c r="X24" i="84"/>
  <c r="W24" i="84"/>
  <c r="V24" i="84"/>
  <c r="U24" i="84"/>
  <c r="T24" i="84"/>
  <c r="S24" i="84"/>
  <c r="R24" i="84"/>
  <c r="Q24" i="84"/>
  <c r="P24" i="84"/>
  <c r="O24" i="84"/>
  <c r="N24" i="84"/>
  <c r="M24" i="84"/>
  <c r="K24" i="84"/>
  <c r="J23" i="84"/>
  <c r="L23" i="84" s="1"/>
  <c r="J22" i="84"/>
  <c r="J21" i="84"/>
  <c r="L21" i="84" s="1"/>
  <c r="X20" i="84"/>
  <c r="W20" i="84"/>
  <c r="V20" i="84"/>
  <c r="U20" i="84"/>
  <c r="T20" i="84"/>
  <c r="S20" i="84"/>
  <c r="R20" i="84"/>
  <c r="Q20" i="84"/>
  <c r="P20" i="84"/>
  <c r="O20" i="84"/>
  <c r="N20" i="84"/>
  <c r="M20" i="84"/>
  <c r="K20" i="84"/>
  <c r="J19" i="84"/>
  <c r="L19" i="84" s="1"/>
  <c r="J18" i="84"/>
  <c r="L18" i="84" s="1"/>
  <c r="J17" i="84"/>
  <c r="L17" i="84" s="1"/>
  <c r="J16" i="84"/>
  <c r="L16" i="84" s="1"/>
  <c r="J15" i="84"/>
  <c r="L15" i="84" s="1"/>
  <c r="J14" i="84"/>
  <c r="L14" i="84" s="1"/>
  <c r="J13" i="84"/>
  <c r="L13" i="84" s="1"/>
  <c r="J12" i="84"/>
  <c r="L12" i="84" s="1"/>
  <c r="J11" i="84"/>
  <c r="L11" i="84" s="1"/>
  <c r="J10" i="84"/>
  <c r="L10" i="84" s="1"/>
  <c r="J9" i="84"/>
  <c r="L9" i="84" s="1"/>
  <c r="L8" i="84"/>
  <c r="J8" i="84"/>
  <c r="J7" i="84"/>
  <c r="X6" i="84"/>
  <c r="W6" i="84"/>
  <c r="V6" i="84"/>
  <c r="U6" i="84"/>
  <c r="T6" i="84"/>
  <c r="T5" i="84" s="1"/>
  <c r="S6" i="84"/>
  <c r="R6" i="84"/>
  <c r="Q6" i="84"/>
  <c r="P6" i="84"/>
  <c r="O6" i="84"/>
  <c r="N6" i="84"/>
  <c r="M6" i="84"/>
  <c r="K6" i="84"/>
  <c r="V5" i="84"/>
  <c r="R5" i="84"/>
  <c r="N5" i="84"/>
  <c r="J267" i="83"/>
  <c r="L267" i="83" s="1"/>
  <c r="J266" i="83"/>
  <c r="L266" i="83" s="1"/>
  <c r="J265" i="83"/>
  <c r="L265" i="83" s="1"/>
  <c r="J264" i="83"/>
  <c r="L264" i="83" s="1"/>
  <c r="J263" i="83"/>
  <c r="L263" i="83" s="1"/>
  <c r="J262" i="83"/>
  <c r="L262" i="83" s="1"/>
  <c r="J261" i="83"/>
  <c r="AA260" i="83"/>
  <c r="Z260" i="83"/>
  <c r="Y260" i="83"/>
  <c r="X260" i="83"/>
  <c r="W260" i="83"/>
  <c r="V260" i="83"/>
  <c r="U260" i="83"/>
  <c r="T260" i="83"/>
  <c r="S260" i="83"/>
  <c r="R260" i="83"/>
  <c r="Q260" i="83"/>
  <c r="P260" i="83"/>
  <c r="O260" i="83"/>
  <c r="N260" i="83"/>
  <c r="M260" i="83"/>
  <c r="K260" i="83"/>
  <c r="J259" i="83"/>
  <c r="J258" i="83"/>
  <c r="L258" i="83" s="1"/>
  <c r="AA257" i="83"/>
  <c r="Z257" i="83"/>
  <c r="Y257" i="83"/>
  <c r="X257" i="83"/>
  <c r="W257" i="83"/>
  <c r="V257" i="83"/>
  <c r="U257" i="83"/>
  <c r="T257" i="83"/>
  <c r="S257" i="83"/>
  <c r="R257" i="83"/>
  <c r="Q257" i="83"/>
  <c r="P257" i="83"/>
  <c r="O257" i="83"/>
  <c r="N257" i="83"/>
  <c r="M257" i="83"/>
  <c r="K257" i="83"/>
  <c r="J256" i="83"/>
  <c r="L256" i="83" s="1"/>
  <c r="J255" i="83"/>
  <c r="L255" i="83" s="1"/>
  <c r="J254" i="83"/>
  <c r="L254" i="83" s="1"/>
  <c r="J253" i="83"/>
  <c r="L253" i="83" s="1"/>
  <c r="J252" i="83"/>
  <c r="L252" i="83" s="1"/>
  <c r="J251" i="83"/>
  <c r="L251" i="83" s="1"/>
  <c r="J250" i="83"/>
  <c r="L250" i="83" s="1"/>
  <c r="J249" i="83"/>
  <c r="L248" i="83"/>
  <c r="J248" i="83"/>
  <c r="J247" i="83"/>
  <c r="L247" i="83" s="1"/>
  <c r="J246" i="83"/>
  <c r="L246" i="83" s="1"/>
  <c r="J245" i="83"/>
  <c r="AA244" i="83"/>
  <c r="Z244" i="83"/>
  <c r="Y244" i="83"/>
  <c r="X244" i="83"/>
  <c r="W244" i="83"/>
  <c r="V244" i="83"/>
  <c r="U244" i="83"/>
  <c r="T244" i="83"/>
  <c r="S244" i="83"/>
  <c r="R244" i="83"/>
  <c r="Q244" i="83"/>
  <c r="P244" i="83"/>
  <c r="O244" i="83"/>
  <c r="N244" i="83"/>
  <c r="M244" i="83"/>
  <c r="K244" i="83"/>
  <c r="L243" i="83"/>
  <c r="J243" i="83"/>
  <c r="J242" i="83"/>
  <c r="L242" i="83" s="1"/>
  <c r="L241" i="83"/>
  <c r="J241" i="83"/>
  <c r="AA240" i="83"/>
  <c r="Z240" i="83"/>
  <c r="Y240" i="83"/>
  <c r="X240" i="83"/>
  <c r="W240" i="83"/>
  <c r="V240" i="83"/>
  <c r="U240" i="83"/>
  <c r="T240" i="83"/>
  <c r="S240" i="83"/>
  <c r="R240" i="83"/>
  <c r="R239" i="83" s="1"/>
  <c r="R238" i="83" s="1"/>
  <c r="Q240" i="83"/>
  <c r="P240" i="83"/>
  <c r="O240" i="83"/>
  <c r="N240" i="83"/>
  <c r="M240" i="83"/>
  <c r="K240" i="83"/>
  <c r="J237" i="83"/>
  <c r="L236" i="83"/>
  <c r="J236" i="83"/>
  <c r="J235" i="83"/>
  <c r="L235" i="83" s="1"/>
  <c r="L234" i="83"/>
  <c r="J234" i="83"/>
  <c r="J233" i="83"/>
  <c r="L233" i="83" s="1"/>
  <c r="J232" i="83"/>
  <c r="L232" i="83" s="1"/>
  <c r="J231" i="83"/>
  <c r="L231" i="83" s="1"/>
  <c r="L230" i="83"/>
  <c r="J230" i="83"/>
  <c r="J229" i="83"/>
  <c r="L229" i="83" s="1"/>
  <c r="L228" i="83"/>
  <c r="J228" i="83"/>
  <c r="AA227" i="83"/>
  <c r="Z227" i="83"/>
  <c r="Y227" i="83"/>
  <c r="X227" i="83"/>
  <c r="W227" i="83"/>
  <c r="V227" i="83"/>
  <c r="U227" i="83"/>
  <c r="T227" i="83"/>
  <c r="S227" i="83"/>
  <c r="R227" i="83"/>
  <c r="Q227" i="83"/>
  <c r="P227" i="83"/>
  <c r="O227" i="83"/>
  <c r="N227" i="83"/>
  <c r="M227" i="83"/>
  <c r="K227" i="83"/>
  <c r="J226" i="83"/>
  <c r="L226" i="83" s="1"/>
  <c r="J225" i="83"/>
  <c r="L225" i="83" s="1"/>
  <c r="J224" i="83"/>
  <c r="L224" i="83" s="1"/>
  <c r="L223" i="83"/>
  <c r="J223" i="83"/>
  <c r="J222" i="83"/>
  <c r="L222" i="83" s="1"/>
  <c r="J221" i="83"/>
  <c r="L221" i="83" s="1"/>
  <c r="J220" i="83"/>
  <c r="J219" i="83"/>
  <c r="L219" i="83" s="1"/>
  <c r="J218" i="83"/>
  <c r="L218" i="83" s="1"/>
  <c r="J217" i="83"/>
  <c r="L217" i="83" s="1"/>
  <c r="J216" i="83"/>
  <c r="L216" i="83" s="1"/>
  <c r="J215" i="83"/>
  <c r="L215" i="83" s="1"/>
  <c r="J214" i="83"/>
  <c r="AA213" i="83"/>
  <c r="Z213" i="83"/>
  <c r="Y213" i="83"/>
  <c r="X213" i="83"/>
  <c r="W213" i="83"/>
  <c r="V213" i="83"/>
  <c r="U213" i="83"/>
  <c r="R200" i="66" s="1"/>
  <c r="T213" i="83"/>
  <c r="S213" i="83"/>
  <c r="R213" i="83"/>
  <c r="Q213" i="83"/>
  <c r="P213" i="83"/>
  <c r="O213" i="83"/>
  <c r="N213" i="83"/>
  <c r="M213" i="83"/>
  <c r="K213" i="83"/>
  <c r="J212" i="83"/>
  <c r="J211" i="83"/>
  <c r="AA210" i="83"/>
  <c r="Z210" i="83"/>
  <c r="Y210" i="83"/>
  <c r="X210" i="83"/>
  <c r="W210" i="83"/>
  <c r="V210" i="83"/>
  <c r="U210" i="83"/>
  <c r="T210" i="83"/>
  <c r="S210" i="83"/>
  <c r="R210" i="83"/>
  <c r="Q210" i="83"/>
  <c r="P210" i="83"/>
  <c r="O210" i="83"/>
  <c r="N210" i="83"/>
  <c r="M210" i="83"/>
  <c r="K210" i="83"/>
  <c r="J209" i="83"/>
  <c r="L209" i="83" s="1"/>
  <c r="J208" i="83"/>
  <c r="L208" i="83" s="1"/>
  <c r="J207" i="83"/>
  <c r="L207" i="83" s="1"/>
  <c r="J206" i="83"/>
  <c r="L206" i="83" s="1"/>
  <c r="J205" i="83"/>
  <c r="L205" i="83" s="1"/>
  <c r="L204" i="83"/>
  <c r="J204" i="83"/>
  <c r="J203" i="83"/>
  <c r="L203" i="83" s="1"/>
  <c r="J202" i="83"/>
  <c r="J201" i="83"/>
  <c r="J200" i="83"/>
  <c r="L200" i="83" s="1"/>
  <c r="AA199" i="83"/>
  <c r="Z199" i="83"/>
  <c r="Y199" i="83"/>
  <c r="X199" i="83"/>
  <c r="W199" i="83"/>
  <c r="V199" i="83"/>
  <c r="U199" i="83"/>
  <c r="T199" i="83"/>
  <c r="S199" i="83"/>
  <c r="R199" i="83"/>
  <c r="Q199" i="83"/>
  <c r="P199" i="83"/>
  <c r="O199" i="83"/>
  <c r="N199" i="83"/>
  <c r="M199" i="83"/>
  <c r="K199" i="83"/>
  <c r="J198" i="83"/>
  <c r="L198" i="83" s="1"/>
  <c r="J197" i="83"/>
  <c r="L197" i="83" s="1"/>
  <c r="J196" i="83"/>
  <c r="L196" i="83" s="1"/>
  <c r="J195" i="83"/>
  <c r="L195" i="83" s="1"/>
  <c r="J194" i="83"/>
  <c r="L194" i="83" s="1"/>
  <c r="J193" i="83"/>
  <c r="L193" i="83" s="1"/>
  <c r="J192" i="83"/>
  <c r="L192" i="83" s="1"/>
  <c r="J191" i="83"/>
  <c r="L191" i="83" s="1"/>
  <c r="J190" i="83"/>
  <c r="L190" i="83" s="1"/>
  <c r="J189" i="83"/>
  <c r="AA188" i="83"/>
  <c r="Z188" i="83"/>
  <c r="Y188" i="83"/>
  <c r="X188" i="83"/>
  <c r="W188" i="83"/>
  <c r="V188" i="83"/>
  <c r="U188" i="83"/>
  <c r="T188" i="83"/>
  <c r="S188" i="83"/>
  <c r="R188" i="83"/>
  <c r="Q188" i="83"/>
  <c r="P188" i="83"/>
  <c r="O188" i="83"/>
  <c r="N188" i="83"/>
  <c r="M188" i="83"/>
  <c r="K188" i="83"/>
  <c r="J187" i="83"/>
  <c r="L187" i="83" s="1"/>
  <c r="J186" i="83"/>
  <c r="L186" i="83" s="1"/>
  <c r="L185" i="83"/>
  <c r="J185" i="83"/>
  <c r="J184" i="83"/>
  <c r="L184" i="83" s="1"/>
  <c r="J183" i="83"/>
  <c r="L183" i="83" s="1"/>
  <c r="J182" i="83"/>
  <c r="J181" i="83"/>
  <c r="L181" i="83" s="1"/>
  <c r="J180" i="83"/>
  <c r="J179" i="83"/>
  <c r="L179" i="83" s="1"/>
  <c r="J178" i="83"/>
  <c r="L178" i="83" s="1"/>
  <c r="AA177" i="83"/>
  <c r="Z177" i="83"/>
  <c r="Y177" i="83"/>
  <c r="X177" i="83"/>
  <c r="W177" i="83"/>
  <c r="V177" i="83"/>
  <c r="U177" i="83"/>
  <c r="T177" i="83"/>
  <c r="S177" i="83"/>
  <c r="R177" i="83"/>
  <c r="Q177" i="83"/>
  <c r="P177" i="83"/>
  <c r="O177" i="83"/>
  <c r="N177" i="83"/>
  <c r="M177" i="83"/>
  <c r="K177" i="83"/>
  <c r="J176" i="83"/>
  <c r="L176" i="83" s="1"/>
  <c r="L174" i="83"/>
  <c r="J174" i="83"/>
  <c r="J173" i="83"/>
  <c r="L173" i="83" s="1"/>
  <c r="L172" i="83"/>
  <c r="J172" i="83"/>
  <c r="J171" i="83"/>
  <c r="L171" i="83" s="1"/>
  <c r="AA170" i="83"/>
  <c r="Z170" i="83"/>
  <c r="Y170" i="83"/>
  <c r="X170" i="83"/>
  <c r="W170" i="83"/>
  <c r="V170" i="83"/>
  <c r="U170" i="83"/>
  <c r="T170" i="83"/>
  <c r="S170" i="83"/>
  <c r="R170" i="83"/>
  <c r="Q170" i="83"/>
  <c r="P170" i="83"/>
  <c r="O170" i="83"/>
  <c r="N170" i="83"/>
  <c r="M170" i="83"/>
  <c r="K170" i="83"/>
  <c r="L169" i="83"/>
  <c r="O169" i="83" s="1"/>
  <c r="J169" i="83"/>
  <c r="J168" i="83"/>
  <c r="L168" i="83" s="1"/>
  <c r="J167" i="83"/>
  <c r="L167" i="83" s="1"/>
  <c r="L166" i="83"/>
  <c r="O166" i="83" s="1"/>
  <c r="J166" i="83"/>
  <c r="J165" i="83"/>
  <c r="L165" i="83" s="1"/>
  <c r="J164" i="83"/>
  <c r="L164" i="83" s="1"/>
  <c r="J163" i="83"/>
  <c r="AA162" i="83"/>
  <c r="AA160" i="83" s="1"/>
  <c r="Z162" i="83"/>
  <c r="Y162" i="83"/>
  <c r="Y160" i="83" s="1"/>
  <c r="X162" i="83"/>
  <c r="X160" i="83" s="1"/>
  <c r="W162" i="83"/>
  <c r="W160" i="83" s="1"/>
  <c r="V162" i="83"/>
  <c r="V160" i="83" s="1"/>
  <c r="U162" i="83"/>
  <c r="U160" i="83" s="1"/>
  <c r="T162" i="83"/>
  <c r="T160" i="83" s="1"/>
  <c r="S162" i="83"/>
  <c r="S160" i="83" s="1"/>
  <c r="R162" i="83"/>
  <c r="Q162" i="83"/>
  <c r="Q160" i="83" s="1"/>
  <c r="P162" i="83"/>
  <c r="P160" i="83" s="1"/>
  <c r="O162" i="83"/>
  <c r="N162" i="83"/>
  <c r="M162" i="83"/>
  <c r="M160" i="83" s="1"/>
  <c r="K162" i="83"/>
  <c r="K160" i="83" s="1"/>
  <c r="J161" i="83"/>
  <c r="L161" i="83" s="1"/>
  <c r="Z160" i="83"/>
  <c r="R160" i="83"/>
  <c r="N160" i="83"/>
  <c r="F160" i="83"/>
  <c r="J159" i="83"/>
  <c r="L159" i="83" s="1"/>
  <c r="J158" i="83"/>
  <c r="L158" i="83" s="1"/>
  <c r="J157" i="83"/>
  <c r="L157" i="83" s="1"/>
  <c r="J156" i="83"/>
  <c r="L156" i="83" s="1"/>
  <c r="J155" i="83"/>
  <c r="L155" i="83" s="1"/>
  <c r="J154" i="83"/>
  <c r="L154" i="83" s="1"/>
  <c r="J153" i="83"/>
  <c r="L153" i="83" s="1"/>
  <c r="J152" i="83"/>
  <c r="L152" i="83" s="1"/>
  <c r="J151" i="83"/>
  <c r="L151" i="83" s="1"/>
  <c r="J150" i="83"/>
  <c r="L150" i="83" s="1"/>
  <c r="J149" i="83"/>
  <c r="AA148" i="83"/>
  <c r="Z148" i="83"/>
  <c r="Y148" i="83"/>
  <c r="X148" i="83"/>
  <c r="W148" i="83"/>
  <c r="V148" i="83"/>
  <c r="U148" i="83"/>
  <c r="T148" i="83"/>
  <c r="S148" i="83"/>
  <c r="R148" i="83"/>
  <c r="Q148" i="83"/>
  <c r="P148" i="83"/>
  <c r="O148" i="83"/>
  <c r="N148" i="83"/>
  <c r="M148" i="83"/>
  <c r="K148" i="83"/>
  <c r="J147" i="83"/>
  <c r="L147" i="83" s="1"/>
  <c r="J146" i="83"/>
  <c r="L146" i="83" s="1"/>
  <c r="J145" i="83"/>
  <c r="L145" i="83" s="1"/>
  <c r="J144" i="83"/>
  <c r="L144" i="83" s="1"/>
  <c r="J143" i="83"/>
  <c r="L143" i="83" s="1"/>
  <c r="J142" i="83"/>
  <c r="L142" i="83" s="1"/>
  <c r="J141" i="83"/>
  <c r="L141" i="83" s="1"/>
  <c r="J140" i="83"/>
  <c r="L140" i="83" s="1"/>
  <c r="J139" i="83"/>
  <c r="L139" i="83" s="1"/>
  <c r="J138" i="83"/>
  <c r="L138" i="83" s="1"/>
  <c r="J137" i="83"/>
  <c r="L137" i="83" s="1"/>
  <c r="J136" i="83"/>
  <c r="L136" i="83" s="1"/>
  <c r="L135" i="83"/>
  <c r="J135" i="83"/>
  <c r="J134" i="83"/>
  <c r="AA133" i="83"/>
  <c r="Z133" i="83"/>
  <c r="Y133" i="83"/>
  <c r="X133" i="83"/>
  <c r="W133" i="83"/>
  <c r="V133" i="83"/>
  <c r="U133" i="83"/>
  <c r="T133" i="83"/>
  <c r="S133" i="83"/>
  <c r="R133" i="83"/>
  <c r="Q133" i="83"/>
  <c r="P133" i="83"/>
  <c r="O133" i="83"/>
  <c r="N133" i="83"/>
  <c r="M133" i="83"/>
  <c r="K133" i="83"/>
  <c r="J132" i="83"/>
  <c r="L132" i="83" s="1"/>
  <c r="L131" i="83"/>
  <c r="J131" i="83"/>
  <c r="AA130" i="83"/>
  <c r="Z130" i="83"/>
  <c r="Y130" i="83"/>
  <c r="X130" i="83"/>
  <c r="W130" i="83"/>
  <c r="V130" i="83"/>
  <c r="U130" i="83"/>
  <c r="T130" i="83"/>
  <c r="S130" i="83"/>
  <c r="R130" i="83"/>
  <c r="Q130" i="83"/>
  <c r="P130" i="83"/>
  <c r="O130" i="83"/>
  <c r="N130" i="83"/>
  <c r="M130" i="83"/>
  <c r="K130" i="83"/>
  <c r="J129" i="83"/>
  <c r="L129" i="83" s="1"/>
  <c r="J128" i="83"/>
  <c r="L128" i="83" s="1"/>
  <c r="J127" i="83"/>
  <c r="L127" i="83" s="1"/>
  <c r="J126" i="83"/>
  <c r="L126" i="83" s="1"/>
  <c r="J125" i="83"/>
  <c r="L125" i="83" s="1"/>
  <c r="J124" i="83"/>
  <c r="L124" i="83" s="1"/>
  <c r="J123" i="83"/>
  <c r="L123" i="83" s="1"/>
  <c r="J122" i="83"/>
  <c r="L122" i="83" s="1"/>
  <c r="J121" i="83"/>
  <c r="L121" i="83" s="1"/>
  <c r="J120" i="83"/>
  <c r="AA119" i="83"/>
  <c r="Z119" i="83"/>
  <c r="Y119" i="83"/>
  <c r="X119" i="83"/>
  <c r="W119" i="83"/>
  <c r="V119" i="83"/>
  <c r="U119" i="83"/>
  <c r="T119" i="83"/>
  <c r="S119" i="83"/>
  <c r="R119" i="83"/>
  <c r="Q119" i="83"/>
  <c r="P119" i="83"/>
  <c r="O119" i="83"/>
  <c r="N119" i="83"/>
  <c r="M119" i="83"/>
  <c r="K119" i="83"/>
  <c r="J118" i="83"/>
  <c r="L118" i="83" s="1"/>
  <c r="J117" i="83"/>
  <c r="L117" i="83" s="1"/>
  <c r="J116" i="83"/>
  <c r="L116" i="83" s="1"/>
  <c r="J115" i="83"/>
  <c r="L115" i="83" s="1"/>
  <c r="J114" i="83"/>
  <c r="L114" i="83" s="1"/>
  <c r="J113" i="83"/>
  <c r="L113" i="83" s="1"/>
  <c r="J112" i="83"/>
  <c r="L112" i="83" s="1"/>
  <c r="J111" i="83"/>
  <c r="L111" i="83" s="1"/>
  <c r="J110" i="83"/>
  <c r="L110" i="83" s="1"/>
  <c r="J109" i="83"/>
  <c r="L109" i="83" s="1"/>
  <c r="AA108" i="83"/>
  <c r="Z108" i="83"/>
  <c r="Y108" i="83"/>
  <c r="X108" i="83"/>
  <c r="W108" i="83"/>
  <c r="V108" i="83"/>
  <c r="U108" i="83"/>
  <c r="T108" i="83"/>
  <c r="S108" i="83"/>
  <c r="R108" i="83"/>
  <c r="Q108" i="83"/>
  <c r="P108" i="83"/>
  <c r="O108" i="83"/>
  <c r="N108" i="83"/>
  <c r="M108" i="83"/>
  <c r="K108" i="83"/>
  <c r="L107" i="83"/>
  <c r="J107" i="83"/>
  <c r="J106" i="83"/>
  <c r="L106" i="83" s="1"/>
  <c r="J105" i="83"/>
  <c r="L105" i="83" s="1"/>
  <c r="J104" i="83"/>
  <c r="L104" i="83" s="1"/>
  <c r="J103" i="83"/>
  <c r="L103" i="83" s="1"/>
  <c r="J102" i="83"/>
  <c r="L102" i="83" s="1"/>
  <c r="J101" i="83"/>
  <c r="L101" i="83" s="1"/>
  <c r="J100" i="83"/>
  <c r="L100" i="83" s="1"/>
  <c r="J99" i="83"/>
  <c r="L99" i="83" s="1"/>
  <c r="J98" i="83"/>
  <c r="AA97" i="83"/>
  <c r="Z97" i="83"/>
  <c r="Y97" i="83"/>
  <c r="X97" i="83"/>
  <c r="W97" i="83"/>
  <c r="V97" i="83"/>
  <c r="U97" i="83"/>
  <c r="T97" i="83"/>
  <c r="S97" i="83"/>
  <c r="R97" i="83"/>
  <c r="Q97" i="83"/>
  <c r="P97" i="83"/>
  <c r="O97" i="83"/>
  <c r="N97" i="83"/>
  <c r="M97" i="83"/>
  <c r="K97" i="83"/>
  <c r="J96" i="83"/>
  <c r="L96" i="83" s="1"/>
  <c r="J95" i="83"/>
  <c r="L95" i="83" s="1"/>
  <c r="J94" i="83"/>
  <c r="L94" i="83" s="1"/>
  <c r="J93" i="83"/>
  <c r="L93" i="83" s="1"/>
  <c r="AA92" i="83"/>
  <c r="Z92" i="83"/>
  <c r="Y92" i="83"/>
  <c r="X92" i="83"/>
  <c r="W92" i="83"/>
  <c r="V92" i="83"/>
  <c r="U92" i="83"/>
  <c r="T92" i="83"/>
  <c r="S92" i="83"/>
  <c r="R92" i="83"/>
  <c r="Q92" i="83"/>
  <c r="P92" i="83"/>
  <c r="O92" i="83"/>
  <c r="N92" i="83"/>
  <c r="M92" i="83"/>
  <c r="K92" i="83"/>
  <c r="J91" i="83"/>
  <c r="L91" i="83" s="1"/>
  <c r="J90" i="83"/>
  <c r="AA89" i="83"/>
  <c r="Z89" i="83"/>
  <c r="Y89" i="83"/>
  <c r="X89" i="83"/>
  <c r="W89" i="83"/>
  <c r="V89" i="83"/>
  <c r="U89" i="83"/>
  <c r="T89" i="83"/>
  <c r="S89" i="83"/>
  <c r="R89" i="83"/>
  <c r="Q89" i="83"/>
  <c r="P89" i="83"/>
  <c r="O89" i="83"/>
  <c r="N89" i="83"/>
  <c r="M89" i="83"/>
  <c r="K89" i="83"/>
  <c r="J87" i="83"/>
  <c r="L87" i="83" s="1"/>
  <c r="J86" i="83"/>
  <c r="L86" i="83" s="1"/>
  <c r="J85" i="83"/>
  <c r="L85" i="83" s="1"/>
  <c r="J84" i="83"/>
  <c r="AA83" i="83"/>
  <c r="Z83" i="83"/>
  <c r="Y83" i="83"/>
  <c r="X83" i="83"/>
  <c r="W83" i="83"/>
  <c r="V83" i="83"/>
  <c r="V72" i="83" s="1"/>
  <c r="U83" i="83"/>
  <c r="T83" i="83"/>
  <c r="S83" i="83"/>
  <c r="R83" i="83"/>
  <c r="Q83" i="83"/>
  <c r="P83" i="83"/>
  <c r="O83" i="83"/>
  <c r="N83" i="83"/>
  <c r="N72" i="83" s="1"/>
  <c r="M83" i="83"/>
  <c r="K83" i="83"/>
  <c r="J82" i="83"/>
  <c r="L82" i="83" s="1"/>
  <c r="J81" i="83"/>
  <c r="L81" i="83" s="1"/>
  <c r="J80" i="83"/>
  <c r="AA79" i="83"/>
  <c r="Z79" i="83"/>
  <c r="Y79" i="83"/>
  <c r="X79" i="83"/>
  <c r="W79" i="83"/>
  <c r="V79" i="83"/>
  <c r="U79" i="83"/>
  <c r="T79" i="83"/>
  <c r="S79" i="83"/>
  <c r="R79" i="83"/>
  <c r="Q79" i="83"/>
  <c r="Q72" i="83" s="1"/>
  <c r="P79" i="83"/>
  <c r="O79" i="83"/>
  <c r="N79" i="83"/>
  <c r="M79" i="83"/>
  <c r="K79" i="83"/>
  <c r="J78" i="83"/>
  <c r="L78" i="83" s="1"/>
  <c r="J77" i="83"/>
  <c r="L77" i="83" s="1"/>
  <c r="J76" i="83"/>
  <c r="L76" i="83" s="1"/>
  <c r="J75" i="83"/>
  <c r="L75" i="83" s="1"/>
  <c r="J74" i="83"/>
  <c r="L74" i="83" s="1"/>
  <c r="J73" i="83"/>
  <c r="L73" i="83" s="1"/>
  <c r="J71" i="83"/>
  <c r="L71" i="83" s="1"/>
  <c r="O71" i="83" s="1"/>
  <c r="J70" i="83"/>
  <c r="J69" i="83"/>
  <c r="L69" i="83" s="1"/>
  <c r="J68" i="83"/>
  <c r="L68" i="83" s="1"/>
  <c r="AA64" i="83"/>
  <c r="AA63" i="83" s="1"/>
  <c r="J66" i="83"/>
  <c r="L66" i="83" s="1"/>
  <c r="N66" i="83" s="1"/>
  <c r="N64" i="83" s="1"/>
  <c r="N63" i="83" s="1"/>
  <c r="J65" i="83"/>
  <c r="Y64" i="83"/>
  <c r="Y63" i="83" s="1"/>
  <c r="X64" i="83"/>
  <c r="X63" i="83" s="1"/>
  <c r="W64" i="83"/>
  <c r="W63" i="83" s="1"/>
  <c r="V64" i="83"/>
  <c r="U64" i="83"/>
  <c r="U63" i="83" s="1"/>
  <c r="T64" i="83"/>
  <c r="S64" i="83"/>
  <c r="R64" i="83"/>
  <c r="R63" i="83" s="1"/>
  <c r="Q64" i="83"/>
  <c r="Q63" i="83" s="1"/>
  <c r="P64" i="83"/>
  <c r="K64" i="83"/>
  <c r="K63" i="83" s="1"/>
  <c r="F64" i="83"/>
  <c r="V63" i="83"/>
  <c r="F63" i="83"/>
  <c r="J62" i="83"/>
  <c r="L62" i="83" s="1"/>
  <c r="J61" i="83"/>
  <c r="AA60" i="83"/>
  <c r="Z60" i="83"/>
  <c r="Y60" i="83"/>
  <c r="X60" i="83"/>
  <c r="W60" i="83"/>
  <c r="V60" i="83"/>
  <c r="U60" i="83"/>
  <c r="T60" i="83"/>
  <c r="S60" i="83"/>
  <c r="R60" i="83"/>
  <c r="Q60" i="83"/>
  <c r="P60" i="83"/>
  <c r="O60" i="83"/>
  <c r="N60" i="83"/>
  <c r="M60" i="83"/>
  <c r="K60" i="83"/>
  <c r="J59" i="83"/>
  <c r="L59" i="83" s="1"/>
  <c r="O59" i="83" s="1"/>
  <c r="O57" i="83" s="1"/>
  <c r="J58" i="83"/>
  <c r="L58" i="83" s="1"/>
  <c r="M58" i="83" s="1"/>
  <c r="M57" i="83" s="1"/>
  <c r="AA57" i="83"/>
  <c r="X49" i="66" s="1"/>
  <c r="Z57" i="83"/>
  <c r="Y57" i="83"/>
  <c r="X57" i="83"/>
  <c r="W57" i="83"/>
  <c r="V57" i="83"/>
  <c r="U57" i="83"/>
  <c r="T57" i="83"/>
  <c r="S57" i="83"/>
  <c r="R57" i="83"/>
  <c r="Q57" i="83"/>
  <c r="P57" i="83"/>
  <c r="N57" i="83"/>
  <c r="K57" i="83"/>
  <c r="F57" i="83"/>
  <c r="J56" i="83"/>
  <c r="L56" i="83" s="1"/>
  <c r="J55" i="83"/>
  <c r="L55" i="83" s="1"/>
  <c r="J54" i="83"/>
  <c r="AA53" i="83"/>
  <c r="Z53" i="83"/>
  <c r="Y53" i="83"/>
  <c r="X53" i="83"/>
  <c r="W53" i="83"/>
  <c r="V53" i="83"/>
  <c r="U53" i="83"/>
  <c r="T53" i="83"/>
  <c r="S53" i="83"/>
  <c r="R53" i="83"/>
  <c r="Q53" i="83"/>
  <c r="P53" i="83"/>
  <c r="O53" i="83"/>
  <c r="N53" i="83"/>
  <c r="M53" i="83"/>
  <c r="K53" i="83"/>
  <c r="J52" i="83"/>
  <c r="J51" i="83"/>
  <c r="L51" i="83" s="1"/>
  <c r="N51" i="83" s="1"/>
  <c r="N50" i="83" s="1"/>
  <c r="AA50" i="83"/>
  <c r="Z50" i="83"/>
  <c r="Y50" i="83"/>
  <c r="X50" i="83"/>
  <c r="W50" i="83"/>
  <c r="V50" i="83"/>
  <c r="U50" i="83"/>
  <c r="R44" i="66" s="1"/>
  <c r="T50" i="83"/>
  <c r="Q44" i="66" s="1"/>
  <c r="S50" i="83"/>
  <c r="R50" i="83"/>
  <c r="Q50" i="83"/>
  <c r="N44" i="66" s="1"/>
  <c r="P50" i="83"/>
  <c r="M44" i="66" s="1"/>
  <c r="M50" i="83"/>
  <c r="K50" i="83"/>
  <c r="K44" i="66" s="1"/>
  <c r="F50" i="83"/>
  <c r="R49" i="83"/>
  <c r="J49" i="83" s="1"/>
  <c r="L49" i="83" s="1"/>
  <c r="M49" i="83" s="1"/>
  <c r="J48" i="83"/>
  <c r="L48" i="83" s="1"/>
  <c r="J47" i="83"/>
  <c r="L47" i="83" s="1"/>
  <c r="M47" i="83" s="1"/>
  <c r="L46" i="83"/>
  <c r="O46" i="83" s="1"/>
  <c r="O43" i="83" s="1"/>
  <c r="J46" i="83"/>
  <c r="J45" i="83"/>
  <c r="J44" i="83"/>
  <c r="L44" i="83" s="1"/>
  <c r="M44" i="83" s="1"/>
  <c r="AA43" i="83"/>
  <c r="Z43" i="83"/>
  <c r="Y43" i="83"/>
  <c r="X43" i="83"/>
  <c r="W43" i="83"/>
  <c r="V43" i="83"/>
  <c r="U43" i="83"/>
  <c r="T43" i="83"/>
  <c r="S43" i="83"/>
  <c r="P41" i="66" s="1"/>
  <c r="R43" i="83"/>
  <c r="Q43" i="83"/>
  <c r="P43" i="83"/>
  <c r="K43" i="83"/>
  <c r="K42" i="83" s="1"/>
  <c r="F43" i="83"/>
  <c r="J41" i="83"/>
  <c r="L41" i="83" s="1"/>
  <c r="J40" i="83"/>
  <c r="AA39" i="83"/>
  <c r="Z39" i="83"/>
  <c r="Y39" i="83"/>
  <c r="X39" i="83"/>
  <c r="W39" i="83"/>
  <c r="V39" i="83"/>
  <c r="U39" i="83"/>
  <c r="T39" i="83"/>
  <c r="S39" i="83"/>
  <c r="R39" i="83"/>
  <c r="Q39" i="83"/>
  <c r="P39" i="83"/>
  <c r="O39" i="83"/>
  <c r="N39" i="83"/>
  <c r="M39" i="83"/>
  <c r="K39" i="83"/>
  <c r="L38" i="83"/>
  <c r="J38" i="83"/>
  <c r="J37" i="83"/>
  <c r="L36" i="83"/>
  <c r="M36" i="83" s="1"/>
  <c r="M35" i="83" s="1"/>
  <c r="M33" i="83" s="1"/>
  <c r="J36" i="83"/>
  <c r="AA35" i="83"/>
  <c r="AA33" i="83" s="1"/>
  <c r="Z35" i="83"/>
  <c r="Y35" i="83"/>
  <c r="Y33" i="83" s="1"/>
  <c r="X35" i="83"/>
  <c r="X33" i="83" s="1"/>
  <c r="W35" i="83"/>
  <c r="W33" i="83" s="1"/>
  <c r="V35" i="83"/>
  <c r="V33" i="83" s="1"/>
  <c r="U35" i="83"/>
  <c r="U33" i="83" s="1"/>
  <c r="T35" i="83"/>
  <c r="T33" i="83" s="1"/>
  <c r="S35" i="83"/>
  <c r="R35" i="83"/>
  <c r="R33" i="83" s="1"/>
  <c r="Q35" i="83"/>
  <c r="Q33" i="83" s="1"/>
  <c r="P35" i="83"/>
  <c r="N35" i="83"/>
  <c r="N33" i="83" s="1"/>
  <c r="K35" i="83"/>
  <c r="K33" i="83" s="1"/>
  <c r="F35" i="83"/>
  <c r="F33" i="83" s="1"/>
  <c r="J34" i="83"/>
  <c r="S33" i="83"/>
  <c r="P33" i="83"/>
  <c r="J31" i="83"/>
  <c r="L31" i="83" s="1"/>
  <c r="O31" i="83" s="1"/>
  <c r="J30" i="83"/>
  <c r="L30" i="83" s="1"/>
  <c r="L29" i="83"/>
  <c r="J29" i="83"/>
  <c r="J28" i="83"/>
  <c r="L28" i="83" s="1"/>
  <c r="O28" i="83" s="1"/>
  <c r="J27" i="83"/>
  <c r="L27" i="83" s="1"/>
  <c r="J26" i="83"/>
  <c r="L26" i="83" s="1"/>
  <c r="AA24" i="83"/>
  <c r="Z24" i="83"/>
  <c r="Y24" i="83"/>
  <c r="W25" i="83"/>
  <c r="W24" i="83" s="1"/>
  <c r="R25" i="83"/>
  <c r="R24" i="83" s="1"/>
  <c r="Q25" i="83"/>
  <c r="Q24" i="83" s="1"/>
  <c r="S24" i="83"/>
  <c r="P24" i="83"/>
  <c r="N24" i="83"/>
  <c r="M24" i="83"/>
  <c r="K24" i="83"/>
  <c r="F24" i="83"/>
  <c r="J23" i="83"/>
  <c r="L23" i="83" s="1"/>
  <c r="J21" i="83"/>
  <c r="L21" i="83" s="1"/>
  <c r="AA20" i="83"/>
  <c r="Z20" i="83"/>
  <c r="Y20" i="83"/>
  <c r="X20" i="83"/>
  <c r="W20" i="83"/>
  <c r="V20" i="83"/>
  <c r="V25" i="83" s="1"/>
  <c r="V24" i="83" s="1"/>
  <c r="U20" i="83"/>
  <c r="U25" i="83" s="1"/>
  <c r="U24" i="83" s="1"/>
  <c r="T20" i="83"/>
  <c r="S20" i="83"/>
  <c r="R20" i="83"/>
  <c r="Q20" i="83"/>
  <c r="P20" i="83"/>
  <c r="N20" i="83"/>
  <c r="N5" i="83" s="1"/>
  <c r="M20" i="83"/>
  <c r="K20" i="83"/>
  <c r="F20" i="83"/>
  <c r="O19" i="83"/>
  <c r="J19" i="83"/>
  <c r="L19" i="83" s="1"/>
  <c r="J18" i="83"/>
  <c r="L18" i="83" s="1"/>
  <c r="J17" i="83"/>
  <c r="L17" i="83" s="1"/>
  <c r="J16" i="83"/>
  <c r="L16" i="83" s="1"/>
  <c r="J15" i="83"/>
  <c r="L15" i="83" s="1"/>
  <c r="J14" i="83"/>
  <c r="L14" i="83" s="1"/>
  <c r="O14" i="83" s="1"/>
  <c r="J13" i="83"/>
  <c r="J12" i="83"/>
  <c r="L12" i="83" s="1"/>
  <c r="J11" i="83"/>
  <c r="L11" i="83" s="1"/>
  <c r="J10" i="83"/>
  <c r="L10" i="83" s="1"/>
  <c r="O10" i="83" s="1"/>
  <c r="J9" i="83"/>
  <c r="L9" i="83" s="1"/>
  <c r="J8" i="83"/>
  <c r="L8" i="83" s="1"/>
  <c r="O8" i="83" s="1"/>
  <c r="J7" i="83"/>
  <c r="AA6" i="83"/>
  <c r="Z6" i="83"/>
  <c r="Z5" i="83" s="1"/>
  <c r="Y6" i="83"/>
  <c r="X6" i="83"/>
  <c r="W6" i="83"/>
  <c r="V6" i="83"/>
  <c r="V5" i="83" s="1"/>
  <c r="U6" i="83"/>
  <c r="U5" i="83" s="1"/>
  <c r="T6" i="83"/>
  <c r="S6" i="83"/>
  <c r="R6" i="83"/>
  <c r="R5" i="83" s="1"/>
  <c r="Q6" i="83"/>
  <c r="P6" i="83"/>
  <c r="N6" i="83"/>
  <c r="M6" i="83"/>
  <c r="K6" i="83"/>
  <c r="F6" i="83"/>
  <c r="J283" i="78"/>
  <c r="L283" i="78" s="1"/>
  <c r="J282" i="78"/>
  <c r="J281" i="78"/>
  <c r="L281" i="78" s="1"/>
  <c r="J280" i="78"/>
  <c r="J279" i="78"/>
  <c r="L279" i="78" s="1"/>
  <c r="J278" i="78"/>
  <c r="J277" i="78"/>
  <c r="L277" i="78" s="1"/>
  <c r="Y276" i="78"/>
  <c r="X276" i="78"/>
  <c r="W276" i="78"/>
  <c r="V276" i="78"/>
  <c r="U276" i="78"/>
  <c r="T276" i="78"/>
  <c r="S276" i="78"/>
  <c r="R276" i="78"/>
  <c r="Q276" i="78"/>
  <c r="P276" i="78"/>
  <c r="O276" i="78"/>
  <c r="N276" i="78"/>
  <c r="M276" i="78"/>
  <c r="K276" i="78"/>
  <c r="J275" i="78"/>
  <c r="J274" i="78"/>
  <c r="L274" i="78" s="1"/>
  <c r="Y273" i="78"/>
  <c r="X273" i="78"/>
  <c r="W273" i="78"/>
  <c r="V273" i="78"/>
  <c r="U273" i="78"/>
  <c r="T273" i="78"/>
  <c r="S273" i="78"/>
  <c r="R273" i="78"/>
  <c r="Q273" i="78"/>
  <c r="P273" i="78"/>
  <c r="O273" i="78"/>
  <c r="N273" i="78"/>
  <c r="M273" i="78"/>
  <c r="K273" i="78"/>
  <c r="J272" i="78"/>
  <c r="L272" i="78" s="1"/>
  <c r="J271" i="78"/>
  <c r="L271" i="78" s="1"/>
  <c r="J270" i="78"/>
  <c r="L270" i="78" s="1"/>
  <c r="J269" i="78"/>
  <c r="L269" i="78" s="1"/>
  <c r="J268" i="78"/>
  <c r="L268" i="78" s="1"/>
  <c r="J267" i="78"/>
  <c r="L267" i="78" s="1"/>
  <c r="J266" i="78"/>
  <c r="L266" i="78" s="1"/>
  <c r="J265" i="78"/>
  <c r="L265" i="78" s="1"/>
  <c r="J264" i="78"/>
  <c r="J263" i="78"/>
  <c r="L263" i="78" s="1"/>
  <c r="J262" i="78"/>
  <c r="J261" i="78"/>
  <c r="L261" i="78" s="1"/>
  <c r="Y260" i="78"/>
  <c r="X260" i="78"/>
  <c r="W260" i="78"/>
  <c r="V260" i="78"/>
  <c r="U260" i="78"/>
  <c r="T260" i="78"/>
  <c r="S260" i="78"/>
  <c r="R260" i="78"/>
  <c r="Q260" i="78"/>
  <c r="P260" i="78"/>
  <c r="O260" i="78"/>
  <c r="N260" i="78"/>
  <c r="M260" i="78"/>
  <c r="K260" i="78"/>
  <c r="J259" i="78"/>
  <c r="J258" i="78"/>
  <c r="L258" i="78" s="1"/>
  <c r="J257" i="78"/>
  <c r="L257" i="78" s="1"/>
  <c r="Y256" i="78"/>
  <c r="X256" i="78"/>
  <c r="W256" i="78"/>
  <c r="V256" i="78"/>
  <c r="U256" i="78"/>
  <c r="T256" i="78"/>
  <c r="S256" i="78"/>
  <c r="R256" i="78"/>
  <c r="Q256" i="78"/>
  <c r="P256" i="78"/>
  <c r="O256" i="78"/>
  <c r="N256" i="78"/>
  <c r="M256" i="78"/>
  <c r="K256" i="78"/>
  <c r="L253" i="78"/>
  <c r="J253" i="78"/>
  <c r="J252" i="78"/>
  <c r="L252" i="78" s="1"/>
  <c r="J251" i="78"/>
  <c r="L251" i="78" s="1"/>
  <c r="J250" i="78"/>
  <c r="L250" i="78" s="1"/>
  <c r="J249" i="78"/>
  <c r="L249" i="78" s="1"/>
  <c r="J248" i="78"/>
  <c r="J247" i="78"/>
  <c r="L247" i="78" s="1"/>
  <c r="J246" i="78"/>
  <c r="J245" i="78"/>
  <c r="J244" i="78"/>
  <c r="L244" i="78" s="1"/>
  <c r="Y243" i="78"/>
  <c r="X243" i="78"/>
  <c r="W243" i="78"/>
  <c r="V243" i="78"/>
  <c r="U243" i="78"/>
  <c r="T243" i="78"/>
  <c r="S243" i="78"/>
  <c r="R243" i="78"/>
  <c r="Q243" i="78"/>
  <c r="P243" i="78"/>
  <c r="O243" i="78"/>
  <c r="N243" i="78"/>
  <c r="M243" i="78"/>
  <c r="K243" i="78"/>
  <c r="L242" i="78"/>
  <c r="J242" i="78"/>
  <c r="J241" i="78"/>
  <c r="L241" i="78" s="1"/>
  <c r="J240" i="78"/>
  <c r="L240" i="78" s="1"/>
  <c r="J239" i="78"/>
  <c r="L239" i="78" s="1"/>
  <c r="J238" i="78"/>
  <c r="L238" i="78" s="1"/>
  <c r="J237" i="78"/>
  <c r="J236" i="78"/>
  <c r="L236" i="78" s="1"/>
  <c r="J235" i="78"/>
  <c r="L235" i="78" s="1"/>
  <c r="J234" i="78"/>
  <c r="L234" i="78" s="1"/>
  <c r="J233" i="78"/>
  <c r="L233" i="78" s="1"/>
  <c r="J232" i="78"/>
  <c r="J231" i="78"/>
  <c r="J230" i="78"/>
  <c r="L230" i="78" s="1"/>
  <c r="Y229" i="78"/>
  <c r="X229" i="78"/>
  <c r="W229" i="78"/>
  <c r="V229" i="78"/>
  <c r="U229" i="78"/>
  <c r="T229" i="78"/>
  <c r="S229" i="78"/>
  <c r="R229" i="78"/>
  <c r="Q229" i="78"/>
  <c r="P229" i="78"/>
  <c r="O229" i="78"/>
  <c r="N229" i="78"/>
  <c r="M229" i="78"/>
  <c r="K229" i="78"/>
  <c r="J228" i="78"/>
  <c r="J227" i="78"/>
  <c r="L227" i="78" s="1"/>
  <c r="Y226" i="78"/>
  <c r="X226" i="78"/>
  <c r="W226" i="78"/>
  <c r="V226" i="78"/>
  <c r="U226" i="78"/>
  <c r="T226" i="78"/>
  <c r="S226" i="78"/>
  <c r="R226" i="78"/>
  <c r="Q226" i="78"/>
  <c r="P226" i="78"/>
  <c r="O226" i="78"/>
  <c r="N226" i="78"/>
  <c r="M226" i="78"/>
  <c r="K226" i="78"/>
  <c r="J225" i="78"/>
  <c r="L225" i="78" s="1"/>
  <c r="J224" i="78"/>
  <c r="L224" i="78" s="1"/>
  <c r="J223" i="78"/>
  <c r="J222" i="78"/>
  <c r="L222" i="78" s="1"/>
  <c r="J221" i="78"/>
  <c r="J220" i="78"/>
  <c r="L220" i="78" s="1"/>
  <c r="J219" i="78"/>
  <c r="J218" i="78"/>
  <c r="L218" i="78" s="1"/>
  <c r="J217" i="78"/>
  <c r="L216" i="78"/>
  <c r="J216" i="78"/>
  <c r="Y215" i="78"/>
  <c r="X215" i="78"/>
  <c r="W215" i="78"/>
  <c r="V215" i="78"/>
  <c r="U215" i="78"/>
  <c r="T215" i="78"/>
  <c r="S215" i="78"/>
  <c r="R215" i="78"/>
  <c r="Q215" i="78"/>
  <c r="P215" i="78"/>
  <c r="O215" i="78"/>
  <c r="N215" i="78"/>
  <c r="M215" i="78"/>
  <c r="K215" i="78"/>
  <c r="J214" i="78"/>
  <c r="J213" i="78"/>
  <c r="L213" i="78" s="1"/>
  <c r="J212" i="78"/>
  <c r="L212" i="78" s="1"/>
  <c r="J211" i="78"/>
  <c r="J210" i="78"/>
  <c r="L210" i="78" s="1"/>
  <c r="J209" i="78"/>
  <c r="L209" i="78" s="1"/>
  <c r="J208" i="78"/>
  <c r="L208" i="78" s="1"/>
  <c r="J207" i="78"/>
  <c r="J206" i="78"/>
  <c r="J205" i="78"/>
  <c r="L205" i="78" s="1"/>
  <c r="Y204" i="78"/>
  <c r="X204" i="78"/>
  <c r="W204" i="78"/>
  <c r="V204" i="78"/>
  <c r="U204" i="78"/>
  <c r="T204" i="78"/>
  <c r="S204" i="78"/>
  <c r="R204" i="78"/>
  <c r="Q204" i="78"/>
  <c r="P204" i="78"/>
  <c r="O204" i="78"/>
  <c r="N204" i="78"/>
  <c r="M204" i="78"/>
  <c r="K204" i="78"/>
  <c r="J203" i="78"/>
  <c r="L203" i="78" s="1"/>
  <c r="J202" i="78"/>
  <c r="L202" i="78" s="1"/>
  <c r="J201" i="78"/>
  <c r="J200" i="78"/>
  <c r="L200" i="78" s="1"/>
  <c r="J199" i="78"/>
  <c r="L199" i="78" s="1"/>
  <c r="L198" i="78"/>
  <c r="J198" i="78"/>
  <c r="J197" i="78"/>
  <c r="J196" i="78"/>
  <c r="L196" i="78" s="1"/>
  <c r="J195" i="78"/>
  <c r="J194" i="78"/>
  <c r="L194" i="78" s="1"/>
  <c r="Y193" i="78"/>
  <c r="X193" i="78"/>
  <c r="W193" i="78"/>
  <c r="V193" i="78"/>
  <c r="U193" i="78"/>
  <c r="T193" i="78"/>
  <c r="S193" i="78"/>
  <c r="R193" i="78"/>
  <c r="Q193" i="78"/>
  <c r="P193" i="78"/>
  <c r="O193" i="78"/>
  <c r="N193" i="78"/>
  <c r="M193" i="78"/>
  <c r="K193" i="78"/>
  <c r="J192" i="78"/>
  <c r="L192" i="78" s="1"/>
  <c r="J190" i="78"/>
  <c r="L190" i="78" s="1"/>
  <c r="J189" i="78"/>
  <c r="L189" i="78" s="1"/>
  <c r="J188" i="78"/>
  <c r="L188" i="78" s="1"/>
  <c r="J187" i="78"/>
  <c r="Y186" i="78"/>
  <c r="X186" i="78"/>
  <c r="W186" i="78"/>
  <c r="V186" i="78"/>
  <c r="U186" i="78"/>
  <c r="T186" i="78"/>
  <c r="S186" i="78"/>
  <c r="R186" i="78"/>
  <c r="Q186" i="78"/>
  <c r="P186" i="78"/>
  <c r="O186" i="78"/>
  <c r="N186" i="78"/>
  <c r="M186" i="78"/>
  <c r="K186" i="78"/>
  <c r="L185" i="78"/>
  <c r="J185" i="78"/>
  <c r="J184" i="78"/>
  <c r="L184" i="78" s="1"/>
  <c r="J183" i="78"/>
  <c r="L183" i="78" s="1"/>
  <c r="J182" i="78"/>
  <c r="L182" i="78" s="1"/>
  <c r="J181" i="78"/>
  <c r="L181" i="78" s="1"/>
  <c r="J180" i="78"/>
  <c r="J179" i="78"/>
  <c r="L179" i="78" s="1"/>
  <c r="Y178" i="78"/>
  <c r="Y176" i="78" s="1"/>
  <c r="X178" i="78"/>
  <c r="X176" i="78" s="1"/>
  <c r="X147" i="66" s="1"/>
  <c r="W178" i="78"/>
  <c r="W176" i="78" s="1"/>
  <c r="V178" i="78"/>
  <c r="U178" i="78"/>
  <c r="T178" i="78"/>
  <c r="S178" i="78"/>
  <c r="S176" i="78" s="1"/>
  <c r="R178" i="78"/>
  <c r="R176" i="78" s="1"/>
  <c r="Q178" i="78"/>
  <c r="Q176" i="78" s="1"/>
  <c r="P178" i="78"/>
  <c r="O178" i="78"/>
  <c r="O176" i="78" s="1"/>
  <c r="N178" i="78"/>
  <c r="M178" i="78"/>
  <c r="M176" i="78" s="1"/>
  <c r="K178" i="78"/>
  <c r="K176" i="78" s="1"/>
  <c r="J177" i="78"/>
  <c r="V176" i="78"/>
  <c r="J175" i="78"/>
  <c r="L175" i="78" s="1"/>
  <c r="R174" i="78"/>
  <c r="R172" i="78" s="1"/>
  <c r="R146" i="66" s="1"/>
  <c r="J174" i="78"/>
  <c r="J173" i="78"/>
  <c r="L173" i="78" s="1"/>
  <c r="Y172" i="78"/>
  <c r="X172" i="78"/>
  <c r="W172" i="78"/>
  <c r="W146" i="66" s="1"/>
  <c r="V172" i="78"/>
  <c r="U172" i="78"/>
  <c r="T172" i="78"/>
  <c r="T146" i="66" s="1"/>
  <c r="S172" i="78"/>
  <c r="Q172" i="78"/>
  <c r="P172" i="78"/>
  <c r="O172" i="78"/>
  <c r="O146" i="66" s="1"/>
  <c r="N172" i="78"/>
  <c r="N146" i="66" s="1"/>
  <c r="M172" i="78"/>
  <c r="K172" i="78"/>
  <c r="K146" i="66" s="1"/>
  <c r="F172" i="78"/>
  <c r="F101" i="78" s="1"/>
  <c r="L171" i="78"/>
  <c r="J171" i="78"/>
  <c r="J170" i="78"/>
  <c r="L170" i="78" s="1"/>
  <c r="J169" i="78"/>
  <c r="L169" i="78" s="1"/>
  <c r="J168" i="78"/>
  <c r="L168" i="78" s="1"/>
  <c r="L167" i="78"/>
  <c r="J167" i="78"/>
  <c r="J166" i="78"/>
  <c r="L166" i="78" s="1"/>
  <c r="J165" i="78"/>
  <c r="L165" i="78" s="1"/>
  <c r="J164" i="78"/>
  <c r="L164" i="78" s="1"/>
  <c r="J163" i="78"/>
  <c r="L163" i="78" s="1"/>
  <c r="J162" i="78"/>
  <c r="L162" i="78" s="1"/>
  <c r="Y161" i="78"/>
  <c r="X161" i="78"/>
  <c r="W161" i="78"/>
  <c r="V161" i="78"/>
  <c r="U161" i="78"/>
  <c r="T161" i="78"/>
  <c r="S161" i="78"/>
  <c r="R161" i="78"/>
  <c r="Q161" i="78"/>
  <c r="P161" i="78"/>
  <c r="O161" i="78"/>
  <c r="N161" i="78"/>
  <c r="M161" i="78"/>
  <c r="K161" i="78"/>
  <c r="J160" i="78"/>
  <c r="L160" i="78" s="1"/>
  <c r="J159" i="78"/>
  <c r="L159" i="78" s="1"/>
  <c r="J158" i="78"/>
  <c r="L158" i="78" s="1"/>
  <c r="J157" i="78"/>
  <c r="L157" i="78" s="1"/>
  <c r="J156" i="78"/>
  <c r="L156" i="78" s="1"/>
  <c r="L155" i="78"/>
  <c r="J155" i="78"/>
  <c r="J154" i="78"/>
  <c r="L154" i="78" s="1"/>
  <c r="J153" i="78"/>
  <c r="L153" i="78" s="1"/>
  <c r="J152" i="78"/>
  <c r="L152" i="78" s="1"/>
  <c r="J151" i="78"/>
  <c r="L151" i="78" s="1"/>
  <c r="J150" i="78"/>
  <c r="L150" i="78" s="1"/>
  <c r="J149" i="78"/>
  <c r="L149" i="78" s="1"/>
  <c r="J148" i="78"/>
  <c r="L148" i="78" s="1"/>
  <c r="J147" i="78"/>
  <c r="L147" i="78" s="1"/>
  <c r="Y146" i="78"/>
  <c r="X146" i="78"/>
  <c r="W146" i="78"/>
  <c r="V146" i="78"/>
  <c r="U146" i="78"/>
  <c r="T146" i="78"/>
  <c r="S146" i="78"/>
  <c r="R146" i="78"/>
  <c r="Q146" i="78"/>
  <c r="P146" i="78"/>
  <c r="O146" i="78"/>
  <c r="O120" i="66" s="1"/>
  <c r="N146" i="78"/>
  <c r="M146" i="78"/>
  <c r="K146" i="78"/>
  <c r="J145" i="78"/>
  <c r="L145" i="78" s="1"/>
  <c r="J144" i="78"/>
  <c r="L144" i="78" s="1"/>
  <c r="Y143" i="78"/>
  <c r="X143" i="78"/>
  <c r="W143" i="78"/>
  <c r="V143" i="78"/>
  <c r="U143" i="78"/>
  <c r="T143" i="78"/>
  <c r="S143" i="78"/>
  <c r="R143" i="78"/>
  <c r="Q143" i="78"/>
  <c r="P143" i="78"/>
  <c r="O143" i="78"/>
  <c r="N143" i="78"/>
  <c r="M143" i="78"/>
  <c r="K143" i="78"/>
  <c r="J142" i="78"/>
  <c r="J141" i="78"/>
  <c r="L141" i="78" s="1"/>
  <c r="J140" i="78"/>
  <c r="L140" i="78" s="1"/>
  <c r="L139" i="78"/>
  <c r="L138" i="78"/>
  <c r="J138" i="78"/>
  <c r="J137" i="78"/>
  <c r="L137" i="78" s="1"/>
  <c r="J136" i="78"/>
  <c r="J135" i="78"/>
  <c r="L135" i="78" s="1"/>
  <c r="J134" i="78"/>
  <c r="L134" i="78" s="1"/>
  <c r="J133" i="78"/>
  <c r="Y132" i="78"/>
  <c r="X132" i="78"/>
  <c r="W132" i="78"/>
  <c r="V132" i="78"/>
  <c r="U132" i="78"/>
  <c r="T132" i="78"/>
  <c r="S132" i="78"/>
  <c r="R132" i="78"/>
  <c r="Q132" i="78"/>
  <c r="P132" i="78"/>
  <c r="O132" i="78"/>
  <c r="N132" i="78"/>
  <c r="M132" i="78"/>
  <c r="K132" i="78"/>
  <c r="J131" i="78"/>
  <c r="L131" i="78" s="1"/>
  <c r="J130" i="78"/>
  <c r="L130" i="78" s="1"/>
  <c r="J129" i="78"/>
  <c r="L129" i="78" s="1"/>
  <c r="J128" i="78"/>
  <c r="J127" i="78"/>
  <c r="L127" i="78" s="1"/>
  <c r="J126" i="78"/>
  <c r="L126" i="78" s="1"/>
  <c r="J125" i="78"/>
  <c r="L125" i="78" s="1"/>
  <c r="J124" i="78"/>
  <c r="L124" i="78" s="1"/>
  <c r="J123" i="78"/>
  <c r="L123" i="78" s="1"/>
  <c r="J122" i="78"/>
  <c r="L122" i="78" s="1"/>
  <c r="Y121" i="78"/>
  <c r="X121" i="78"/>
  <c r="W121" i="78"/>
  <c r="V121" i="78"/>
  <c r="U121" i="78"/>
  <c r="U95" i="66" s="1"/>
  <c r="T121" i="78"/>
  <c r="S121" i="78"/>
  <c r="R121" i="78"/>
  <c r="Q121" i="78"/>
  <c r="P121" i="78"/>
  <c r="O121" i="78"/>
  <c r="N121" i="78"/>
  <c r="M121" i="78"/>
  <c r="K121" i="78"/>
  <c r="J120" i="78"/>
  <c r="L120" i="78" s="1"/>
  <c r="J119" i="78"/>
  <c r="L119" i="78" s="1"/>
  <c r="L118" i="78"/>
  <c r="J118" i="78"/>
  <c r="J117" i="78"/>
  <c r="L117" i="78" s="1"/>
  <c r="J116" i="78"/>
  <c r="J115" i="78"/>
  <c r="L115" i="78" s="1"/>
  <c r="J114" i="78"/>
  <c r="L114" i="78" s="1"/>
  <c r="J113" i="78"/>
  <c r="J112" i="78"/>
  <c r="L112" i="78" s="1"/>
  <c r="J111" i="78"/>
  <c r="L111" i="78" s="1"/>
  <c r="Y110" i="78"/>
  <c r="X110" i="78"/>
  <c r="W110" i="78"/>
  <c r="V110" i="78"/>
  <c r="U110" i="78"/>
  <c r="T110" i="78"/>
  <c r="S110" i="78"/>
  <c r="R110" i="78"/>
  <c r="Q110" i="78"/>
  <c r="P110" i="78"/>
  <c r="O110" i="78"/>
  <c r="N110" i="78"/>
  <c r="M110" i="78"/>
  <c r="K110" i="78"/>
  <c r="J109" i="78"/>
  <c r="L109" i="78" s="1"/>
  <c r="J108" i="78"/>
  <c r="L108" i="78" s="1"/>
  <c r="J107" i="78"/>
  <c r="L107" i="78" s="1"/>
  <c r="J106" i="78"/>
  <c r="L106" i="78" s="1"/>
  <c r="Y105" i="78"/>
  <c r="X105" i="78"/>
  <c r="W105" i="78"/>
  <c r="V105" i="78"/>
  <c r="U105" i="78"/>
  <c r="T105" i="78"/>
  <c r="S105" i="78"/>
  <c r="R105" i="78"/>
  <c r="Q105" i="78"/>
  <c r="P105" i="78"/>
  <c r="O105" i="78"/>
  <c r="N105" i="78"/>
  <c r="M105" i="78"/>
  <c r="K105" i="78"/>
  <c r="J104" i="78"/>
  <c r="L104" i="78" s="1"/>
  <c r="J103" i="78"/>
  <c r="J102" i="78" s="1"/>
  <c r="L102" i="78" s="1"/>
  <c r="Y102" i="78"/>
  <c r="X102" i="78"/>
  <c r="W102" i="78"/>
  <c r="V102" i="78"/>
  <c r="U102" i="78"/>
  <c r="T102" i="78"/>
  <c r="S102" i="78"/>
  <c r="R102" i="78"/>
  <c r="Q102" i="78"/>
  <c r="P102" i="78"/>
  <c r="O102" i="78"/>
  <c r="N102" i="78"/>
  <c r="M102" i="78"/>
  <c r="K102" i="78"/>
  <c r="J100" i="78"/>
  <c r="L100" i="78" s="1"/>
  <c r="J99" i="78"/>
  <c r="L99" i="78" s="1"/>
  <c r="J98" i="78"/>
  <c r="J97" i="78"/>
  <c r="L97" i="78" s="1"/>
  <c r="Y96" i="78"/>
  <c r="X96" i="78"/>
  <c r="W96" i="78"/>
  <c r="V96" i="78"/>
  <c r="U96" i="78"/>
  <c r="T96" i="78"/>
  <c r="S96" i="78"/>
  <c r="R96" i="78"/>
  <c r="Q96" i="78"/>
  <c r="P96" i="78"/>
  <c r="O96" i="78"/>
  <c r="N96" i="78"/>
  <c r="M96" i="78"/>
  <c r="K96" i="78"/>
  <c r="J95" i="78"/>
  <c r="L95" i="78" s="1"/>
  <c r="J94" i="78"/>
  <c r="L94" i="78" s="1"/>
  <c r="J93" i="78"/>
  <c r="L93" i="78" s="1"/>
  <c r="Y92" i="78"/>
  <c r="X92" i="78"/>
  <c r="W92" i="78"/>
  <c r="V92" i="78"/>
  <c r="U92" i="78"/>
  <c r="T92" i="78"/>
  <c r="S92" i="78"/>
  <c r="R92" i="78"/>
  <c r="Q92" i="78"/>
  <c r="P92" i="78"/>
  <c r="O92" i="78"/>
  <c r="N92" i="78"/>
  <c r="N85" i="78" s="1"/>
  <c r="M92" i="78"/>
  <c r="K92" i="78"/>
  <c r="J91" i="78"/>
  <c r="L91" i="78" s="1"/>
  <c r="J90" i="78"/>
  <c r="L90" i="78" s="1"/>
  <c r="J89" i="78"/>
  <c r="L89" i="78" s="1"/>
  <c r="J88" i="78"/>
  <c r="L88" i="78" s="1"/>
  <c r="L87" i="78"/>
  <c r="J87" i="78"/>
  <c r="J86" i="78"/>
  <c r="L86" i="78" s="1"/>
  <c r="J84" i="78"/>
  <c r="L84" i="78" s="1"/>
  <c r="J83" i="78"/>
  <c r="L83" i="78" s="1"/>
  <c r="L82" i="78"/>
  <c r="J82" i="78"/>
  <c r="J81" i="78"/>
  <c r="J80" i="78"/>
  <c r="L80" i="78" s="1"/>
  <c r="Y80" i="78" s="1"/>
  <c r="Y78" i="78" s="1"/>
  <c r="Y77" i="78" s="1"/>
  <c r="S78" i="78"/>
  <c r="S77" i="78" s="1"/>
  <c r="R78" i="78"/>
  <c r="Q78" i="78"/>
  <c r="Q77" i="78" s="1"/>
  <c r="P78" i="78"/>
  <c r="P77" i="78" s="1"/>
  <c r="O78" i="78"/>
  <c r="O77" i="78" s="1"/>
  <c r="N78" i="78"/>
  <c r="M78" i="78"/>
  <c r="M77" i="78" s="1"/>
  <c r="K78" i="78"/>
  <c r="F78" i="78"/>
  <c r="F77" i="78" s="1"/>
  <c r="J76" i="78"/>
  <c r="J75" i="78"/>
  <c r="L75" i="78" s="1"/>
  <c r="J74" i="78"/>
  <c r="L74" i="78" s="1"/>
  <c r="J73" i="78"/>
  <c r="L73" i="78" s="1"/>
  <c r="Y72" i="78"/>
  <c r="Y70" i="78" s="1"/>
  <c r="X72" i="78"/>
  <c r="X52" i="66" s="1"/>
  <c r="V72" i="78"/>
  <c r="V70" i="78" s="1"/>
  <c r="U72" i="78"/>
  <c r="U70" i="78" s="1"/>
  <c r="T72" i="78"/>
  <c r="T52" i="66" s="1"/>
  <c r="S72" i="78"/>
  <c r="S52" i="66" s="1"/>
  <c r="R72" i="78"/>
  <c r="Q72" i="78"/>
  <c r="Q70" i="78" s="1"/>
  <c r="P72" i="78"/>
  <c r="O72" i="78"/>
  <c r="O52" i="66" s="1"/>
  <c r="N72" i="78"/>
  <c r="N52" i="66" s="1"/>
  <c r="M72" i="78"/>
  <c r="M52" i="66" s="1"/>
  <c r="K72" i="78"/>
  <c r="K70" i="78" s="1"/>
  <c r="F72" i="78"/>
  <c r="J71" i="78"/>
  <c r="L71" i="78" s="1"/>
  <c r="W70" i="78"/>
  <c r="S70" i="78"/>
  <c r="O70" i="78"/>
  <c r="F70" i="78"/>
  <c r="J69" i="78"/>
  <c r="L69" i="78" s="1"/>
  <c r="J68" i="78"/>
  <c r="L68" i="78" s="1"/>
  <c r="J67" i="78"/>
  <c r="J66" i="78"/>
  <c r="L66" i="78" s="1"/>
  <c r="N65" i="78"/>
  <c r="J65" i="78" s="1"/>
  <c r="Y64" i="78"/>
  <c r="W64" i="78"/>
  <c r="W49" i="66" s="1"/>
  <c r="V64" i="78"/>
  <c r="U64" i="78"/>
  <c r="T64" i="78"/>
  <c r="S64" i="78"/>
  <c r="S49" i="66" s="1"/>
  <c r="R64" i="78"/>
  <c r="Q64" i="78"/>
  <c r="P64" i="78"/>
  <c r="O64" i="78"/>
  <c r="O49" i="66" s="1"/>
  <c r="M64" i="78"/>
  <c r="K64" i="78"/>
  <c r="K49" i="66" s="1"/>
  <c r="F64" i="78"/>
  <c r="J63" i="78"/>
  <c r="L63" i="78" s="1"/>
  <c r="J62" i="78"/>
  <c r="L62" i="78" s="1"/>
  <c r="J61" i="78"/>
  <c r="L61" i="78" s="1"/>
  <c r="J60" i="78"/>
  <c r="L60" i="78" s="1"/>
  <c r="J59" i="78"/>
  <c r="L59" i="78" s="1"/>
  <c r="L58" i="78"/>
  <c r="J58" i="78"/>
  <c r="J57" i="78"/>
  <c r="L57" i="78" s="1"/>
  <c r="Y56" i="78"/>
  <c r="X56" i="78"/>
  <c r="X48" i="66" s="1"/>
  <c r="W56" i="78"/>
  <c r="V56" i="78"/>
  <c r="V48" i="66" s="1"/>
  <c r="U56" i="78"/>
  <c r="U48" i="66" s="1"/>
  <c r="T56" i="78"/>
  <c r="T48" i="66" s="1"/>
  <c r="S56" i="78"/>
  <c r="R56" i="78"/>
  <c r="R48" i="66" s="1"/>
  <c r="Q56" i="78"/>
  <c r="Q48" i="66" s="1"/>
  <c r="P56" i="78"/>
  <c r="P48" i="66" s="1"/>
  <c r="O56" i="78"/>
  <c r="N56" i="78"/>
  <c r="N48" i="66" s="1"/>
  <c r="M56" i="78"/>
  <c r="K56" i="78"/>
  <c r="K48" i="66" s="1"/>
  <c r="F56" i="78"/>
  <c r="J55" i="78"/>
  <c r="L55" i="78" s="1"/>
  <c r="J54" i="78"/>
  <c r="L54" i="78" s="1"/>
  <c r="Y53" i="78"/>
  <c r="X53" i="78"/>
  <c r="W53" i="78"/>
  <c r="V53" i="78"/>
  <c r="U53" i="78"/>
  <c r="T53" i="78"/>
  <c r="S53" i="78"/>
  <c r="R53" i="78"/>
  <c r="Q53" i="78"/>
  <c r="P53" i="78"/>
  <c r="O53" i="78"/>
  <c r="N53" i="78"/>
  <c r="M53" i="78"/>
  <c r="K53" i="78"/>
  <c r="F53" i="78"/>
  <c r="J52" i="78"/>
  <c r="L52" i="78" s="1"/>
  <c r="K51" i="78"/>
  <c r="J50" i="78"/>
  <c r="J49" i="78"/>
  <c r="L49" i="78" s="1"/>
  <c r="R48" i="78"/>
  <c r="J47" i="78"/>
  <c r="L47" i="78" s="1"/>
  <c r="Y46" i="78"/>
  <c r="X46" i="78"/>
  <c r="W46" i="78"/>
  <c r="V46" i="78"/>
  <c r="U46" i="78"/>
  <c r="U78" i="78" s="1"/>
  <c r="U77" i="78" s="1"/>
  <c r="T46" i="78"/>
  <c r="T41" i="66" s="1"/>
  <c r="S46" i="78"/>
  <c r="Q46" i="78"/>
  <c r="P46" i="78"/>
  <c r="O46" i="78"/>
  <c r="O41" i="66" s="1"/>
  <c r="N46" i="78"/>
  <c r="M46" i="78"/>
  <c r="K46" i="78"/>
  <c r="F46" i="78"/>
  <c r="J44" i="78"/>
  <c r="L44" i="78" s="1"/>
  <c r="J43" i="78"/>
  <c r="L43" i="78" s="1"/>
  <c r="J42" i="78"/>
  <c r="L42" i="78" s="1"/>
  <c r="J41" i="78"/>
  <c r="L41" i="78" s="1"/>
  <c r="Y40" i="78"/>
  <c r="Y39" i="78" s="1"/>
  <c r="X40" i="78"/>
  <c r="X38" i="66" s="1"/>
  <c r="W40" i="78"/>
  <c r="V40" i="78"/>
  <c r="V39" i="78" s="1"/>
  <c r="U40" i="78"/>
  <c r="U39" i="78" s="1"/>
  <c r="T40" i="78"/>
  <c r="T39" i="78" s="1"/>
  <c r="S40" i="78"/>
  <c r="S39" i="78" s="1"/>
  <c r="R40" i="78"/>
  <c r="R39" i="78" s="1"/>
  <c r="Q40" i="78"/>
  <c r="Q39" i="78" s="1"/>
  <c r="O40" i="78"/>
  <c r="N40" i="78"/>
  <c r="M40" i="78"/>
  <c r="M39" i="78" s="1"/>
  <c r="K40" i="78"/>
  <c r="F40" i="78"/>
  <c r="F39" i="78" s="1"/>
  <c r="P39" i="78"/>
  <c r="J38" i="78"/>
  <c r="L38" i="78" s="1"/>
  <c r="K37" i="78"/>
  <c r="L37" i="78" s="1"/>
  <c r="Y37" i="78" s="1"/>
  <c r="Y35" i="78" s="1"/>
  <c r="Y33" i="78" s="1"/>
  <c r="J36" i="78"/>
  <c r="L36" i="78" s="1"/>
  <c r="X35" i="78"/>
  <c r="W35" i="78"/>
  <c r="W33" i="78" s="1"/>
  <c r="V35" i="78"/>
  <c r="U35" i="78"/>
  <c r="U33" i="78" s="1"/>
  <c r="T35" i="78"/>
  <c r="T33" i="78" s="1"/>
  <c r="S35" i="78"/>
  <c r="S33" i="78" s="1"/>
  <c r="R35" i="78"/>
  <c r="Q35" i="78"/>
  <c r="Q35" i="66" s="1"/>
  <c r="P35" i="78"/>
  <c r="O35" i="78"/>
  <c r="O33" i="78" s="1"/>
  <c r="N35" i="78"/>
  <c r="M35" i="78"/>
  <c r="M33" i="78" s="1"/>
  <c r="F35" i="78"/>
  <c r="F33" i="78" s="1"/>
  <c r="J34" i="78"/>
  <c r="L34" i="78" s="1"/>
  <c r="R33" i="78"/>
  <c r="Q33" i="78"/>
  <c r="N33" i="78"/>
  <c r="W31" i="78"/>
  <c r="T31" i="78"/>
  <c r="J30" i="78"/>
  <c r="L30" i="78" s="1"/>
  <c r="J29" i="78"/>
  <c r="X28" i="78"/>
  <c r="X28" i="66" s="1"/>
  <c r="W28" i="78"/>
  <c r="T28" i="66"/>
  <c r="M28" i="78"/>
  <c r="J27" i="78"/>
  <c r="L27" i="78" s="1"/>
  <c r="J26" i="78"/>
  <c r="L26" i="78" s="1"/>
  <c r="Y24" i="78"/>
  <c r="S24" i="78"/>
  <c r="R24" i="78"/>
  <c r="Q24" i="78"/>
  <c r="P24" i="78"/>
  <c r="O24" i="78"/>
  <c r="K24" i="78"/>
  <c r="F24" i="78"/>
  <c r="J23" i="78"/>
  <c r="L23" i="78" s="1"/>
  <c r="R22" i="78"/>
  <c r="K22" i="78" s="1"/>
  <c r="L22" i="78" s="1"/>
  <c r="J21" i="78"/>
  <c r="Y20" i="78"/>
  <c r="X20" i="78"/>
  <c r="V20" i="78"/>
  <c r="U20" i="78"/>
  <c r="U24" i="78" s="1"/>
  <c r="T20" i="78"/>
  <c r="S20" i="78"/>
  <c r="R20" i="78"/>
  <c r="Q20" i="78"/>
  <c r="P20" i="78"/>
  <c r="O20" i="78"/>
  <c r="N20" i="78"/>
  <c r="M20" i="78"/>
  <c r="F20" i="78"/>
  <c r="J19" i="78"/>
  <c r="L19" i="78" s="1"/>
  <c r="L19" i="66" s="1"/>
  <c r="J18" i="78"/>
  <c r="L18" i="78" s="1"/>
  <c r="J17" i="78"/>
  <c r="L17" i="78" s="1"/>
  <c r="J16" i="78"/>
  <c r="L16" i="78" s="1"/>
  <c r="J15" i="78"/>
  <c r="L15" i="78" s="1"/>
  <c r="J14" i="78"/>
  <c r="L14" i="78" s="1"/>
  <c r="L13" i="78"/>
  <c r="J13" i="78"/>
  <c r="J12" i="78"/>
  <c r="L12" i="78" s="1"/>
  <c r="J11" i="78"/>
  <c r="L11" i="78" s="1"/>
  <c r="J10" i="78"/>
  <c r="L10" i="78" s="1"/>
  <c r="J9" i="78"/>
  <c r="L9" i="78" s="1"/>
  <c r="J8" i="78"/>
  <c r="L8" i="78" s="1"/>
  <c r="X7" i="78"/>
  <c r="W7" i="78"/>
  <c r="V7" i="78"/>
  <c r="U7" i="78"/>
  <c r="U6" i="78" s="1"/>
  <c r="T7" i="78"/>
  <c r="T6" i="78" s="1"/>
  <c r="S7" i="78"/>
  <c r="R7" i="78"/>
  <c r="Q7" i="78"/>
  <c r="Q6" i="78" s="1"/>
  <c r="P7" i="78"/>
  <c r="O7" i="78"/>
  <c r="N7" i="78"/>
  <c r="M7" i="78"/>
  <c r="Y6" i="78"/>
  <c r="X6" i="78"/>
  <c r="P6" i="78"/>
  <c r="P5" i="78" s="1"/>
  <c r="K6" i="78"/>
  <c r="F6" i="78"/>
  <c r="F5" i="78" s="1"/>
  <c r="X254" i="66"/>
  <c r="W254" i="66"/>
  <c r="V254" i="66"/>
  <c r="U254" i="66"/>
  <c r="T254" i="66"/>
  <c r="S254" i="66"/>
  <c r="R254" i="66"/>
  <c r="Q254" i="66"/>
  <c r="P254" i="66"/>
  <c r="O254" i="66"/>
  <c r="N254" i="66"/>
  <c r="M254" i="66"/>
  <c r="K254" i="66"/>
  <c r="J254" i="66"/>
  <c r="F254" i="66"/>
  <c r="X253" i="66"/>
  <c r="W253" i="66"/>
  <c r="V253" i="66"/>
  <c r="U253" i="66"/>
  <c r="T253" i="66"/>
  <c r="S253" i="66"/>
  <c r="R253" i="66"/>
  <c r="Q253" i="66"/>
  <c r="P253" i="66"/>
  <c r="O253" i="66"/>
  <c r="N253" i="66"/>
  <c r="M253" i="66"/>
  <c r="K253" i="66"/>
  <c r="F253" i="66"/>
  <c r="X252" i="66"/>
  <c r="W252" i="66"/>
  <c r="V252" i="66"/>
  <c r="U252" i="66"/>
  <c r="T252" i="66"/>
  <c r="S252" i="66"/>
  <c r="R252" i="66"/>
  <c r="Q252" i="66"/>
  <c r="P252" i="66"/>
  <c r="O252" i="66"/>
  <c r="N252" i="66"/>
  <c r="M252" i="66"/>
  <c r="K252" i="66"/>
  <c r="F252" i="66"/>
  <c r="X251" i="66"/>
  <c r="W251" i="66"/>
  <c r="V251" i="66"/>
  <c r="U251" i="66"/>
  <c r="T251" i="66"/>
  <c r="S251" i="66"/>
  <c r="R251" i="66"/>
  <c r="Q251" i="66"/>
  <c r="P251" i="66"/>
  <c r="O251" i="66"/>
  <c r="N251" i="66"/>
  <c r="M251" i="66"/>
  <c r="K251" i="66"/>
  <c r="F251" i="66"/>
  <c r="X250" i="66"/>
  <c r="W250" i="66"/>
  <c r="V250" i="66"/>
  <c r="U250" i="66"/>
  <c r="T250" i="66"/>
  <c r="S250" i="66"/>
  <c r="R250" i="66"/>
  <c r="Q250" i="66"/>
  <c r="P250" i="66"/>
  <c r="O250" i="66"/>
  <c r="N250" i="66"/>
  <c r="M250" i="66"/>
  <c r="K250" i="66"/>
  <c r="F250" i="66"/>
  <c r="X249" i="66"/>
  <c r="W249" i="66"/>
  <c r="V249" i="66"/>
  <c r="U249" i="66"/>
  <c r="T249" i="66"/>
  <c r="S249" i="66"/>
  <c r="R249" i="66"/>
  <c r="Q249" i="66"/>
  <c r="P249" i="66"/>
  <c r="O249" i="66"/>
  <c r="N249" i="66"/>
  <c r="M249" i="66"/>
  <c r="K249" i="66"/>
  <c r="F249" i="66"/>
  <c r="X248" i="66"/>
  <c r="W248" i="66"/>
  <c r="V248" i="66"/>
  <c r="U248" i="66"/>
  <c r="T248" i="66"/>
  <c r="S248" i="66"/>
  <c r="R248" i="66"/>
  <c r="Q248" i="66"/>
  <c r="P248" i="66"/>
  <c r="O248" i="66"/>
  <c r="N248" i="66"/>
  <c r="M248" i="66"/>
  <c r="K248" i="66"/>
  <c r="F248" i="66"/>
  <c r="F247" i="66"/>
  <c r="X246" i="66"/>
  <c r="W246" i="66"/>
  <c r="V246" i="66"/>
  <c r="U246" i="66"/>
  <c r="T246" i="66"/>
  <c r="S246" i="66"/>
  <c r="R246" i="66"/>
  <c r="Q246" i="66"/>
  <c r="P246" i="66"/>
  <c r="O246" i="66"/>
  <c r="N246" i="66"/>
  <c r="M246" i="66"/>
  <c r="K246" i="66"/>
  <c r="F246" i="66"/>
  <c r="X245" i="66"/>
  <c r="W245" i="66"/>
  <c r="V245" i="66"/>
  <c r="U245" i="66"/>
  <c r="T245" i="66"/>
  <c r="S245" i="66"/>
  <c r="R245" i="66"/>
  <c r="Q245" i="66"/>
  <c r="P245" i="66"/>
  <c r="O245" i="66"/>
  <c r="N245" i="66"/>
  <c r="M245" i="66"/>
  <c r="K245" i="66"/>
  <c r="F245" i="66"/>
  <c r="F244" i="66"/>
  <c r="X243" i="66"/>
  <c r="W243" i="66"/>
  <c r="V243" i="66"/>
  <c r="U243" i="66"/>
  <c r="T243" i="66"/>
  <c r="S243" i="66"/>
  <c r="R243" i="66"/>
  <c r="Q243" i="66"/>
  <c r="P243" i="66"/>
  <c r="O243" i="66"/>
  <c r="N243" i="66"/>
  <c r="M243" i="66"/>
  <c r="K243" i="66"/>
  <c r="F243" i="66"/>
  <c r="X242" i="66"/>
  <c r="W242" i="66"/>
  <c r="V242" i="66"/>
  <c r="U242" i="66"/>
  <c r="T242" i="66"/>
  <c r="S242" i="66"/>
  <c r="R242" i="66"/>
  <c r="Q242" i="66"/>
  <c r="P242" i="66"/>
  <c r="O242" i="66"/>
  <c r="N242" i="66"/>
  <c r="M242" i="66"/>
  <c r="K242" i="66"/>
  <c r="F242" i="66"/>
  <c r="X241" i="66"/>
  <c r="W241" i="66"/>
  <c r="V241" i="66"/>
  <c r="U241" i="66"/>
  <c r="T241" i="66"/>
  <c r="S241" i="66"/>
  <c r="R241" i="66"/>
  <c r="Q241" i="66"/>
  <c r="P241" i="66"/>
  <c r="O241" i="66"/>
  <c r="N241" i="66"/>
  <c r="M241" i="66"/>
  <c r="K241" i="66"/>
  <c r="F241" i="66"/>
  <c r="X240" i="66"/>
  <c r="W240" i="66"/>
  <c r="V240" i="66"/>
  <c r="U240" i="66"/>
  <c r="T240" i="66"/>
  <c r="S240" i="66"/>
  <c r="R240" i="66"/>
  <c r="Q240" i="66"/>
  <c r="P240" i="66"/>
  <c r="O240" i="66"/>
  <c r="N240" i="66"/>
  <c r="M240" i="66"/>
  <c r="K240" i="66"/>
  <c r="F240" i="66"/>
  <c r="X239" i="66"/>
  <c r="W239" i="66"/>
  <c r="V239" i="66"/>
  <c r="U239" i="66"/>
  <c r="T239" i="66"/>
  <c r="S239" i="66"/>
  <c r="R239" i="66"/>
  <c r="Q239" i="66"/>
  <c r="P239" i="66"/>
  <c r="O239" i="66"/>
  <c r="N239" i="66"/>
  <c r="M239" i="66"/>
  <c r="K239" i="66"/>
  <c r="X238" i="66"/>
  <c r="W238" i="66"/>
  <c r="V238" i="66"/>
  <c r="U238" i="66"/>
  <c r="T238" i="66"/>
  <c r="S238" i="66"/>
  <c r="R238" i="66"/>
  <c r="Q238" i="66"/>
  <c r="P238" i="66"/>
  <c r="O238" i="66"/>
  <c r="N238" i="66"/>
  <c r="M238" i="66"/>
  <c r="K238" i="66"/>
  <c r="F238" i="66"/>
  <c r="X237" i="66"/>
  <c r="W237" i="66"/>
  <c r="V237" i="66"/>
  <c r="U237" i="66"/>
  <c r="T237" i="66"/>
  <c r="S237" i="66"/>
  <c r="R237" i="66"/>
  <c r="Q237" i="66"/>
  <c r="P237" i="66"/>
  <c r="O237" i="66"/>
  <c r="N237" i="66"/>
  <c r="M237" i="66"/>
  <c r="K237" i="66"/>
  <c r="F237" i="66"/>
  <c r="X236" i="66"/>
  <c r="W236" i="66"/>
  <c r="V236" i="66"/>
  <c r="U236" i="66"/>
  <c r="T236" i="66"/>
  <c r="S236" i="66"/>
  <c r="R236" i="66"/>
  <c r="Q236" i="66"/>
  <c r="P236" i="66"/>
  <c r="O236" i="66"/>
  <c r="N236" i="66"/>
  <c r="M236" i="66"/>
  <c r="K236" i="66"/>
  <c r="F236" i="66"/>
  <c r="X235" i="66"/>
  <c r="W235" i="66"/>
  <c r="V235" i="66"/>
  <c r="U235" i="66"/>
  <c r="T235" i="66"/>
  <c r="S235" i="66"/>
  <c r="R235" i="66"/>
  <c r="Q235" i="66"/>
  <c r="P235" i="66"/>
  <c r="O235" i="66"/>
  <c r="N235" i="66"/>
  <c r="M235" i="66"/>
  <c r="K235" i="66"/>
  <c r="F235" i="66"/>
  <c r="X234" i="66"/>
  <c r="W234" i="66"/>
  <c r="V234" i="66"/>
  <c r="U234" i="66"/>
  <c r="T234" i="66"/>
  <c r="S234" i="66"/>
  <c r="R234" i="66"/>
  <c r="Q234" i="66"/>
  <c r="P234" i="66"/>
  <c r="O234" i="66"/>
  <c r="N234" i="66"/>
  <c r="M234" i="66"/>
  <c r="K234" i="66"/>
  <c r="F234" i="66"/>
  <c r="X233" i="66"/>
  <c r="W233" i="66"/>
  <c r="V233" i="66"/>
  <c r="U233" i="66"/>
  <c r="T233" i="66"/>
  <c r="S233" i="66"/>
  <c r="R233" i="66"/>
  <c r="Q233" i="66"/>
  <c r="P233" i="66"/>
  <c r="O233" i="66"/>
  <c r="N233" i="66"/>
  <c r="M233" i="66"/>
  <c r="K233" i="66"/>
  <c r="F233" i="66"/>
  <c r="X232" i="66"/>
  <c r="W232" i="66"/>
  <c r="V232" i="66"/>
  <c r="U232" i="66"/>
  <c r="T232" i="66"/>
  <c r="S232" i="66"/>
  <c r="R232" i="66"/>
  <c r="Q232" i="66"/>
  <c r="P232" i="66"/>
  <c r="O232" i="66"/>
  <c r="N232" i="66"/>
  <c r="M232" i="66"/>
  <c r="K232" i="66"/>
  <c r="F232" i="66"/>
  <c r="F231" i="66"/>
  <c r="X230" i="66"/>
  <c r="W230" i="66"/>
  <c r="V230" i="66"/>
  <c r="U230" i="66"/>
  <c r="T230" i="66"/>
  <c r="S230" i="66"/>
  <c r="R230" i="66"/>
  <c r="Q230" i="66"/>
  <c r="P230" i="66"/>
  <c r="O230" i="66"/>
  <c r="N230" i="66"/>
  <c r="M230" i="66"/>
  <c r="K230" i="66"/>
  <c r="F230" i="66"/>
  <c r="X229" i="66"/>
  <c r="W229" i="66"/>
  <c r="V229" i="66"/>
  <c r="U229" i="66"/>
  <c r="T229" i="66"/>
  <c r="S229" i="66"/>
  <c r="R229" i="66"/>
  <c r="Q229" i="66"/>
  <c r="P229" i="66"/>
  <c r="O229" i="66"/>
  <c r="N229" i="66"/>
  <c r="M229" i="66"/>
  <c r="K229" i="66"/>
  <c r="F229" i="66"/>
  <c r="X228" i="66"/>
  <c r="W228" i="66"/>
  <c r="V228" i="66"/>
  <c r="U228" i="66"/>
  <c r="T228" i="66"/>
  <c r="S228" i="66"/>
  <c r="R228" i="66"/>
  <c r="Q228" i="66"/>
  <c r="P228" i="66"/>
  <c r="O228" i="66"/>
  <c r="N228" i="66"/>
  <c r="M228" i="66"/>
  <c r="K228" i="66"/>
  <c r="F228" i="66"/>
  <c r="F227" i="66"/>
  <c r="X224" i="66"/>
  <c r="W224" i="66"/>
  <c r="V224" i="66"/>
  <c r="U224" i="66"/>
  <c r="T224" i="66"/>
  <c r="S224" i="66"/>
  <c r="R224" i="66"/>
  <c r="Q224" i="66"/>
  <c r="P224" i="66"/>
  <c r="O224" i="66"/>
  <c r="N224" i="66"/>
  <c r="M224" i="66"/>
  <c r="K224" i="66"/>
  <c r="F224" i="66"/>
  <c r="X223" i="66"/>
  <c r="W223" i="66"/>
  <c r="V223" i="66"/>
  <c r="U223" i="66"/>
  <c r="T223" i="66"/>
  <c r="S223" i="66"/>
  <c r="R223" i="66"/>
  <c r="Q223" i="66"/>
  <c r="P223" i="66"/>
  <c r="O223" i="66"/>
  <c r="N223" i="66"/>
  <c r="M223" i="66"/>
  <c r="K223" i="66"/>
  <c r="F223" i="66"/>
  <c r="X222" i="66"/>
  <c r="W222" i="66"/>
  <c r="V222" i="66"/>
  <c r="U222" i="66"/>
  <c r="T222" i="66"/>
  <c r="S222" i="66"/>
  <c r="R222" i="66"/>
  <c r="Q222" i="66"/>
  <c r="P222" i="66"/>
  <c r="O222" i="66"/>
  <c r="N222" i="66"/>
  <c r="M222" i="66"/>
  <c r="K222" i="66"/>
  <c r="F222" i="66"/>
  <c r="X221" i="66"/>
  <c r="W221" i="66"/>
  <c r="V221" i="66"/>
  <c r="U221" i="66"/>
  <c r="T221" i="66"/>
  <c r="S221" i="66"/>
  <c r="R221" i="66"/>
  <c r="Q221" i="66"/>
  <c r="P221" i="66"/>
  <c r="O221" i="66"/>
  <c r="N221" i="66"/>
  <c r="M221" i="66"/>
  <c r="K221" i="66"/>
  <c r="F221" i="66"/>
  <c r="X220" i="66"/>
  <c r="W220" i="66"/>
  <c r="V220" i="66"/>
  <c r="U220" i="66"/>
  <c r="T220" i="66"/>
  <c r="S220" i="66"/>
  <c r="R220" i="66"/>
  <c r="Q220" i="66"/>
  <c r="P220" i="66"/>
  <c r="O220" i="66"/>
  <c r="N220" i="66"/>
  <c r="M220" i="66"/>
  <c r="K220" i="66"/>
  <c r="F220" i="66"/>
  <c r="X219" i="66"/>
  <c r="W219" i="66"/>
  <c r="V219" i="66"/>
  <c r="U219" i="66"/>
  <c r="T219" i="66"/>
  <c r="S219" i="66"/>
  <c r="R219" i="66"/>
  <c r="Q219" i="66"/>
  <c r="P219" i="66"/>
  <c r="O219" i="66"/>
  <c r="N219" i="66"/>
  <c r="M219" i="66"/>
  <c r="K219" i="66"/>
  <c r="F219" i="66"/>
  <c r="X218" i="66"/>
  <c r="W218" i="66"/>
  <c r="V218" i="66"/>
  <c r="U218" i="66"/>
  <c r="T218" i="66"/>
  <c r="S218" i="66"/>
  <c r="R218" i="66"/>
  <c r="Q218" i="66"/>
  <c r="P218" i="66"/>
  <c r="O218" i="66"/>
  <c r="N218" i="66"/>
  <c r="M218" i="66"/>
  <c r="K218" i="66"/>
  <c r="F218" i="66"/>
  <c r="X217" i="66"/>
  <c r="W217" i="66"/>
  <c r="V217" i="66"/>
  <c r="U217" i="66"/>
  <c r="T217" i="66"/>
  <c r="S217" i="66"/>
  <c r="R217" i="66"/>
  <c r="Q217" i="66"/>
  <c r="P217" i="66"/>
  <c r="O217" i="66"/>
  <c r="N217" i="66"/>
  <c r="M217" i="66"/>
  <c r="K217" i="66"/>
  <c r="F217" i="66"/>
  <c r="X216" i="66"/>
  <c r="W216" i="66"/>
  <c r="V216" i="66"/>
  <c r="U216" i="66"/>
  <c r="T216" i="66"/>
  <c r="S216" i="66"/>
  <c r="R216" i="66"/>
  <c r="Q216" i="66"/>
  <c r="P216" i="66"/>
  <c r="O216" i="66"/>
  <c r="N216" i="66"/>
  <c r="M216" i="66"/>
  <c r="K216" i="66"/>
  <c r="F216" i="66"/>
  <c r="X215" i="66"/>
  <c r="W215" i="66"/>
  <c r="V215" i="66"/>
  <c r="U215" i="66"/>
  <c r="T215" i="66"/>
  <c r="S215" i="66"/>
  <c r="R215" i="66"/>
  <c r="Q215" i="66"/>
  <c r="P215" i="66"/>
  <c r="O215" i="66"/>
  <c r="N215" i="66"/>
  <c r="M215" i="66"/>
  <c r="K215" i="66"/>
  <c r="F215" i="66"/>
  <c r="F214" i="66"/>
  <c r="X213" i="66"/>
  <c r="W213" i="66"/>
  <c r="V213" i="66"/>
  <c r="U213" i="66"/>
  <c r="T213" i="66"/>
  <c r="S213" i="66"/>
  <c r="R213" i="66"/>
  <c r="Q213" i="66"/>
  <c r="P213" i="66"/>
  <c r="O213" i="66"/>
  <c r="N213" i="66"/>
  <c r="M213" i="66"/>
  <c r="K213" i="66"/>
  <c r="F213" i="66"/>
  <c r="X212" i="66"/>
  <c r="W212" i="66"/>
  <c r="V212" i="66"/>
  <c r="U212" i="66"/>
  <c r="T212" i="66"/>
  <c r="S212" i="66"/>
  <c r="R212" i="66"/>
  <c r="Q212" i="66"/>
  <c r="P212" i="66"/>
  <c r="O212" i="66"/>
  <c r="N212" i="66"/>
  <c r="M212" i="66"/>
  <c r="K212" i="66"/>
  <c r="F212" i="66"/>
  <c r="X211" i="66"/>
  <c r="W211" i="66"/>
  <c r="V211" i="66"/>
  <c r="U211" i="66"/>
  <c r="T211" i="66"/>
  <c r="S211" i="66"/>
  <c r="R211" i="66"/>
  <c r="Q211" i="66"/>
  <c r="P211" i="66"/>
  <c r="O211" i="66"/>
  <c r="N211" i="66"/>
  <c r="M211" i="66"/>
  <c r="K211" i="66"/>
  <c r="F211" i="66"/>
  <c r="X210" i="66"/>
  <c r="W210" i="66"/>
  <c r="V210" i="66"/>
  <c r="U210" i="66"/>
  <c r="T210" i="66"/>
  <c r="S210" i="66"/>
  <c r="R210" i="66"/>
  <c r="Q210" i="66"/>
  <c r="P210" i="66"/>
  <c r="O210" i="66"/>
  <c r="N210" i="66"/>
  <c r="M210" i="66"/>
  <c r="K210" i="66"/>
  <c r="F210" i="66"/>
  <c r="X209" i="66"/>
  <c r="W209" i="66"/>
  <c r="V209" i="66"/>
  <c r="U209" i="66"/>
  <c r="T209" i="66"/>
  <c r="S209" i="66"/>
  <c r="R209" i="66"/>
  <c r="Q209" i="66"/>
  <c r="P209" i="66"/>
  <c r="O209" i="66"/>
  <c r="N209" i="66"/>
  <c r="M209" i="66"/>
  <c r="K209" i="66"/>
  <c r="F209" i="66"/>
  <c r="X208" i="66"/>
  <c r="W208" i="66"/>
  <c r="V208" i="66"/>
  <c r="U208" i="66"/>
  <c r="T208" i="66"/>
  <c r="S208" i="66"/>
  <c r="R208" i="66"/>
  <c r="Q208" i="66"/>
  <c r="P208" i="66"/>
  <c r="O208" i="66"/>
  <c r="N208" i="66"/>
  <c r="M208" i="66"/>
  <c r="K208" i="66"/>
  <c r="F208" i="66"/>
  <c r="X207" i="66"/>
  <c r="W207" i="66"/>
  <c r="V207" i="66"/>
  <c r="U207" i="66"/>
  <c r="T207" i="66"/>
  <c r="S207" i="66"/>
  <c r="R207" i="66"/>
  <c r="Q207" i="66"/>
  <c r="P207" i="66"/>
  <c r="O207" i="66"/>
  <c r="N207" i="66"/>
  <c r="M207" i="66"/>
  <c r="K207" i="66"/>
  <c r="F207" i="66"/>
  <c r="X206" i="66"/>
  <c r="W206" i="66"/>
  <c r="V206" i="66"/>
  <c r="U206" i="66"/>
  <c r="T206" i="66"/>
  <c r="S206" i="66"/>
  <c r="R206" i="66"/>
  <c r="Q206" i="66"/>
  <c r="P206" i="66"/>
  <c r="O206" i="66"/>
  <c r="N206" i="66"/>
  <c r="M206" i="66"/>
  <c r="K206" i="66"/>
  <c r="F206" i="66"/>
  <c r="X205" i="66"/>
  <c r="W205" i="66"/>
  <c r="V205" i="66"/>
  <c r="U205" i="66"/>
  <c r="T205" i="66"/>
  <c r="S205" i="66"/>
  <c r="R205" i="66"/>
  <c r="Q205" i="66"/>
  <c r="P205" i="66"/>
  <c r="O205" i="66"/>
  <c r="N205" i="66"/>
  <c r="M205" i="66"/>
  <c r="K205" i="66"/>
  <c r="F205" i="66"/>
  <c r="X204" i="66"/>
  <c r="W204" i="66"/>
  <c r="V204" i="66"/>
  <c r="U204" i="66"/>
  <c r="T204" i="66"/>
  <c r="S204" i="66"/>
  <c r="R204" i="66"/>
  <c r="Q204" i="66"/>
  <c r="P204" i="66"/>
  <c r="O204" i="66"/>
  <c r="N204" i="66"/>
  <c r="M204" i="66"/>
  <c r="K204" i="66"/>
  <c r="F204" i="66"/>
  <c r="X203" i="66"/>
  <c r="W203" i="66"/>
  <c r="V203" i="66"/>
  <c r="U203" i="66"/>
  <c r="T203" i="66"/>
  <c r="S203" i="66"/>
  <c r="R203" i="66"/>
  <c r="Q203" i="66"/>
  <c r="P203" i="66"/>
  <c r="O203" i="66"/>
  <c r="N203" i="66"/>
  <c r="M203" i="66"/>
  <c r="K203" i="66"/>
  <c r="F203" i="66"/>
  <c r="X202" i="66"/>
  <c r="W202" i="66"/>
  <c r="V202" i="66"/>
  <c r="U202" i="66"/>
  <c r="T202" i="66"/>
  <c r="S202" i="66"/>
  <c r="R202" i="66"/>
  <c r="Q202" i="66"/>
  <c r="P202" i="66"/>
  <c r="O202" i="66"/>
  <c r="N202" i="66"/>
  <c r="M202" i="66"/>
  <c r="K202" i="66"/>
  <c r="F202" i="66"/>
  <c r="X201" i="66"/>
  <c r="W201" i="66"/>
  <c r="V201" i="66"/>
  <c r="U201" i="66"/>
  <c r="T201" i="66"/>
  <c r="S201" i="66"/>
  <c r="R201" i="66"/>
  <c r="Q201" i="66"/>
  <c r="P201" i="66"/>
  <c r="O201" i="66"/>
  <c r="N201" i="66"/>
  <c r="M201" i="66"/>
  <c r="K201" i="66"/>
  <c r="F201" i="66"/>
  <c r="K200" i="66"/>
  <c r="F200" i="66"/>
  <c r="X199" i="66"/>
  <c r="W199" i="66"/>
  <c r="V199" i="66"/>
  <c r="U199" i="66"/>
  <c r="T199" i="66"/>
  <c r="S199" i="66"/>
  <c r="R199" i="66"/>
  <c r="Q199" i="66"/>
  <c r="P199" i="66"/>
  <c r="O199" i="66"/>
  <c r="N199" i="66"/>
  <c r="M199" i="66"/>
  <c r="K199" i="66"/>
  <c r="F199" i="66"/>
  <c r="X198" i="66"/>
  <c r="W198" i="66"/>
  <c r="V198" i="66"/>
  <c r="U198" i="66"/>
  <c r="T198" i="66"/>
  <c r="S198" i="66"/>
  <c r="R198" i="66"/>
  <c r="Q198" i="66"/>
  <c r="P198" i="66"/>
  <c r="O198" i="66"/>
  <c r="N198" i="66"/>
  <c r="M198" i="66"/>
  <c r="K198" i="66"/>
  <c r="F198" i="66"/>
  <c r="M197" i="66"/>
  <c r="F197" i="66"/>
  <c r="X196" i="66"/>
  <c r="W196" i="66"/>
  <c r="V196" i="66"/>
  <c r="U196" i="66"/>
  <c r="T196" i="66"/>
  <c r="S196" i="66"/>
  <c r="R196" i="66"/>
  <c r="Q196" i="66"/>
  <c r="P196" i="66"/>
  <c r="O196" i="66"/>
  <c r="N196" i="66"/>
  <c r="M196" i="66"/>
  <c r="K196" i="66"/>
  <c r="F196" i="66"/>
  <c r="X195" i="66"/>
  <c r="W195" i="66"/>
  <c r="V195" i="66"/>
  <c r="U195" i="66"/>
  <c r="T195" i="66"/>
  <c r="S195" i="66"/>
  <c r="R195" i="66"/>
  <c r="Q195" i="66"/>
  <c r="P195" i="66"/>
  <c r="O195" i="66"/>
  <c r="N195" i="66"/>
  <c r="M195" i="66"/>
  <c r="K195" i="66"/>
  <c r="F195" i="66"/>
  <c r="X194" i="66"/>
  <c r="W194" i="66"/>
  <c r="V194" i="66"/>
  <c r="U194" i="66"/>
  <c r="T194" i="66"/>
  <c r="S194" i="66"/>
  <c r="R194" i="66"/>
  <c r="Q194" i="66"/>
  <c r="P194" i="66"/>
  <c r="O194" i="66"/>
  <c r="N194" i="66"/>
  <c r="M194" i="66"/>
  <c r="K194" i="66"/>
  <c r="F194" i="66"/>
  <c r="X193" i="66"/>
  <c r="W193" i="66"/>
  <c r="V193" i="66"/>
  <c r="U193" i="66"/>
  <c r="T193" i="66"/>
  <c r="S193" i="66"/>
  <c r="R193" i="66"/>
  <c r="Q193" i="66"/>
  <c r="P193" i="66"/>
  <c r="O193" i="66"/>
  <c r="N193" i="66"/>
  <c r="M193" i="66"/>
  <c r="K193" i="66"/>
  <c r="F193" i="66"/>
  <c r="X192" i="66"/>
  <c r="W192" i="66"/>
  <c r="V192" i="66"/>
  <c r="U192" i="66"/>
  <c r="T192" i="66"/>
  <c r="S192" i="66"/>
  <c r="R192" i="66"/>
  <c r="Q192" i="66"/>
  <c r="P192" i="66"/>
  <c r="O192" i="66"/>
  <c r="N192" i="66"/>
  <c r="M192" i="66"/>
  <c r="K192" i="66"/>
  <c r="F192" i="66"/>
  <c r="X191" i="66"/>
  <c r="W191" i="66"/>
  <c r="V191" i="66"/>
  <c r="U191" i="66"/>
  <c r="T191" i="66"/>
  <c r="S191" i="66"/>
  <c r="R191" i="66"/>
  <c r="Q191" i="66"/>
  <c r="P191" i="66"/>
  <c r="O191" i="66"/>
  <c r="N191" i="66"/>
  <c r="M191" i="66"/>
  <c r="K191" i="66"/>
  <c r="F191" i="66"/>
  <c r="X190" i="66"/>
  <c r="W190" i="66"/>
  <c r="V190" i="66"/>
  <c r="U190" i="66"/>
  <c r="T190" i="66"/>
  <c r="S190" i="66"/>
  <c r="R190" i="66"/>
  <c r="Q190" i="66"/>
  <c r="P190" i="66"/>
  <c r="O190" i="66"/>
  <c r="N190" i="66"/>
  <c r="M190" i="66"/>
  <c r="K190" i="66"/>
  <c r="F190" i="66"/>
  <c r="X189" i="66"/>
  <c r="W189" i="66"/>
  <c r="V189" i="66"/>
  <c r="U189" i="66"/>
  <c r="T189" i="66"/>
  <c r="S189" i="66"/>
  <c r="R189" i="66"/>
  <c r="Q189" i="66"/>
  <c r="P189" i="66"/>
  <c r="O189" i="66"/>
  <c r="N189" i="66"/>
  <c r="M189" i="66"/>
  <c r="K189" i="66"/>
  <c r="F189" i="66"/>
  <c r="X188" i="66"/>
  <c r="W188" i="66"/>
  <c r="V188" i="66"/>
  <c r="U188" i="66"/>
  <c r="T188" i="66"/>
  <c r="S188" i="66"/>
  <c r="R188" i="66"/>
  <c r="Q188" i="66"/>
  <c r="P188" i="66"/>
  <c r="O188" i="66"/>
  <c r="N188" i="66"/>
  <c r="M188" i="66"/>
  <c r="K188" i="66"/>
  <c r="F188" i="66"/>
  <c r="X187" i="66"/>
  <c r="W187" i="66"/>
  <c r="V187" i="66"/>
  <c r="U187" i="66"/>
  <c r="T187" i="66"/>
  <c r="S187" i="66"/>
  <c r="R187" i="66"/>
  <c r="Q187" i="66"/>
  <c r="P187" i="66"/>
  <c r="O187" i="66"/>
  <c r="N187" i="66"/>
  <c r="M187" i="66"/>
  <c r="K187" i="66"/>
  <c r="F187" i="66"/>
  <c r="F186" i="66"/>
  <c r="X185" i="66"/>
  <c r="W185" i="66"/>
  <c r="V185" i="66"/>
  <c r="U185" i="66"/>
  <c r="T185" i="66"/>
  <c r="S185" i="66"/>
  <c r="R185" i="66"/>
  <c r="Q185" i="66"/>
  <c r="P185" i="66"/>
  <c r="O185" i="66"/>
  <c r="N185" i="66"/>
  <c r="M185" i="66"/>
  <c r="K185" i="66"/>
  <c r="F185" i="66"/>
  <c r="X184" i="66"/>
  <c r="W184" i="66"/>
  <c r="V184" i="66"/>
  <c r="U184" i="66"/>
  <c r="T184" i="66"/>
  <c r="S184" i="66"/>
  <c r="R184" i="66"/>
  <c r="Q184" i="66"/>
  <c r="P184" i="66"/>
  <c r="O184" i="66"/>
  <c r="N184" i="66"/>
  <c r="M184" i="66"/>
  <c r="K184" i="66"/>
  <c r="F184" i="66"/>
  <c r="X183" i="66"/>
  <c r="W183" i="66"/>
  <c r="V183" i="66"/>
  <c r="U183" i="66"/>
  <c r="T183" i="66"/>
  <c r="S183" i="66"/>
  <c r="R183" i="66"/>
  <c r="Q183" i="66"/>
  <c r="P183" i="66"/>
  <c r="O183" i="66"/>
  <c r="N183" i="66"/>
  <c r="M183" i="66"/>
  <c r="K183" i="66"/>
  <c r="F183" i="66"/>
  <c r="X182" i="66"/>
  <c r="W182" i="66"/>
  <c r="V182" i="66"/>
  <c r="U182" i="66"/>
  <c r="T182" i="66"/>
  <c r="S182" i="66"/>
  <c r="R182" i="66"/>
  <c r="Q182" i="66"/>
  <c r="P182" i="66"/>
  <c r="O182" i="66"/>
  <c r="N182" i="66"/>
  <c r="M182" i="66"/>
  <c r="K182" i="66"/>
  <c r="F182" i="66"/>
  <c r="X181" i="66"/>
  <c r="W181" i="66"/>
  <c r="V181" i="66"/>
  <c r="U181" i="66"/>
  <c r="T181" i="66"/>
  <c r="S181" i="66"/>
  <c r="R181" i="66"/>
  <c r="Q181" i="66"/>
  <c r="P181" i="66"/>
  <c r="O181" i="66"/>
  <c r="N181" i="66"/>
  <c r="M181" i="66"/>
  <c r="K181" i="66"/>
  <c r="F181" i="66"/>
  <c r="X180" i="66"/>
  <c r="W180" i="66"/>
  <c r="V180" i="66"/>
  <c r="U180" i="66"/>
  <c r="T180" i="66"/>
  <c r="S180" i="66"/>
  <c r="R180" i="66"/>
  <c r="Q180" i="66"/>
  <c r="P180" i="66"/>
  <c r="O180" i="66"/>
  <c r="N180" i="66"/>
  <c r="M180" i="66"/>
  <c r="K180" i="66"/>
  <c r="F180" i="66"/>
  <c r="X179" i="66"/>
  <c r="W179" i="66"/>
  <c r="V179" i="66"/>
  <c r="U179" i="66"/>
  <c r="T179" i="66"/>
  <c r="S179" i="66"/>
  <c r="R179" i="66"/>
  <c r="Q179" i="66"/>
  <c r="P179" i="66"/>
  <c r="O179" i="66"/>
  <c r="N179" i="66"/>
  <c r="M179" i="66"/>
  <c r="K179" i="66"/>
  <c r="F179" i="66"/>
  <c r="X178" i="66"/>
  <c r="W178" i="66"/>
  <c r="V178" i="66"/>
  <c r="U178" i="66"/>
  <c r="T178" i="66"/>
  <c r="S178" i="66"/>
  <c r="R178" i="66"/>
  <c r="Q178" i="66"/>
  <c r="P178" i="66"/>
  <c r="O178" i="66"/>
  <c r="N178" i="66"/>
  <c r="M178" i="66"/>
  <c r="K178" i="66"/>
  <c r="F178" i="66"/>
  <c r="X177" i="66"/>
  <c r="W177" i="66"/>
  <c r="V177" i="66"/>
  <c r="U177" i="66"/>
  <c r="T177" i="66"/>
  <c r="S177" i="66"/>
  <c r="R177" i="66"/>
  <c r="Q177" i="66"/>
  <c r="P177" i="66"/>
  <c r="O177" i="66"/>
  <c r="N177" i="66"/>
  <c r="M177" i="66"/>
  <c r="K177" i="66"/>
  <c r="F177" i="66"/>
  <c r="X176" i="66"/>
  <c r="W176" i="66"/>
  <c r="V176" i="66"/>
  <c r="U176" i="66"/>
  <c r="T176" i="66"/>
  <c r="S176" i="66"/>
  <c r="R176" i="66"/>
  <c r="Q176" i="66"/>
  <c r="P176" i="66"/>
  <c r="O176" i="66"/>
  <c r="N176" i="66"/>
  <c r="M176" i="66"/>
  <c r="K176" i="66"/>
  <c r="F176" i="66"/>
  <c r="F175" i="66"/>
  <c r="X174" i="66"/>
  <c r="W174" i="66"/>
  <c r="V174" i="66"/>
  <c r="U174" i="66"/>
  <c r="T174" i="66"/>
  <c r="S174" i="66"/>
  <c r="R174" i="66"/>
  <c r="Q174" i="66"/>
  <c r="P174" i="66"/>
  <c r="O174" i="66"/>
  <c r="N174" i="66"/>
  <c r="M174" i="66"/>
  <c r="K174" i="66"/>
  <c r="F174" i="66"/>
  <c r="X173" i="66"/>
  <c r="W173" i="66"/>
  <c r="V173" i="66"/>
  <c r="U173" i="66"/>
  <c r="T173" i="66"/>
  <c r="S173" i="66"/>
  <c r="R173" i="66"/>
  <c r="Q173" i="66"/>
  <c r="P173" i="66"/>
  <c r="O173" i="66"/>
  <c r="N173" i="66"/>
  <c r="M173" i="66"/>
  <c r="K173" i="66"/>
  <c r="F173" i="66"/>
  <c r="X172" i="66"/>
  <c r="W172" i="66"/>
  <c r="V172" i="66"/>
  <c r="U172" i="66"/>
  <c r="T172" i="66"/>
  <c r="S172" i="66"/>
  <c r="R172" i="66"/>
  <c r="Q172" i="66"/>
  <c r="P172" i="66"/>
  <c r="O172" i="66"/>
  <c r="N172" i="66"/>
  <c r="M172" i="66"/>
  <c r="K172" i="66"/>
  <c r="F172" i="66"/>
  <c r="X171" i="66"/>
  <c r="W171" i="66"/>
  <c r="V171" i="66"/>
  <c r="U171" i="66"/>
  <c r="T171" i="66"/>
  <c r="S171" i="66"/>
  <c r="R171" i="66"/>
  <c r="Q171" i="66"/>
  <c r="P171" i="66"/>
  <c r="O171" i="66"/>
  <c r="N171" i="66"/>
  <c r="M171" i="66"/>
  <c r="K171" i="66"/>
  <c r="F171" i="66"/>
  <c r="X170" i="66"/>
  <c r="W170" i="66"/>
  <c r="V170" i="66"/>
  <c r="U170" i="66"/>
  <c r="T170" i="66"/>
  <c r="S170" i="66"/>
  <c r="R170" i="66"/>
  <c r="Q170" i="66"/>
  <c r="P170" i="66"/>
  <c r="O170" i="66"/>
  <c r="N170" i="66"/>
  <c r="M170" i="66"/>
  <c r="K170" i="66"/>
  <c r="F170" i="66"/>
  <c r="X169" i="66"/>
  <c r="W169" i="66"/>
  <c r="V169" i="66"/>
  <c r="U169" i="66"/>
  <c r="T169" i="66"/>
  <c r="S169" i="66"/>
  <c r="R169" i="66"/>
  <c r="Q169" i="66"/>
  <c r="P169" i="66"/>
  <c r="O169" i="66"/>
  <c r="N169" i="66"/>
  <c r="M169" i="66"/>
  <c r="K169" i="66"/>
  <c r="F169" i="66"/>
  <c r="X168" i="66"/>
  <c r="W168" i="66"/>
  <c r="V168" i="66"/>
  <c r="U168" i="66"/>
  <c r="T168" i="66"/>
  <c r="S168" i="66"/>
  <c r="R168" i="66"/>
  <c r="Q168" i="66"/>
  <c r="P168" i="66"/>
  <c r="O168" i="66"/>
  <c r="N168" i="66"/>
  <c r="M168" i="66"/>
  <c r="K168" i="66"/>
  <c r="F168" i="66"/>
  <c r="X167" i="66"/>
  <c r="W167" i="66"/>
  <c r="V167" i="66"/>
  <c r="U167" i="66"/>
  <c r="T167" i="66"/>
  <c r="S167" i="66"/>
  <c r="R167" i="66"/>
  <c r="Q167" i="66"/>
  <c r="P167" i="66"/>
  <c r="O167" i="66"/>
  <c r="N167" i="66"/>
  <c r="M167" i="66"/>
  <c r="K167" i="66"/>
  <c r="F167" i="66"/>
  <c r="X166" i="66"/>
  <c r="W166" i="66"/>
  <c r="V166" i="66"/>
  <c r="U166" i="66"/>
  <c r="T166" i="66"/>
  <c r="S166" i="66"/>
  <c r="R166" i="66"/>
  <c r="Q166" i="66"/>
  <c r="P166" i="66"/>
  <c r="O166" i="66"/>
  <c r="N166" i="66"/>
  <c r="M166" i="66"/>
  <c r="K166" i="66"/>
  <c r="F166" i="66"/>
  <c r="X165" i="66"/>
  <c r="W165" i="66"/>
  <c r="V165" i="66"/>
  <c r="U165" i="66"/>
  <c r="T165" i="66"/>
  <c r="S165" i="66"/>
  <c r="R165" i="66"/>
  <c r="Q165" i="66"/>
  <c r="P165" i="66"/>
  <c r="O165" i="66"/>
  <c r="N165" i="66"/>
  <c r="M165" i="66"/>
  <c r="K165" i="66"/>
  <c r="F165" i="66"/>
  <c r="S164" i="66"/>
  <c r="F164" i="66"/>
  <c r="X163" i="66"/>
  <c r="W163" i="66"/>
  <c r="V163" i="66"/>
  <c r="U163" i="66"/>
  <c r="T163" i="66"/>
  <c r="S163" i="66"/>
  <c r="R163" i="66"/>
  <c r="Q163" i="66"/>
  <c r="P163" i="66"/>
  <c r="O163" i="66"/>
  <c r="N163" i="66"/>
  <c r="M163" i="66"/>
  <c r="K163" i="66"/>
  <c r="F163" i="66"/>
  <c r="F162" i="66"/>
  <c r="X161" i="66"/>
  <c r="W161" i="66"/>
  <c r="V161" i="66"/>
  <c r="U161" i="66"/>
  <c r="T161" i="66"/>
  <c r="S161" i="66"/>
  <c r="R161" i="66"/>
  <c r="Q161" i="66"/>
  <c r="P161" i="66"/>
  <c r="O161" i="66"/>
  <c r="N161" i="66"/>
  <c r="M161" i="66"/>
  <c r="K161" i="66"/>
  <c r="F161" i="66"/>
  <c r="X160" i="66"/>
  <c r="W160" i="66"/>
  <c r="V160" i="66"/>
  <c r="U160" i="66"/>
  <c r="T160" i="66"/>
  <c r="S160" i="66"/>
  <c r="R160" i="66"/>
  <c r="Q160" i="66"/>
  <c r="P160" i="66"/>
  <c r="O160" i="66"/>
  <c r="N160" i="66"/>
  <c r="M160" i="66"/>
  <c r="K160" i="66"/>
  <c r="F160" i="66"/>
  <c r="X159" i="66"/>
  <c r="W159" i="66"/>
  <c r="V159" i="66"/>
  <c r="U159" i="66"/>
  <c r="T159" i="66"/>
  <c r="S159" i="66"/>
  <c r="R159" i="66"/>
  <c r="Q159" i="66"/>
  <c r="P159" i="66"/>
  <c r="O159" i="66"/>
  <c r="N159" i="66"/>
  <c r="M159" i="66"/>
  <c r="K159" i="66"/>
  <c r="F159" i="66"/>
  <c r="X158" i="66"/>
  <c r="W158" i="66"/>
  <c r="V158" i="66"/>
  <c r="U158" i="66"/>
  <c r="T158" i="66"/>
  <c r="S158" i="66"/>
  <c r="R158" i="66"/>
  <c r="Q158" i="66"/>
  <c r="P158" i="66"/>
  <c r="O158" i="66"/>
  <c r="N158" i="66"/>
  <c r="M158" i="66"/>
  <c r="K158" i="66"/>
  <c r="F158" i="66"/>
  <c r="F157" i="66"/>
  <c r="X156" i="66"/>
  <c r="W156" i="66"/>
  <c r="V156" i="66"/>
  <c r="U156" i="66"/>
  <c r="T156" i="66"/>
  <c r="S156" i="66"/>
  <c r="Q156" i="66"/>
  <c r="N156" i="66"/>
  <c r="K156" i="66"/>
  <c r="X155" i="66"/>
  <c r="W155" i="66"/>
  <c r="V155" i="66"/>
  <c r="U155" i="66"/>
  <c r="T155" i="66"/>
  <c r="S155" i="66"/>
  <c r="R155" i="66"/>
  <c r="Q155" i="66"/>
  <c r="P155" i="66"/>
  <c r="O155" i="66"/>
  <c r="N155" i="66"/>
  <c r="M155" i="66"/>
  <c r="K155" i="66"/>
  <c r="F155" i="66"/>
  <c r="X154" i="66"/>
  <c r="W154" i="66"/>
  <c r="V154" i="66"/>
  <c r="U154" i="66"/>
  <c r="T154" i="66"/>
  <c r="S154" i="66"/>
  <c r="R154" i="66"/>
  <c r="Q154" i="66"/>
  <c r="P154" i="66"/>
  <c r="O154" i="66"/>
  <c r="N154" i="66"/>
  <c r="M154" i="66"/>
  <c r="K154" i="66"/>
  <c r="F154" i="66"/>
  <c r="X153" i="66"/>
  <c r="W153" i="66"/>
  <c r="V153" i="66"/>
  <c r="U153" i="66"/>
  <c r="T153" i="66"/>
  <c r="S153" i="66"/>
  <c r="R153" i="66"/>
  <c r="Q153" i="66"/>
  <c r="N153" i="66"/>
  <c r="K153" i="66"/>
  <c r="X152" i="66"/>
  <c r="W152" i="66"/>
  <c r="V152" i="66"/>
  <c r="U152" i="66"/>
  <c r="T152" i="66"/>
  <c r="S152" i="66"/>
  <c r="R152" i="66"/>
  <c r="Q152" i="66"/>
  <c r="P152" i="66"/>
  <c r="O152" i="66"/>
  <c r="N152" i="66"/>
  <c r="M152" i="66"/>
  <c r="K152" i="66"/>
  <c r="F152" i="66"/>
  <c r="X151" i="66"/>
  <c r="W151" i="66"/>
  <c r="V151" i="66"/>
  <c r="U151" i="66"/>
  <c r="T151" i="66"/>
  <c r="S151" i="66"/>
  <c r="R151" i="66"/>
  <c r="Q151" i="66"/>
  <c r="P151" i="66"/>
  <c r="O151" i="66"/>
  <c r="N151" i="66"/>
  <c r="M151" i="66"/>
  <c r="K151" i="66"/>
  <c r="F151" i="66"/>
  <c r="X150" i="66"/>
  <c r="W150" i="66"/>
  <c r="V150" i="66"/>
  <c r="U150" i="66"/>
  <c r="T150" i="66"/>
  <c r="S150" i="66"/>
  <c r="R150" i="66"/>
  <c r="Q150" i="66"/>
  <c r="P150" i="66"/>
  <c r="O150" i="66"/>
  <c r="N150" i="66"/>
  <c r="M150" i="66"/>
  <c r="K150" i="66"/>
  <c r="F150" i="66"/>
  <c r="F149" i="66"/>
  <c r="X148" i="66"/>
  <c r="W148" i="66"/>
  <c r="V148" i="66"/>
  <c r="U148" i="66"/>
  <c r="T148" i="66"/>
  <c r="S148" i="66"/>
  <c r="R148" i="66"/>
  <c r="Q148" i="66"/>
  <c r="P148" i="66"/>
  <c r="O148" i="66"/>
  <c r="N148" i="66"/>
  <c r="M148" i="66"/>
  <c r="K148" i="66"/>
  <c r="F148" i="66"/>
  <c r="V146" i="66"/>
  <c r="S146" i="66"/>
  <c r="Q146" i="66"/>
  <c r="P146" i="66"/>
  <c r="M146" i="66"/>
  <c r="X145" i="66"/>
  <c r="W145" i="66"/>
  <c r="V145" i="66"/>
  <c r="U145" i="66"/>
  <c r="T145" i="66"/>
  <c r="S145" i="66"/>
  <c r="R145" i="66"/>
  <c r="Q145" i="66"/>
  <c r="P145" i="66"/>
  <c r="O145" i="66"/>
  <c r="N145" i="66"/>
  <c r="M145" i="66"/>
  <c r="K145" i="66"/>
  <c r="F145" i="66"/>
  <c r="X144" i="66"/>
  <c r="W144" i="66"/>
  <c r="V144" i="66"/>
  <c r="U144" i="66"/>
  <c r="T144" i="66"/>
  <c r="S144" i="66"/>
  <c r="R144" i="66"/>
  <c r="Q144" i="66"/>
  <c r="P144" i="66"/>
  <c r="O144" i="66"/>
  <c r="N144" i="66"/>
  <c r="M144" i="66"/>
  <c r="K144" i="66"/>
  <c r="F144" i="66"/>
  <c r="X143" i="66"/>
  <c r="W143" i="66"/>
  <c r="V143" i="66"/>
  <c r="U143" i="66"/>
  <c r="T143" i="66"/>
  <c r="S143" i="66"/>
  <c r="R143" i="66"/>
  <c r="Q143" i="66"/>
  <c r="P143" i="66"/>
  <c r="O143" i="66"/>
  <c r="N143" i="66"/>
  <c r="M143" i="66"/>
  <c r="K143" i="66"/>
  <c r="F143" i="66"/>
  <c r="X142" i="66"/>
  <c r="W142" i="66"/>
  <c r="V142" i="66"/>
  <c r="U142" i="66"/>
  <c r="T142" i="66"/>
  <c r="S142" i="66"/>
  <c r="R142" i="66"/>
  <c r="Q142" i="66"/>
  <c r="P142" i="66"/>
  <c r="O142" i="66"/>
  <c r="N142" i="66"/>
  <c r="M142" i="66"/>
  <c r="K142" i="66"/>
  <c r="F142" i="66"/>
  <c r="X141" i="66"/>
  <c r="W141" i="66"/>
  <c r="V141" i="66"/>
  <c r="U141" i="66"/>
  <c r="T141" i="66"/>
  <c r="S141" i="66"/>
  <c r="R141" i="66"/>
  <c r="Q141" i="66"/>
  <c r="P141" i="66"/>
  <c r="O141" i="66"/>
  <c r="N141" i="66"/>
  <c r="M141" i="66"/>
  <c r="K141" i="66"/>
  <c r="F141" i="66"/>
  <c r="X140" i="66"/>
  <c r="W140" i="66"/>
  <c r="V140" i="66"/>
  <c r="U140" i="66"/>
  <c r="T140" i="66"/>
  <c r="S140" i="66"/>
  <c r="R140" i="66"/>
  <c r="Q140" i="66"/>
  <c r="P140" i="66"/>
  <c r="O140" i="66"/>
  <c r="N140" i="66"/>
  <c r="M140" i="66"/>
  <c r="K140" i="66"/>
  <c r="F140" i="66"/>
  <c r="X139" i="66"/>
  <c r="W139" i="66"/>
  <c r="V139" i="66"/>
  <c r="U139" i="66"/>
  <c r="T139" i="66"/>
  <c r="S139" i="66"/>
  <c r="R139" i="66"/>
  <c r="Q139" i="66"/>
  <c r="P139" i="66"/>
  <c r="O139" i="66"/>
  <c r="N139" i="66"/>
  <c r="M139" i="66"/>
  <c r="K139" i="66"/>
  <c r="F139" i="66"/>
  <c r="X138" i="66"/>
  <c r="W138" i="66"/>
  <c r="U138" i="66"/>
  <c r="T138" i="66"/>
  <c r="S138" i="66"/>
  <c r="Q138" i="66"/>
  <c r="P138" i="66"/>
  <c r="O138" i="66"/>
  <c r="M138" i="66"/>
  <c r="K138" i="66"/>
  <c r="X137" i="66"/>
  <c r="W137" i="66"/>
  <c r="V137" i="66"/>
  <c r="U137" i="66"/>
  <c r="T137" i="66"/>
  <c r="S137" i="66"/>
  <c r="R137" i="66"/>
  <c r="Q137" i="66"/>
  <c r="P137" i="66"/>
  <c r="O137" i="66"/>
  <c r="N137" i="66"/>
  <c r="M137" i="66"/>
  <c r="K137" i="66"/>
  <c r="F137" i="66"/>
  <c r="X136" i="66"/>
  <c r="W136" i="66"/>
  <c r="V136" i="66"/>
  <c r="U136" i="66"/>
  <c r="T136" i="66"/>
  <c r="S136" i="66"/>
  <c r="R136" i="66"/>
  <c r="Q136" i="66"/>
  <c r="P136" i="66"/>
  <c r="O136" i="66"/>
  <c r="N136" i="66"/>
  <c r="M136" i="66"/>
  <c r="K136" i="66"/>
  <c r="F136" i="66"/>
  <c r="S135" i="66"/>
  <c r="X134" i="66"/>
  <c r="W134" i="66"/>
  <c r="V134" i="66"/>
  <c r="U134" i="66"/>
  <c r="T134" i="66"/>
  <c r="S134" i="66"/>
  <c r="R134" i="66"/>
  <c r="Q134" i="66"/>
  <c r="P134" i="66"/>
  <c r="O134" i="66"/>
  <c r="N134" i="66"/>
  <c r="M134" i="66"/>
  <c r="K134" i="66"/>
  <c r="F134" i="66"/>
  <c r="X133" i="66"/>
  <c r="W133" i="66"/>
  <c r="V133" i="66"/>
  <c r="U133" i="66"/>
  <c r="T133" i="66"/>
  <c r="S133" i="66"/>
  <c r="R133" i="66"/>
  <c r="Q133" i="66"/>
  <c r="P133" i="66"/>
  <c r="O133" i="66"/>
  <c r="N133" i="66"/>
  <c r="M133" i="66"/>
  <c r="K133" i="66"/>
  <c r="F133" i="66"/>
  <c r="X132" i="66"/>
  <c r="W132" i="66"/>
  <c r="V132" i="66"/>
  <c r="U132" i="66"/>
  <c r="T132" i="66"/>
  <c r="S132" i="66"/>
  <c r="R132" i="66"/>
  <c r="Q132" i="66"/>
  <c r="P132" i="66"/>
  <c r="O132" i="66"/>
  <c r="N132" i="66"/>
  <c r="M132" i="66"/>
  <c r="K132" i="66"/>
  <c r="F132" i="66"/>
  <c r="X131" i="66"/>
  <c r="W131" i="66"/>
  <c r="V131" i="66"/>
  <c r="U131" i="66"/>
  <c r="T131" i="66"/>
  <c r="S131" i="66"/>
  <c r="R131" i="66"/>
  <c r="Q131" i="66"/>
  <c r="P131" i="66"/>
  <c r="O131" i="66"/>
  <c r="N131" i="66"/>
  <c r="M131" i="66"/>
  <c r="K131" i="66"/>
  <c r="F131" i="66"/>
  <c r="X130" i="66"/>
  <c r="W130" i="66"/>
  <c r="V130" i="66"/>
  <c r="U130" i="66"/>
  <c r="T130" i="66"/>
  <c r="S130" i="66"/>
  <c r="R130" i="66"/>
  <c r="Q130" i="66"/>
  <c r="P130" i="66"/>
  <c r="O130" i="66"/>
  <c r="N130" i="66"/>
  <c r="M130" i="66"/>
  <c r="K130" i="66"/>
  <c r="F130" i="66"/>
  <c r="X129" i="66"/>
  <c r="W129" i="66"/>
  <c r="V129" i="66"/>
  <c r="U129" i="66"/>
  <c r="T129" i="66"/>
  <c r="S129" i="66"/>
  <c r="R129" i="66"/>
  <c r="Q129" i="66"/>
  <c r="P129" i="66"/>
  <c r="O129" i="66"/>
  <c r="N129" i="66"/>
  <c r="M129" i="66"/>
  <c r="K129" i="66"/>
  <c r="F129" i="66"/>
  <c r="X128" i="66"/>
  <c r="W128" i="66"/>
  <c r="V128" i="66"/>
  <c r="U128" i="66"/>
  <c r="T128" i="66"/>
  <c r="S128" i="66"/>
  <c r="R128" i="66"/>
  <c r="Q128" i="66"/>
  <c r="P128" i="66"/>
  <c r="O128" i="66"/>
  <c r="N128" i="66"/>
  <c r="M128" i="66"/>
  <c r="K128" i="66"/>
  <c r="F128" i="66"/>
  <c r="X127" i="66"/>
  <c r="W127" i="66"/>
  <c r="V127" i="66"/>
  <c r="U127" i="66"/>
  <c r="T127" i="66"/>
  <c r="S127" i="66"/>
  <c r="R127" i="66"/>
  <c r="Q127" i="66"/>
  <c r="P127" i="66"/>
  <c r="O127" i="66"/>
  <c r="N127" i="66"/>
  <c r="M127" i="66"/>
  <c r="K127" i="66"/>
  <c r="F127" i="66"/>
  <c r="X126" i="66"/>
  <c r="W126" i="66"/>
  <c r="V126" i="66"/>
  <c r="U126" i="66"/>
  <c r="T126" i="66"/>
  <c r="S126" i="66"/>
  <c r="R126" i="66"/>
  <c r="Q126" i="66"/>
  <c r="P126" i="66"/>
  <c r="O126" i="66"/>
  <c r="N126" i="66"/>
  <c r="M126" i="66"/>
  <c r="K126" i="66"/>
  <c r="F126" i="66"/>
  <c r="X125" i="66"/>
  <c r="W125" i="66"/>
  <c r="V125" i="66"/>
  <c r="U125" i="66"/>
  <c r="T125" i="66"/>
  <c r="S125" i="66"/>
  <c r="R125" i="66"/>
  <c r="Q125" i="66"/>
  <c r="P125" i="66"/>
  <c r="O125" i="66"/>
  <c r="N125" i="66"/>
  <c r="M125" i="66"/>
  <c r="K125" i="66"/>
  <c r="F125" i="66"/>
  <c r="X124" i="66"/>
  <c r="W124" i="66"/>
  <c r="V124" i="66"/>
  <c r="U124" i="66"/>
  <c r="T124" i="66"/>
  <c r="S124" i="66"/>
  <c r="R124" i="66"/>
  <c r="Q124" i="66"/>
  <c r="P124" i="66"/>
  <c r="O124" i="66"/>
  <c r="N124" i="66"/>
  <c r="M124" i="66"/>
  <c r="K124" i="66"/>
  <c r="F124" i="66"/>
  <c r="X123" i="66"/>
  <c r="W123" i="66"/>
  <c r="V123" i="66"/>
  <c r="U123" i="66"/>
  <c r="T123" i="66"/>
  <c r="S123" i="66"/>
  <c r="R123" i="66"/>
  <c r="Q123" i="66"/>
  <c r="P123" i="66"/>
  <c r="O123" i="66"/>
  <c r="N123" i="66"/>
  <c r="M123" i="66"/>
  <c r="K123" i="66"/>
  <c r="F123" i="66"/>
  <c r="X122" i="66"/>
  <c r="W122" i="66"/>
  <c r="V122" i="66"/>
  <c r="U122" i="66"/>
  <c r="T122" i="66"/>
  <c r="S122" i="66"/>
  <c r="R122" i="66"/>
  <c r="Q122" i="66"/>
  <c r="P122" i="66"/>
  <c r="O122" i="66"/>
  <c r="N122" i="66"/>
  <c r="M122" i="66"/>
  <c r="K122" i="66"/>
  <c r="F122" i="66"/>
  <c r="X121" i="66"/>
  <c r="W121" i="66"/>
  <c r="V121" i="66"/>
  <c r="U121" i="66"/>
  <c r="T121" i="66"/>
  <c r="S121" i="66"/>
  <c r="R121" i="66"/>
  <c r="Q121" i="66"/>
  <c r="P121" i="66"/>
  <c r="O121" i="66"/>
  <c r="N121" i="66"/>
  <c r="M121" i="66"/>
  <c r="K121" i="66"/>
  <c r="F121" i="66"/>
  <c r="F120" i="66"/>
  <c r="X119" i="66"/>
  <c r="W119" i="66"/>
  <c r="V119" i="66"/>
  <c r="U119" i="66"/>
  <c r="T119" i="66"/>
  <c r="S119" i="66"/>
  <c r="R119" i="66"/>
  <c r="Q119" i="66"/>
  <c r="P119" i="66"/>
  <c r="O119" i="66"/>
  <c r="N119" i="66"/>
  <c r="M119" i="66"/>
  <c r="K119" i="66"/>
  <c r="F119" i="66"/>
  <c r="X118" i="66"/>
  <c r="W118" i="66"/>
  <c r="V118" i="66"/>
  <c r="U118" i="66"/>
  <c r="T118" i="66"/>
  <c r="S118" i="66"/>
  <c r="R118" i="66"/>
  <c r="Q118" i="66"/>
  <c r="P118" i="66"/>
  <c r="O118" i="66"/>
  <c r="N118" i="66"/>
  <c r="M118" i="66"/>
  <c r="K118" i="66"/>
  <c r="F118" i="66"/>
  <c r="F117" i="66"/>
  <c r="X116" i="66"/>
  <c r="W116" i="66"/>
  <c r="V116" i="66"/>
  <c r="U116" i="66"/>
  <c r="T116" i="66"/>
  <c r="S116" i="66"/>
  <c r="R116" i="66"/>
  <c r="Q116" i="66"/>
  <c r="P116" i="66"/>
  <c r="O116" i="66"/>
  <c r="N116" i="66"/>
  <c r="M116" i="66"/>
  <c r="K116" i="66"/>
  <c r="F116" i="66"/>
  <c r="X115" i="66"/>
  <c r="W115" i="66"/>
  <c r="V115" i="66"/>
  <c r="U115" i="66"/>
  <c r="T115" i="66"/>
  <c r="S115" i="66"/>
  <c r="R115" i="66"/>
  <c r="Q115" i="66"/>
  <c r="P115" i="66"/>
  <c r="O115" i="66"/>
  <c r="N115" i="66"/>
  <c r="M115" i="66"/>
  <c r="K115" i="66"/>
  <c r="F115" i="66"/>
  <c r="U114" i="66"/>
  <c r="Q114" i="66"/>
  <c r="X113" i="66"/>
  <c r="V113" i="66"/>
  <c r="U113" i="66"/>
  <c r="T113" i="66"/>
  <c r="O113" i="66"/>
  <c r="K113" i="66"/>
  <c r="X112" i="66"/>
  <c r="W112" i="66"/>
  <c r="V112" i="66"/>
  <c r="U112" i="66"/>
  <c r="T112" i="66"/>
  <c r="S112" i="66"/>
  <c r="R112" i="66"/>
  <c r="Q112" i="66"/>
  <c r="P112" i="66"/>
  <c r="O112" i="66"/>
  <c r="N112" i="66"/>
  <c r="M112" i="66"/>
  <c r="K112" i="66"/>
  <c r="F112" i="66"/>
  <c r="X111" i="66"/>
  <c r="W111" i="66"/>
  <c r="V111" i="66"/>
  <c r="U111" i="66"/>
  <c r="T111" i="66"/>
  <c r="S111" i="66"/>
  <c r="R111" i="66"/>
  <c r="Q111" i="66"/>
  <c r="P111" i="66"/>
  <c r="O111" i="66"/>
  <c r="N111" i="66"/>
  <c r="M111" i="66"/>
  <c r="K111" i="66"/>
  <c r="F111" i="66"/>
  <c r="X110" i="66"/>
  <c r="W110" i="66"/>
  <c r="V110" i="66"/>
  <c r="U110" i="66"/>
  <c r="T110" i="66"/>
  <c r="S110" i="66"/>
  <c r="R110" i="66"/>
  <c r="Q110" i="66"/>
  <c r="P110" i="66"/>
  <c r="O110" i="66"/>
  <c r="N110" i="66"/>
  <c r="M110" i="66"/>
  <c r="K110" i="66"/>
  <c r="F110" i="66"/>
  <c r="X109" i="66"/>
  <c r="W109" i="66"/>
  <c r="V109" i="66"/>
  <c r="U109" i="66"/>
  <c r="T109" i="66"/>
  <c r="S109" i="66"/>
  <c r="R109" i="66"/>
  <c r="Q109" i="66"/>
  <c r="P109" i="66"/>
  <c r="O109" i="66"/>
  <c r="N109" i="66"/>
  <c r="M109" i="66"/>
  <c r="K109" i="66"/>
  <c r="F109" i="66"/>
  <c r="X108" i="66"/>
  <c r="W108" i="66"/>
  <c r="V108" i="66"/>
  <c r="U108" i="66"/>
  <c r="T108" i="66"/>
  <c r="S108" i="66"/>
  <c r="R108" i="66"/>
  <c r="Q108" i="66"/>
  <c r="P108" i="66"/>
  <c r="O108" i="66"/>
  <c r="N108" i="66"/>
  <c r="M108" i="66"/>
  <c r="K108" i="66"/>
  <c r="F108" i="66"/>
  <c r="X107" i="66"/>
  <c r="W107" i="66"/>
  <c r="V107" i="66"/>
  <c r="U107" i="66"/>
  <c r="T107" i="66"/>
  <c r="S107" i="66"/>
  <c r="R107" i="66"/>
  <c r="Q107" i="66"/>
  <c r="P107" i="66"/>
  <c r="O107" i="66"/>
  <c r="N107" i="66"/>
  <c r="M107" i="66"/>
  <c r="K107" i="66"/>
  <c r="F107" i="66"/>
  <c r="X105" i="66"/>
  <c r="W105" i="66"/>
  <c r="V105" i="66"/>
  <c r="U105" i="66"/>
  <c r="T105" i="66"/>
  <c r="S105" i="66"/>
  <c r="R105" i="66"/>
  <c r="Q105" i="66"/>
  <c r="P105" i="66"/>
  <c r="O105" i="66"/>
  <c r="N105" i="66"/>
  <c r="M105" i="66"/>
  <c r="K105" i="66"/>
  <c r="F105" i="66"/>
  <c r="X104" i="66"/>
  <c r="W104" i="66"/>
  <c r="V104" i="66"/>
  <c r="U104" i="66"/>
  <c r="T104" i="66"/>
  <c r="S104" i="66"/>
  <c r="R104" i="66"/>
  <c r="Q104" i="66"/>
  <c r="P104" i="66"/>
  <c r="O104" i="66"/>
  <c r="N104" i="66"/>
  <c r="M104" i="66"/>
  <c r="K104" i="66"/>
  <c r="F104" i="66"/>
  <c r="X103" i="66"/>
  <c r="W103" i="66"/>
  <c r="V103" i="66"/>
  <c r="U103" i="66"/>
  <c r="T103" i="66"/>
  <c r="S103" i="66"/>
  <c r="R103" i="66"/>
  <c r="Q103" i="66"/>
  <c r="P103" i="66"/>
  <c r="O103" i="66"/>
  <c r="N103" i="66"/>
  <c r="M103" i="66"/>
  <c r="K103" i="66"/>
  <c r="F103" i="66"/>
  <c r="X102" i="66"/>
  <c r="W102" i="66"/>
  <c r="V102" i="66"/>
  <c r="U102" i="66"/>
  <c r="T102" i="66"/>
  <c r="S102" i="66"/>
  <c r="R102" i="66"/>
  <c r="Q102" i="66"/>
  <c r="P102" i="66"/>
  <c r="O102" i="66"/>
  <c r="N102" i="66"/>
  <c r="M102" i="66"/>
  <c r="K102" i="66"/>
  <c r="F102" i="66"/>
  <c r="X101" i="66"/>
  <c r="W101" i="66"/>
  <c r="V101" i="66"/>
  <c r="U101" i="66"/>
  <c r="T101" i="66"/>
  <c r="S101" i="66"/>
  <c r="R101" i="66"/>
  <c r="Q101" i="66"/>
  <c r="P101" i="66"/>
  <c r="O101" i="66"/>
  <c r="N101" i="66"/>
  <c r="M101" i="66"/>
  <c r="K101" i="66"/>
  <c r="F101" i="66"/>
  <c r="X100" i="66"/>
  <c r="W100" i="66"/>
  <c r="V100" i="66"/>
  <c r="U100" i="66"/>
  <c r="T100" i="66"/>
  <c r="S100" i="66"/>
  <c r="R100" i="66"/>
  <c r="Q100" i="66"/>
  <c r="P100" i="66"/>
  <c r="O100" i="66"/>
  <c r="N100" i="66"/>
  <c r="M100" i="66"/>
  <c r="K100" i="66"/>
  <c r="F100" i="66"/>
  <c r="X99" i="66"/>
  <c r="W99" i="66"/>
  <c r="V99" i="66"/>
  <c r="U99" i="66"/>
  <c r="T99" i="66"/>
  <c r="S99" i="66"/>
  <c r="R99" i="66"/>
  <c r="Q99" i="66"/>
  <c r="P99" i="66"/>
  <c r="O99" i="66"/>
  <c r="N99" i="66"/>
  <c r="M99" i="66"/>
  <c r="K99" i="66"/>
  <c r="F99" i="66"/>
  <c r="X98" i="66"/>
  <c r="W98" i="66"/>
  <c r="V98" i="66"/>
  <c r="U98" i="66"/>
  <c r="T98" i="66"/>
  <c r="S98" i="66"/>
  <c r="R98" i="66"/>
  <c r="Q98" i="66"/>
  <c r="P98" i="66"/>
  <c r="O98" i="66"/>
  <c r="N98" i="66"/>
  <c r="M98" i="66"/>
  <c r="K98" i="66"/>
  <c r="F98" i="66"/>
  <c r="X97" i="66"/>
  <c r="W97" i="66"/>
  <c r="V97" i="66"/>
  <c r="U97" i="66"/>
  <c r="T97" i="66"/>
  <c r="S97" i="66"/>
  <c r="R97" i="66"/>
  <c r="Q97" i="66"/>
  <c r="P97" i="66"/>
  <c r="O97" i="66"/>
  <c r="N97" i="66"/>
  <c r="M97" i="66"/>
  <c r="K97" i="66"/>
  <c r="F97" i="66"/>
  <c r="X96" i="66"/>
  <c r="W96" i="66"/>
  <c r="V96" i="66"/>
  <c r="U96" i="66"/>
  <c r="T96" i="66"/>
  <c r="S96" i="66"/>
  <c r="R96" i="66"/>
  <c r="Q96" i="66"/>
  <c r="P96" i="66"/>
  <c r="O96" i="66"/>
  <c r="N96" i="66"/>
  <c r="M96" i="66"/>
  <c r="K96" i="66"/>
  <c r="F96" i="66"/>
  <c r="F95" i="66"/>
  <c r="X94" i="66"/>
  <c r="W94" i="66"/>
  <c r="V94" i="66"/>
  <c r="U94" i="66"/>
  <c r="T94" i="66"/>
  <c r="S94" i="66"/>
  <c r="R94" i="66"/>
  <c r="Q94" i="66"/>
  <c r="P94" i="66"/>
  <c r="O94" i="66"/>
  <c r="N94" i="66"/>
  <c r="M94" i="66"/>
  <c r="K94" i="66"/>
  <c r="F94" i="66"/>
  <c r="X93" i="66"/>
  <c r="W93" i="66"/>
  <c r="V93" i="66"/>
  <c r="U93" i="66"/>
  <c r="T93" i="66"/>
  <c r="S93" i="66"/>
  <c r="R93" i="66"/>
  <c r="Q93" i="66"/>
  <c r="P93" i="66"/>
  <c r="O93" i="66"/>
  <c r="N93" i="66"/>
  <c r="M93" i="66"/>
  <c r="K93" i="66"/>
  <c r="F93" i="66"/>
  <c r="X92" i="66"/>
  <c r="W92" i="66"/>
  <c r="V92" i="66"/>
  <c r="U92" i="66"/>
  <c r="T92" i="66"/>
  <c r="S92" i="66"/>
  <c r="R92" i="66"/>
  <c r="Q92" i="66"/>
  <c r="P92" i="66"/>
  <c r="O92" i="66"/>
  <c r="N92" i="66"/>
  <c r="M92" i="66"/>
  <c r="K92" i="66"/>
  <c r="F92" i="66"/>
  <c r="X91" i="66"/>
  <c r="W91" i="66"/>
  <c r="V91" i="66"/>
  <c r="U91" i="66"/>
  <c r="T91" i="66"/>
  <c r="S91" i="66"/>
  <c r="R91" i="66"/>
  <c r="Q91" i="66"/>
  <c r="P91" i="66"/>
  <c r="O91" i="66"/>
  <c r="N91" i="66"/>
  <c r="M91" i="66"/>
  <c r="K91" i="66"/>
  <c r="F91" i="66"/>
  <c r="X90" i="66"/>
  <c r="W90" i="66"/>
  <c r="V90" i="66"/>
  <c r="U90" i="66"/>
  <c r="T90" i="66"/>
  <c r="S90" i="66"/>
  <c r="R90" i="66"/>
  <c r="Q90" i="66"/>
  <c r="P90" i="66"/>
  <c r="O90" i="66"/>
  <c r="N90" i="66"/>
  <c r="M90" i="66"/>
  <c r="K90" i="66"/>
  <c r="F90" i="66"/>
  <c r="X89" i="66"/>
  <c r="W89" i="66"/>
  <c r="V89" i="66"/>
  <c r="U89" i="66"/>
  <c r="T89" i="66"/>
  <c r="S89" i="66"/>
  <c r="R89" i="66"/>
  <c r="Q89" i="66"/>
  <c r="P89" i="66"/>
  <c r="O89" i="66"/>
  <c r="N89" i="66"/>
  <c r="M89" i="66"/>
  <c r="K89" i="66"/>
  <c r="F89" i="66"/>
  <c r="X88" i="66"/>
  <c r="W88" i="66"/>
  <c r="V88" i="66"/>
  <c r="U88" i="66"/>
  <c r="T88" i="66"/>
  <c r="S88" i="66"/>
  <c r="R88" i="66"/>
  <c r="Q88" i="66"/>
  <c r="P88" i="66"/>
  <c r="O88" i="66"/>
  <c r="N88" i="66"/>
  <c r="M88" i="66"/>
  <c r="K88" i="66"/>
  <c r="F88" i="66"/>
  <c r="X87" i="66"/>
  <c r="W87" i="66"/>
  <c r="V87" i="66"/>
  <c r="U87" i="66"/>
  <c r="T87" i="66"/>
  <c r="S87" i="66"/>
  <c r="R87" i="66"/>
  <c r="Q87" i="66"/>
  <c r="P87" i="66"/>
  <c r="O87" i="66"/>
  <c r="N87" i="66"/>
  <c r="M87" i="66"/>
  <c r="K87" i="66"/>
  <c r="F87" i="66"/>
  <c r="X86" i="66"/>
  <c r="W86" i="66"/>
  <c r="V86" i="66"/>
  <c r="U86" i="66"/>
  <c r="T86" i="66"/>
  <c r="S86" i="66"/>
  <c r="R86" i="66"/>
  <c r="Q86" i="66"/>
  <c r="P86" i="66"/>
  <c r="O86" i="66"/>
  <c r="N86" i="66"/>
  <c r="M86" i="66"/>
  <c r="K86" i="66"/>
  <c r="F86" i="66"/>
  <c r="X85" i="66"/>
  <c r="W85" i="66"/>
  <c r="V85" i="66"/>
  <c r="U85" i="66"/>
  <c r="T85" i="66"/>
  <c r="S85" i="66"/>
  <c r="R85" i="66"/>
  <c r="Q85" i="66"/>
  <c r="P85" i="66"/>
  <c r="O85" i="66"/>
  <c r="N85" i="66"/>
  <c r="M85" i="66"/>
  <c r="K85" i="66"/>
  <c r="F85" i="66"/>
  <c r="F84" i="66"/>
  <c r="X83" i="66"/>
  <c r="W83" i="66"/>
  <c r="V83" i="66"/>
  <c r="U83" i="66"/>
  <c r="T83" i="66"/>
  <c r="S83" i="66"/>
  <c r="R83" i="66"/>
  <c r="Q83" i="66"/>
  <c r="P83" i="66"/>
  <c r="O83" i="66"/>
  <c r="N83" i="66"/>
  <c r="M83" i="66"/>
  <c r="K83" i="66"/>
  <c r="F83" i="66"/>
  <c r="X82" i="66"/>
  <c r="W82" i="66"/>
  <c r="V82" i="66"/>
  <c r="U82" i="66"/>
  <c r="T82" i="66"/>
  <c r="S82" i="66"/>
  <c r="R82" i="66"/>
  <c r="Q82" i="66"/>
  <c r="P82" i="66"/>
  <c r="O82" i="66"/>
  <c r="N82" i="66"/>
  <c r="M82" i="66"/>
  <c r="K82" i="66"/>
  <c r="F82" i="66"/>
  <c r="X81" i="66"/>
  <c r="W81" i="66"/>
  <c r="V81" i="66"/>
  <c r="U81" i="66"/>
  <c r="T81" i="66"/>
  <c r="S81" i="66"/>
  <c r="R81" i="66"/>
  <c r="Q81" i="66"/>
  <c r="P81" i="66"/>
  <c r="O81" i="66"/>
  <c r="N81" i="66"/>
  <c r="M81" i="66"/>
  <c r="K81" i="66"/>
  <c r="F81" i="66"/>
  <c r="X80" i="66"/>
  <c r="W80" i="66"/>
  <c r="V80" i="66"/>
  <c r="U80" i="66"/>
  <c r="T80" i="66"/>
  <c r="S80" i="66"/>
  <c r="R80" i="66"/>
  <c r="Q80" i="66"/>
  <c r="P80" i="66"/>
  <c r="O80" i="66"/>
  <c r="N80" i="66"/>
  <c r="M80" i="66"/>
  <c r="K80" i="66"/>
  <c r="F80" i="66"/>
  <c r="F79" i="66"/>
  <c r="X78" i="66"/>
  <c r="W78" i="66"/>
  <c r="V78" i="66"/>
  <c r="U78" i="66"/>
  <c r="T78" i="66"/>
  <c r="S78" i="66"/>
  <c r="R78" i="66"/>
  <c r="Q78" i="66"/>
  <c r="P78" i="66"/>
  <c r="O78" i="66"/>
  <c r="N78" i="66"/>
  <c r="M78" i="66"/>
  <c r="K78" i="66"/>
  <c r="F78" i="66"/>
  <c r="X77" i="66"/>
  <c r="W77" i="66"/>
  <c r="V77" i="66"/>
  <c r="U77" i="66"/>
  <c r="T77" i="66"/>
  <c r="S77" i="66"/>
  <c r="R77" i="66"/>
  <c r="Q77" i="66"/>
  <c r="P77" i="66"/>
  <c r="O77" i="66"/>
  <c r="N77" i="66"/>
  <c r="M77" i="66"/>
  <c r="K77" i="66"/>
  <c r="F77" i="66"/>
  <c r="F76" i="66"/>
  <c r="X74" i="66"/>
  <c r="W74" i="66"/>
  <c r="V74" i="66"/>
  <c r="U74" i="66"/>
  <c r="T74" i="66"/>
  <c r="S74" i="66"/>
  <c r="R74" i="66"/>
  <c r="Q74" i="66"/>
  <c r="P74" i="66"/>
  <c r="O74" i="66"/>
  <c r="N74" i="66"/>
  <c r="M74" i="66"/>
  <c r="K74" i="66"/>
  <c r="X73" i="66"/>
  <c r="W73" i="66"/>
  <c r="V73" i="66"/>
  <c r="U73" i="66"/>
  <c r="T73" i="66"/>
  <c r="S73" i="66"/>
  <c r="R73" i="66"/>
  <c r="Q73" i="66"/>
  <c r="P73" i="66"/>
  <c r="O73" i="66"/>
  <c r="N73" i="66"/>
  <c r="M73" i="66"/>
  <c r="K73" i="66"/>
  <c r="X72" i="66"/>
  <c r="W72" i="66"/>
  <c r="V72" i="66"/>
  <c r="U72" i="66"/>
  <c r="T72" i="66"/>
  <c r="S72" i="66"/>
  <c r="R72" i="66"/>
  <c r="Q72" i="66"/>
  <c r="P72" i="66"/>
  <c r="O72" i="66"/>
  <c r="N72" i="66"/>
  <c r="M72" i="66"/>
  <c r="K72" i="66"/>
  <c r="U71" i="66"/>
  <c r="T71" i="66"/>
  <c r="S71" i="66"/>
  <c r="Q71" i="66"/>
  <c r="P71" i="66"/>
  <c r="O71" i="66"/>
  <c r="M71" i="66"/>
  <c r="K71" i="66"/>
  <c r="F70" i="66"/>
  <c r="F59" i="66" s="1"/>
  <c r="X69" i="66"/>
  <c r="W69" i="66"/>
  <c r="V69" i="66"/>
  <c r="U69" i="66"/>
  <c r="T69" i="66"/>
  <c r="S69" i="66"/>
  <c r="R69" i="66"/>
  <c r="Q69" i="66"/>
  <c r="P69" i="66"/>
  <c r="O69" i="66"/>
  <c r="N69" i="66"/>
  <c r="M69" i="66"/>
  <c r="K69" i="66"/>
  <c r="F69" i="66"/>
  <c r="X68" i="66"/>
  <c r="W68" i="66"/>
  <c r="V68" i="66"/>
  <c r="U68" i="66"/>
  <c r="T68" i="66"/>
  <c r="S68" i="66"/>
  <c r="R68" i="66"/>
  <c r="Q68" i="66"/>
  <c r="P68" i="66"/>
  <c r="O68" i="66"/>
  <c r="N68" i="66"/>
  <c r="M68" i="66"/>
  <c r="K68" i="66"/>
  <c r="X67" i="66"/>
  <c r="W67" i="66"/>
  <c r="V67" i="66"/>
  <c r="U67" i="66"/>
  <c r="T67" i="66"/>
  <c r="S67" i="66"/>
  <c r="R67" i="66"/>
  <c r="Q67" i="66"/>
  <c r="P67" i="66"/>
  <c r="O67" i="66"/>
  <c r="N67" i="66"/>
  <c r="M67" i="66"/>
  <c r="K67" i="66"/>
  <c r="F67" i="66"/>
  <c r="X65" i="66"/>
  <c r="W65" i="66"/>
  <c r="V65" i="66"/>
  <c r="U65" i="66"/>
  <c r="T65" i="66"/>
  <c r="S65" i="66"/>
  <c r="R65" i="66"/>
  <c r="Q65" i="66"/>
  <c r="P65" i="66"/>
  <c r="O65" i="66"/>
  <c r="N65" i="66"/>
  <c r="M65" i="66"/>
  <c r="K65" i="66"/>
  <c r="X64" i="66"/>
  <c r="W64" i="66"/>
  <c r="V64" i="66"/>
  <c r="U64" i="66"/>
  <c r="T64" i="66"/>
  <c r="S64" i="66"/>
  <c r="R64" i="66"/>
  <c r="Q64" i="66"/>
  <c r="P64" i="66"/>
  <c r="O64" i="66"/>
  <c r="N64" i="66"/>
  <c r="M64" i="66"/>
  <c r="K64" i="66"/>
  <c r="F64" i="66"/>
  <c r="X63" i="66"/>
  <c r="W63" i="66"/>
  <c r="V63" i="66"/>
  <c r="U63" i="66"/>
  <c r="T63" i="66"/>
  <c r="S63" i="66"/>
  <c r="R63" i="66"/>
  <c r="Q63" i="66"/>
  <c r="P63" i="66"/>
  <c r="O63" i="66"/>
  <c r="N63" i="66"/>
  <c r="M63" i="66"/>
  <c r="K63" i="66"/>
  <c r="F63" i="66"/>
  <c r="X62" i="66"/>
  <c r="W62" i="66"/>
  <c r="V62" i="66"/>
  <c r="U62" i="66"/>
  <c r="T62" i="66"/>
  <c r="S62" i="66"/>
  <c r="R62" i="66"/>
  <c r="Q62" i="66"/>
  <c r="P62" i="66"/>
  <c r="O62" i="66"/>
  <c r="N62" i="66"/>
  <c r="M62" i="66"/>
  <c r="K62" i="66"/>
  <c r="F62" i="66"/>
  <c r="X61" i="66"/>
  <c r="W61" i="66"/>
  <c r="V61" i="66"/>
  <c r="U61" i="66"/>
  <c r="T61" i="66"/>
  <c r="S61" i="66"/>
  <c r="R61" i="66"/>
  <c r="Q61" i="66"/>
  <c r="P61" i="66"/>
  <c r="O61" i="66"/>
  <c r="N61" i="66"/>
  <c r="M61" i="66"/>
  <c r="K61" i="66"/>
  <c r="F61" i="66"/>
  <c r="X60" i="66"/>
  <c r="W60" i="66"/>
  <c r="V60" i="66"/>
  <c r="U60" i="66"/>
  <c r="T60" i="66"/>
  <c r="S60" i="66"/>
  <c r="R60" i="66"/>
  <c r="Q60" i="66"/>
  <c r="P60" i="66"/>
  <c r="O60" i="66"/>
  <c r="N60" i="66"/>
  <c r="M60" i="66"/>
  <c r="K60" i="66"/>
  <c r="F60" i="66"/>
  <c r="X58" i="66"/>
  <c r="U58" i="66"/>
  <c r="T58" i="66"/>
  <c r="Q58" i="66"/>
  <c r="P58" i="66"/>
  <c r="M58" i="66"/>
  <c r="K58" i="66"/>
  <c r="X57" i="66"/>
  <c r="W57" i="66"/>
  <c r="V57" i="66"/>
  <c r="U57" i="66"/>
  <c r="T57" i="66"/>
  <c r="S57" i="66"/>
  <c r="R57" i="66"/>
  <c r="Q57" i="66"/>
  <c r="P57" i="66"/>
  <c r="O57" i="66"/>
  <c r="N57" i="66"/>
  <c r="M57" i="66"/>
  <c r="K57" i="66"/>
  <c r="F57" i="66"/>
  <c r="X56" i="66"/>
  <c r="W56" i="66"/>
  <c r="V56" i="66"/>
  <c r="U56" i="66"/>
  <c r="T56" i="66"/>
  <c r="S56" i="66"/>
  <c r="R56" i="66"/>
  <c r="Q56" i="66"/>
  <c r="P56" i="66"/>
  <c r="O56" i="66"/>
  <c r="N56" i="66"/>
  <c r="M56" i="66"/>
  <c r="K56" i="66"/>
  <c r="F56" i="66"/>
  <c r="X55" i="66"/>
  <c r="W55" i="66"/>
  <c r="V55" i="66"/>
  <c r="U55" i="66"/>
  <c r="T55" i="66"/>
  <c r="S55" i="66"/>
  <c r="R55" i="66"/>
  <c r="Q55" i="66"/>
  <c r="P55" i="66"/>
  <c r="O55" i="66"/>
  <c r="N55" i="66"/>
  <c r="M55" i="66"/>
  <c r="K55" i="66"/>
  <c r="F55" i="66"/>
  <c r="U52" i="66"/>
  <c r="Q52" i="66"/>
  <c r="X51" i="66"/>
  <c r="W51" i="66"/>
  <c r="V51" i="66"/>
  <c r="U51" i="66"/>
  <c r="T51" i="66"/>
  <c r="S51" i="66"/>
  <c r="R51" i="66"/>
  <c r="Q51" i="66"/>
  <c r="P51" i="66"/>
  <c r="O51" i="66"/>
  <c r="N51" i="66"/>
  <c r="M51" i="66"/>
  <c r="K51" i="66"/>
  <c r="F51" i="66"/>
  <c r="Q49" i="66"/>
  <c r="W48" i="66"/>
  <c r="S48" i="66"/>
  <c r="O48" i="66"/>
  <c r="M48" i="66"/>
  <c r="X47" i="66"/>
  <c r="W47" i="66"/>
  <c r="V47" i="66"/>
  <c r="U47" i="66"/>
  <c r="T47" i="66"/>
  <c r="S47" i="66"/>
  <c r="R47" i="66"/>
  <c r="Q47" i="66"/>
  <c r="P47" i="66"/>
  <c r="O47" i="66"/>
  <c r="N47" i="66"/>
  <c r="M47" i="66"/>
  <c r="K47" i="66"/>
  <c r="F47" i="66"/>
  <c r="X46" i="66"/>
  <c r="W46" i="66"/>
  <c r="V46" i="66"/>
  <c r="U46" i="66"/>
  <c r="T46" i="66"/>
  <c r="S46" i="66"/>
  <c r="R46" i="66"/>
  <c r="Q46" i="66"/>
  <c r="P46" i="66"/>
  <c r="O46" i="66"/>
  <c r="N46" i="66"/>
  <c r="M46" i="66"/>
  <c r="K46" i="66"/>
  <c r="V45" i="66"/>
  <c r="O44" i="66"/>
  <c r="X43" i="66"/>
  <c r="W43" i="66"/>
  <c r="V43" i="66"/>
  <c r="U43" i="66"/>
  <c r="T43" i="66"/>
  <c r="S43" i="66"/>
  <c r="R43" i="66"/>
  <c r="Q43" i="66"/>
  <c r="P43" i="66"/>
  <c r="N43" i="66"/>
  <c r="M43" i="66"/>
  <c r="X42" i="66"/>
  <c r="W42" i="66"/>
  <c r="V42" i="66"/>
  <c r="U42" i="66"/>
  <c r="T42" i="66"/>
  <c r="S42" i="66"/>
  <c r="R42" i="66"/>
  <c r="Q42" i="66"/>
  <c r="P42" i="66"/>
  <c r="O42" i="66"/>
  <c r="N42" i="66"/>
  <c r="M42" i="66"/>
  <c r="K42" i="66"/>
  <c r="F42" i="66"/>
  <c r="X39" i="66"/>
  <c r="W39" i="66"/>
  <c r="V39" i="66"/>
  <c r="U39" i="66"/>
  <c r="T39" i="66"/>
  <c r="S39" i="66"/>
  <c r="R39" i="66"/>
  <c r="Q39" i="66"/>
  <c r="P39" i="66"/>
  <c r="O39" i="66"/>
  <c r="N39" i="66"/>
  <c r="M39" i="66"/>
  <c r="K39" i="66"/>
  <c r="Q38" i="66"/>
  <c r="P38" i="66"/>
  <c r="X36" i="66"/>
  <c r="W36" i="66"/>
  <c r="V36" i="66"/>
  <c r="U36" i="66"/>
  <c r="T36" i="66"/>
  <c r="S36" i="66"/>
  <c r="R36" i="66"/>
  <c r="Q36" i="66"/>
  <c r="P36" i="66"/>
  <c r="O36" i="66"/>
  <c r="N36" i="66"/>
  <c r="M36" i="66"/>
  <c r="K36" i="66"/>
  <c r="F36" i="66"/>
  <c r="M35" i="66"/>
  <c r="X34" i="66"/>
  <c r="W34" i="66"/>
  <c r="V34" i="66"/>
  <c r="U34" i="66"/>
  <c r="T34" i="66"/>
  <c r="S34" i="66"/>
  <c r="R34" i="66"/>
  <c r="Q34" i="66"/>
  <c r="P34" i="66"/>
  <c r="O34" i="66"/>
  <c r="N34" i="66"/>
  <c r="M34" i="66"/>
  <c r="K34" i="66"/>
  <c r="V31" i="66"/>
  <c r="P31" i="66"/>
  <c r="K31" i="66"/>
  <c r="X30" i="66"/>
  <c r="W30" i="66"/>
  <c r="V30" i="66"/>
  <c r="U30" i="66"/>
  <c r="T30" i="66"/>
  <c r="S30" i="66"/>
  <c r="R30" i="66"/>
  <c r="Q30" i="66"/>
  <c r="P30" i="66"/>
  <c r="O30" i="66"/>
  <c r="N30" i="66"/>
  <c r="M30" i="66"/>
  <c r="K30" i="66"/>
  <c r="J30" i="66"/>
  <c r="F30" i="66"/>
  <c r="X29" i="66"/>
  <c r="W29" i="66"/>
  <c r="V29" i="66"/>
  <c r="U29" i="66"/>
  <c r="T29" i="66"/>
  <c r="S29" i="66"/>
  <c r="R29" i="66"/>
  <c r="Q29" i="66"/>
  <c r="P29" i="66"/>
  <c r="O29" i="66"/>
  <c r="N29" i="66"/>
  <c r="M29" i="66"/>
  <c r="K29" i="66"/>
  <c r="F29" i="66"/>
  <c r="U28" i="66"/>
  <c r="S28" i="66"/>
  <c r="Q28" i="66"/>
  <c r="P28" i="66"/>
  <c r="O28" i="66"/>
  <c r="K28" i="66"/>
  <c r="X27" i="66"/>
  <c r="W27" i="66"/>
  <c r="V27" i="66"/>
  <c r="U27" i="66"/>
  <c r="T27" i="66"/>
  <c r="S27" i="66"/>
  <c r="R27" i="66"/>
  <c r="Q27" i="66"/>
  <c r="P27" i="66"/>
  <c r="O27" i="66"/>
  <c r="N27" i="66"/>
  <c r="M27" i="66"/>
  <c r="K27" i="66"/>
  <c r="F27" i="66"/>
  <c r="X26" i="66"/>
  <c r="W26" i="66"/>
  <c r="V26" i="66"/>
  <c r="U26" i="66"/>
  <c r="T26" i="66"/>
  <c r="S26" i="66"/>
  <c r="R26" i="66"/>
  <c r="Q26" i="66"/>
  <c r="P26" i="66"/>
  <c r="O26" i="66"/>
  <c r="N26" i="66"/>
  <c r="M26" i="66"/>
  <c r="K26" i="66"/>
  <c r="F26" i="66"/>
  <c r="M25" i="66"/>
  <c r="K25" i="66"/>
  <c r="F24" i="66"/>
  <c r="X23" i="66"/>
  <c r="W23" i="66"/>
  <c r="V23" i="66"/>
  <c r="U23" i="66"/>
  <c r="T23" i="66"/>
  <c r="S23" i="66"/>
  <c r="R23" i="66"/>
  <c r="Q23" i="66"/>
  <c r="P23" i="66"/>
  <c r="O23" i="66"/>
  <c r="N23" i="66"/>
  <c r="M23" i="66"/>
  <c r="K23" i="66"/>
  <c r="F23" i="66"/>
  <c r="X22" i="66"/>
  <c r="W22" i="66"/>
  <c r="V22" i="66"/>
  <c r="U22" i="66"/>
  <c r="T22" i="66"/>
  <c r="S22" i="66"/>
  <c r="Q22" i="66"/>
  <c r="P22" i="66"/>
  <c r="O22" i="66"/>
  <c r="N22" i="66"/>
  <c r="M22" i="66"/>
  <c r="X21" i="66"/>
  <c r="W21" i="66"/>
  <c r="V21" i="66"/>
  <c r="U21" i="66"/>
  <c r="T21" i="66"/>
  <c r="S21" i="66"/>
  <c r="R21" i="66"/>
  <c r="Q21" i="66"/>
  <c r="P21" i="66"/>
  <c r="O21" i="66"/>
  <c r="N21" i="66"/>
  <c r="M21" i="66"/>
  <c r="K21" i="66"/>
  <c r="F20" i="66"/>
  <c r="X19" i="66"/>
  <c r="W19" i="66"/>
  <c r="V19" i="66"/>
  <c r="U19" i="66"/>
  <c r="T19" i="66"/>
  <c r="S19" i="66"/>
  <c r="R19" i="66"/>
  <c r="Q19" i="66"/>
  <c r="P19" i="66"/>
  <c r="O19" i="66"/>
  <c r="N19" i="66"/>
  <c r="M19" i="66"/>
  <c r="K19" i="66"/>
  <c r="X18" i="66"/>
  <c r="W18" i="66"/>
  <c r="V18" i="66"/>
  <c r="U18" i="66"/>
  <c r="T18" i="66"/>
  <c r="S18" i="66"/>
  <c r="R18" i="66"/>
  <c r="Q18" i="66"/>
  <c r="P18" i="66"/>
  <c r="O18" i="66"/>
  <c r="N18" i="66"/>
  <c r="M18" i="66"/>
  <c r="K18" i="66"/>
  <c r="F18" i="66"/>
  <c r="X17" i="66"/>
  <c r="W17" i="66"/>
  <c r="V17" i="66"/>
  <c r="U17" i="66"/>
  <c r="T17" i="66"/>
  <c r="S17" i="66"/>
  <c r="R17" i="66"/>
  <c r="Q17" i="66"/>
  <c r="P17" i="66"/>
  <c r="O17" i="66"/>
  <c r="N17" i="66"/>
  <c r="M17" i="66"/>
  <c r="K17" i="66"/>
  <c r="F17" i="66"/>
  <c r="X16" i="66"/>
  <c r="W16" i="66"/>
  <c r="V16" i="66"/>
  <c r="U16" i="66"/>
  <c r="T16" i="66"/>
  <c r="S16" i="66"/>
  <c r="R16" i="66"/>
  <c r="Q16" i="66"/>
  <c r="P16" i="66"/>
  <c r="O16" i="66"/>
  <c r="N16" i="66"/>
  <c r="M16" i="66"/>
  <c r="K16" i="66"/>
  <c r="F16" i="66"/>
  <c r="X15" i="66"/>
  <c r="W15" i="66"/>
  <c r="V15" i="66"/>
  <c r="U15" i="66"/>
  <c r="T15" i="66"/>
  <c r="S15" i="66"/>
  <c r="R15" i="66"/>
  <c r="Q15" i="66"/>
  <c r="P15" i="66"/>
  <c r="O15" i="66"/>
  <c r="N15" i="66"/>
  <c r="M15" i="66"/>
  <c r="K15" i="66"/>
  <c r="F15" i="66"/>
  <c r="X14" i="66"/>
  <c r="V13" i="66"/>
  <c r="U13" i="66"/>
  <c r="T13" i="66"/>
  <c r="Q13" i="66"/>
  <c r="M13" i="66"/>
  <c r="X12" i="66"/>
  <c r="W12" i="66"/>
  <c r="V12" i="66"/>
  <c r="U12" i="66"/>
  <c r="T12" i="66"/>
  <c r="S12" i="66"/>
  <c r="R12" i="66"/>
  <c r="Q12" i="66"/>
  <c r="P12" i="66"/>
  <c r="O12" i="66"/>
  <c r="N12" i="66"/>
  <c r="M12" i="66"/>
  <c r="K12" i="66"/>
  <c r="F12" i="66"/>
  <c r="X11" i="66"/>
  <c r="W11" i="66"/>
  <c r="V11" i="66"/>
  <c r="U11" i="66"/>
  <c r="T11" i="66"/>
  <c r="S11" i="66"/>
  <c r="R11" i="66"/>
  <c r="Q11" i="66"/>
  <c r="P11" i="66"/>
  <c r="O11" i="66"/>
  <c r="N11" i="66"/>
  <c r="M11" i="66"/>
  <c r="K11" i="66"/>
  <c r="F11" i="66"/>
  <c r="X10" i="66"/>
  <c r="W10" i="66"/>
  <c r="V10" i="66"/>
  <c r="S10" i="66"/>
  <c r="Q10" i="66"/>
  <c r="O10" i="66"/>
  <c r="N10" i="66"/>
  <c r="M10" i="66"/>
  <c r="X9" i="66"/>
  <c r="W9" i="66"/>
  <c r="V9" i="66"/>
  <c r="U9" i="66"/>
  <c r="T9" i="66"/>
  <c r="S9" i="66"/>
  <c r="R9" i="66"/>
  <c r="Q9" i="66"/>
  <c r="P9" i="66"/>
  <c r="O9" i="66"/>
  <c r="N9" i="66"/>
  <c r="M9" i="66"/>
  <c r="K9" i="66"/>
  <c r="F9" i="66"/>
  <c r="X8" i="66"/>
  <c r="U8" i="66"/>
  <c r="S8" i="66"/>
  <c r="R8" i="66"/>
  <c r="Q8" i="66"/>
  <c r="O8" i="66"/>
  <c r="M8" i="66"/>
  <c r="J269" i="68"/>
  <c r="J268" i="68"/>
  <c r="J267" i="68"/>
  <c r="J266" i="68"/>
  <c r="J265" i="68"/>
  <c r="J264" i="68"/>
  <c r="J263" i="68"/>
  <c r="AC262" i="68"/>
  <c r="AB262" i="68"/>
  <c r="AA262" i="68"/>
  <c r="Z262" i="68"/>
  <c r="Y262" i="68"/>
  <c r="X262" i="68"/>
  <c r="W262" i="68"/>
  <c r="V262" i="68"/>
  <c r="U262" i="68"/>
  <c r="T262" i="68"/>
  <c r="S262" i="68"/>
  <c r="R262" i="68"/>
  <c r="Q262" i="68"/>
  <c r="O262" i="68"/>
  <c r="N262" i="68"/>
  <c r="M262" i="68"/>
  <c r="L262" i="68"/>
  <c r="K262" i="68"/>
  <c r="J261" i="68"/>
  <c r="J260" i="68"/>
  <c r="AC259" i="68"/>
  <c r="AB259" i="68"/>
  <c r="AA259" i="68"/>
  <c r="Z259" i="68"/>
  <c r="Y259" i="68"/>
  <c r="X259" i="68"/>
  <c r="W259" i="68"/>
  <c r="V259" i="68"/>
  <c r="U259" i="68"/>
  <c r="T259" i="68"/>
  <c r="S259" i="68"/>
  <c r="R259" i="68"/>
  <c r="Q259" i="68"/>
  <c r="O259" i="68"/>
  <c r="N259" i="68"/>
  <c r="M259" i="68"/>
  <c r="L259" i="68"/>
  <c r="K259" i="68"/>
  <c r="J258" i="68"/>
  <c r="J257" i="68"/>
  <c r="J256" i="68"/>
  <c r="J255" i="68"/>
  <c r="J254" i="68"/>
  <c r="J253" i="68"/>
  <c r="J252" i="68"/>
  <c r="O252" i="68" s="1"/>
  <c r="O251" i="68" s="1"/>
  <c r="L5" i="39" s="1"/>
  <c r="AC251" i="68"/>
  <c r="AB251" i="68"/>
  <c r="AA251" i="68"/>
  <c r="Z251" i="68"/>
  <c r="Y251" i="68"/>
  <c r="X251" i="68"/>
  <c r="W251" i="68"/>
  <c r="V251" i="68"/>
  <c r="U251" i="68"/>
  <c r="T251" i="68"/>
  <c r="S251" i="68"/>
  <c r="R251" i="68"/>
  <c r="Q251" i="68"/>
  <c r="X5" i="39" s="1"/>
  <c r="N251" i="68"/>
  <c r="K5" i="39" s="1"/>
  <c r="M251" i="68"/>
  <c r="J5" i="39" s="1"/>
  <c r="L251" i="68"/>
  <c r="I5" i="39" s="1"/>
  <c r="K251" i="68"/>
  <c r="H5" i="39" s="1"/>
  <c r="F251" i="68"/>
  <c r="F238" i="68" s="1"/>
  <c r="F237" i="68" s="1"/>
  <c r="C6" i="39" s="1"/>
  <c r="J250" i="68"/>
  <c r="J249" i="68"/>
  <c r="J248" i="68"/>
  <c r="J247" i="68"/>
  <c r="J246" i="68"/>
  <c r="J245" i="68"/>
  <c r="AC244" i="68"/>
  <c r="AC243" i="68" s="1"/>
  <c r="AB244" i="68"/>
  <c r="AB243" i="68" s="1"/>
  <c r="AA244" i="68"/>
  <c r="Z244" i="68"/>
  <c r="Y244" i="68"/>
  <c r="Y243" i="68" s="1"/>
  <c r="X244" i="68"/>
  <c r="X243" i="68" s="1"/>
  <c r="W244" i="68"/>
  <c r="V244" i="68"/>
  <c r="U244" i="68"/>
  <c r="U243" i="68" s="1"/>
  <c r="T244" i="68"/>
  <c r="S244" i="68"/>
  <c r="S243" i="68" s="1"/>
  <c r="R244" i="68"/>
  <c r="R243" i="68" s="1"/>
  <c r="Q244" i="68"/>
  <c r="Q243" i="68" s="1"/>
  <c r="O244" i="68"/>
  <c r="O243" i="68" s="1"/>
  <c r="N244" i="68"/>
  <c r="N243" i="68" s="1"/>
  <c r="M244" i="68"/>
  <c r="L244" i="68"/>
  <c r="L243" i="68" s="1"/>
  <c r="K244" i="68"/>
  <c r="K243" i="68" s="1"/>
  <c r="AA243" i="68"/>
  <c r="Z243" i="68"/>
  <c r="W243" i="68"/>
  <c r="V243" i="68"/>
  <c r="M243" i="68"/>
  <c r="J242" i="68"/>
  <c r="J241" i="68"/>
  <c r="J240" i="68"/>
  <c r="AC239" i="68"/>
  <c r="AB239" i="68"/>
  <c r="AA239" i="68"/>
  <c r="Z239" i="68"/>
  <c r="Y239" i="68"/>
  <c r="X239" i="68"/>
  <c r="W239" i="68"/>
  <c r="V239" i="68"/>
  <c r="U239" i="68"/>
  <c r="T239" i="68"/>
  <c r="S239" i="68"/>
  <c r="R239" i="68"/>
  <c r="Q239" i="68"/>
  <c r="O239" i="68"/>
  <c r="N239" i="68"/>
  <c r="M239" i="68"/>
  <c r="L239" i="68"/>
  <c r="K239" i="68"/>
  <c r="J236" i="68"/>
  <c r="J235" i="68"/>
  <c r="J234" i="68"/>
  <c r="J233" i="68"/>
  <c r="J232" i="68"/>
  <c r="J231" i="68"/>
  <c r="J230" i="68"/>
  <c r="J229" i="68"/>
  <c r="P229" i="68" s="1"/>
  <c r="P225" i="68" s="1"/>
  <c r="P175" i="68" s="1"/>
  <c r="J228" i="68"/>
  <c r="J227" i="68"/>
  <c r="J226" i="68"/>
  <c r="AC225" i="68"/>
  <c r="AB225" i="68"/>
  <c r="AB211" i="68" s="1"/>
  <c r="AA225" i="68"/>
  <c r="Z225" i="68"/>
  <c r="Y225" i="68"/>
  <c r="X225" i="68"/>
  <c r="W225" i="68"/>
  <c r="V225" i="68"/>
  <c r="U225" i="68"/>
  <c r="T225" i="68"/>
  <c r="T211" i="68" s="1"/>
  <c r="S225" i="68"/>
  <c r="R225" i="68"/>
  <c r="Q225" i="68"/>
  <c r="O225" i="68"/>
  <c r="O211" i="68" s="1"/>
  <c r="N225" i="68"/>
  <c r="M225" i="68"/>
  <c r="L225" i="68"/>
  <c r="K225" i="68"/>
  <c r="J224" i="68"/>
  <c r="J223" i="68"/>
  <c r="J222" i="68"/>
  <c r="J221" i="68"/>
  <c r="J220" i="68"/>
  <c r="J219" i="68"/>
  <c r="J218" i="68"/>
  <c r="J217" i="68"/>
  <c r="J216" i="68"/>
  <c r="AC215" i="68"/>
  <c r="AC211" i="68" s="1"/>
  <c r="AB215" i="68"/>
  <c r="AA215" i="68"/>
  <c r="AA211" i="68" s="1"/>
  <c r="Z215" i="68"/>
  <c r="Y215" i="68"/>
  <c r="Y211" i="68" s="1"/>
  <c r="X215" i="68"/>
  <c r="W215" i="68"/>
  <c r="W211" i="68" s="1"/>
  <c r="V215" i="68"/>
  <c r="U215" i="68"/>
  <c r="U211" i="68" s="1"/>
  <c r="T215" i="68"/>
  <c r="S215" i="68"/>
  <c r="S211" i="68" s="1"/>
  <c r="R215" i="68"/>
  <c r="Q215" i="68"/>
  <c r="Q211" i="68" s="1"/>
  <c r="O215" i="68"/>
  <c r="N215" i="68"/>
  <c r="N211" i="68" s="1"/>
  <c r="M215" i="68"/>
  <c r="L215" i="68"/>
  <c r="K215" i="68"/>
  <c r="J214" i="68"/>
  <c r="J213" i="68"/>
  <c r="J212" i="68"/>
  <c r="K211" i="68"/>
  <c r="J210" i="68"/>
  <c r="J209" i="68"/>
  <c r="J208" i="68"/>
  <c r="J207" i="68"/>
  <c r="J206" i="68"/>
  <c r="J205" i="68"/>
  <c r="J204" i="68"/>
  <c r="J203" i="68"/>
  <c r="J202" i="68"/>
  <c r="J201" i="68"/>
  <c r="J200" i="68"/>
  <c r="AC199" i="68"/>
  <c r="AB199" i="68"/>
  <c r="AA199" i="68"/>
  <c r="Z199" i="68"/>
  <c r="Y199" i="68"/>
  <c r="X199" i="68"/>
  <c r="W199" i="68"/>
  <c r="V199" i="68"/>
  <c r="U199" i="68"/>
  <c r="T199" i="68"/>
  <c r="S199" i="68"/>
  <c r="R199" i="68"/>
  <c r="Q199" i="68"/>
  <c r="O199" i="68"/>
  <c r="N199" i="68"/>
  <c r="N185" i="68" s="1"/>
  <c r="M199" i="68"/>
  <c r="L199" i="68"/>
  <c r="K199" i="68"/>
  <c r="J198" i="68"/>
  <c r="J197" i="68"/>
  <c r="J196" i="68"/>
  <c r="J195" i="68"/>
  <c r="J194" i="68"/>
  <c r="J193" i="68"/>
  <c r="J192" i="68"/>
  <c r="J191" i="68"/>
  <c r="J190" i="68"/>
  <c r="AC189" i="68"/>
  <c r="AB189" i="68"/>
  <c r="AA189" i="68"/>
  <c r="Z189" i="68"/>
  <c r="Y189" i="68"/>
  <c r="X189" i="68"/>
  <c r="W189" i="68"/>
  <c r="V189" i="68"/>
  <c r="U189" i="68"/>
  <c r="T189" i="68"/>
  <c r="T185" i="68" s="1"/>
  <c r="S189" i="68"/>
  <c r="R189" i="68"/>
  <c r="Q189" i="68"/>
  <c r="O189" i="68"/>
  <c r="N189" i="68"/>
  <c r="M189" i="68"/>
  <c r="L189" i="68"/>
  <c r="K189" i="68"/>
  <c r="K185" i="68" s="1"/>
  <c r="J188" i="68"/>
  <c r="J187" i="68"/>
  <c r="J186" i="68"/>
  <c r="AA185" i="68"/>
  <c r="J184" i="68"/>
  <c r="J183" i="68"/>
  <c r="J182" i="68"/>
  <c r="AC181" i="68"/>
  <c r="AB181" i="68"/>
  <c r="AA181" i="68"/>
  <c r="Z181" i="68"/>
  <c r="Y181" i="68"/>
  <c r="X181" i="68"/>
  <c r="W181" i="68"/>
  <c r="V181" i="68"/>
  <c r="U181" i="68"/>
  <c r="T181" i="68"/>
  <c r="S181" i="68"/>
  <c r="R181" i="68"/>
  <c r="Q181" i="68"/>
  <c r="O181" i="68"/>
  <c r="N181" i="68"/>
  <c r="M181" i="68"/>
  <c r="L181" i="68"/>
  <c r="K181" i="68"/>
  <c r="J180" i="68"/>
  <c r="J179" i="68"/>
  <c r="J178" i="68"/>
  <c r="M178" i="68" s="1"/>
  <c r="M177" i="68" s="1"/>
  <c r="AC177" i="68"/>
  <c r="AB177" i="68"/>
  <c r="AA177" i="68"/>
  <c r="AA175" i="68" s="1"/>
  <c r="Z177" i="68"/>
  <c r="Y177" i="68"/>
  <c r="X177" i="68"/>
  <c r="W177" i="68"/>
  <c r="W175" i="68" s="1"/>
  <c r="V177" i="68"/>
  <c r="U177" i="68"/>
  <c r="T177" i="68"/>
  <c r="S177" i="68"/>
  <c r="S175" i="68" s="1"/>
  <c r="R177" i="68"/>
  <c r="Q177" i="68"/>
  <c r="O177" i="68"/>
  <c r="N177" i="68"/>
  <c r="N175" i="68" s="1"/>
  <c r="L177" i="68"/>
  <c r="L175" i="68" s="1"/>
  <c r="K177" i="68"/>
  <c r="J176" i="68"/>
  <c r="K175" i="68"/>
  <c r="J169" i="68"/>
  <c r="AC168" i="68"/>
  <c r="AB168" i="68"/>
  <c r="AA168" i="68"/>
  <c r="Z168" i="68"/>
  <c r="Y168" i="68"/>
  <c r="X168" i="68"/>
  <c r="W168" i="68"/>
  <c r="V168" i="68"/>
  <c r="U168" i="68"/>
  <c r="T168" i="68"/>
  <c r="S168" i="68"/>
  <c r="R168" i="68"/>
  <c r="Q168" i="68"/>
  <c r="N168" i="68"/>
  <c r="M168" i="68"/>
  <c r="L168" i="68"/>
  <c r="F168" i="68"/>
  <c r="J167" i="68"/>
  <c r="J166" i="68"/>
  <c r="J165" i="68"/>
  <c r="AC164" i="68"/>
  <c r="AB164" i="68"/>
  <c r="AA164" i="68"/>
  <c r="Z164" i="68"/>
  <c r="Y164" i="68"/>
  <c r="X164" i="68"/>
  <c r="W164" i="68"/>
  <c r="V164" i="68"/>
  <c r="U164" i="68"/>
  <c r="T164" i="68"/>
  <c r="S164" i="68"/>
  <c r="R164" i="68"/>
  <c r="Q164" i="68"/>
  <c r="O164" i="68"/>
  <c r="N164" i="68"/>
  <c r="M164" i="68"/>
  <c r="L164" i="68"/>
  <c r="K164" i="68"/>
  <c r="J163" i="68"/>
  <c r="K163" i="68" s="1"/>
  <c r="K160" i="68" s="1"/>
  <c r="K158" i="68" s="1"/>
  <c r="J162" i="68"/>
  <c r="J161" i="68"/>
  <c r="AC160" i="68"/>
  <c r="AC158" i="68" s="1"/>
  <c r="AB160" i="68"/>
  <c r="AB158" i="68" s="1"/>
  <c r="AA160" i="68"/>
  <c r="AA158" i="68" s="1"/>
  <c r="Z160" i="68"/>
  <c r="Z158" i="68" s="1"/>
  <c r="Y160" i="68"/>
  <c r="Y158" i="68" s="1"/>
  <c r="X160" i="68"/>
  <c r="X158" i="68" s="1"/>
  <c r="W160" i="68"/>
  <c r="V160" i="68"/>
  <c r="V158" i="68" s="1"/>
  <c r="U160" i="68"/>
  <c r="U158" i="68" s="1"/>
  <c r="T160" i="68"/>
  <c r="T158" i="68" s="1"/>
  <c r="S160" i="68"/>
  <c r="S158" i="68" s="1"/>
  <c r="R160" i="68"/>
  <c r="R158" i="68" s="1"/>
  <c r="Q160" i="68"/>
  <c r="Q158" i="68" s="1"/>
  <c r="O160" i="68"/>
  <c r="O158" i="68" s="1"/>
  <c r="N160" i="68"/>
  <c r="M160" i="68"/>
  <c r="M158" i="68" s="1"/>
  <c r="L160" i="68"/>
  <c r="L158" i="68" s="1"/>
  <c r="F160" i="68"/>
  <c r="F158" i="68" s="1"/>
  <c r="J159" i="68"/>
  <c r="W158" i="68"/>
  <c r="N158" i="68"/>
  <c r="J157" i="68"/>
  <c r="J156" i="68"/>
  <c r="J155" i="68"/>
  <c r="J154" i="68"/>
  <c r="J153" i="68"/>
  <c r="J152" i="68"/>
  <c r="J151" i="68"/>
  <c r="J150" i="68"/>
  <c r="M150" i="68" s="1"/>
  <c r="J149" i="68"/>
  <c r="M149" i="68" s="1"/>
  <c r="M147" i="68" s="1"/>
  <c r="J148" i="68"/>
  <c r="AC147" i="68"/>
  <c r="AB147" i="68"/>
  <c r="AA147" i="68"/>
  <c r="Z147" i="68"/>
  <c r="Y147" i="68"/>
  <c r="X147" i="68"/>
  <c r="W147" i="68"/>
  <c r="V147" i="68"/>
  <c r="U147" i="68"/>
  <c r="T147" i="68"/>
  <c r="S147" i="68"/>
  <c r="R147" i="68"/>
  <c r="Q147" i="68"/>
  <c r="O147" i="68"/>
  <c r="N147" i="68"/>
  <c r="L147" i="68"/>
  <c r="K147" i="68"/>
  <c r="F147" i="68"/>
  <c r="K146" i="68"/>
  <c r="J145" i="68"/>
  <c r="K145" i="68" s="1"/>
  <c r="L144" i="68"/>
  <c r="L143" i="68" s="1"/>
  <c r="AC143" i="68"/>
  <c r="AB143" i="68"/>
  <c r="AA143" i="68"/>
  <c r="AA138" i="68" s="1"/>
  <c r="Z143" i="68"/>
  <c r="Y143" i="68"/>
  <c r="X143" i="68"/>
  <c r="V143" i="68"/>
  <c r="U143" i="68"/>
  <c r="T143" i="68"/>
  <c r="S143" i="68"/>
  <c r="R143" i="68"/>
  <c r="Q143" i="68"/>
  <c r="O143" i="68"/>
  <c r="N143" i="68"/>
  <c r="M143" i="68"/>
  <c r="K141" i="68"/>
  <c r="K140" i="68"/>
  <c r="AC139" i="68"/>
  <c r="AB139" i="68"/>
  <c r="Z139" i="68"/>
  <c r="Z138" i="68" s="1"/>
  <c r="Y139" i="68"/>
  <c r="X139" i="68"/>
  <c r="X138" i="68" s="1"/>
  <c r="W139" i="68"/>
  <c r="W138" i="68" s="1"/>
  <c r="V139" i="68"/>
  <c r="U139" i="68"/>
  <c r="T139" i="68"/>
  <c r="T138" i="68" s="1"/>
  <c r="S139" i="68"/>
  <c r="R139" i="68"/>
  <c r="Q139" i="68"/>
  <c r="O139" i="68"/>
  <c r="O138" i="68" s="1"/>
  <c r="N139" i="68"/>
  <c r="M139" i="68"/>
  <c r="L139" i="68"/>
  <c r="F139" i="68"/>
  <c r="F138" i="68" s="1"/>
  <c r="J137" i="68"/>
  <c r="K137" i="68" s="1"/>
  <c r="J136" i="68"/>
  <c r="K136" i="68" s="1"/>
  <c r="AC130" i="68"/>
  <c r="AB130" i="68"/>
  <c r="AA133" i="68"/>
  <c r="AA130" i="68" s="1"/>
  <c r="Z133" i="68"/>
  <c r="Z130" i="68" s="1"/>
  <c r="Y133" i="68"/>
  <c r="Y130" i="68" s="1"/>
  <c r="X133" i="68"/>
  <c r="X130" i="68" s="1"/>
  <c r="W133" i="68"/>
  <c r="W130" i="68" s="1"/>
  <c r="V133" i="68"/>
  <c r="U133" i="68"/>
  <c r="U130" i="68" s="1"/>
  <c r="T133" i="68"/>
  <c r="T130" i="68" s="1"/>
  <c r="S133" i="68"/>
  <c r="S130" i="68" s="1"/>
  <c r="R133" i="68"/>
  <c r="Q133" i="68"/>
  <c r="Q130" i="68" s="1"/>
  <c r="O133" i="68"/>
  <c r="O130" i="68" s="1"/>
  <c r="N133" i="68"/>
  <c r="N130" i="68" s="1"/>
  <c r="F133" i="68"/>
  <c r="F130" i="68" s="1"/>
  <c r="J132" i="68"/>
  <c r="J131" i="68"/>
  <c r="V130" i="68"/>
  <c r="M130" i="68"/>
  <c r="L130" i="68"/>
  <c r="J129" i="68"/>
  <c r="J127" i="68"/>
  <c r="Q127" i="68" s="1"/>
  <c r="X126" i="68"/>
  <c r="X115" i="68" s="1"/>
  <c r="W126" i="68"/>
  <c r="W115" i="68" s="1"/>
  <c r="V126" i="68"/>
  <c r="V115" i="68" s="1"/>
  <c r="U126" i="68"/>
  <c r="U115" i="68" s="1"/>
  <c r="T126" i="68"/>
  <c r="T115" i="68" s="1"/>
  <c r="S126" i="68"/>
  <c r="S115" i="68" s="1"/>
  <c r="J125" i="68"/>
  <c r="Q125" i="68" s="1"/>
  <c r="AF124" i="68"/>
  <c r="J124" i="68"/>
  <c r="Q124" i="68" s="1"/>
  <c r="AF123" i="68"/>
  <c r="J123" i="68"/>
  <c r="Q123" i="68" s="1"/>
  <c r="AF122" i="68"/>
  <c r="J122" i="68"/>
  <c r="Q122" i="68" s="1"/>
  <c r="AF121" i="68"/>
  <c r="J121" i="68"/>
  <c r="Q121" i="68" s="1"/>
  <c r="AF120" i="68"/>
  <c r="J120" i="68"/>
  <c r="Q120" i="68" s="1"/>
  <c r="AF119" i="68"/>
  <c r="J119" i="68"/>
  <c r="Q119" i="68" s="1"/>
  <c r="AF118" i="68"/>
  <c r="J118" i="68"/>
  <c r="Q118" i="68" s="1"/>
  <c r="AF117" i="68"/>
  <c r="J117" i="68"/>
  <c r="Q117" i="68" s="1"/>
  <c r="AF116" i="68"/>
  <c r="J116" i="68"/>
  <c r="Q116" i="68" s="1"/>
  <c r="AC115" i="68"/>
  <c r="AB115" i="68"/>
  <c r="AA115" i="68"/>
  <c r="Z115" i="68"/>
  <c r="Y115" i="68"/>
  <c r="R115" i="68"/>
  <c r="O115" i="68"/>
  <c r="N115" i="68"/>
  <c r="M115" i="68"/>
  <c r="L115" i="68"/>
  <c r="K115" i="68"/>
  <c r="F115" i="68"/>
  <c r="J114" i="68"/>
  <c r="Q114" i="68" s="1"/>
  <c r="J113" i="68"/>
  <c r="Q113" i="68" s="1"/>
  <c r="J112" i="68"/>
  <c r="Q112" i="68" s="1"/>
  <c r="AC111" i="68"/>
  <c r="AB111" i="68"/>
  <c r="AA111" i="68"/>
  <c r="Z111" i="68"/>
  <c r="Y111" i="68"/>
  <c r="X111" i="68"/>
  <c r="W111" i="68"/>
  <c r="V111" i="68"/>
  <c r="U111" i="68"/>
  <c r="T111" i="68"/>
  <c r="S111" i="68"/>
  <c r="S104" i="68" s="1"/>
  <c r="R111" i="68"/>
  <c r="O111" i="68"/>
  <c r="N111" i="68"/>
  <c r="M111" i="68"/>
  <c r="L111" i="68"/>
  <c r="K111" i="68"/>
  <c r="F111" i="68"/>
  <c r="J110" i="68"/>
  <c r="Q110" i="68" s="1"/>
  <c r="J109" i="68"/>
  <c r="Q109" i="68" s="1"/>
  <c r="J108" i="68"/>
  <c r="Q108" i="68" s="1"/>
  <c r="J107" i="68"/>
  <c r="Q107" i="68" s="1"/>
  <c r="Q106" i="68"/>
  <c r="AC105" i="68"/>
  <c r="AB105" i="68"/>
  <c r="AA105" i="68"/>
  <c r="Z105" i="68"/>
  <c r="Y105" i="68"/>
  <c r="X105" i="68"/>
  <c r="W105" i="68"/>
  <c r="V105" i="68"/>
  <c r="U105" i="68"/>
  <c r="T105" i="68"/>
  <c r="S105" i="68"/>
  <c r="R105" i="68"/>
  <c r="O105" i="68"/>
  <c r="N105" i="68"/>
  <c r="M105" i="68"/>
  <c r="L105" i="68"/>
  <c r="K105" i="68"/>
  <c r="F105" i="68"/>
  <c r="J103" i="68"/>
  <c r="Q103" i="68" s="1"/>
  <c r="J102" i="68"/>
  <c r="Q102" i="68" s="1"/>
  <c r="J101" i="68"/>
  <c r="Q101" i="68" s="1"/>
  <c r="J100" i="68"/>
  <c r="Q100" i="68" s="1"/>
  <c r="AC99" i="68"/>
  <c r="AB99" i="68"/>
  <c r="AA99" i="68"/>
  <c r="Z99" i="68"/>
  <c r="Y99" i="68"/>
  <c r="X99" i="68"/>
  <c r="W99" i="68"/>
  <c r="V99" i="68"/>
  <c r="U99" i="68"/>
  <c r="T99" i="68"/>
  <c r="S99" i="68"/>
  <c r="R99" i="68"/>
  <c r="O99" i="68"/>
  <c r="N99" i="68"/>
  <c r="M99" i="68"/>
  <c r="L99" i="68"/>
  <c r="K99" i="68"/>
  <c r="F99" i="68"/>
  <c r="J98" i="68"/>
  <c r="Q98" i="68" s="1"/>
  <c r="J97" i="68"/>
  <c r="Q97" i="68" s="1"/>
  <c r="J96" i="68"/>
  <c r="Q96" i="68" s="1"/>
  <c r="J95" i="68"/>
  <c r="Q95" i="68" s="1"/>
  <c r="AC94" i="68"/>
  <c r="AB94" i="68"/>
  <c r="AA94" i="68"/>
  <c r="Z94" i="68"/>
  <c r="Y94" i="68"/>
  <c r="X94" i="68"/>
  <c r="W94" i="68"/>
  <c r="V94" i="68"/>
  <c r="U94" i="68"/>
  <c r="T94" i="68"/>
  <c r="S94" i="68"/>
  <c r="R94" i="68"/>
  <c r="O94" i="68"/>
  <c r="N94" i="68"/>
  <c r="M94" i="68"/>
  <c r="L94" i="68"/>
  <c r="K94" i="68"/>
  <c r="J92" i="68"/>
  <c r="J91" i="68"/>
  <c r="J90" i="68"/>
  <c r="J89" i="68"/>
  <c r="J88" i="68"/>
  <c r="J87" i="68"/>
  <c r="J86" i="68"/>
  <c r="J85" i="68"/>
  <c r="J84" i="68"/>
  <c r="J83" i="68"/>
  <c r="AC82" i="68"/>
  <c r="AB82" i="68"/>
  <c r="AA82" i="68"/>
  <c r="Z82" i="68"/>
  <c r="Y82" i="68"/>
  <c r="X82" i="68"/>
  <c r="W82" i="68"/>
  <c r="V82" i="68"/>
  <c r="U82" i="68"/>
  <c r="T82" i="68"/>
  <c r="S82" i="68"/>
  <c r="R82" i="68"/>
  <c r="Q82" i="68"/>
  <c r="O82" i="68"/>
  <c r="N82" i="68"/>
  <c r="M82" i="68"/>
  <c r="L82" i="68"/>
  <c r="K82" i="68"/>
  <c r="J81" i="68"/>
  <c r="J80" i="68"/>
  <c r="J79" i="68"/>
  <c r="J78" i="68"/>
  <c r="J77" i="68"/>
  <c r="J76" i="68"/>
  <c r="J75" i="68"/>
  <c r="J74" i="68"/>
  <c r="J73" i="68"/>
  <c r="J72" i="68"/>
  <c r="AC71" i="68"/>
  <c r="AB71" i="68"/>
  <c r="AA71" i="68"/>
  <c r="Z71" i="68"/>
  <c r="Y71" i="68"/>
  <c r="X71" i="68"/>
  <c r="W71" i="68"/>
  <c r="V71" i="68"/>
  <c r="U71" i="68"/>
  <c r="T71" i="68"/>
  <c r="S71" i="68"/>
  <c r="R71" i="68"/>
  <c r="Q71" i="68"/>
  <c r="O71" i="68"/>
  <c r="N71" i="68"/>
  <c r="M71" i="68"/>
  <c r="L71" i="68"/>
  <c r="K71" i="68"/>
  <c r="J70" i="68"/>
  <c r="J69" i="68"/>
  <c r="J68" i="68"/>
  <c r="J67" i="68"/>
  <c r="J66" i="68"/>
  <c r="J65" i="68"/>
  <c r="J64" i="68"/>
  <c r="J63" i="68"/>
  <c r="J62" i="68"/>
  <c r="J61" i="68"/>
  <c r="AC60" i="68"/>
  <c r="AB60" i="68"/>
  <c r="AA60" i="68"/>
  <c r="AA57" i="68" s="1"/>
  <c r="Z60" i="68"/>
  <c r="Y60" i="68"/>
  <c r="Y57" i="68" s="1"/>
  <c r="X60" i="68"/>
  <c r="X57" i="68" s="1"/>
  <c r="W60" i="68"/>
  <c r="W57" i="68" s="1"/>
  <c r="V60" i="68"/>
  <c r="U60" i="68"/>
  <c r="U57" i="68" s="1"/>
  <c r="T60" i="68"/>
  <c r="S60" i="68"/>
  <c r="S57" i="68" s="1"/>
  <c r="R60" i="68"/>
  <c r="Q60" i="68"/>
  <c r="Q57" i="68" s="1"/>
  <c r="O60" i="68"/>
  <c r="O57" i="68" s="1"/>
  <c r="N60" i="68"/>
  <c r="N57" i="68" s="1"/>
  <c r="M60" i="68"/>
  <c r="L60" i="68"/>
  <c r="L57" i="68" s="1"/>
  <c r="K60" i="68"/>
  <c r="K57" i="68" s="1"/>
  <c r="J59" i="68"/>
  <c r="J58" i="68"/>
  <c r="AC57" i="68"/>
  <c r="AB57" i="68"/>
  <c r="T57" i="68"/>
  <c r="J56" i="68"/>
  <c r="J55" i="68"/>
  <c r="J54" i="68"/>
  <c r="J53" i="68"/>
  <c r="J52" i="68"/>
  <c r="J51" i="68"/>
  <c r="J50" i="68"/>
  <c r="J49" i="68"/>
  <c r="J48" i="68"/>
  <c r="AC46" i="68"/>
  <c r="AB46" i="68"/>
  <c r="AA46" i="68"/>
  <c r="Y46" i="68"/>
  <c r="X46" i="68"/>
  <c r="W46" i="68"/>
  <c r="V46" i="68"/>
  <c r="U46" i="68"/>
  <c r="T46" i="68"/>
  <c r="S46" i="68"/>
  <c r="R46" i="68"/>
  <c r="Q46" i="68"/>
  <c r="O46" i="68"/>
  <c r="N46" i="68"/>
  <c r="M46" i="68"/>
  <c r="L46" i="68"/>
  <c r="K46" i="68"/>
  <c r="J45" i="68"/>
  <c r="J44" i="68"/>
  <c r="J43" i="68"/>
  <c r="J42" i="68"/>
  <c r="J41" i="68"/>
  <c r="J40" i="68"/>
  <c r="J39" i="68"/>
  <c r="J38" i="68"/>
  <c r="J37" i="68"/>
  <c r="J36" i="68"/>
  <c r="AC35" i="68"/>
  <c r="AB35" i="68"/>
  <c r="AA35" i="68"/>
  <c r="Z35" i="68"/>
  <c r="Y35" i="68"/>
  <c r="X35" i="68"/>
  <c r="W35" i="68"/>
  <c r="V35" i="68"/>
  <c r="U35" i="68"/>
  <c r="T35" i="68"/>
  <c r="S35" i="68"/>
  <c r="R35" i="68"/>
  <c r="Q35" i="68"/>
  <c r="O35" i="68"/>
  <c r="N35" i="68"/>
  <c r="M35" i="68"/>
  <c r="L35" i="68"/>
  <c r="K35" i="68"/>
  <c r="J34" i="68"/>
  <c r="J33" i="68"/>
  <c r="J32" i="68"/>
  <c r="J31" i="68"/>
  <c r="J30" i="68"/>
  <c r="J29" i="68"/>
  <c r="J28" i="68"/>
  <c r="J27" i="68"/>
  <c r="J26" i="68"/>
  <c r="J25" i="68"/>
  <c r="AC24" i="68"/>
  <c r="AB24" i="68"/>
  <c r="AA24" i="68"/>
  <c r="Z24" i="68"/>
  <c r="Y24" i="68"/>
  <c r="X24" i="68"/>
  <c r="W24" i="68"/>
  <c r="V24" i="68"/>
  <c r="U24" i="68"/>
  <c r="T24" i="68"/>
  <c r="S24" i="68"/>
  <c r="R24" i="68"/>
  <c r="Q24" i="68"/>
  <c r="O24" i="68"/>
  <c r="N24" i="68"/>
  <c r="M24" i="68"/>
  <c r="L24" i="68"/>
  <c r="K24" i="68"/>
  <c r="J23" i="68"/>
  <c r="J22" i="68"/>
  <c r="J21" i="68"/>
  <c r="Y20" i="68"/>
  <c r="W20" i="68"/>
  <c r="J20" i="68" s="1"/>
  <c r="N20" i="68" s="1"/>
  <c r="J19" i="68"/>
  <c r="N19" i="68" s="1"/>
  <c r="J18" i="68"/>
  <c r="N18" i="68" s="1"/>
  <c r="J17" i="68"/>
  <c r="J16" i="68"/>
  <c r="N16" i="68" s="1"/>
  <c r="J15" i="68"/>
  <c r="N15" i="68" s="1"/>
  <c r="J14" i="68"/>
  <c r="N14" i="68" s="1"/>
  <c r="J13" i="68"/>
  <c r="N13" i="68" s="1"/>
  <c r="R12" i="68"/>
  <c r="J12" i="68" s="1"/>
  <c r="N12" i="68" s="1"/>
  <c r="J11" i="68"/>
  <c r="N11" i="68" s="1"/>
  <c r="J10" i="68"/>
  <c r="N10" i="68" s="1"/>
  <c r="J9" i="68"/>
  <c r="N9" i="68" s="1"/>
  <c r="J8" i="68"/>
  <c r="N8" i="68" s="1"/>
  <c r="AB6" i="68"/>
  <c r="AA7" i="68"/>
  <c r="AA6" i="68" s="1"/>
  <c r="Z7" i="68"/>
  <c r="Z6" i="68" s="1"/>
  <c r="Y7" i="68"/>
  <c r="W7" i="68"/>
  <c r="V7" i="68"/>
  <c r="V6" i="68" s="1"/>
  <c r="U7" i="68"/>
  <c r="U6" i="68" s="1"/>
  <c r="T7" i="68"/>
  <c r="T6" i="68" s="1"/>
  <c r="S7" i="68"/>
  <c r="S6" i="68" s="1"/>
  <c r="Q7" i="68"/>
  <c r="Q6" i="68" s="1"/>
  <c r="O7" i="68"/>
  <c r="O6" i="68" s="1"/>
  <c r="M7" i="68"/>
  <c r="M6" i="68" s="1"/>
  <c r="L7" i="68"/>
  <c r="L6" i="68" s="1"/>
  <c r="K7" i="68"/>
  <c r="K6" i="68" s="1"/>
  <c r="K5" i="68" s="1"/>
  <c r="F7" i="68"/>
  <c r="F6" i="68" s="1"/>
  <c r="F5" i="68" s="1"/>
  <c r="AC6" i="68"/>
  <c r="X6" i="68"/>
  <c r="X11" i="39"/>
  <c r="C10" i="39"/>
  <c r="W7" i="39"/>
  <c r="U7" i="39"/>
  <c r="T7" i="39"/>
  <c r="S7" i="39"/>
  <c r="Q7" i="39"/>
  <c r="P7" i="39"/>
  <c r="O7" i="39"/>
  <c r="N7" i="39"/>
  <c r="M7" i="39"/>
  <c r="C4" i="39"/>
  <c r="Q21" i="69"/>
  <c r="I21" i="69"/>
  <c r="H21" i="69"/>
  <c r="S19" i="69"/>
  <c r="I17" i="69"/>
  <c r="H17" i="69"/>
  <c r="L14" i="69"/>
  <c r="Q13" i="69"/>
  <c r="I13" i="69"/>
  <c r="H13" i="69"/>
  <c r="Q12" i="69"/>
  <c r="I12" i="69"/>
  <c r="H12" i="69"/>
  <c r="Q11" i="69"/>
  <c r="Q14" i="69" s="1"/>
  <c r="I11" i="69"/>
  <c r="I14" i="69" s="1"/>
  <c r="H11" i="69"/>
  <c r="H14" i="69" s="1"/>
  <c r="L10" i="69"/>
  <c r="C10" i="69"/>
  <c r="C15" i="69" s="1"/>
  <c r="Q9" i="69"/>
  <c r="I9" i="69"/>
  <c r="H9" i="69"/>
  <c r="Q8" i="69"/>
  <c r="Q7" i="69"/>
  <c r="I7" i="69"/>
  <c r="H7" i="69"/>
  <c r="Q6" i="69"/>
  <c r="I6" i="69"/>
  <c r="H6" i="69"/>
  <c r="Q5" i="69"/>
  <c r="Q10" i="69" s="1"/>
  <c r="I5" i="69"/>
  <c r="I10" i="69" s="1"/>
  <c r="H5" i="69"/>
  <c r="H10" i="69" s="1"/>
  <c r="L238" i="68" l="1"/>
  <c r="L237" i="68" s="1"/>
  <c r="I6" i="39" s="1"/>
  <c r="U238" i="68"/>
  <c r="U237" i="68" s="1"/>
  <c r="AC238" i="68"/>
  <c r="AC237" i="68" s="1"/>
  <c r="M41" i="66"/>
  <c r="M49" i="66"/>
  <c r="M239" i="83"/>
  <c r="M238" i="83" s="1"/>
  <c r="I10" i="39" s="1"/>
  <c r="Q239" i="83"/>
  <c r="U239" i="83"/>
  <c r="Y239" i="83"/>
  <c r="K84" i="66"/>
  <c r="J60" i="68"/>
  <c r="S185" i="68"/>
  <c r="W185" i="68"/>
  <c r="AB185" i="68"/>
  <c r="S38" i="66"/>
  <c r="N71" i="66"/>
  <c r="R71" i="66"/>
  <c r="J211" i="66"/>
  <c r="J242" i="66"/>
  <c r="J248" i="66"/>
  <c r="T33" i="66"/>
  <c r="N70" i="78"/>
  <c r="N50" i="66" s="1"/>
  <c r="J92" i="78"/>
  <c r="L92" i="78" s="1"/>
  <c r="O66" i="66"/>
  <c r="S66" i="66"/>
  <c r="W66" i="66"/>
  <c r="N70" i="66"/>
  <c r="R85" i="78"/>
  <c r="V85" i="78"/>
  <c r="O76" i="66"/>
  <c r="S76" i="66"/>
  <c r="W76" i="66"/>
  <c r="W79" i="66"/>
  <c r="M84" i="66"/>
  <c r="Q84" i="66"/>
  <c r="U84" i="66"/>
  <c r="J121" i="78"/>
  <c r="L121" i="78" s="1"/>
  <c r="V149" i="66"/>
  <c r="O214" i="66"/>
  <c r="R255" i="78"/>
  <c r="R254" i="78" s="1"/>
  <c r="S44" i="66"/>
  <c r="W44" i="66"/>
  <c r="J57" i="83"/>
  <c r="L57" i="83" s="1"/>
  <c r="P84" i="66"/>
  <c r="T84" i="66"/>
  <c r="X84" i="66"/>
  <c r="O84" i="66"/>
  <c r="W84" i="66"/>
  <c r="L22" i="79"/>
  <c r="J22" i="66"/>
  <c r="M5" i="79"/>
  <c r="V5" i="79"/>
  <c r="AD5" i="79"/>
  <c r="S5" i="68"/>
  <c r="W6" i="68"/>
  <c r="W5" i="68" s="1"/>
  <c r="R104" i="68"/>
  <c r="K139" i="68"/>
  <c r="O175" i="68"/>
  <c r="L4" i="39" s="1"/>
  <c r="T175" i="68"/>
  <c r="X175" i="68"/>
  <c r="AB175" i="68"/>
  <c r="J119" i="66"/>
  <c r="J183" i="66"/>
  <c r="M85" i="78"/>
  <c r="M79" i="66"/>
  <c r="Q79" i="66"/>
  <c r="U79" i="66"/>
  <c r="O164" i="66"/>
  <c r="W164" i="66"/>
  <c r="N175" i="66"/>
  <c r="R175" i="66"/>
  <c r="V175" i="66"/>
  <c r="R72" i="83"/>
  <c r="Z72" i="83"/>
  <c r="M200" i="66"/>
  <c r="J197" i="81"/>
  <c r="L120" i="82"/>
  <c r="J119" i="82"/>
  <c r="F108" i="79"/>
  <c r="P108" i="79"/>
  <c r="O197" i="66"/>
  <c r="S197" i="66"/>
  <c r="T49" i="66"/>
  <c r="J240" i="83"/>
  <c r="L240" i="83" s="1"/>
  <c r="O5" i="84"/>
  <c r="S5" i="84"/>
  <c r="V61" i="82"/>
  <c r="Q61" i="82"/>
  <c r="T214" i="66"/>
  <c r="T228" i="82"/>
  <c r="J249" i="82"/>
  <c r="L249" i="82" s="1"/>
  <c r="S120" i="66"/>
  <c r="W120" i="66"/>
  <c r="K175" i="66"/>
  <c r="P175" i="66"/>
  <c r="T175" i="66"/>
  <c r="X175" i="66"/>
  <c r="N197" i="66"/>
  <c r="R197" i="66"/>
  <c r="V197" i="66"/>
  <c r="N200" i="66"/>
  <c r="V200" i="66"/>
  <c r="T227" i="66"/>
  <c r="Q5" i="83"/>
  <c r="Y5" i="83"/>
  <c r="X76" i="66"/>
  <c r="N79" i="66"/>
  <c r="V79" i="66"/>
  <c r="M186" i="66"/>
  <c r="K227" i="66"/>
  <c r="O231" i="66"/>
  <c r="W226" i="84"/>
  <c r="L238" i="66"/>
  <c r="Q5" i="81"/>
  <c r="U5" i="81"/>
  <c r="T32" i="81"/>
  <c r="T255" i="81" s="1"/>
  <c r="O40" i="82"/>
  <c r="O32" i="82" s="1"/>
  <c r="S40" i="82"/>
  <c r="S32" i="82" s="1"/>
  <c r="W40" i="82"/>
  <c r="K40" i="82"/>
  <c r="T40" i="82"/>
  <c r="O228" i="82"/>
  <c r="O227" i="82" s="1"/>
  <c r="S228" i="82"/>
  <c r="S227" i="82" s="1"/>
  <c r="W228" i="82"/>
  <c r="W227" i="82" s="1"/>
  <c r="K95" i="66"/>
  <c r="M70" i="79"/>
  <c r="M59" i="79" s="1"/>
  <c r="AA70" i="79"/>
  <c r="J81" i="79"/>
  <c r="K164" i="66"/>
  <c r="M198" i="80"/>
  <c r="N149" i="66"/>
  <c r="N176" i="78"/>
  <c r="L245" i="78"/>
  <c r="J216" i="66"/>
  <c r="L111" i="80"/>
  <c r="L74" i="66" s="1"/>
  <c r="J74" i="66"/>
  <c r="K108" i="79"/>
  <c r="K114" i="66"/>
  <c r="J241" i="79"/>
  <c r="L243" i="79"/>
  <c r="F128" i="68"/>
  <c r="O185" i="68"/>
  <c r="X185" i="68"/>
  <c r="R38" i="66"/>
  <c r="O43" i="66"/>
  <c r="R149" i="66"/>
  <c r="J180" i="66"/>
  <c r="S45" i="78"/>
  <c r="S32" i="78" s="1"/>
  <c r="R52" i="66"/>
  <c r="R70" i="78"/>
  <c r="R50" i="66" s="1"/>
  <c r="L142" i="78"/>
  <c r="J116" i="66"/>
  <c r="K191" i="78"/>
  <c r="W191" i="78"/>
  <c r="W186" i="66"/>
  <c r="L264" i="78"/>
  <c r="J235" i="66"/>
  <c r="L280" i="78"/>
  <c r="J251" i="66"/>
  <c r="L40" i="83"/>
  <c r="J39" i="83"/>
  <c r="L39" i="83" s="1"/>
  <c r="K32" i="83"/>
  <c r="S63" i="83"/>
  <c r="P53" i="66" s="1"/>
  <c r="P54" i="66"/>
  <c r="L70" i="83"/>
  <c r="J57" i="66"/>
  <c r="L212" i="83"/>
  <c r="J199" i="66"/>
  <c r="L39" i="84"/>
  <c r="J37" i="84"/>
  <c r="L37" i="84" s="1"/>
  <c r="K162" i="81"/>
  <c r="K186" i="66"/>
  <c r="K77" i="82"/>
  <c r="T77" i="82"/>
  <c r="L231" i="82"/>
  <c r="J229" i="82"/>
  <c r="L229" i="82" s="1"/>
  <c r="S93" i="68"/>
  <c r="L232" i="78"/>
  <c r="J203" i="66"/>
  <c r="U244" i="66"/>
  <c r="U108" i="79"/>
  <c r="N113" i="66"/>
  <c r="J133" i="68"/>
  <c r="AC5" i="68"/>
  <c r="R130" i="68"/>
  <c r="J130" i="68" s="1"/>
  <c r="L185" i="68"/>
  <c r="Q185" i="68"/>
  <c r="U185" i="68"/>
  <c r="Y185" i="68"/>
  <c r="AC185" i="68"/>
  <c r="O54" i="66"/>
  <c r="J92" i="66"/>
  <c r="J171" i="66"/>
  <c r="J234" i="66"/>
  <c r="V33" i="78"/>
  <c r="V33" i="66" s="1"/>
  <c r="V35" i="66"/>
  <c r="O39" i="78"/>
  <c r="O37" i="66" s="1"/>
  <c r="O38" i="66"/>
  <c r="U66" i="66"/>
  <c r="S84" i="66"/>
  <c r="J90" i="66"/>
  <c r="L116" i="78"/>
  <c r="L136" i="78"/>
  <c r="J110" i="66"/>
  <c r="L211" i="78"/>
  <c r="J182" i="66"/>
  <c r="L221" i="78"/>
  <c r="L192" i="66" s="1"/>
  <c r="J192" i="66"/>
  <c r="K255" i="78"/>
  <c r="K254" i="78" s="1"/>
  <c r="P227" i="66"/>
  <c r="X227" i="66"/>
  <c r="S244" i="66"/>
  <c r="W244" i="66"/>
  <c r="R247" i="66"/>
  <c r="L240" i="84"/>
  <c r="L240" i="66" s="1"/>
  <c r="J240" i="66"/>
  <c r="N226" i="81"/>
  <c r="N225" i="81" s="1"/>
  <c r="R226" i="81"/>
  <c r="R225" i="81" s="1"/>
  <c r="V226" i="81"/>
  <c r="V225" i="81" s="1"/>
  <c r="X214" i="66"/>
  <c r="L36" i="79"/>
  <c r="J36" i="66"/>
  <c r="F104" i="68"/>
  <c r="N104" i="68"/>
  <c r="N93" i="68" s="1"/>
  <c r="T104" i="68"/>
  <c r="T93" i="68" s="1"/>
  <c r="X104" i="68"/>
  <c r="X93" i="68" s="1"/>
  <c r="AB104" i="68"/>
  <c r="AB93" i="68" s="1"/>
  <c r="N138" i="68"/>
  <c r="N128" i="68" s="1"/>
  <c r="S138" i="68"/>
  <c r="AB138" i="68"/>
  <c r="AB128" i="68" s="1"/>
  <c r="J177" i="68"/>
  <c r="J201" i="66"/>
  <c r="J220" i="66"/>
  <c r="J238" i="66"/>
  <c r="S7" i="66"/>
  <c r="S6" i="78"/>
  <c r="S5" i="78" s="1"/>
  <c r="W6" i="78"/>
  <c r="W5" i="78" s="1"/>
  <c r="Q45" i="78"/>
  <c r="L51" i="78"/>
  <c r="K43" i="66"/>
  <c r="S50" i="66"/>
  <c r="K50" i="66"/>
  <c r="M117" i="66"/>
  <c r="Q117" i="66"/>
  <c r="U117" i="66"/>
  <c r="K106" i="66"/>
  <c r="L180" i="83"/>
  <c r="J167" i="66"/>
  <c r="O175" i="66"/>
  <c r="V175" i="83"/>
  <c r="Q175" i="83"/>
  <c r="U175" i="83"/>
  <c r="L237" i="83"/>
  <c r="J224" i="66"/>
  <c r="R164" i="82"/>
  <c r="L179" i="82"/>
  <c r="J177" i="66"/>
  <c r="M33" i="66"/>
  <c r="S37" i="66"/>
  <c r="Q85" i="78"/>
  <c r="U85" i="78"/>
  <c r="Y85" i="78"/>
  <c r="V76" i="66"/>
  <c r="Q247" i="66"/>
  <c r="U247" i="66"/>
  <c r="F5" i="83"/>
  <c r="P5" i="83"/>
  <c r="Q66" i="66"/>
  <c r="Y72" i="83"/>
  <c r="K88" i="83"/>
  <c r="J43" i="66"/>
  <c r="M59" i="84"/>
  <c r="O79" i="66"/>
  <c r="S79" i="66"/>
  <c r="P59" i="81"/>
  <c r="X59" i="81"/>
  <c r="O240" i="79"/>
  <c r="O239" i="79" s="1"/>
  <c r="S10" i="39" s="1"/>
  <c r="V211" i="68"/>
  <c r="Z211" i="68"/>
  <c r="X45" i="66"/>
  <c r="M70" i="78"/>
  <c r="N84" i="66"/>
  <c r="R84" i="66"/>
  <c r="V84" i="66"/>
  <c r="T101" i="78"/>
  <c r="J133" i="66"/>
  <c r="Q200" i="66"/>
  <c r="U200" i="66"/>
  <c r="K5" i="83"/>
  <c r="F42" i="83"/>
  <c r="F32" i="83" s="1"/>
  <c r="F268" i="83" s="1"/>
  <c r="W42" i="83"/>
  <c r="J92" i="83"/>
  <c r="L92" i="83" s="1"/>
  <c r="J210" i="83"/>
  <c r="L210" i="83" s="1"/>
  <c r="S214" i="66"/>
  <c r="S239" i="83"/>
  <c r="S238" i="83" s="1"/>
  <c r="O239" i="83"/>
  <c r="W239" i="83"/>
  <c r="W238" i="83" s="1"/>
  <c r="AA239" i="83"/>
  <c r="AA238" i="83" s="1"/>
  <c r="S70" i="66"/>
  <c r="L68" i="81"/>
  <c r="J66" i="81"/>
  <c r="L66" i="81" s="1"/>
  <c r="P162" i="81"/>
  <c r="T162" i="81"/>
  <c r="X162" i="81"/>
  <c r="K5" i="82"/>
  <c r="P5" i="82"/>
  <c r="X5" i="82"/>
  <c r="J188" i="82"/>
  <c r="L188" i="82" s="1"/>
  <c r="Y86" i="80"/>
  <c r="F59" i="79"/>
  <c r="K239" i="83"/>
  <c r="K79" i="66"/>
  <c r="J197" i="84"/>
  <c r="L197" i="84" s="1"/>
  <c r="X5" i="81"/>
  <c r="X32" i="81"/>
  <c r="Q75" i="81"/>
  <c r="O226" i="81"/>
  <c r="O225" i="81" s="1"/>
  <c r="S226" i="81"/>
  <c r="S225" i="81" s="1"/>
  <c r="W226" i="81"/>
  <c r="W225" i="81" s="1"/>
  <c r="N40" i="82"/>
  <c r="N32" i="82" s="1"/>
  <c r="R40" i="82"/>
  <c r="V40" i="82"/>
  <c r="V32" i="82" s="1"/>
  <c r="U32" i="82"/>
  <c r="M61" i="82"/>
  <c r="U61" i="82"/>
  <c r="K228" i="82"/>
  <c r="K227" i="82" s="1"/>
  <c r="P228" i="82"/>
  <c r="P227" i="82" s="1"/>
  <c r="X228" i="82"/>
  <c r="X227" i="82" s="1"/>
  <c r="Y7" i="80"/>
  <c r="W7" i="66" s="1"/>
  <c r="Y38" i="80"/>
  <c r="P59" i="79"/>
  <c r="W59" i="79"/>
  <c r="AA59" i="79"/>
  <c r="Z59" i="79"/>
  <c r="X70" i="79"/>
  <c r="X59" i="79" s="1"/>
  <c r="AA108" i="79"/>
  <c r="T106" i="66" s="1"/>
  <c r="AE108" i="79"/>
  <c r="X106" i="66" s="1"/>
  <c r="J230" i="66"/>
  <c r="S231" i="66"/>
  <c r="W231" i="66"/>
  <c r="K247" i="66"/>
  <c r="J63" i="66"/>
  <c r="P66" i="66"/>
  <c r="U75" i="84"/>
  <c r="O226" i="84"/>
  <c r="O225" i="84" s="1"/>
  <c r="S226" i="84"/>
  <c r="S225" i="84" s="1"/>
  <c r="K244" i="66"/>
  <c r="O5" i="81"/>
  <c r="S5" i="81"/>
  <c r="W5" i="81"/>
  <c r="J117" i="81"/>
  <c r="L117" i="81" s="1"/>
  <c r="J33" i="82"/>
  <c r="L33" i="82" s="1"/>
  <c r="J81" i="82"/>
  <c r="L81" i="82" s="1"/>
  <c r="M228" i="82"/>
  <c r="M227" i="82" s="1"/>
  <c r="Q228" i="82"/>
  <c r="Q227" i="82" s="1"/>
  <c r="U228" i="82"/>
  <c r="U227" i="82" s="1"/>
  <c r="S41" i="66"/>
  <c r="V96" i="80"/>
  <c r="Z96" i="80"/>
  <c r="F154" i="80"/>
  <c r="T184" i="80"/>
  <c r="R147" i="66" s="1"/>
  <c r="O5" i="79"/>
  <c r="T5" i="79"/>
  <c r="X5" i="79"/>
  <c r="AB5" i="79"/>
  <c r="J6" i="79"/>
  <c r="L6" i="79" s="1"/>
  <c r="K32" i="79"/>
  <c r="Q59" i="79"/>
  <c r="V70" i="79"/>
  <c r="V59" i="79" s="1"/>
  <c r="Y108" i="79"/>
  <c r="AC108" i="79"/>
  <c r="V106" i="66" s="1"/>
  <c r="X25" i="78"/>
  <c r="X24" i="78" s="1"/>
  <c r="J143" i="68"/>
  <c r="K4" i="39"/>
  <c r="X5" i="68"/>
  <c r="M104" i="68"/>
  <c r="M93" i="68" s="1"/>
  <c r="W104" i="68"/>
  <c r="M138" i="68"/>
  <c r="M128" i="68" s="1"/>
  <c r="V138" i="68"/>
  <c r="K143" i="68"/>
  <c r="K138" i="68" s="1"/>
  <c r="J199" i="68"/>
  <c r="N238" i="68"/>
  <c r="N237" i="68" s="1"/>
  <c r="K6" i="39" s="1"/>
  <c r="S238" i="68"/>
  <c r="S237" i="68" s="1"/>
  <c r="V104" i="68"/>
  <c r="V93" i="68" s="1"/>
  <c r="Q138" i="68"/>
  <c r="U138" i="68"/>
  <c r="Q175" i="68"/>
  <c r="U175" i="68"/>
  <c r="Y175" i="68"/>
  <c r="AC175" i="68"/>
  <c r="K238" i="68"/>
  <c r="K237" i="68" s="1"/>
  <c r="H6" i="39" s="1"/>
  <c r="O238" i="68"/>
  <c r="O237" i="68" s="1"/>
  <c r="L6" i="39" s="1"/>
  <c r="J244" i="68"/>
  <c r="X238" i="68"/>
  <c r="X237" i="68" s="1"/>
  <c r="AB238" i="68"/>
  <c r="AB237" i="68" s="1"/>
  <c r="L65" i="78"/>
  <c r="J64" i="78"/>
  <c r="X5" i="78"/>
  <c r="P214" i="66"/>
  <c r="Q59" i="84"/>
  <c r="U59" i="84"/>
  <c r="L198" i="84"/>
  <c r="L198" i="66" s="1"/>
  <c r="K226" i="84"/>
  <c r="P226" i="84"/>
  <c r="P225" i="84" s="1"/>
  <c r="X226" i="84"/>
  <c r="X225" i="84" s="1"/>
  <c r="M226" i="84"/>
  <c r="M225" i="84" s="1"/>
  <c r="Q226" i="84"/>
  <c r="Q225" i="84" s="1"/>
  <c r="P117" i="66"/>
  <c r="T117" i="66"/>
  <c r="T135" i="66"/>
  <c r="U175" i="66"/>
  <c r="N231" i="66"/>
  <c r="V231" i="66"/>
  <c r="K197" i="66"/>
  <c r="Q86" i="80"/>
  <c r="R273" i="80"/>
  <c r="R272" i="80" s="1"/>
  <c r="Z273" i="80"/>
  <c r="P76" i="66"/>
  <c r="N120" i="66"/>
  <c r="M157" i="66"/>
  <c r="Q157" i="66"/>
  <c r="W200" i="66"/>
  <c r="J73" i="80"/>
  <c r="L73" i="80" s="1"/>
  <c r="Q273" i="80"/>
  <c r="Q272" i="80" s="1"/>
  <c r="Q37" i="66"/>
  <c r="M164" i="66"/>
  <c r="Q164" i="66"/>
  <c r="U164" i="66"/>
  <c r="W247" i="66"/>
  <c r="O5" i="68"/>
  <c r="M5" i="68"/>
  <c r="T5" i="68"/>
  <c r="U5" i="68"/>
  <c r="J35" i="68"/>
  <c r="U77" i="79"/>
  <c r="X128" i="68"/>
  <c r="M28" i="66"/>
  <c r="M24" i="78"/>
  <c r="X33" i="78"/>
  <c r="X33" i="66" s="1"/>
  <c r="X35" i="66"/>
  <c r="F45" i="78"/>
  <c r="F32" i="78" s="1"/>
  <c r="F284" i="78" s="1"/>
  <c r="O45" i="78"/>
  <c r="X101" i="78"/>
  <c r="J45" i="81"/>
  <c r="L45" i="81" s="1"/>
  <c r="L46" i="81"/>
  <c r="L163" i="81"/>
  <c r="J163" i="66"/>
  <c r="L252" i="81"/>
  <c r="J247" i="81"/>
  <c r="L247" i="81" s="1"/>
  <c r="J52" i="82"/>
  <c r="L53" i="82"/>
  <c r="R228" i="82"/>
  <c r="R227" i="82" s="1"/>
  <c r="R231" i="66"/>
  <c r="X38" i="80"/>
  <c r="X37" i="80" s="1"/>
  <c r="X36" i="80" s="1"/>
  <c r="X7" i="80"/>
  <c r="V7" i="66" s="1"/>
  <c r="U86" i="80"/>
  <c r="S53" i="66" s="1"/>
  <c r="S58" i="66"/>
  <c r="L260" i="80"/>
  <c r="L213" i="66" s="1"/>
  <c r="J213" i="66"/>
  <c r="O104" i="68"/>
  <c r="O93" i="68" s="1"/>
  <c r="Y104" i="68"/>
  <c r="T38" i="66"/>
  <c r="O58" i="66"/>
  <c r="R138" i="66"/>
  <c r="J173" i="66"/>
  <c r="K231" i="66"/>
  <c r="Q32" i="78"/>
  <c r="P70" i="78"/>
  <c r="P50" i="66" s="1"/>
  <c r="P52" i="66"/>
  <c r="K101" i="78"/>
  <c r="O95" i="66"/>
  <c r="S95" i="66"/>
  <c r="L207" i="78"/>
  <c r="J178" i="66"/>
  <c r="O191" i="78"/>
  <c r="O186" i="66"/>
  <c r="S191" i="78"/>
  <c r="S186" i="66"/>
  <c r="S255" i="78"/>
  <c r="S254" i="78" s="1"/>
  <c r="L182" i="83"/>
  <c r="J169" i="66"/>
  <c r="J177" i="83"/>
  <c r="L177" i="83" s="1"/>
  <c r="L202" i="83"/>
  <c r="J189" i="66"/>
  <c r="L43" i="84"/>
  <c r="L229" i="84"/>
  <c r="J229" i="66"/>
  <c r="L138" i="81"/>
  <c r="J135" i="81"/>
  <c r="L135" i="81" s="1"/>
  <c r="Y6" i="68"/>
  <c r="Y5" i="68" s="1"/>
  <c r="J24" i="68"/>
  <c r="L104" i="68"/>
  <c r="L93" i="68" s="1"/>
  <c r="Z104" i="68"/>
  <c r="Z93" i="68" s="1"/>
  <c r="J181" i="68"/>
  <c r="V238" i="68"/>
  <c r="V237" i="68" s="1"/>
  <c r="Z238" i="68"/>
  <c r="Z237" i="68" s="1"/>
  <c r="J262" i="68"/>
  <c r="M149" i="66"/>
  <c r="J165" i="66"/>
  <c r="J196" i="66"/>
  <c r="J209" i="66"/>
  <c r="X70" i="78"/>
  <c r="X50" i="66" s="1"/>
  <c r="U50" i="66"/>
  <c r="T66" i="66"/>
  <c r="X66" i="66"/>
  <c r="N191" i="78"/>
  <c r="V191" i="78"/>
  <c r="M175" i="66"/>
  <c r="Q175" i="66"/>
  <c r="X20" i="66"/>
  <c r="X135" i="66"/>
  <c r="L214" i="83"/>
  <c r="J213" i="83"/>
  <c r="L213" i="83" s="1"/>
  <c r="L249" i="83"/>
  <c r="J236" i="66"/>
  <c r="V32" i="84"/>
  <c r="K225" i="84"/>
  <c r="K75" i="81"/>
  <c r="T76" i="66"/>
  <c r="K117" i="66"/>
  <c r="Q5" i="68"/>
  <c r="J55" i="66"/>
  <c r="L81" i="78"/>
  <c r="L55" i="66" s="1"/>
  <c r="J178" i="78"/>
  <c r="L180" i="78"/>
  <c r="W32" i="83"/>
  <c r="Z175" i="83"/>
  <c r="W175" i="66"/>
  <c r="L184" i="81"/>
  <c r="J184" i="66"/>
  <c r="P38" i="80"/>
  <c r="P7" i="80"/>
  <c r="P6" i="80" s="1"/>
  <c r="P5" i="80" s="1"/>
  <c r="T38" i="80"/>
  <c r="T37" i="80" s="1"/>
  <c r="T36" i="80" s="1"/>
  <c r="R24" i="66" s="1"/>
  <c r="L252" i="80"/>
  <c r="L205" i="66" s="1"/>
  <c r="J205" i="66"/>
  <c r="H4" i="39"/>
  <c r="K104" i="68"/>
  <c r="K93" i="68" s="1"/>
  <c r="U104" i="68"/>
  <c r="U93" i="68" s="1"/>
  <c r="AC104" i="68"/>
  <c r="R138" i="68"/>
  <c r="R128" i="68" s="1"/>
  <c r="N138" i="66"/>
  <c r="V138" i="66"/>
  <c r="J145" i="66"/>
  <c r="S175" i="66"/>
  <c r="J176" i="66"/>
  <c r="L15" i="69"/>
  <c r="L18" i="69" s="1"/>
  <c r="L23" i="69" s="1"/>
  <c r="R7" i="68"/>
  <c r="R6" i="68" s="1"/>
  <c r="V5" i="68"/>
  <c r="AA5" i="68"/>
  <c r="J71" i="68"/>
  <c r="J82" i="68"/>
  <c r="R93" i="68"/>
  <c r="J251" i="68"/>
  <c r="G17" i="69" s="1"/>
  <c r="S17" i="69" s="1"/>
  <c r="K52" i="66"/>
  <c r="T120" i="66"/>
  <c r="J122" i="66"/>
  <c r="C9" i="39"/>
  <c r="J195" i="66"/>
  <c r="S227" i="66"/>
  <c r="J243" i="66"/>
  <c r="O6" i="78"/>
  <c r="O5" i="78" s="1"/>
  <c r="O7" i="66"/>
  <c r="X39" i="78"/>
  <c r="X37" i="66" s="1"/>
  <c r="N39" i="78"/>
  <c r="N37" i="66" s="1"/>
  <c r="N38" i="66"/>
  <c r="W39" i="78"/>
  <c r="W37" i="66" s="1"/>
  <c r="W38" i="66"/>
  <c r="W45" i="78"/>
  <c r="W41" i="66"/>
  <c r="J48" i="78"/>
  <c r="L48" i="78" s="1"/>
  <c r="R46" i="78"/>
  <c r="R45" i="78" s="1"/>
  <c r="N45" i="66"/>
  <c r="R45" i="66"/>
  <c r="K77" i="78"/>
  <c r="K53" i="66" s="1"/>
  <c r="K54" i="66"/>
  <c r="L103" i="78"/>
  <c r="J77" i="66"/>
  <c r="R79" i="66"/>
  <c r="V101" i="78"/>
  <c r="N106" i="66"/>
  <c r="J146" i="78"/>
  <c r="L146" i="78" s="1"/>
  <c r="P135" i="66"/>
  <c r="L187" i="78"/>
  <c r="J186" i="78"/>
  <c r="L186" i="78" s="1"/>
  <c r="T5" i="83"/>
  <c r="T25" i="83"/>
  <c r="T24" i="83" s="1"/>
  <c r="R49" i="66"/>
  <c r="S117" i="66"/>
  <c r="L163" i="83"/>
  <c r="J162" i="83"/>
  <c r="L162" i="83" s="1"/>
  <c r="L220" i="83"/>
  <c r="L207" i="66" s="1"/>
  <c r="J207" i="66"/>
  <c r="L26" i="84"/>
  <c r="J26" i="66"/>
  <c r="J33" i="84"/>
  <c r="L33" i="84" s="1"/>
  <c r="L34" i="84"/>
  <c r="S59" i="84"/>
  <c r="O59" i="84"/>
  <c r="W59" i="84"/>
  <c r="J79" i="84"/>
  <c r="L79" i="84" s="1"/>
  <c r="L81" i="84"/>
  <c r="L191" i="84"/>
  <c r="L191" i="66" s="1"/>
  <c r="J191" i="66"/>
  <c r="L222" i="84"/>
  <c r="J222" i="66"/>
  <c r="J247" i="84"/>
  <c r="L247" i="84" s="1"/>
  <c r="L252" i="84"/>
  <c r="J76" i="81"/>
  <c r="L77" i="81"/>
  <c r="L98" i="82"/>
  <c r="L96" i="66" s="1"/>
  <c r="J96" i="66"/>
  <c r="P86" i="80"/>
  <c r="T86" i="80"/>
  <c r="W115" i="79"/>
  <c r="J117" i="79"/>
  <c r="L117" i="79" s="1"/>
  <c r="N117" i="79" s="1"/>
  <c r="AE176" i="79"/>
  <c r="X240" i="79"/>
  <c r="X239" i="79" s="1"/>
  <c r="J126" i="68"/>
  <c r="Q126" i="68" s="1"/>
  <c r="Q115" i="68" s="1"/>
  <c r="Q238" i="68"/>
  <c r="Q237" i="68" s="1"/>
  <c r="X6" i="39" s="1"/>
  <c r="Y238" i="68"/>
  <c r="Y237" i="68" s="1"/>
  <c r="Y5" i="78"/>
  <c r="K20" i="78"/>
  <c r="U37" i="66"/>
  <c r="O50" i="66"/>
  <c r="V50" i="66"/>
  <c r="M66" i="66"/>
  <c r="S85" i="78"/>
  <c r="M95" i="66"/>
  <c r="Q95" i="66"/>
  <c r="P186" i="66"/>
  <c r="T186" i="66"/>
  <c r="X186" i="66"/>
  <c r="W214" i="66"/>
  <c r="S5" i="83"/>
  <c r="AA5" i="83"/>
  <c r="M72" i="83"/>
  <c r="U72" i="83"/>
  <c r="O175" i="83"/>
  <c r="S175" i="83"/>
  <c r="W175" i="83"/>
  <c r="AA175" i="83"/>
  <c r="O238" i="83"/>
  <c r="O10" i="39" s="1"/>
  <c r="J260" i="83"/>
  <c r="L260" i="83" s="1"/>
  <c r="L261" i="83"/>
  <c r="K5" i="84"/>
  <c r="P5" i="84"/>
  <c r="X5" i="84"/>
  <c r="N32" i="84"/>
  <c r="M75" i="84"/>
  <c r="J157" i="84"/>
  <c r="L157" i="84" s="1"/>
  <c r="J164" i="84"/>
  <c r="L164" i="84" s="1"/>
  <c r="U162" i="84"/>
  <c r="T226" i="84"/>
  <c r="T225" i="84" s="1"/>
  <c r="M5" i="81"/>
  <c r="W32" i="81"/>
  <c r="R75" i="81"/>
  <c r="M75" i="81"/>
  <c r="U75" i="81"/>
  <c r="L204" i="81"/>
  <c r="J200" i="81"/>
  <c r="L200" i="81" s="1"/>
  <c r="M32" i="82"/>
  <c r="AB5" i="68"/>
  <c r="Q128" i="68"/>
  <c r="J139" i="68"/>
  <c r="Y138" i="68"/>
  <c r="AC138" i="68"/>
  <c r="AC128" i="68" s="1"/>
  <c r="J168" i="68"/>
  <c r="X211" i="68"/>
  <c r="J259" i="68"/>
  <c r="J7" i="78"/>
  <c r="L7" i="78" s="1"/>
  <c r="Q5" i="78"/>
  <c r="R37" i="66"/>
  <c r="V37" i="66"/>
  <c r="M45" i="66"/>
  <c r="Q45" i="66"/>
  <c r="U45" i="66"/>
  <c r="Y45" i="78"/>
  <c r="Y32" i="78" s="1"/>
  <c r="W50" i="66"/>
  <c r="K85" i="78"/>
  <c r="X85" i="78"/>
  <c r="Q101" i="78"/>
  <c r="Y101" i="78"/>
  <c r="R120" i="66"/>
  <c r="J125" i="66"/>
  <c r="J161" i="78"/>
  <c r="L161" i="78" s="1"/>
  <c r="O135" i="66"/>
  <c r="W135" i="66"/>
  <c r="M191" i="78"/>
  <c r="Q191" i="78"/>
  <c r="U191" i="78"/>
  <c r="Y191" i="78"/>
  <c r="L259" i="78"/>
  <c r="L230" i="66" s="1"/>
  <c r="J256" i="78"/>
  <c r="L256" i="78" s="1"/>
  <c r="O255" i="78"/>
  <c r="O254" i="78" s="1"/>
  <c r="W255" i="78"/>
  <c r="W254" i="78" s="1"/>
  <c r="L235" i="66"/>
  <c r="Q41" i="66"/>
  <c r="N88" i="83"/>
  <c r="V88" i="83"/>
  <c r="O160" i="83"/>
  <c r="K238" i="83"/>
  <c r="M5" i="84"/>
  <c r="Q5" i="84"/>
  <c r="U5" i="84"/>
  <c r="J76" i="84"/>
  <c r="L76" i="84" s="1"/>
  <c r="L77" i="84"/>
  <c r="W225" i="84"/>
  <c r="P32" i="81"/>
  <c r="J6" i="82"/>
  <c r="P101" i="78"/>
  <c r="Q186" i="66"/>
  <c r="U186" i="66"/>
  <c r="S200" i="66"/>
  <c r="N255" i="78"/>
  <c r="N254" i="78" s="1"/>
  <c r="V255" i="78"/>
  <c r="V254" i="78" s="1"/>
  <c r="P255" i="78"/>
  <c r="P254" i="78" s="1"/>
  <c r="T255" i="78"/>
  <c r="X255" i="78"/>
  <c r="X254" i="78" s="1"/>
  <c r="L241" i="66"/>
  <c r="P244" i="66"/>
  <c r="T244" i="66"/>
  <c r="X244" i="66"/>
  <c r="S247" i="66"/>
  <c r="J6" i="83"/>
  <c r="L6" i="83" s="1"/>
  <c r="Q42" i="83"/>
  <c r="Q32" i="83" s="1"/>
  <c r="U42" i="83"/>
  <c r="U32" i="83" s="1"/>
  <c r="Y42" i="83"/>
  <c r="Y32" i="83" s="1"/>
  <c r="M50" i="66"/>
  <c r="Q50" i="66"/>
  <c r="Q88" i="83"/>
  <c r="Y88" i="83"/>
  <c r="J170" i="83"/>
  <c r="L170" i="83" s="1"/>
  <c r="J188" i="83"/>
  <c r="L188" i="83" s="1"/>
  <c r="M175" i="83"/>
  <c r="I9" i="39" s="1"/>
  <c r="Y175" i="83"/>
  <c r="L234" i="66"/>
  <c r="J45" i="84"/>
  <c r="L45" i="84" s="1"/>
  <c r="P59" i="84"/>
  <c r="T59" i="84"/>
  <c r="N75" i="84"/>
  <c r="J135" i="84"/>
  <c r="L135" i="84" s="1"/>
  <c r="J200" i="84"/>
  <c r="L200" i="84" s="1"/>
  <c r="N32" i="81"/>
  <c r="R32" i="81"/>
  <c r="J157" i="81"/>
  <c r="L157" i="81" s="1"/>
  <c r="L158" i="81"/>
  <c r="O162" i="81"/>
  <c r="S162" i="81"/>
  <c r="W162" i="81"/>
  <c r="M5" i="82"/>
  <c r="Q5" i="82"/>
  <c r="U5" i="82"/>
  <c r="J37" i="82"/>
  <c r="L38" i="82"/>
  <c r="L56" i="82"/>
  <c r="J55" i="82"/>
  <c r="J151" i="82"/>
  <c r="L152" i="82"/>
  <c r="J82" i="80"/>
  <c r="L82" i="80" s="1"/>
  <c r="N82" i="80" s="1"/>
  <c r="N80" i="80" s="1"/>
  <c r="R80" i="80"/>
  <c r="P49" i="66" s="1"/>
  <c r="J24" i="79"/>
  <c r="L26" i="79"/>
  <c r="L26" i="66" s="1"/>
  <c r="J148" i="66"/>
  <c r="P191" i="78"/>
  <c r="T191" i="78"/>
  <c r="X191" i="78"/>
  <c r="Q197" i="66"/>
  <c r="U197" i="66"/>
  <c r="N214" i="66"/>
  <c r="R214" i="66"/>
  <c r="V214" i="66"/>
  <c r="O227" i="66"/>
  <c r="W227" i="66"/>
  <c r="M255" i="78"/>
  <c r="M254" i="78" s="1"/>
  <c r="Q255" i="78"/>
  <c r="Q254" i="78" s="1"/>
  <c r="U255" i="78"/>
  <c r="U254" i="78" s="1"/>
  <c r="Y255" i="78"/>
  <c r="Y254" i="78" s="1"/>
  <c r="M5" i="83"/>
  <c r="V42" i="83"/>
  <c r="O88" i="83"/>
  <c r="S88" i="83"/>
  <c r="W88" i="83"/>
  <c r="AA88" i="83"/>
  <c r="R88" i="83"/>
  <c r="W95" i="66"/>
  <c r="N175" i="83"/>
  <c r="N9" i="39" s="1"/>
  <c r="R175" i="83"/>
  <c r="J244" i="83"/>
  <c r="L244" i="83" s="1"/>
  <c r="N239" i="83"/>
  <c r="N238" i="83" s="1"/>
  <c r="N10" i="39" s="1"/>
  <c r="O244" i="66"/>
  <c r="V239" i="83"/>
  <c r="V238" i="83" s="1"/>
  <c r="Z239" i="83"/>
  <c r="Z238" i="83" s="1"/>
  <c r="W5" i="84"/>
  <c r="J20" i="84"/>
  <c r="L20" i="84" s="1"/>
  <c r="P32" i="84"/>
  <c r="T32" i="84"/>
  <c r="X32" i="84"/>
  <c r="M32" i="84"/>
  <c r="Q32" i="84"/>
  <c r="U32" i="84"/>
  <c r="N59" i="84"/>
  <c r="R59" i="84"/>
  <c r="V59" i="84"/>
  <c r="J95" i="84"/>
  <c r="L95" i="84" s="1"/>
  <c r="P120" i="66"/>
  <c r="X120" i="66"/>
  <c r="V75" i="84"/>
  <c r="L136" i="84"/>
  <c r="M162" i="84"/>
  <c r="Q162" i="84"/>
  <c r="J227" i="84"/>
  <c r="K5" i="81"/>
  <c r="K255" i="81" s="1"/>
  <c r="J50" i="81"/>
  <c r="L50" i="81" s="1"/>
  <c r="N59" i="81"/>
  <c r="R59" i="81"/>
  <c r="V59" i="81"/>
  <c r="L96" i="81"/>
  <c r="J95" i="81"/>
  <c r="L95" i="81" s="1"/>
  <c r="K226" i="81"/>
  <c r="K225" i="81" s="1"/>
  <c r="Q244" i="66"/>
  <c r="Q32" i="82"/>
  <c r="N164" i="82"/>
  <c r="V164" i="82"/>
  <c r="O164" i="82"/>
  <c r="S164" i="82"/>
  <c r="W164" i="82"/>
  <c r="U164" i="82"/>
  <c r="N228" i="82"/>
  <c r="N227" i="82" s="1"/>
  <c r="J246" i="82"/>
  <c r="L246" i="82" s="1"/>
  <c r="L247" i="82"/>
  <c r="J97" i="79"/>
  <c r="L97" i="79" s="1"/>
  <c r="L98" i="79"/>
  <c r="N75" i="81"/>
  <c r="V75" i="81"/>
  <c r="L197" i="81"/>
  <c r="J47" i="82"/>
  <c r="L47" i="82" s="1"/>
  <c r="K61" i="82"/>
  <c r="L114" i="80"/>
  <c r="J113" i="80"/>
  <c r="L113" i="80" s="1"/>
  <c r="J121" i="79"/>
  <c r="J120" i="79" s="1"/>
  <c r="V120" i="79"/>
  <c r="M32" i="81"/>
  <c r="Q32" i="81"/>
  <c r="O75" i="81"/>
  <c r="S75" i="81"/>
  <c r="W75" i="81"/>
  <c r="J175" i="81"/>
  <c r="L175" i="81" s="1"/>
  <c r="T32" i="82"/>
  <c r="P40" i="82"/>
  <c r="P32" i="82" s="1"/>
  <c r="L49" i="82"/>
  <c r="N77" i="82"/>
  <c r="R77" i="82"/>
  <c r="V77" i="82"/>
  <c r="L82" i="82"/>
  <c r="L119" i="82"/>
  <c r="T227" i="82"/>
  <c r="L251" i="82"/>
  <c r="Z60" i="80"/>
  <c r="M96" i="80"/>
  <c r="Q96" i="80"/>
  <c r="U96" i="80"/>
  <c r="Y96" i="80"/>
  <c r="K273" i="80"/>
  <c r="K272" i="80" s="1"/>
  <c r="M273" i="80"/>
  <c r="M272" i="80" s="1"/>
  <c r="Q10" i="39" s="1"/>
  <c r="U273" i="80"/>
  <c r="U272" i="80" s="1"/>
  <c r="R70" i="66"/>
  <c r="R106" i="66"/>
  <c r="P77" i="82"/>
  <c r="X77" i="82"/>
  <c r="J97" i="82"/>
  <c r="L97" i="82" s="1"/>
  <c r="S77" i="82"/>
  <c r="J199" i="82"/>
  <c r="L199" i="82" s="1"/>
  <c r="K36" i="80"/>
  <c r="K24" i="66" s="1"/>
  <c r="P184" i="80"/>
  <c r="M209" i="80"/>
  <c r="Y32" i="79"/>
  <c r="N59" i="79"/>
  <c r="U59" i="79"/>
  <c r="L81" i="79"/>
  <c r="Q108" i="79"/>
  <c r="Q77" i="79" s="1"/>
  <c r="Z108" i="79"/>
  <c r="Z77" i="79" s="1"/>
  <c r="AD108" i="79"/>
  <c r="L254" i="66"/>
  <c r="M164" i="82"/>
  <c r="Q164" i="82"/>
  <c r="V228" i="82"/>
  <c r="V227" i="82" s="1"/>
  <c r="T60" i="80"/>
  <c r="R40" i="66" s="1"/>
  <c r="P60" i="80"/>
  <c r="X60" i="80"/>
  <c r="Q60" i="80"/>
  <c r="U60" i="80"/>
  <c r="P96" i="80"/>
  <c r="T96" i="80"/>
  <c r="X96" i="80"/>
  <c r="O96" i="80"/>
  <c r="S96" i="80"/>
  <c r="W96" i="80"/>
  <c r="F113" i="80"/>
  <c r="M112" i="80"/>
  <c r="Q112" i="80"/>
  <c r="U112" i="80"/>
  <c r="Y112" i="80"/>
  <c r="N273" i="80"/>
  <c r="N272" i="80" s="1"/>
  <c r="R10" i="39" s="1"/>
  <c r="V273" i="80"/>
  <c r="V272" i="80" s="1"/>
  <c r="J20" i="79"/>
  <c r="L20" i="79" s="1"/>
  <c r="O59" i="79"/>
  <c r="J149" i="79"/>
  <c r="L149" i="79" s="1"/>
  <c r="L138" i="66" s="1"/>
  <c r="T240" i="79"/>
  <c r="T239" i="79" s="1"/>
  <c r="AB240" i="79"/>
  <c r="AB239" i="79" s="1"/>
  <c r="P240" i="79"/>
  <c r="P239" i="79" s="1"/>
  <c r="T10" i="39" s="1"/>
  <c r="U240" i="79"/>
  <c r="U239" i="79" s="1"/>
  <c r="Y240" i="79"/>
  <c r="AC240" i="79"/>
  <c r="AC239" i="79" s="1"/>
  <c r="M240" i="79"/>
  <c r="L248" i="66"/>
  <c r="X78" i="78"/>
  <c r="X77" i="78" s="1"/>
  <c r="J56" i="78"/>
  <c r="L56" i="78" s="1"/>
  <c r="L48" i="66" s="1"/>
  <c r="J53" i="78"/>
  <c r="L53" i="78" s="1"/>
  <c r="Z86" i="80"/>
  <c r="Z50" i="80" s="1"/>
  <c r="J53" i="80"/>
  <c r="L53" i="80" s="1"/>
  <c r="AC93" i="68"/>
  <c r="AD70" i="79"/>
  <c r="AD59" i="79" s="1"/>
  <c r="W71" i="66"/>
  <c r="P5" i="79"/>
  <c r="Y5" i="79"/>
  <c r="L21" i="79"/>
  <c r="L24" i="79"/>
  <c r="J33" i="79"/>
  <c r="L33" i="79" s="1"/>
  <c r="J37" i="79"/>
  <c r="L37" i="79" s="1"/>
  <c r="V32" i="79"/>
  <c r="AD32" i="79"/>
  <c r="J53" i="79"/>
  <c r="L53" i="79" s="1"/>
  <c r="O32" i="79"/>
  <c r="J66" i="79"/>
  <c r="L66" i="79" s="1"/>
  <c r="L83" i="79"/>
  <c r="M108" i="79"/>
  <c r="M77" i="79" s="1"/>
  <c r="J131" i="79"/>
  <c r="L131" i="79" s="1"/>
  <c r="L150" i="79"/>
  <c r="O150" i="79" s="1"/>
  <c r="O149" i="79" s="1"/>
  <c r="O146" i="79" s="1"/>
  <c r="J163" i="79"/>
  <c r="L163" i="79" s="1"/>
  <c r="J171" i="79"/>
  <c r="L171" i="79" s="1"/>
  <c r="S176" i="79"/>
  <c r="W9" i="39" s="1"/>
  <c r="W176" i="79"/>
  <c r="AA176" i="79"/>
  <c r="N240" i="79"/>
  <c r="N239" i="79" s="1"/>
  <c r="L10" i="39" s="1"/>
  <c r="S240" i="79"/>
  <c r="S239" i="79" s="1"/>
  <c r="W10" i="39" s="1"/>
  <c r="W240" i="79"/>
  <c r="AA240" i="79"/>
  <c r="AA239" i="79" s="1"/>
  <c r="AE240" i="79"/>
  <c r="AE239" i="79" s="1"/>
  <c r="J245" i="79"/>
  <c r="L245" i="79" s="1"/>
  <c r="Q240" i="79"/>
  <c r="Q239" i="79" s="1"/>
  <c r="U10" i="39" s="1"/>
  <c r="V240" i="79"/>
  <c r="Z240" i="79"/>
  <c r="AD240" i="79"/>
  <c r="AD239" i="79" s="1"/>
  <c r="M239" i="79"/>
  <c r="K10" i="39" s="1"/>
  <c r="L183" i="66"/>
  <c r="L243" i="66"/>
  <c r="Q5" i="79"/>
  <c r="Z5" i="79"/>
  <c r="N32" i="79"/>
  <c r="S32" i="79"/>
  <c r="W32" i="79"/>
  <c r="AA32" i="79"/>
  <c r="AE32" i="79"/>
  <c r="Y59" i="79"/>
  <c r="J72" i="79"/>
  <c r="L72" i="79" s="1"/>
  <c r="S72" i="79" s="1"/>
  <c r="S71" i="79" s="1"/>
  <c r="AC70" i="79"/>
  <c r="AC59" i="79" s="1"/>
  <c r="V59" i="66" s="1"/>
  <c r="X54" i="66"/>
  <c r="F6" i="66"/>
  <c r="F5" i="66" s="1"/>
  <c r="F255" i="66" s="1"/>
  <c r="P270" i="68"/>
  <c r="R4" i="39"/>
  <c r="R7" i="39" s="1"/>
  <c r="S128" i="68"/>
  <c r="O33" i="66"/>
  <c r="N54" i="66"/>
  <c r="N77" i="78"/>
  <c r="N53" i="66" s="1"/>
  <c r="J87" i="66"/>
  <c r="L113" i="78"/>
  <c r="L87" i="66" s="1"/>
  <c r="J193" i="78"/>
  <c r="L195" i="78"/>
  <c r="L166" i="66" s="1"/>
  <c r="J217" i="66"/>
  <c r="L246" i="78"/>
  <c r="L217" i="66" s="1"/>
  <c r="L262" i="78"/>
  <c r="J260" i="78"/>
  <c r="J233" i="66"/>
  <c r="J53" i="83"/>
  <c r="L53" i="83" s="1"/>
  <c r="L54" i="83"/>
  <c r="J60" i="83"/>
  <c r="L60" i="83" s="1"/>
  <c r="L61" i="83"/>
  <c r="J51" i="66"/>
  <c r="L149" i="83"/>
  <c r="J148" i="83"/>
  <c r="L148" i="83" s="1"/>
  <c r="P75" i="84"/>
  <c r="P79" i="66"/>
  <c r="X75" i="84"/>
  <c r="X79" i="66"/>
  <c r="R162" i="81"/>
  <c r="R164" i="66"/>
  <c r="M185" i="68"/>
  <c r="V185" i="68"/>
  <c r="S33" i="66"/>
  <c r="X149" i="66"/>
  <c r="P231" i="66"/>
  <c r="X231" i="66"/>
  <c r="N25" i="78"/>
  <c r="N24" i="78" s="1"/>
  <c r="N6" i="78"/>
  <c r="N5" i="78" s="1"/>
  <c r="J105" i="78"/>
  <c r="L105" i="78" s="1"/>
  <c r="L133" i="78"/>
  <c r="J107" i="66"/>
  <c r="J143" i="78"/>
  <c r="L143" i="78" s="1"/>
  <c r="O101" i="78"/>
  <c r="O117" i="66"/>
  <c r="W101" i="78"/>
  <c r="L177" i="78"/>
  <c r="L275" i="78"/>
  <c r="J273" i="78"/>
  <c r="L282" i="78"/>
  <c r="L253" i="66" s="1"/>
  <c r="J253" i="66"/>
  <c r="L34" i="83"/>
  <c r="J34" i="66"/>
  <c r="P42" i="83"/>
  <c r="J83" i="83"/>
  <c r="L83" i="83" s="1"/>
  <c r="L84" i="83"/>
  <c r="L28" i="84"/>
  <c r="J24" i="84"/>
  <c r="L24" i="84" s="1"/>
  <c r="L51" i="84"/>
  <c r="J50" i="84"/>
  <c r="L50" i="84" s="1"/>
  <c r="J53" i="84"/>
  <c r="L53" i="84" s="1"/>
  <c r="L54" i="84"/>
  <c r="L150" i="84"/>
  <c r="J149" i="84"/>
  <c r="J149" i="81"/>
  <c r="L149" i="81" s="1"/>
  <c r="L151" i="81"/>
  <c r="L245" i="81"/>
  <c r="J244" i="81"/>
  <c r="L244" i="81" s="1"/>
  <c r="L236" i="66"/>
  <c r="K59" i="79"/>
  <c r="C5" i="39"/>
  <c r="J46" i="68"/>
  <c r="Y93" i="68"/>
  <c r="J164" i="68"/>
  <c r="T128" i="68"/>
  <c r="M211" i="68"/>
  <c r="R211" i="68"/>
  <c r="J215" i="68"/>
  <c r="AA238" i="68"/>
  <c r="AA237" i="68" s="1"/>
  <c r="R22" i="66"/>
  <c r="S35" i="66"/>
  <c r="M37" i="66"/>
  <c r="N95" i="66"/>
  <c r="W117" i="66"/>
  <c r="Q149" i="66"/>
  <c r="T164" i="66"/>
  <c r="J166" i="66"/>
  <c r="J246" i="66"/>
  <c r="M6" i="78"/>
  <c r="M5" i="78" s="1"/>
  <c r="T37" i="66"/>
  <c r="M45" i="78"/>
  <c r="L50" i="78"/>
  <c r="J42" i="66"/>
  <c r="W78" i="78"/>
  <c r="W77" i="78" s="1"/>
  <c r="W32" i="78" s="1"/>
  <c r="W52" i="66"/>
  <c r="N76" i="66"/>
  <c r="N101" i="78"/>
  <c r="R101" i="78"/>
  <c r="R76" i="66"/>
  <c r="J110" i="78"/>
  <c r="L110" i="78" s="1"/>
  <c r="J132" i="78"/>
  <c r="L132" i="78" s="1"/>
  <c r="R191" i="78"/>
  <c r="L206" i="78"/>
  <c r="J204" i="78"/>
  <c r="L204" i="78" s="1"/>
  <c r="J185" i="66"/>
  <c r="L214" i="78"/>
  <c r="L185" i="66" s="1"/>
  <c r="L228" i="78"/>
  <c r="J226" i="78"/>
  <c r="L226" i="78" s="1"/>
  <c r="J243" i="78"/>
  <c r="L243" i="78" s="1"/>
  <c r="L242" i="66"/>
  <c r="M244" i="66"/>
  <c r="L251" i="66"/>
  <c r="T42" i="83"/>
  <c r="P88" i="83"/>
  <c r="T88" i="83"/>
  <c r="X88" i="83"/>
  <c r="J89" i="83"/>
  <c r="L90" i="83"/>
  <c r="K175" i="83"/>
  <c r="U238" i="83"/>
  <c r="O247" i="66"/>
  <c r="K32" i="81"/>
  <c r="W93" i="68"/>
  <c r="J20" i="78"/>
  <c r="L21" i="78"/>
  <c r="R54" i="66"/>
  <c r="R77" i="78"/>
  <c r="R53" i="66" s="1"/>
  <c r="P85" i="78"/>
  <c r="P70" i="66"/>
  <c r="T85" i="78"/>
  <c r="T70" i="66"/>
  <c r="J96" i="78"/>
  <c r="L96" i="78" s="1"/>
  <c r="L98" i="78"/>
  <c r="L72" i="66" s="1"/>
  <c r="L128" i="78"/>
  <c r="L102" i="66" s="1"/>
  <c r="J102" i="66"/>
  <c r="U176" i="78"/>
  <c r="U149" i="66"/>
  <c r="J215" i="78"/>
  <c r="L215" i="78" s="1"/>
  <c r="L217" i="78"/>
  <c r="L188" i="66" s="1"/>
  <c r="J229" i="78"/>
  <c r="L229" i="78" s="1"/>
  <c r="J202" i="66"/>
  <c r="L231" i="78"/>
  <c r="T254" i="78"/>
  <c r="L13" i="83"/>
  <c r="O13" i="83" s="1"/>
  <c r="Z33" i="83"/>
  <c r="W33" i="66" s="1"/>
  <c r="W35" i="66"/>
  <c r="S42" i="83"/>
  <c r="S32" i="83" s="1"/>
  <c r="P44" i="66"/>
  <c r="T75" i="84"/>
  <c r="T79" i="66"/>
  <c r="N162" i="81"/>
  <c r="N164" i="66"/>
  <c r="V162" i="81"/>
  <c r="V164" i="66"/>
  <c r="L168" i="81"/>
  <c r="L168" i="66" s="1"/>
  <c r="J164" i="81"/>
  <c r="R185" i="68"/>
  <c r="J189" i="68"/>
  <c r="Z185" i="68"/>
  <c r="L211" i="68"/>
  <c r="I4" i="39" s="1"/>
  <c r="T243" i="68"/>
  <c r="T238" i="68" s="1"/>
  <c r="T237" i="68" s="1"/>
  <c r="O35" i="66"/>
  <c r="X164" i="66"/>
  <c r="T231" i="66"/>
  <c r="V247" i="66"/>
  <c r="R7" i="66"/>
  <c r="R6" i="78"/>
  <c r="R5" i="78" s="1"/>
  <c r="V25" i="78"/>
  <c r="V24" i="78" s="1"/>
  <c r="V6" i="78"/>
  <c r="V5" i="78" s="1"/>
  <c r="L29" i="78"/>
  <c r="J29" i="66"/>
  <c r="P33" i="78"/>
  <c r="P35" i="66"/>
  <c r="M101" i="78"/>
  <c r="S101" i="78"/>
  <c r="L201" i="78"/>
  <c r="J172" i="66"/>
  <c r="L223" i="78"/>
  <c r="J194" i="66"/>
  <c r="L237" i="78"/>
  <c r="L208" i="66" s="1"/>
  <c r="J208" i="66"/>
  <c r="C18" i="69"/>
  <c r="C23" i="69" s="1"/>
  <c r="L5" i="68"/>
  <c r="J7" i="68"/>
  <c r="X4" i="39"/>
  <c r="M57" i="68"/>
  <c r="R57" i="68"/>
  <c r="V57" i="68"/>
  <c r="Z57" i="68"/>
  <c r="J94" i="68"/>
  <c r="F93" i="68"/>
  <c r="C3" i="39" s="1"/>
  <c r="J111" i="68"/>
  <c r="O128" i="68"/>
  <c r="U128" i="68"/>
  <c r="J225" i="68"/>
  <c r="M238" i="68"/>
  <c r="M237" i="68" s="1"/>
  <c r="J6" i="39" s="1"/>
  <c r="J239" i="68"/>
  <c r="R238" i="68"/>
  <c r="W238" i="68"/>
  <c r="W237" i="68" s="1"/>
  <c r="N7" i="66"/>
  <c r="T35" i="66"/>
  <c r="P37" i="66"/>
  <c r="M38" i="66"/>
  <c r="V38" i="66"/>
  <c r="V52" i="66"/>
  <c r="S54" i="66"/>
  <c r="P164" i="66"/>
  <c r="J174" i="66"/>
  <c r="J188" i="66"/>
  <c r="J210" i="66"/>
  <c r="J241" i="66"/>
  <c r="J245" i="66"/>
  <c r="K38" i="66"/>
  <c r="K39" i="78"/>
  <c r="K37" i="66" s="1"/>
  <c r="V41" i="66"/>
  <c r="P45" i="78"/>
  <c r="P45" i="66"/>
  <c r="T45" i="78"/>
  <c r="T45" i="66"/>
  <c r="O85" i="78"/>
  <c r="W85" i="78"/>
  <c r="R95" i="66"/>
  <c r="V95" i="66"/>
  <c r="P149" i="66"/>
  <c r="P176" i="78"/>
  <c r="T176" i="78"/>
  <c r="T147" i="66" s="1"/>
  <c r="T149" i="66"/>
  <c r="J168" i="66"/>
  <c r="L197" i="78"/>
  <c r="J190" i="66"/>
  <c r="L219" i="78"/>
  <c r="K214" i="66"/>
  <c r="L248" i="78"/>
  <c r="J219" i="66"/>
  <c r="J249" i="66"/>
  <c r="L278" i="78"/>
  <c r="J276" i="78"/>
  <c r="L276" i="78" s="1"/>
  <c r="W5" i="83"/>
  <c r="P63" i="83"/>
  <c r="M53" i="66" s="1"/>
  <c r="M54" i="66"/>
  <c r="T63" i="83"/>
  <c r="Q53" i="66" s="1"/>
  <c r="Q54" i="66"/>
  <c r="M88" i="83"/>
  <c r="U88" i="83"/>
  <c r="N247" i="66"/>
  <c r="L218" i="84"/>
  <c r="L218" i="66" s="1"/>
  <c r="J214" i="84"/>
  <c r="L214" i="84" s="1"/>
  <c r="J218" i="66"/>
  <c r="J244" i="84"/>
  <c r="L244" i="84" s="1"/>
  <c r="L245" i="84"/>
  <c r="L85" i="81"/>
  <c r="J84" i="81"/>
  <c r="L84" i="81" s="1"/>
  <c r="J214" i="81"/>
  <c r="L214" i="81" s="1"/>
  <c r="L215" i="81"/>
  <c r="L6" i="82"/>
  <c r="L37" i="83"/>
  <c r="O37" i="83" s="1"/>
  <c r="O35" i="83" s="1"/>
  <c r="O33" i="83" s="1"/>
  <c r="J35" i="83"/>
  <c r="L35" i="83" s="1"/>
  <c r="J67" i="83"/>
  <c r="L67" i="83" s="1"/>
  <c r="O67" i="83" s="1"/>
  <c r="O64" i="83" s="1"/>
  <c r="Z64" i="83"/>
  <c r="Z63" i="83" s="1"/>
  <c r="L259" i="83"/>
  <c r="J257" i="83"/>
  <c r="R32" i="84"/>
  <c r="L42" i="84"/>
  <c r="J66" i="84"/>
  <c r="L66" i="84" s="1"/>
  <c r="L67" i="84"/>
  <c r="R75" i="84"/>
  <c r="L121" i="84"/>
  <c r="J120" i="84"/>
  <c r="L120" i="84" s="1"/>
  <c r="L176" i="84"/>
  <c r="J175" i="84"/>
  <c r="L175" i="84" s="1"/>
  <c r="J186" i="84"/>
  <c r="L186" i="84" s="1"/>
  <c r="L187" i="84"/>
  <c r="L232" i="84"/>
  <c r="J231" i="84"/>
  <c r="L231" i="84" s="1"/>
  <c r="J20" i="81"/>
  <c r="L20" i="81" s="1"/>
  <c r="L21" i="81"/>
  <c r="L54" i="81"/>
  <c r="J53" i="81"/>
  <c r="L53" i="81" s="1"/>
  <c r="L25" i="82"/>
  <c r="J24" i="82"/>
  <c r="L24" i="82" s="1"/>
  <c r="J177" i="82"/>
  <c r="L177" i="82" s="1"/>
  <c r="L178" i="82"/>
  <c r="L263" i="79"/>
  <c r="J261" i="79"/>
  <c r="L261" i="79" s="1"/>
  <c r="J158" i="66"/>
  <c r="W198" i="80"/>
  <c r="U157" i="66" s="1"/>
  <c r="I15" i="69"/>
  <c r="I18" i="69" s="1"/>
  <c r="I23" i="69" s="1"/>
  <c r="L138" i="68"/>
  <c r="L128" i="68" s="1"/>
  <c r="V128" i="68"/>
  <c r="O45" i="66"/>
  <c r="S45" i="66"/>
  <c r="W45" i="66"/>
  <c r="J83" i="66"/>
  <c r="J112" i="66"/>
  <c r="J187" i="66"/>
  <c r="J198" i="66"/>
  <c r="J232" i="66"/>
  <c r="N64" i="78"/>
  <c r="V49" i="66"/>
  <c r="J72" i="78"/>
  <c r="J52" i="66" s="1"/>
  <c r="U101" i="78"/>
  <c r="L7" i="83"/>
  <c r="O7" i="83" s="1"/>
  <c r="R42" i="83"/>
  <c r="R32" i="83" s="1"/>
  <c r="L65" i="83"/>
  <c r="M65" i="83" s="1"/>
  <c r="M64" i="83" s="1"/>
  <c r="M63" i="83" s="1"/>
  <c r="K72" i="83"/>
  <c r="O72" i="83"/>
  <c r="S72" i="83"/>
  <c r="W72" i="83"/>
  <c r="AA72" i="83"/>
  <c r="Z88" i="83"/>
  <c r="J108" i="83"/>
  <c r="L108" i="83" s="1"/>
  <c r="J130" i="83"/>
  <c r="L130" i="83" s="1"/>
  <c r="L211" i="83"/>
  <c r="L47" i="84"/>
  <c r="Q75" i="84"/>
  <c r="J106" i="84"/>
  <c r="L106" i="84" s="1"/>
  <c r="J117" i="84"/>
  <c r="L117" i="84" s="1"/>
  <c r="L119" i="84"/>
  <c r="L119" i="66" s="1"/>
  <c r="O162" i="84"/>
  <c r="S162" i="84"/>
  <c r="W162" i="84"/>
  <c r="U226" i="84"/>
  <c r="U225" i="84" s="1"/>
  <c r="L227" i="84"/>
  <c r="J6" i="81"/>
  <c r="L52" i="81"/>
  <c r="L76" i="81"/>
  <c r="J79" i="81"/>
  <c r="L81" i="81"/>
  <c r="L110" i="81"/>
  <c r="J106" i="81"/>
  <c r="L106" i="81" s="1"/>
  <c r="L198" i="81"/>
  <c r="T226" i="81"/>
  <c r="T225" i="81" s="1"/>
  <c r="X226" i="81"/>
  <c r="X225" i="81" s="1"/>
  <c r="J231" i="81"/>
  <c r="L231" i="81" s="1"/>
  <c r="L233" i="81"/>
  <c r="L180" i="66"/>
  <c r="L116" i="79"/>
  <c r="N116" i="79" s="1"/>
  <c r="N115" i="79" s="1"/>
  <c r="X5" i="83"/>
  <c r="Q15" i="69"/>
  <c r="Q18" i="69" s="1"/>
  <c r="Q23" i="69" s="1"/>
  <c r="Z5" i="68"/>
  <c r="J147" i="68"/>
  <c r="W128" i="68"/>
  <c r="R175" i="68"/>
  <c r="V175" i="68"/>
  <c r="Z175" i="68"/>
  <c r="M175" i="68"/>
  <c r="K45" i="66"/>
  <c r="O200" i="66"/>
  <c r="T24" i="78"/>
  <c r="P72" i="83"/>
  <c r="T72" i="83"/>
  <c r="X72" i="83"/>
  <c r="J79" i="83"/>
  <c r="L80" i="83"/>
  <c r="J97" i="83"/>
  <c r="L97" i="83" s="1"/>
  <c r="L98" i="83"/>
  <c r="J119" i="83"/>
  <c r="L119" i="83" s="1"/>
  <c r="L120" i="83"/>
  <c r="J133" i="83"/>
  <c r="L133" i="83" s="1"/>
  <c r="L134" i="83"/>
  <c r="L201" i="83"/>
  <c r="J199" i="83"/>
  <c r="L199" i="83" s="1"/>
  <c r="Q238" i="83"/>
  <c r="Y238" i="83"/>
  <c r="L71" i="84"/>
  <c r="J70" i="84"/>
  <c r="L70" i="84" s="1"/>
  <c r="N226" i="84"/>
  <c r="N225" i="84" s="1"/>
  <c r="R226" i="84"/>
  <c r="R225" i="84" s="1"/>
  <c r="V226" i="84"/>
  <c r="V225" i="84" s="1"/>
  <c r="L25" i="81"/>
  <c r="J24" i="81"/>
  <c r="L24" i="81" s="1"/>
  <c r="L36" i="81"/>
  <c r="J33" i="81"/>
  <c r="L33" i="81" s="1"/>
  <c r="J37" i="81"/>
  <c r="L37" i="81" s="1"/>
  <c r="L39" i="81"/>
  <c r="L60" i="81"/>
  <c r="M162" i="81"/>
  <c r="Q162" i="81"/>
  <c r="U162" i="81"/>
  <c r="M226" i="81"/>
  <c r="M225" i="81" s="1"/>
  <c r="Q226" i="81"/>
  <c r="Q225" i="81" s="1"/>
  <c r="U226" i="81"/>
  <c r="U225" i="81" s="1"/>
  <c r="L228" i="81"/>
  <c r="L228" i="66" s="1"/>
  <c r="J227" i="81"/>
  <c r="J68" i="82"/>
  <c r="L68" i="82" s="1"/>
  <c r="L70" i="82"/>
  <c r="J137" i="82"/>
  <c r="L137" i="82" s="1"/>
  <c r="J11" i="66"/>
  <c r="J19" i="80"/>
  <c r="L19" i="80" s="1"/>
  <c r="L20" i="80"/>
  <c r="M20" i="80" s="1"/>
  <c r="M19" i="80" s="1"/>
  <c r="K66" i="66"/>
  <c r="L69" i="66"/>
  <c r="L80" i="66"/>
  <c r="J82" i="66"/>
  <c r="F121" i="80"/>
  <c r="P95" i="66"/>
  <c r="T95" i="66"/>
  <c r="X95" i="66"/>
  <c r="J97" i="66"/>
  <c r="L99" i="66"/>
  <c r="L101" i="66"/>
  <c r="L103" i="66"/>
  <c r="L105" i="66"/>
  <c r="U147" i="66"/>
  <c r="L178" i="66"/>
  <c r="Z42" i="83"/>
  <c r="J50" i="83"/>
  <c r="L50" i="83" s="1"/>
  <c r="P175" i="83"/>
  <c r="T175" i="83"/>
  <c r="X175" i="83"/>
  <c r="O32" i="84"/>
  <c r="S32" i="84"/>
  <c r="W32" i="84"/>
  <c r="L60" i="84"/>
  <c r="O75" i="84"/>
  <c r="S75" i="84"/>
  <c r="W75" i="84"/>
  <c r="P75" i="81"/>
  <c r="T75" i="81"/>
  <c r="X75" i="81"/>
  <c r="K32" i="82"/>
  <c r="L126" i="82"/>
  <c r="L124" i="66" s="1"/>
  <c r="J122" i="82"/>
  <c r="L122" i="82" s="1"/>
  <c r="L151" i="82"/>
  <c r="J149" i="82"/>
  <c r="J233" i="82"/>
  <c r="L233" i="82" s="1"/>
  <c r="L234" i="82"/>
  <c r="J10" i="80"/>
  <c r="L10" i="80" s="1"/>
  <c r="L8" i="66" s="1"/>
  <c r="L11" i="80"/>
  <c r="M11" i="80" s="1"/>
  <c r="M10" i="80" s="1"/>
  <c r="L29" i="66"/>
  <c r="L57" i="66"/>
  <c r="J60" i="66"/>
  <c r="L62" i="66"/>
  <c r="L64" i="66"/>
  <c r="K70" i="66"/>
  <c r="K76" i="66"/>
  <c r="K112" i="80"/>
  <c r="AA42" i="83"/>
  <c r="AA32" i="83" s="1"/>
  <c r="J43" i="83"/>
  <c r="L43" i="83" s="1"/>
  <c r="M43" i="83"/>
  <c r="M42" i="83" s="1"/>
  <c r="M32" i="83" s="1"/>
  <c r="X42" i="83"/>
  <c r="X32" i="83" s="1"/>
  <c r="L189" i="83"/>
  <c r="J227" i="83"/>
  <c r="L227" i="83" s="1"/>
  <c r="P239" i="83"/>
  <c r="P238" i="83" s="1"/>
  <c r="T239" i="83"/>
  <c r="T238" i="83" s="1"/>
  <c r="X239" i="83"/>
  <c r="X238" i="83" s="1"/>
  <c r="L245" i="83"/>
  <c r="L7" i="84"/>
  <c r="J6" i="84"/>
  <c r="L22" i="84"/>
  <c r="K32" i="84"/>
  <c r="K75" i="84"/>
  <c r="L85" i="84"/>
  <c r="J84" i="84"/>
  <c r="L84" i="84" s="1"/>
  <c r="L159" i="84"/>
  <c r="L159" i="66" s="1"/>
  <c r="L163" i="84"/>
  <c r="N162" i="84"/>
  <c r="R162" i="84"/>
  <c r="V162" i="84"/>
  <c r="L202" i="84"/>
  <c r="O32" i="81"/>
  <c r="S32" i="81"/>
  <c r="J40" i="81"/>
  <c r="L40" i="81" s="1"/>
  <c r="L41" i="81"/>
  <c r="L71" i="81"/>
  <c r="J70" i="81"/>
  <c r="L70" i="81" s="1"/>
  <c r="L121" i="81"/>
  <c r="J120" i="81"/>
  <c r="L120" i="81" s="1"/>
  <c r="L148" i="81"/>
  <c r="L187" i="81"/>
  <c r="J186" i="81"/>
  <c r="L186" i="81" s="1"/>
  <c r="Q257" i="82"/>
  <c r="J20" i="82"/>
  <c r="L20" i="82" s="1"/>
  <c r="L21" i="82"/>
  <c r="J86" i="82"/>
  <c r="L86" i="82" s="1"/>
  <c r="O77" i="82"/>
  <c r="W77" i="82"/>
  <c r="J216" i="82"/>
  <c r="L216" i="82" s="1"/>
  <c r="L218" i="82"/>
  <c r="O20" i="66"/>
  <c r="S20" i="66"/>
  <c r="W20" i="66"/>
  <c r="J261" i="80"/>
  <c r="L261" i="80" s="1"/>
  <c r="U32" i="81"/>
  <c r="U255" i="81" s="1"/>
  <c r="R32" i="82"/>
  <c r="R257" i="82" s="1"/>
  <c r="J61" i="82"/>
  <c r="L61" i="82" s="1"/>
  <c r="M77" i="82"/>
  <c r="Q77" i="82"/>
  <c r="U77" i="82"/>
  <c r="L79" i="82"/>
  <c r="J78" i="82"/>
  <c r="L109" i="82"/>
  <c r="J108" i="82"/>
  <c r="L108" i="82" s="1"/>
  <c r="L160" i="82"/>
  <c r="L158" i="66" s="1"/>
  <c r="J159" i="82"/>
  <c r="L159" i="82" s="1"/>
  <c r="P164" i="82"/>
  <c r="T164" i="82"/>
  <c r="X164" i="82"/>
  <c r="K164" i="82"/>
  <c r="L203" i="82"/>
  <c r="J202" i="82"/>
  <c r="L202" i="82" s="1"/>
  <c r="L9" i="66"/>
  <c r="L12" i="66"/>
  <c r="U38" i="80"/>
  <c r="J57" i="80"/>
  <c r="L57" i="80" s="1"/>
  <c r="J56" i="66"/>
  <c r="O53" i="66"/>
  <c r="U50" i="80"/>
  <c r="L185" i="80"/>
  <c r="Q147" i="66"/>
  <c r="P157" i="66"/>
  <c r="T157" i="66"/>
  <c r="L246" i="80"/>
  <c r="J244" i="80"/>
  <c r="U32" i="79"/>
  <c r="AC32" i="79"/>
  <c r="J50" i="79"/>
  <c r="L50" i="79" s="1"/>
  <c r="L51" i="79"/>
  <c r="J78" i="79"/>
  <c r="L80" i="79"/>
  <c r="Y239" i="79"/>
  <c r="L37" i="82"/>
  <c r="W32" i="82"/>
  <c r="L44" i="82"/>
  <c r="L167" i="82"/>
  <c r="L165" i="66" s="1"/>
  <c r="J166" i="82"/>
  <c r="Y10" i="80"/>
  <c r="W8" i="66" s="1"/>
  <c r="N20" i="66"/>
  <c r="R20" i="66"/>
  <c r="V20" i="66"/>
  <c r="Y60" i="80"/>
  <c r="O60" i="80"/>
  <c r="O50" i="80" s="1"/>
  <c r="V44" i="66"/>
  <c r="N147" i="66"/>
  <c r="V147" i="66"/>
  <c r="L152" i="66"/>
  <c r="J160" i="66"/>
  <c r="N186" i="66"/>
  <c r="R186" i="66"/>
  <c r="V186" i="66"/>
  <c r="X209" i="80"/>
  <c r="J247" i="80"/>
  <c r="L247" i="80" s="1"/>
  <c r="L249" i="80"/>
  <c r="Q32" i="79"/>
  <c r="Z32" i="79"/>
  <c r="T32" i="79"/>
  <c r="AB32" i="79"/>
  <c r="L60" i="79"/>
  <c r="M176" i="79"/>
  <c r="K9" i="39" s="1"/>
  <c r="Q176" i="79"/>
  <c r="U9" i="39" s="1"/>
  <c r="V176" i="79"/>
  <c r="Z176" i="79"/>
  <c r="AD176" i="79"/>
  <c r="L181" i="79"/>
  <c r="L167" i="66" s="1"/>
  <c r="J178" i="79"/>
  <c r="L178" i="79" s="1"/>
  <c r="K176" i="79"/>
  <c r="P176" i="79"/>
  <c r="T9" i="39" s="1"/>
  <c r="U176" i="79"/>
  <c r="Y176" i="79"/>
  <c r="L211" i="66"/>
  <c r="X40" i="82"/>
  <c r="X32" i="82" s="1"/>
  <c r="S7" i="80"/>
  <c r="Q7" i="66" s="1"/>
  <c r="W7" i="80"/>
  <c r="U7" i="66" s="1"/>
  <c r="P20" i="66"/>
  <c r="F36" i="80"/>
  <c r="K60" i="80"/>
  <c r="K50" i="80" s="1"/>
  <c r="T44" i="66"/>
  <c r="X44" i="66"/>
  <c r="F86" i="80"/>
  <c r="P112" i="80"/>
  <c r="R117" i="66"/>
  <c r="X112" i="80"/>
  <c r="K120" i="66"/>
  <c r="V120" i="66"/>
  <c r="K135" i="66"/>
  <c r="N135" i="66"/>
  <c r="R135" i="66"/>
  <c r="V135" i="66"/>
  <c r="J140" i="66"/>
  <c r="L144" i="66"/>
  <c r="W157" i="66"/>
  <c r="U209" i="80"/>
  <c r="L184" i="66"/>
  <c r="J206" i="66"/>
  <c r="L253" i="80"/>
  <c r="V227" i="66"/>
  <c r="X273" i="80"/>
  <c r="X272" i="80" s="1"/>
  <c r="J5" i="79"/>
  <c r="X32" i="79"/>
  <c r="J75" i="79"/>
  <c r="L75" i="79" s="1"/>
  <c r="S75" i="79" s="1"/>
  <c r="T70" i="79"/>
  <c r="T59" i="79" s="1"/>
  <c r="K77" i="79"/>
  <c r="L241" i="79"/>
  <c r="J258" i="79"/>
  <c r="L258" i="79" s="1"/>
  <c r="L260" i="79"/>
  <c r="Q20" i="66"/>
  <c r="L27" i="66"/>
  <c r="Y42" i="80"/>
  <c r="W28" i="66" s="1"/>
  <c r="L30" i="66"/>
  <c r="F57" i="80"/>
  <c r="U44" i="66"/>
  <c r="F76" i="80"/>
  <c r="F60" i="80" s="1"/>
  <c r="J83" i="80"/>
  <c r="L83" i="80" s="1"/>
  <c r="L61" i="66"/>
  <c r="L63" i="66"/>
  <c r="L65" i="66"/>
  <c r="L89" i="66"/>
  <c r="L91" i="66"/>
  <c r="J93" i="66"/>
  <c r="L108" i="66"/>
  <c r="L112" i="66"/>
  <c r="K157" i="66"/>
  <c r="O157" i="66"/>
  <c r="S157" i="66"/>
  <c r="X157" i="66"/>
  <c r="L7" i="79"/>
  <c r="M32" i="79"/>
  <c r="J46" i="79"/>
  <c r="J45" i="79" s="1"/>
  <c r="L45" i="79" s="1"/>
  <c r="L67" i="79"/>
  <c r="AE71" i="79"/>
  <c r="Y77" i="79"/>
  <c r="AC77" i="79"/>
  <c r="L147" i="79"/>
  <c r="K240" i="79"/>
  <c r="K239" i="79" s="1"/>
  <c r="L246" i="79"/>
  <c r="L88" i="66"/>
  <c r="L90" i="66"/>
  <c r="L92" i="66"/>
  <c r="L94" i="66"/>
  <c r="L109" i="66"/>
  <c r="L111" i="66"/>
  <c r="L115" i="66"/>
  <c r="L137" i="66"/>
  <c r="L139" i="66"/>
  <c r="J141" i="66"/>
  <c r="L143" i="66"/>
  <c r="L145" i="66"/>
  <c r="F186" i="80"/>
  <c r="F184" i="80"/>
  <c r="J192" i="80"/>
  <c r="J190" i="80" s="1"/>
  <c r="L190" i="80" s="1"/>
  <c r="L155" i="66"/>
  <c r="O195" i="80"/>
  <c r="M156" i="66" s="1"/>
  <c r="J197" i="80"/>
  <c r="P200" i="66"/>
  <c r="T200" i="66"/>
  <c r="X200" i="66"/>
  <c r="Y273" i="80"/>
  <c r="Y272" i="80" s="1"/>
  <c r="J291" i="80"/>
  <c r="L291" i="80" s="1"/>
  <c r="AA77" i="79"/>
  <c r="L88" i="79"/>
  <c r="L86" i="66" s="1"/>
  <c r="J86" i="79"/>
  <c r="L86" i="79" s="1"/>
  <c r="AC176" i="79"/>
  <c r="L230" i="79"/>
  <c r="J228" i="79"/>
  <c r="L228" i="79" s="1"/>
  <c r="L220" i="66"/>
  <c r="L224" i="66"/>
  <c r="L83" i="66"/>
  <c r="L98" i="66"/>
  <c r="L100" i="66"/>
  <c r="L104" i="66"/>
  <c r="M120" i="66"/>
  <c r="Q120" i="66"/>
  <c r="U120" i="66"/>
  <c r="J134" i="66"/>
  <c r="M135" i="66"/>
  <c r="Q135" i="66"/>
  <c r="U135" i="66"/>
  <c r="N157" i="66"/>
  <c r="R157" i="66"/>
  <c r="V157" i="66"/>
  <c r="Q209" i="80"/>
  <c r="Y209" i="80"/>
  <c r="J170" i="66"/>
  <c r="L182" i="66"/>
  <c r="J193" i="66"/>
  <c r="P197" i="66"/>
  <c r="T197" i="66"/>
  <c r="X197" i="66"/>
  <c r="M214" i="66"/>
  <c r="Q214" i="66"/>
  <c r="U214" i="66"/>
  <c r="N244" i="66"/>
  <c r="R244" i="66"/>
  <c r="V244" i="66"/>
  <c r="T247" i="66"/>
  <c r="Z272" i="80"/>
  <c r="F77" i="79"/>
  <c r="F269" i="79" s="1"/>
  <c r="N176" i="79"/>
  <c r="L9" i="39" s="1"/>
  <c r="O108" i="79"/>
  <c r="T108" i="79"/>
  <c r="T77" i="79" s="1"/>
  <c r="X108" i="79"/>
  <c r="X77" i="79" s="1"/>
  <c r="AB108" i="79"/>
  <c r="AB77" i="79" s="1"/>
  <c r="O176" i="79"/>
  <c r="S9" i="39" s="1"/>
  <c r="T176" i="79"/>
  <c r="X176" i="79"/>
  <c r="AB176" i="79"/>
  <c r="L209" i="66"/>
  <c r="L222" i="66"/>
  <c r="P77" i="79"/>
  <c r="L206" i="66"/>
  <c r="L210" i="66"/>
  <c r="L219" i="66"/>
  <c r="AA128" i="68"/>
  <c r="L161" i="66"/>
  <c r="L75" i="80"/>
  <c r="N75" i="80" s="1"/>
  <c r="N73" i="80" s="1"/>
  <c r="J189" i="79"/>
  <c r="L189" i="79" s="1"/>
  <c r="J200" i="79"/>
  <c r="L200" i="79" s="1"/>
  <c r="J211" i="79"/>
  <c r="J214" i="79"/>
  <c r="L214" i="79" s="1"/>
  <c r="L173" i="66"/>
  <c r="L174" i="66"/>
  <c r="L189" i="66"/>
  <c r="L196" i="66"/>
  <c r="L169" i="66"/>
  <c r="L171" i="66"/>
  <c r="L172" i="66"/>
  <c r="L190" i="66"/>
  <c r="L194" i="66"/>
  <c r="L195" i="66"/>
  <c r="L203" i="66"/>
  <c r="L116" i="66"/>
  <c r="L122" i="66"/>
  <c r="L123" i="66"/>
  <c r="L125" i="66"/>
  <c r="L126" i="66"/>
  <c r="L127" i="66"/>
  <c r="L128" i="66"/>
  <c r="L129" i="66"/>
  <c r="L130" i="66"/>
  <c r="L131" i="66"/>
  <c r="L132" i="66"/>
  <c r="L133" i="66"/>
  <c r="W106" i="66"/>
  <c r="AD77" i="79"/>
  <c r="Q106" i="66"/>
  <c r="J128" i="79"/>
  <c r="V32" i="81"/>
  <c r="J172" i="78"/>
  <c r="L172" i="78" s="1"/>
  <c r="AA104" i="68"/>
  <c r="AA93" i="68" s="1"/>
  <c r="J115" i="68"/>
  <c r="J99" i="68"/>
  <c r="J105" i="68"/>
  <c r="Q105" i="68"/>
  <c r="N7" i="68"/>
  <c r="N6" i="68" s="1"/>
  <c r="N5" i="68" s="1"/>
  <c r="J158" i="68"/>
  <c r="Z128" i="68"/>
  <c r="J160" i="68"/>
  <c r="Y128" i="68"/>
  <c r="Q111" i="68"/>
  <c r="G5" i="39"/>
  <c r="Q94" i="68"/>
  <c r="K133" i="68"/>
  <c r="K130" i="68" s="1"/>
  <c r="H15" i="69"/>
  <c r="H18" i="69" s="1"/>
  <c r="H23" i="69" s="1"/>
  <c r="Q99" i="68"/>
  <c r="U146" i="66"/>
  <c r="L174" i="78"/>
  <c r="L76" i="78"/>
  <c r="T78" i="78"/>
  <c r="T54" i="66" s="1"/>
  <c r="T70" i="78"/>
  <c r="T50" i="66" s="1"/>
  <c r="V45" i="78"/>
  <c r="X45" i="78"/>
  <c r="L64" i="78"/>
  <c r="L67" i="78"/>
  <c r="K45" i="78"/>
  <c r="L43" i="66"/>
  <c r="U45" i="78"/>
  <c r="U32" i="78" s="1"/>
  <c r="J40" i="78"/>
  <c r="L40" i="78" s="1"/>
  <c r="U38" i="66"/>
  <c r="J39" i="66"/>
  <c r="K35" i="78"/>
  <c r="U33" i="66"/>
  <c r="J35" i="78"/>
  <c r="J33" i="78" s="1"/>
  <c r="T5" i="78"/>
  <c r="U5" i="78"/>
  <c r="J23" i="66"/>
  <c r="J17" i="66"/>
  <c r="W24" i="78"/>
  <c r="J31" i="78"/>
  <c r="L31" i="78" s="1"/>
  <c r="T31" i="66"/>
  <c r="L18" i="66"/>
  <c r="J28" i="78"/>
  <c r="L28" i="78" s="1"/>
  <c r="L15" i="66"/>
  <c r="L16" i="66"/>
  <c r="O63" i="83"/>
  <c r="U49" i="66"/>
  <c r="L52" i="83"/>
  <c r="O52" i="83" s="1"/>
  <c r="O50" i="83" s="1"/>
  <c r="O42" i="83" s="1"/>
  <c r="X25" i="83"/>
  <c r="U25" i="66" s="1"/>
  <c r="U20" i="66"/>
  <c r="T20" i="66"/>
  <c r="J20" i="83"/>
  <c r="L22" i="83"/>
  <c r="O22" i="83" s="1"/>
  <c r="O20" i="83" s="1"/>
  <c r="U54" i="66"/>
  <c r="L45" i="83"/>
  <c r="N45" i="83" s="1"/>
  <c r="N43" i="83" s="1"/>
  <c r="N42" i="83" s="1"/>
  <c r="N32" i="83" s="1"/>
  <c r="J161" i="66"/>
  <c r="Q33" i="66"/>
  <c r="Z37" i="80"/>
  <c r="Z36" i="80" s="1"/>
  <c r="N24" i="80"/>
  <c r="N22" i="80" s="1"/>
  <c r="U37" i="80"/>
  <c r="U36" i="80" s="1"/>
  <c r="S24" i="66" s="1"/>
  <c r="O112" i="80"/>
  <c r="M76" i="66"/>
  <c r="W112" i="80"/>
  <c r="U76" i="66"/>
  <c r="L115" i="80"/>
  <c r="J78" i="66"/>
  <c r="J212" i="66"/>
  <c r="L259" i="80"/>
  <c r="L212" i="66" s="1"/>
  <c r="L299" i="80"/>
  <c r="J252" i="66"/>
  <c r="N33" i="66"/>
  <c r="R35" i="66"/>
  <c r="O7" i="80"/>
  <c r="J9" i="80"/>
  <c r="L9" i="80" s="1"/>
  <c r="N9" i="80" s="1"/>
  <c r="N7" i="80" s="1"/>
  <c r="M20" i="66"/>
  <c r="J32" i="80"/>
  <c r="J51" i="80"/>
  <c r="L51" i="80" s="1"/>
  <c r="L91" i="80"/>
  <c r="L56" i="66" s="1"/>
  <c r="K96" i="80"/>
  <c r="L179" i="80"/>
  <c r="L142" i="66" s="1"/>
  <c r="J142" i="66"/>
  <c r="J204" i="66"/>
  <c r="L251" i="80"/>
  <c r="L204" i="66" s="1"/>
  <c r="J27" i="66"/>
  <c r="X41" i="66"/>
  <c r="J8" i="80"/>
  <c r="Q38" i="80"/>
  <c r="Q50" i="80"/>
  <c r="T112" i="80"/>
  <c r="K184" i="80"/>
  <c r="K147" i="66" s="1"/>
  <c r="K149" i="66"/>
  <c r="R184" i="80"/>
  <c r="P153" i="66"/>
  <c r="L196" i="80"/>
  <c r="M196" i="80" s="1"/>
  <c r="M195" i="80" s="1"/>
  <c r="M184" i="80" s="1"/>
  <c r="P209" i="80"/>
  <c r="N209" i="80"/>
  <c r="R209" i="80"/>
  <c r="V209" i="80"/>
  <c r="Z209" i="80"/>
  <c r="L217" i="80"/>
  <c r="L170" i="66" s="1"/>
  <c r="T209" i="80"/>
  <c r="L226" i="80"/>
  <c r="L179" i="66" s="1"/>
  <c r="J179" i="66"/>
  <c r="L262" i="80"/>
  <c r="J215" i="66"/>
  <c r="L270" i="80"/>
  <c r="L223" i="66" s="1"/>
  <c r="J223" i="66"/>
  <c r="O273" i="80"/>
  <c r="M227" i="66"/>
  <c r="S273" i="80"/>
  <c r="Q227" i="66"/>
  <c r="W273" i="80"/>
  <c r="U227" i="66"/>
  <c r="J274" i="80"/>
  <c r="J228" i="66"/>
  <c r="L284" i="80"/>
  <c r="L237" i="66" s="1"/>
  <c r="J237" i="66"/>
  <c r="J16" i="80"/>
  <c r="V14" i="80"/>
  <c r="T10" i="66" s="1"/>
  <c r="S112" i="80"/>
  <c r="Q76" i="66"/>
  <c r="R33" i="66"/>
  <c r="N35" i="66"/>
  <c r="N41" i="66"/>
  <c r="P37" i="80"/>
  <c r="L155" i="80"/>
  <c r="L118" i="66" s="1"/>
  <c r="L228" i="80"/>
  <c r="L181" i="66" s="1"/>
  <c r="J181" i="66"/>
  <c r="L240" i="80"/>
  <c r="L193" i="66" s="1"/>
  <c r="L286" i="80"/>
  <c r="L239" i="66" s="1"/>
  <c r="J239" i="66"/>
  <c r="L297" i="80"/>
  <c r="L250" i="66" s="1"/>
  <c r="J250" i="66"/>
  <c r="J294" i="80"/>
  <c r="K41" i="66"/>
  <c r="N58" i="66"/>
  <c r="R58" i="66"/>
  <c r="J62" i="66"/>
  <c r="N66" i="66"/>
  <c r="R66" i="66"/>
  <c r="V66" i="66"/>
  <c r="J67" i="66"/>
  <c r="Q70" i="66"/>
  <c r="N117" i="66"/>
  <c r="V117" i="66"/>
  <c r="J118" i="66"/>
  <c r="J136" i="66"/>
  <c r="P247" i="66"/>
  <c r="X247" i="66"/>
  <c r="R38" i="80"/>
  <c r="R37" i="80" s="1"/>
  <c r="R7" i="80"/>
  <c r="P7" i="66" s="1"/>
  <c r="V38" i="80"/>
  <c r="V37" i="80" s="1"/>
  <c r="V7" i="80"/>
  <c r="Z7" i="80"/>
  <c r="X7" i="66" s="1"/>
  <c r="J22" i="80"/>
  <c r="L22" i="80" s="1"/>
  <c r="L14" i="66" s="1"/>
  <c r="L23" i="80"/>
  <c r="M23" i="80" s="1"/>
  <c r="M22" i="80" s="1"/>
  <c r="W36" i="80"/>
  <c r="S39" i="80"/>
  <c r="S37" i="80" s="1"/>
  <c r="V60" i="80"/>
  <c r="V50" i="80" s="1"/>
  <c r="S60" i="80"/>
  <c r="Q184" i="80"/>
  <c r="O147" i="66" s="1"/>
  <c r="O149" i="66"/>
  <c r="U184" i="80"/>
  <c r="S147" i="66" s="1"/>
  <c r="S149" i="66"/>
  <c r="Y184" i="80"/>
  <c r="W147" i="66" s="1"/>
  <c r="W149" i="66"/>
  <c r="O190" i="80"/>
  <c r="J211" i="80"/>
  <c r="L268" i="80"/>
  <c r="L221" i="66" s="1"/>
  <c r="J221" i="66"/>
  <c r="P273" i="80"/>
  <c r="N227" i="66"/>
  <c r="R227" i="66"/>
  <c r="T273" i="80"/>
  <c r="F51" i="80"/>
  <c r="L224" i="80"/>
  <c r="L177" i="66" s="1"/>
  <c r="J222" i="80"/>
  <c r="L244" i="80"/>
  <c r="Q6" i="80"/>
  <c r="U6" i="80"/>
  <c r="S6" i="66" s="1"/>
  <c r="O36" i="80"/>
  <c r="J87" i="80"/>
  <c r="L87" i="80" s="1"/>
  <c r="L88" i="80"/>
  <c r="M88" i="80" s="1"/>
  <c r="M87" i="80" s="1"/>
  <c r="N112" i="80"/>
  <c r="R112" i="80"/>
  <c r="V112" i="80"/>
  <c r="Z112" i="80"/>
  <c r="K209" i="80"/>
  <c r="O209" i="80"/>
  <c r="S209" i="80"/>
  <c r="W209" i="80"/>
  <c r="J233" i="80"/>
  <c r="L280" i="80"/>
  <c r="J278" i="80"/>
  <c r="J47" i="66"/>
  <c r="J94" i="66"/>
  <c r="J99" i="66"/>
  <c r="J109" i="66"/>
  <c r="J128" i="66"/>
  <c r="J155" i="66"/>
  <c r="F143" i="80"/>
  <c r="J86" i="66"/>
  <c r="J72" i="66"/>
  <c r="J88" i="66"/>
  <c r="J101" i="66"/>
  <c r="F132" i="80"/>
  <c r="J98" i="66"/>
  <c r="J130" i="66"/>
  <c r="L119" i="80"/>
  <c r="L82" i="66" s="1"/>
  <c r="L178" i="80"/>
  <c r="L141" i="66" s="1"/>
  <c r="J80" i="66"/>
  <c r="J123" i="66"/>
  <c r="J126" i="66"/>
  <c r="J151" i="66"/>
  <c r="F172" i="80"/>
  <c r="J115" i="66"/>
  <c r="J61" i="66"/>
  <c r="J69" i="66"/>
  <c r="J89" i="66"/>
  <c r="J108" i="66"/>
  <c r="J139" i="66"/>
  <c r="J103" i="80"/>
  <c r="L103" i="80" s="1"/>
  <c r="J129" i="66"/>
  <c r="L97" i="80"/>
  <c r="L60" i="66" s="1"/>
  <c r="L130" i="80"/>
  <c r="L93" i="66" s="1"/>
  <c r="L134" i="80"/>
  <c r="L97" i="66" s="1"/>
  <c r="J157" i="80"/>
  <c r="L171" i="80"/>
  <c r="L134" i="66" s="1"/>
  <c r="J64" i="66"/>
  <c r="J91" i="66"/>
  <c r="J127" i="66"/>
  <c r="J131" i="66"/>
  <c r="J137" i="66"/>
  <c r="J65" i="80"/>
  <c r="L65" i="80" s="1"/>
  <c r="J76" i="80"/>
  <c r="L76" i="80" s="1"/>
  <c r="J105" i="66"/>
  <c r="L77" i="80"/>
  <c r="F157" i="80"/>
  <c r="J65" i="66"/>
  <c r="J68" i="66"/>
  <c r="J81" i="66"/>
  <c r="J85" i="66"/>
  <c r="J104" i="66"/>
  <c r="J121" i="66"/>
  <c r="J144" i="66"/>
  <c r="J152" i="66"/>
  <c r="F103" i="80"/>
  <c r="J186" i="80"/>
  <c r="L187" i="80"/>
  <c r="J100" i="66"/>
  <c r="P14" i="66"/>
  <c r="R6" i="80"/>
  <c r="R5" i="80" s="1"/>
  <c r="P5" i="66" s="1"/>
  <c r="L110" i="80"/>
  <c r="J9" i="66"/>
  <c r="J103" i="66"/>
  <c r="J111" i="66"/>
  <c r="J143" i="66"/>
  <c r="J68" i="80"/>
  <c r="L68" i="80" s="1"/>
  <c r="J107" i="80"/>
  <c r="F107" i="80"/>
  <c r="J12" i="66"/>
  <c r="L177" i="80"/>
  <c r="L140" i="66" s="1"/>
  <c r="J124" i="66"/>
  <c r="J132" i="66"/>
  <c r="J150" i="66"/>
  <c r="Q37" i="80"/>
  <c r="J116" i="80"/>
  <c r="F116" i="80"/>
  <c r="J121" i="80"/>
  <c r="J132" i="80"/>
  <c r="J143" i="80"/>
  <c r="L158" i="80"/>
  <c r="J172" i="80"/>
  <c r="J154" i="66"/>
  <c r="L193" i="80"/>
  <c r="L154" i="66" s="1"/>
  <c r="J159" i="66"/>
  <c r="L160" i="66"/>
  <c r="L153" i="66"/>
  <c r="J93" i="80"/>
  <c r="J58" i="66" s="1"/>
  <c r="N86" i="80"/>
  <c r="W86" i="80"/>
  <c r="U53" i="66" s="1"/>
  <c r="J80" i="80"/>
  <c r="L80" i="80" s="1"/>
  <c r="N61" i="80"/>
  <c r="U35" i="66"/>
  <c r="X86" i="80"/>
  <c r="L66" i="80"/>
  <c r="M66" i="80" s="1"/>
  <c r="M65" i="80" s="1"/>
  <c r="M61" i="80" s="1"/>
  <c r="M60" i="80" s="1"/>
  <c r="W61" i="80"/>
  <c r="W60" i="80" s="1"/>
  <c r="J62" i="80"/>
  <c r="J21" i="66"/>
  <c r="W14" i="66"/>
  <c r="L17" i="80"/>
  <c r="L11" i="66" s="1"/>
  <c r="F6" i="80"/>
  <c r="F5" i="80" s="1"/>
  <c r="T6" i="80"/>
  <c r="T5" i="80" s="1"/>
  <c r="X6" i="80"/>
  <c r="J16" i="66"/>
  <c r="L35" i="80"/>
  <c r="L23" i="66" s="1"/>
  <c r="J19" i="66"/>
  <c r="V14" i="66"/>
  <c r="J15" i="66"/>
  <c r="J18" i="66"/>
  <c r="R14" i="66"/>
  <c r="L27" i="80"/>
  <c r="L17" i="66" s="1"/>
  <c r="N14" i="66"/>
  <c r="S14" i="66"/>
  <c r="O14" i="66"/>
  <c r="K6" i="80"/>
  <c r="K5" i="80" s="1"/>
  <c r="K14" i="66"/>
  <c r="J42" i="80"/>
  <c r="L34" i="80"/>
  <c r="AB59" i="79"/>
  <c r="U70" i="66"/>
  <c r="L55" i="82"/>
  <c r="L51" i="82"/>
  <c r="O257" i="82" l="1"/>
  <c r="T225" i="66"/>
  <c r="S257" i="82"/>
  <c r="X50" i="80"/>
  <c r="M24" i="66"/>
  <c r="U284" i="78"/>
  <c r="T50" i="80"/>
  <c r="J161" i="79"/>
  <c r="L161" i="79" s="1"/>
  <c r="L68" i="66"/>
  <c r="Q255" i="81"/>
  <c r="O162" i="66"/>
  <c r="R268" i="83"/>
  <c r="J40" i="84"/>
  <c r="L40" i="84" s="1"/>
  <c r="L34" i="66"/>
  <c r="J160" i="83"/>
  <c r="L160" i="83" s="1"/>
  <c r="R255" i="81"/>
  <c r="AB270" i="68"/>
  <c r="L199" i="66"/>
  <c r="V70" i="66"/>
  <c r="T255" i="84"/>
  <c r="S75" i="66"/>
  <c r="O9" i="39"/>
  <c r="W284" i="78"/>
  <c r="R41" i="66"/>
  <c r="S106" i="66"/>
  <c r="O255" i="81"/>
  <c r="X255" i="81"/>
  <c r="L36" i="66"/>
  <c r="L110" i="66"/>
  <c r="K268" i="83"/>
  <c r="S226" i="66"/>
  <c r="K8" i="39"/>
  <c r="K11" i="39" s="1"/>
  <c r="P50" i="80"/>
  <c r="Q255" i="84"/>
  <c r="L229" i="66"/>
  <c r="O40" i="66"/>
  <c r="X269" i="79"/>
  <c r="W255" i="81"/>
  <c r="S284" i="78"/>
  <c r="L39" i="66"/>
  <c r="L46" i="79"/>
  <c r="P46" i="79" s="1"/>
  <c r="P45" i="79" s="1"/>
  <c r="P40" i="79" s="1"/>
  <c r="P32" i="79" s="1"/>
  <c r="L107" i="66"/>
  <c r="L21" i="66"/>
  <c r="R32" i="78"/>
  <c r="R284" i="78" s="1"/>
  <c r="J44" i="66"/>
  <c r="J66" i="66"/>
  <c r="J120" i="66"/>
  <c r="Y6" i="80"/>
  <c r="Y5" i="80" s="1"/>
  <c r="W5" i="66" s="1"/>
  <c r="L78" i="66"/>
  <c r="V40" i="66"/>
  <c r="J32" i="81"/>
  <c r="L32" i="81" s="1"/>
  <c r="U106" i="66"/>
  <c r="L121" i="79"/>
  <c r="N121" i="79" s="1"/>
  <c r="N120" i="79" s="1"/>
  <c r="Y50" i="80"/>
  <c r="W257" i="82"/>
  <c r="J147" i="81"/>
  <c r="L147" i="81" s="1"/>
  <c r="S255" i="81"/>
  <c r="J32" i="84"/>
  <c r="L32" i="84" s="1"/>
  <c r="U255" i="84"/>
  <c r="L47" i="66"/>
  <c r="O70" i="66"/>
  <c r="L151" i="66"/>
  <c r="O32" i="78"/>
  <c r="O284" i="78" s="1"/>
  <c r="U8" i="39"/>
  <c r="U11" i="39" s="1"/>
  <c r="U12" i="39" s="1"/>
  <c r="Q284" i="78"/>
  <c r="R5" i="68"/>
  <c r="J6" i="68"/>
  <c r="J5" i="68" s="1"/>
  <c r="G5" i="69" s="1"/>
  <c r="L201" i="66"/>
  <c r="U59" i="66"/>
  <c r="L150" i="66"/>
  <c r="O6" i="66"/>
  <c r="R60" i="80"/>
  <c r="P40" i="66" s="1"/>
  <c r="P162" i="66"/>
  <c r="J6" i="78"/>
  <c r="L6" i="78" s="1"/>
  <c r="M106" i="66"/>
  <c r="M268" i="83"/>
  <c r="J146" i="79"/>
  <c r="L146" i="79" s="1"/>
  <c r="Z239" i="79"/>
  <c r="S225" i="66" s="1"/>
  <c r="M59" i="66"/>
  <c r="V225" i="66"/>
  <c r="T257" i="82"/>
  <c r="U257" i="82"/>
  <c r="U268" i="83"/>
  <c r="L249" i="66"/>
  <c r="T32" i="83"/>
  <c r="T268" i="83" s="1"/>
  <c r="P255" i="84"/>
  <c r="S270" i="68"/>
  <c r="J71" i="79"/>
  <c r="J70" i="79" s="1"/>
  <c r="J59" i="79" s="1"/>
  <c r="O226" i="66"/>
  <c r="J40" i="82"/>
  <c r="J32" i="82" s="1"/>
  <c r="X24" i="66"/>
  <c r="N60" i="80"/>
  <c r="L44" i="66"/>
  <c r="AC270" i="68"/>
  <c r="J138" i="68"/>
  <c r="L270" i="68"/>
  <c r="T270" i="68"/>
  <c r="K128" i="68"/>
  <c r="K270" i="68" s="1"/>
  <c r="Y284" i="78"/>
  <c r="L52" i="82"/>
  <c r="M255" i="84"/>
  <c r="L163" i="66"/>
  <c r="W162" i="66"/>
  <c r="S162" i="66"/>
  <c r="M40" i="66"/>
  <c r="N59" i="66"/>
  <c r="S40" i="66"/>
  <c r="L77" i="66"/>
  <c r="G6" i="39"/>
  <c r="U270" i="68"/>
  <c r="L73" i="66"/>
  <c r="W70" i="66"/>
  <c r="J48" i="66"/>
  <c r="W40" i="66"/>
  <c r="Q269" i="79"/>
  <c r="K5" i="78"/>
  <c r="K5" i="66" s="1"/>
  <c r="K20" i="66"/>
  <c r="O270" i="68"/>
  <c r="L3" i="39"/>
  <c r="L7" i="39" s="1"/>
  <c r="V239" i="79"/>
  <c r="O225" i="66" s="1"/>
  <c r="J138" i="66"/>
  <c r="K59" i="66"/>
  <c r="L38" i="66"/>
  <c r="K40" i="66"/>
  <c r="V255" i="81"/>
  <c r="V75" i="66"/>
  <c r="J59" i="84"/>
  <c r="L59" i="84" s="1"/>
  <c r="T40" i="66"/>
  <c r="J57" i="68"/>
  <c r="G11" i="69" s="1"/>
  <c r="V24" i="66"/>
  <c r="W6" i="66"/>
  <c r="Q9" i="39"/>
  <c r="Q162" i="66"/>
  <c r="K22" i="66"/>
  <c r="L72" i="78"/>
  <c r="L52" i="66" s="1"/>
  <c r="J104" i="68"/>
  <c r="AA270" i="68"/>
  <c r="Y269" i="79"/>
  <c r="P257" i="82"/>
  <c r="S255" i="84"/>
  <c r="L85" i="66"/>
  <c r="J175" i="68"/>
  <c r="G12" i="69" s="1"/>
  <c r="L81" i="66"/>
  <c r="R255" i="84"/>
  <c r="J5" i="82"/>
  <c r="L5" i="82" s="1"/>
  <c r="L245" i="66"/>
  <c r="O59" i="66"/>
  <c r="X270" i="68"/>
  <c r="I3" i="39"/>
  <c r="I7" i="39" s="1"/>
  <c r="N255" i="81"/>
  <c r="S268" i="83"/>
  <c r="J211" i="68"/>
  <c r="G13" i="69" s="1"/>
  <c r="J175" i="83"/>
  <c r="L175" i="83" s="1"/>
  <c r="X255" i="84"/>
  <c r="M32" i="78"/>
  <c r="M284" i="78" s="1"/>
  <c r="R59" i="66"/>
  <c r="W225" i="66"/>
  <c r="X53" i="66"/>
  <c r="S59" i="66"/>
  <c r="O77" i="79"/>
  <c r="L202" i="66"/>
  <c r="V108" i="79"/>
  <c r="O114" i="66"/>
  <c r="L215" i="66"/>
  <c r="J70" i="78"/>
  <c r="Y270" i="68"/>
  <c r="P269" i="79"/>
  <c r="AE160" i="79" s="1"/>
  <c r="J160" i="79" s="1"/>
  <c r="J146" i="66" s="1"/>
  <c r="K225" i="66"/>
  <c r="V257" i="82"/>
  <c r="N255" i="84"/>
  <c r="O255" i="84"/>
  <c r="M255" i="81"/>
  <c r="J115" i="79"/>
  <c r="L22" i="66"/>
  <c r="W108" i="79"/>
  <c r="P113" i="66"/>
  <c r="L192" i="80"/>
  <c r="N192" i="80" s="1"/>
  <c r="N190" i="80" s="1"/>
  <c r="R25" i="66"/>
  <c r="T75" i="66"/>
  <c r="S6" i="80"/>
  <c r="S5" i="80" s="1"/>
  <c r="Q5" i="66" s="1"/>
  <c r="V6" i="66"/>
  <c r="J153" i="66"/>
  <c r="M162" i="66"/>
  <c r="M70" i="66"/>
  <c r="W226" i="66"/>
  <c r="T162" i="66"/>
  <c r="Z6" i="80"/>
  <c r="X6" i="66" s="1"/>
  <c r="L252" i="66"/>
  <c r="M75" i="66"/>
  <c r="J214" i="66"/>
  <c r="L13" i="66"/>
  <c r="J46" i="78"/>
  <c r="L46" i="78" s="1"/>
  <c r="AA269" i="79"/>
  <c r="L136" i="66"/>
  <c r="N75" i="66"/>
  <c r="L40" i="82"/>
  <c r="L148" i="66"/>
  <c r="J39" i="80"/>
  <c r="L39" i="80" s="1"/>
  <c r="N39" i="80" s="1"/>
  <c r="N37" i="80" s="1"/>
  <c r="M257" i="82"/>
  <c r="N257" i="82"/>
  <c r="V255" i="84"/>
  <c r="K255" i="84"/>
  <c r="L176" i="66"/>
  <c r="AA268" i="83"/>
  <c r="P255" i="81"/>
  <c r="W255" i="84"/>
  <c r="Q268" i="83"/>
  <c r="Q59" i="66"/>
  <c r="J4" i="39"/>
  <c r="G4" i="39" s="1"/>
  <c r="J226" i="84"/>
  <c r="J225" i="84" s="1"/>
  <c r="L225" i="84" s="1"/>
  <c r="J10" i="39" s="1"/>
  <c r="J64" i="83"/>
  <c r="L64" i="83" s="1"/>
  <c r="V270" i="68"/>
  <c r="L187" i="66"/>
  <c r="W59" i="66"/>
  <c r="J85" i="78"/>
  <c r="L85" i="78" s="1"/>
  <c r="W270" i="68"/>
  <c r="L42" i="66"/>
  <c r="J176" i="78"/>
  <c r="L176" i="78" s="1"/>
  <c r="L178" i="78"/>
  <c r="V32" i="83"/>
  <c r="V268" i="83" s="1"/>
  <c r="C7" i="39"/>
  <c r="X32" i="78"/>
  <c r="X284" i="78" s="1"/>
  <c r="J198" i="80"/>
  <c r="Z32" i="83"/>
  <c r="Z268" i="83" s="1"/>
  <c r="N108" i="79"/>
  <c r="N77" i="79" s="1"/>
  <c r="L8" i="39" s="1"/>
  <c r="L11" i="39" s="1"/>
  <c r="W239" i="79"/>
  <c r="P226" i="66"/>
  <c r="T269" i="79"/>
  <c r="L200" i="66"/>
  <c r="K75" i="66"/>
  <c r="L67" i="66"/>
  <c r="V162" i="66"/>
  <c r="U269" i="79"/>
  <c r="L51" i="66"/>
  <c r="S70" i="79"/>
  <c r="S59" i="79" s="1"/>
  <c r="J73" i="66"/>
  <c r="M270" i="68"/>
  <c r="J3" i="39"/>
  <c r="J128" i="68"/>
  <c r="G7" i="69" s="1"/>
  <c r="C8" i="39"/>
  <c r="C11" i="39" s="1"/>
  <c r="L166" i="82"/>
  <c r="J164" i="82"/>
  <c r="L164" i="82" s="1"/>
  <c r="L78" i="79"/>
  <c r="J77" i="82"/>
  <c r="L77" i="82" s="1"/>
  <c r="L78" i="82"/>
  <c r="K257" i="82"/>
  <c r="J162" i="81"/>
  <c r="L162" i="81" s="1"/>
  <c r="L164" i="81"/>
  <c r="T59" i="66"/>
  <c r="J244" i="66"/>
  <c r="L273" i="78"/>
  <c r="T8" i="39"/>
  <c r="L233" i="66"/>
  <c r="R162" i="66"/>
  <c r="R75" i="66"/>
  <c r="L214" i="66"/>
  <c r="J101" i="78"/>
  <c r="L101" i="78" s="1"/>
  <c r="J240" i="79"/>
  <c r="Y37" i="80"/>
  <c r="W25" i="66" s="1"/>
  <c r="V78" i="78"/>
  <c r="J79" i="78"/>
  <c r="L79" i="78" s="1"/>
  <c r="J88" i="83"/>
  <c r="L88" i="83" s="1"/>
  <c r="L89" i="83"/>
  <c r="L149" i="84"/>
  <c r="J147" i="84"/>
  <c r="L147" i="84" s="1"/>
  <c r="L246" i="66"/>
  <c r="X225" i="66"/>
  <c r="F270" i="68"/>
  <c r="R32" i="66"/>
  <c r="L49" i="66"/>
  <c r="J40" i="79"/>
  <c r="J32" i="79" s="1"/>
  <c r="U5" i="80"/>
  <c r="U302" i="80" s="1"/>
  <c r="L121" i="66"/>
  <c r="W6" i="80"/>
  <c r="K162" i="66"/>
  <c r="Q40" i="66"/>
  <c r="Q75" i="66"/>
  <c r="P147" i="66"/>
  <c r="J35" i="66"/>
  <c r="J200" i="66"/>
  <c r="U75" i="66"/>
  <c r="I8" i="39"/>
  <c r="I11" i="39" s="1"/>
  <c r="J63" i="83"/>
  <c r="L63" i="83" s="1"/>
  <c r="W54" i="66"/>
  <c r="Q25" i="69"/>
  <c r="Z269" i="79"/>
  <c r="M269" i="79"/>
  <c r="AC269" i="79"/>
  <c r="AE70" i="79"/>
  <c r="X71" i="66"/>
  <c r="J162" i="84"/>
  <c r="L162" i="84" s="1"/>
  <c r="J228" i="82"/>
  <c r="J75" i="84"/>
  <c r="L79" i="81"/>
  <c r="J75" i="81"/>
  <c r="L75" i="81" s="1"/>
  <c r="W268" i="83"/>
  <c r="J13" i="66"/>
  <c r="T226" i="66"/>
  <c r="P59" i="66"/>
  <c r="J20" i="66"/>
  <c r="K226" i="66"/>
  <c r="X226" i="66"/>
  <c r="J38" i="80"/>
  <c r="L38" i="80" s="1"/>
  <c r="M38" i="80" s="1"/>
  <c r="M37" i="80" s="1"/>
  <c r="M36" i="80" s="1"/>
  <c r="L149" i="82"/>
  <c r="P9" i="39"/>
  <c r="J226" i="81"/>
  <c r="L227" i="81"/>
  <c r="J59" i="81"/>
  <c r="L59" i="81" s="1"/>
  <c r="J238" i="68"/>
  <c r="R237" i="68"/>
  <c r="J237" i="68" s="1"/>
  <c r="G21" i="69" s="1"/>
  <c r="P32" i="78"/>
  <c r="P284" i="78" s="1"/>
  <c r="P33" i="66"/>
  <c r="L46" i="66"/>
  <c r="J25" i="78"/>
  <c r="K269" i="79"/>
  <c r="S32" i="66"/>
  <c r="P32" i="83"/>
  <c r="P268" i="83" s="1"/>
  <c r="J49" i="66"/>
  <c r="V25" i="66"/>
  <c r="L157" i="80"/>
  <c r="L120" i="66" s="1"/>
  <c r="S25" i="66"/>
  <c r="U162" i="66"/>
  <c r="X40" i="66"/>
  <c r="J76" i="66"/>
  <c r="V226" i="66"/>
  <c r="X162" i="66"/>
  <c r="N162" i="66"/>
  <c r="O32" i="66"/>
  <c r="S50" i="80"/>
  <c r="Q32" i="66" s="1"/>
  <c r="J42" i="83"/>
  <c r="O32" i="83"/>
  <c r="W53" i="66"/>
  <c r="AD269" i="79"/>
  <c r="L216" i="66"/>
  <c r="J195" i="80"/>
  <c r="J156" i="66" s="1"/>
  <c r="L197" i="80"/>
  <c r="N197" i="80" s="1"/>
  <c r="N195" i="80" s="1"/>
  <c r="N184" i="80" s="1"/>
  <c r="R9" i="39" s="1"/>
  <c r="L5" i="79"/>
  <c r="J46" i="66"/>
  <c r="J5" i="84"/>
  <c r="L5" i="84" s="1"/>
  <c r="L6" i="84"/>
  <c r="L232" i="66"/>
  <c r="L79" i="83"/>
  <c r="L66" i="66" s="1"/>
  <c r="J72" i="83"/>
  <c r="L72" i="83" s="1"/>
  <c r="L6" i="81"/>
  <c r="J5" i="81"/>
  <c r="L5" i="81" s="1"/>
  <c r="O6" i="83"/>
  <c r="O5" i="83" s="1"/>
  <c r="N49" i="66"/>
  <c r="N45" i="78"/>
  <c r="L257" i="83"/>
  <c r="J239" i="83"/>
  <c r="Y268" i="83"/>
  <c r="J185" i="68"/>
  <c r="G9" i="69" s="1"/>
  <c r="J8" i="66"/>
  <c r="J243" i="68"/>
  <c r="J33" i="83"/>
  <c r="L33" i="83" s="1"/>
  <c r="L260" i="78"/>
  <c r="J255" i="78"/>
  <c r="J191" i="78"/>
  <c r="L191" i="78" s="1"/>
  <c r="L193" i="78"/>
  <c r="L20" i="78"/>
  <c r="J14" i="66"/>
  <c r="L211" i="79"/>
  <c r="L197" i="66" s="1"/>
  <c r="J197" i="66"/>
  <c r="J176" i="79"/>
  <c r="L176" i="79" s="1"/>
  <c r="W75" i="66"/>
  <c r="J117" i="66"/>
  <c r="L128" i="79"/>
  <c r="L117" i="66" s="1"/>
  <c r="J114" i="66"/>
  <c r="L120" i="79"/>
  <c r="L114" i="66" s="1"/>
  <c r="J93" i="68"/>
  <c r="G6" i="69" s="1"/>
  <c r="Z270" i="68"/>
  <c r="Q104" i="68"/>
  <c r="Q93" i="68" s="1"/>
  <c r="N270" i="68"/>
  <c r="K3" i="39"/>
  <c r="K7" i="39" s="1"/>
  <c r="T77" i="78"/>
  <c r="T53" i="66" s="1"/>
  <c r="J39" i="78"/>
  <c r="J38" i="66"/>
  <c r="L35" i="78"/>
  <c r="L35" i="66" s="1"/>
  <c r="K33" i="78"/>
  <c r="L33" i="78" s="1"/>
  <c r="K35" i="66"/>
  <c r="J5" i="78"/>
  <c r="L42" i="83"/>
  <c r="J25" i="83"/>
  <c r="X24" i="83"/>
  <c r="U24" i="66" s="1"/>
  <c r="L20" i="83"/>
  <c r="J5" i="83"/>
  <c r="L5" i="83" s="1"/>
  <c r="N8" i="39"/>
  <c r="N11" i="39" s="1"/>
  <c r="N12" i="39" s="1"/>
  <c r="N268" i="83"/>
  <c r="L93" i="80"/>
  <c r="L58" i="66" s="1"/>
  <c r="M86" i="80"/>
  <c r="M50" i="80" s="1"/>
  <c r="R36" i="80"/>
  <c r="P24" i="66" s="1"/>
  <c r="P25" i="66"/>
  <c r="S36" i="80"/>
  <c r="Q24" i="66" s="1"/>
  <c r="Q25" i="66"/>
  <c r="T272" i="80"/>
  <c r="R225" i="66" s="1"/>
  <c r="R226" i="66"/>
  <c r="V6" i="80"/>
  <c r="T7" i="66"/>
  <c r="W272" i="80"/>
  <c r="U225" i="66" s="1"/>
  <c r="U226" i="66"/>
  <c r="V36" i="80"/>
  <c r="T24" i="66" s="1"/>
  <c r="T25" i="66"/>
  <c r="J7" i="80"/>
  <c r="L8" i="80"/>
  <c r="M8" i="80" s="1"/>
  <c r="M7" i="80" s="1"/>
  <c r="M6" i="80" s="1"/>
  <c r="M5" i="80" s="1"/>
  <c r="K302" i="80"/>
  <c r="Z5" i="80"/>
  <c r="Z302" i="80" s="1"/>
  <c r="Q5" i="80"/>
  <c r="O5" i="66" s="1"/>
  <c r="X25" i="66"/>
  <c r="J175" i="66"/>
  <c r="L222" i="80"/>
  <c r="L175" i="66" s="1"/>
  <c r="P272" i="80"/>
  <c r="N225" i="66" s="1"/>
  <c r="N226" i="66"/>
  <c r="J231" i="66"/>
  <c r="L278" i="80"/>
  <c r="O184" i="80"/>
  <c r="M147" i="66" s="1"/>
  <c r="M153" i="66"/>
  <c r="L294" i="80"/>
  <c r="L247" i="66" s="1"/>
  <c r="J247" i="66"/>
  <c r="O272" i="80"/>
  <c r="M225" i="66" s="1"/>
  <c r="M226" i="66"/>
  <c r="J14" i="80"/>
  <c r="L16" i="80"/>
  <c r="N16" i="80" s="1"/>
  <c r="N14" i="80" s="1"/>
  <c r="N6" i="80" s="1"/>
  <c r="N5" i="80" s="1"/>
  <c r="F50" i="80"/>
  <c r="J86" i="80"/>
  <c r="L233" i="80"/>
  <c r="L186" i="66" s="1"/>
  <c r="J186" i="66"/>
  <c r="Y47" i="80"/>
  <c r="J49" i="80"/>
  <c r="J209" i="80"/>
  <c r="L211" i="80"/>
  <c r="J164" i="66"/>
  <c r="P36" i="80"/>
  <c r="N24" i="66" s="1"/>
  <c r="N25" i="66"/>
  <c r="J273" i="80"/>
  <c r="J227" i="66"/>
  <c r="L274" i="80"/>
  <c r="S272" i="80"/>
  <c r="Q225" i="66" s="1"/>
  <c r="Q226" i="66"/>
  <c r="L195" i="80"/>
  <c r="L156" i="66" s="1"/>
  <c r="O6" i="80"/>
  <c r="M7" i="66"/>
  <c r="F96" i="80"/>
  <c r="F112" i="80"/>
  <c r="J45" i="66"/>
  <c r="L45" i="66"/>
  <c r="L143" i="80"/>
  <c r="L186" i="80"/>
  <c r="J149" i="66"/>
  <c r="X5" i="80"/>
  <c r="P6" i="66"/>
  <c r="L172" i="80"/>
  <c r="L135" i="66" s="1"/>
  <c r="L121" i="80"/>
  <c r="L84" i="66" s="1"/>
  <c r="J84" i="66"/>
  <c r="L116" i="80"/>
  <c r="J112" i="80"/>
  <c r="L112" i="80" s="1"/>
  <c r="J79" i="66"/>
  <c r="L107" i="80"/>
  <c r="J96" i="80"/>
  <c r="L96" i="80" s="1"/>
  <c r="L132" i="80"/>
  <c r="L95" i="66" s="1"/>
  <c r="J95" i="66"/>
  <c r="O25" i="66"/>
  <c r="Q36" i="80"/>
  <c r="O24" i="66" s="1"/>
  <c r="N50" i="80"/>
  <c r="W50" i="80"/>
  <c r="U32" i="66" s="1"/>
  <c r="U40" i="66"/>
  <c r="U41" i="66"/>
  <c r="L62" i="80"/>
  <c r="J61" i="80"/>
  <c r="R6" i="66"/>
  <c r="K6" i="66"/>
  <c r="N5" i="66"/>
  <c r="N6" i="66"/>
  <c r="R5" i="66"/>
  <c r="L32" i="80"/>
  <c r="L42" i="80"/>
  <c r="L28" i="66" s="1"/>
  <c r="J28" i="66"/>
  <c r="AB269" i="79"/>
  <c r="X257" i="82"/>
  <c r="X302" i="80" l="1"/>
  <c r="L231" i="66"/>
  <c r="R50" i="80"/>
  <c r="R302" i="80" s="1"/>
  <c r="M8" i="39"/>
  <c r="L25" i="78"/>
  <c r="J24" i="78"/>
  <c r="L24" i="78" s="1"/>
  <c r="L40" i="79"/>
  <c r="L198" i="80"/>
  <c r="L157" i="66" s="1"/>
  <c r="Q6" i="66"/>
  <c r="J135" i="66"/>
  <c r="P32" i="66"/>
  <c r="J45" i="78"/>
  <c r="L45" i="78" s="1"/>
  <c r="L244" i="66"/>
  <c r="M9" i="39"/>
  <c r="L70" i="79"/>
  <c r="L70" i="66" s="1"/>
  <c r="L71" i="79"/>
  <c r="L71" i="66" s="1"/>
  <c r="J71" i="66"/>
  <c r="T11" i="39"/>
  <c r="T12" i="39" s="1"/>
  <c r="H3" i="39"/>
  <c r="H7" i="39" s="1"/>
  <c r="R270" i="68"/>
  <c r="L33" i="66"/>
  <c r="L20" i="66"/>
  <c r="J7" i="39"/>
  <c r="I12" i="39"/>
  <c r="AE77" i="79"/>
  <c r="X146" i="66"/>
  <c r="C12" i="39"/>
  <c r="J70" i="66"/>
  <c r="X32" i="66"/>
  <c r="O106" i="66"/>
  <c r="V77" i="79"/>
  <c r="J270" i="68"/>
  <c r="W32" i="66"/>
  <c r="L70" i="78"/>
  <c r="L50" i="66" s="1"/>
  <c r="J50" i="66"/>
  <c r="P302" i="80"/>
  <c r="J37" i="80"/>
  <c r="T302" i="80"/>
  <c r="R255" i="66" s="1"/>
  <c r="L5" i="78"/>
  <c r="S255" i="66"/>
  <c r="L226" i="84"/>
  <c r="S8" i="39"/>
  <c r="S11" i="39" s="1"/>
  <c r="S12" i="39" s="1"/>
  <c r="O269" i="79"/>
  <c r="L32" i="82"/>
  <c r="X5" i="66"/>
  <c r="L115" i="79"/>
  <c r="L113" i="66" s="1"/>
  <c r="J113" i="66"/>
  <c r="P8" i="39"/>
  <c r="S5" i="66"/>
  <c r="J157" i="66"/>
  <c r="H9" i="39"/>
  <c r="J108" i="79"/>
  <c r="L108" i="79" s="1"/>
  <c r="L106" i="66" s="1"/>
  <c r="L76" i="66"/>
  <c r="P225" i="66"/>
  <c r="P106" i="66"/>
  <c r="W77" i="79"/>
  <c r="P75" i="66" s="1"/>
  <c r="G14" i="69"/>
  <c r="J33" i="66"/>
  <c r="N269" i="79"/>
  <c r="L12" i="39"/>
  <c r="J78" i="78"/>
  <c r="L78" i="78" s="1"/>
  <c r="L54" i="66" s="1"/>
  <c r="N32" i="78"/>
  <c r="N40" i="66"/>
  <c r="W5" i="80"/>
  <c r="U5" i="66" s="1"/>
  <c r="U6" i="66"/>
  <c r="V54" i="66"/>
  <c r="V77" i="78"/>
  <c r="L79" i="66"/>
  <c r="L149" i="66"/>
  <c r="L164" i="66"/>
  <c r="K12" i="39"/>
  <c r="G10" i="69"/>
  <c r="J255" i="84"/>
  <c r="L255" i="84" s="1"/>
  <c r="L75" i="84"/>
  <c r="J8" i="39" s="1"/>
  <c r="AE59" i="79"/>
  <c r="X59" i="66" s="1"/>
  <c r="X70" i="66"/>
  <c r="L239" i="83"/>
  <c r="J238" i="83"/>
  <c r="L238" i="83" s="1"/>
  <c r="L228" i="82"/>
  <c r="J227" i="82"/>
  <c r="J257" i="82" s="1"/>
  <c r="M32" i="66"/>
  <c r="J184" i="80"/>
  <c r="J25" i="66"/>
  <c r="L227" i="66"/>
  <c r="L255" i="78"/>
  <c r="J254" i="78"/>
  <c r="L254" i="78" s="1"/>
  <c r="H10" i="39" s="1"/>
  <c r="J32" i="83"/>
  <c r="L32" i="83" s="1"/>
  <c r="L226" i="81"/>
  <c r="J225" i="81"/>
  <c r="J9" i="39"/>
  <c r="J11" i="39" s="1"/>
  <c r="J239" i="79"/>
  <c r="L239" i="79" s="1"/>
  <c r="L240" i="79"/>
  <c r="M302" i="80"/>
  <c r="Q270" i="68"/>
  <c r="X3" i="39"/>
  <c r="X7" i="39" s="1"/>
  <c r="X12" i="39" s="1"/>
  <c r="T32" i="78"/>
  <c r="T284" i="78" s="1"/>
  <c r="L39" i="78"/>
  <c r="L37" i="66" s="1"/>
  <c r="J37" i="66"/>
  <c r="K32" i="78"/>
  <c r="K33" i="66"/>
  <c r="J24" i="83"/>
  <c r="L24" i="83" s="1"/>
  <c r="L25" i="83"/>
  <c r="O25" i="83" s="1"/>
  <c r="O24" i="83" s="1"/>
  <c r="X268" i="83"/>
  <c r="L86" i="80"/>
  <c r="L49" i="80"/>
  <c r="N49" i="80" s="1"/>
  <c r="N47" i="80" s="1"/>
  <c r="N36" i="80" s="1"/>
  <c r="R8" i="39" s="1"/>
  <c r="R11" i="39" s="1"/>
  <c r="R12" i="39" s="1"/>
  <c r="J47" i="80"/>
  <c r="J36" i="80" s="1"/>
  <c r="J24" i="66" s="1"/>
  <c r="W31" i="66"/>
  <c r="Y36" i="80"/>
  <c r="T6" i="66"/>
  <c r="V5" i="80"/>
  <c r="S302" i="80"/>
  <c r="Q255" i="66" s="1"/>
  <c r="J272" i="80"/>
  <c r="J226" i="66"/>
  <c r="L273" i="80"/>
  <c r="L14" i="80"/>
  <c r="L10" i="66" s="1"/>
  <c r="J10" i="66"/>
  <c r="O5" i="80"/>
  <c r="M6" i="66"/>
  <c r="L209" i="80"/>
  <c r="L162" i="66" s="1"/>
  <c r="J162" i="66"/>
  <c r="L7" i="80"/>
  <c r="L7" i="66" s="1"/>
  <c r="J7" i="66"/>
  <c r="J6" i="80"/>
  <c r="L37" i="80"/>
  <c r="F302" i="80"/>
  <c r="V5" i="66"/>
  <c r="Q8" i="39"/>
  <c r="Q11" i="39" s="1"/>
  <c r="Q12" i="39" s="1"/>
  <c r="Q302" i="80"/>
  <c r="J60" i="80"/>
  <c r="J41" i="66"/>
  <c r="L61" i="80"/>
  <c r="L41" i="66" s="1"/>
  <c r="L59" i="79"/>
  <c r="L59" i="66" s="1"/>
  <c r="J59" i="66"/>
  <c r="X75" i="66"/>
  <c r="L160" i="79"/>
  <c r="L32" i="79"/>
  <c r="AE269" i="79" l="1"/>
  <c r="G9" i="39"/>
  <c r="P12" i="69"/>
  <c r="R12" i="69"/>
  <c r="J12" i="39"/>
  <c r="G15" i="69"/>
  <c r="G18" i="69" s="1"/>
  <c r="G23" i="69" s="1"/>
  <c r="L184" i="80"/>
  <c r="L147" i="66" s="1"/>
  <c r="R11" i="69" s="1"/>
  <c r="J147" i="66"/>
  <c r="W302" i="80"/>
  <c r="N302" i="80"/>
  <c r="J106" i="66"/>
  <c r="J77" i="79"/>
  <c r="J269" i="79" s="1"/>
  <c r="V269" i="79"/>
  <c r="O255" i="66" s="1"/>
  <c r="O75" i="66"/>
  <c r="J77" i="78"/>
  <c r="J32" i="78" s="1"/>
  <c r="L32" i="78" s="1"/>
  <c r="H8" i="39" s="1"/>
  <c r="W269" i="79"/>
  <c r="P255" i="66" s="1"/>
  <c r="X255" i="66"/>
  <c r="G3" i="39"/>
  <c r="G7" i="39" s="1"/>
  <c r="J54" i="66"/>
  <c r="L227" i="82"/>
  <c r="P10" i="39"/>
  <c r="P11" i="39" s="1"/>
  <c r="P12" i="39" s="1"/>
  <c r="L257" i="82"/>
  <c r="L226" i="66"/>
  <c r="L25" i="66"/>
  <c r="L225" i="81"/>
  <c r="M10" i="39" s="1"/>
  <c r="M11" i="39" s="1"/>
  <c r="M12" i="39" s="1"/>
  <c r="J255" i="81"/>
  <c r="L255" i="81" s="1"/>
  <c r="N32" i="66"/>
  <c r="N284" i="78"/>
  <c r="N255" i="66" s="1"/>
  <c r="V32" i="78"/>
  <c r="V53" i="66"/>
  <c r="J268" i="83"/>
  <c r="L268" i="83" s="1"/>
  <c r="T32" i="66"/>
  <c r="K32" i="66"/>
  <c r="K284" i="78"/>
  <c r="K255" i="66" s="1"/>
  <c r="U255" i="66"/>
  <c r="O268" i="83"/>
  <c r="O8" i="39"/>
  <c r="O11" i="39" s="1"/>
  <c r="O12" i="39" s="1"/>
  <c r="J5" i="80"/>
  <c r="J6" i="66"/>
  <c r="L6" i="80"/>
  <c r="L6" i="66" s="1"/>
  <c r="L272" i="80"/>
  <c r="J225" i="66"/>
  <c r="L36" i="80"/>
  <c r="L24" i="66" s="1"/>
  <c r="P6" i="69" s="1"/>
  <c r="W24" i="66"/>
  <c r="Y302" i="80"/>
  <c r="W255" i="66" s="1"/>
  <c r="R13" i="69"/>
  <c r="P13" i="69"/>
  <c r="T5" i="66"/>
  <c r="V302" i="80"/>
  <c r="T255" i="66" s="1"/>
  <c r="L47" i="80"/>
  <c r="L31" i="66" s="1"/>
  <c r="J31" i="66"/>
  <c r="O302" i="80"/>
  <c r="M255" i="66" s="1"/>
  <c r="M5" i="66"/>
  <c r="L60" i="80"/>
  <c r="L40" i="66" s="1"/>
  <c r="J50" i="80"/>
  <c r="J40" i="66"/>
  <c r="R8" i="69"/>
  <c r="P8" i="69"/>
  <c r="S160" i="79"/>
  <c r="S77" i="79" s="1"/>
  <c r="L146" i="66"/>
  <c r="R14" i="69" l="1"/>
  <c r="P11" i="69"/>
  <c r="P14" i="69" s="1"/>
  <c r="S14" i="69" s="1"/>
  <c r="G10" i="39"/>
  <c r="L269" i="79"/>
  <c r="L77" i="78"/>
  <c r="L53" i="66" s="1"/>
  <c r="J75" i="66"/>
  <c r="J284" i="78"/>
  <c r="L284" i="78" s="1"/>
  <c r="J53" i="66"/>
  <c r="L77" i="79"/>
  <c r="L75" i="66" s="1"/>
  <c r="R9" i="69" s="1"/>
  <c r="H11" i="39"/>
  <c r="H12" i="39" s="1"/>
  <c r="V284" i="78"/>
  <c r="V255" i="66" s="1"/>
  <c r="V32" i="66"/>
  <c r="L225" i="66"/>
  <c r="P21" i="69" s="1"/>
  <c r="S21" i="69" s="1"/>
  <c r="R6" i="69"/>
  <c r="J5" i="66"/>
  <c r="L5" i="80"/>
  <c r="L5" i="66" s="1"/>
  <c r="J32" i="66"/>
  <c r="L50" i="80"/>
  <c r="L32" i="66" s="1"/>
  <c r="J302" i="80"/>
  <c r="S269" i="79"/>
  <c r="W8" i="39"/>
  <c r="G8" i="39" s="1"/>
  <c r="G11" i="39" s="1"/>
  <c r="G12" i="39" s="1"/>
  <c r="P9" i="69" l="1"/>
  <c r="R21" i="69"/>
  <c r="P5" i="69"/>
  <c r="R5" i="69"/>
  <c r="L302" i="80"/>
  <c r="L255" i="66" s="1"/>
  <c r="J273" i="68" s="1"/>
  <c r="J255" i="66"/>
  <c r="P7" i="69"/>
  <c r="R7" i="69"/>
  <c r="R10" i="69" s="1"/>
  <c r="R15" i="69" s="1"/>
  <c r="R18" i="69" s="1"/>
  <c r="W11" i="39"/>
  <c r="W12" i="39" s="1"/>
  <c r="P10" i="69" l="1"/>
  <c r="P15" i="69" s="1"/>
  <c r="P18" i="69" s="1"/>
  <c r="R23" i="69"/>
  <c r="S10" i="69" l="1"/>
  <c r="S15" i="69" s="1"/>
  <c r="P23" i="69"/>
  <c r="S18" i="69"/>
  <c r="S23" i="69" s="1"/>
</calcChain>
</file>

<file path=xl/comments1.xml><?xml version="1.0" encoding="utf-8"?>
<comments xmlns="http://schemas.openxmlformats.org/spreadsheetml/2006/main">
  <authors>
    <author>Adri</author>
  </authors>
  <commentList>
    <comment ref="AC137" authorId="0">
      <text>
        <r>
          <rPr>
            <b/>
            <sz val="9"/>
            <color indexed="81"/>
            <rFont val="Tahoma"/>
            <family val="2"/>
            <charset val="238"/>
          </rPr>
          <t>Adri:</t>
        </r>
        <r>
          <rPr>
            <sz val="9"/>
            <color indexed="81"/>
            <rFont val="Tahoma"/>
            <family val="2"/>
            <charset val="238"/>
          </rPr>
          <t xml:space="preserve">
Magyar Telekom bérleti szerződése alapján</t>
        </r>
      </text>
    </comment>
    <comment ref="Y149" authorId="0">
      <text>
        <r>
          <rPr>
            <b/>
            <sz val="9"/>
            <color indexed="81"/>
            <rFont val="Tahoma"/>
            <charset val="1"/>
          </rPr>
          <t>Adri:</t>
        </r>
        <r>
          <rPr>
            <sz val="9"/>
            <color indexed="81"/>
            <rFont val="Tahoma"/>
            <charset val="1"/>
          </rPr>
          <t xml:space="preserve">
szennyvíz</t>
        </r>
      </text>
    </comment>
    <comment ref="Y150" authorId="0">
      <text>
        <r>
          <rPr>
            <b/>
            <sz val="9"/>
            <color indexed="81"/>
            <rFont val="Tahoma"/>
            <charset val="1"/>
          </rPr>
          <t>Adri:</t>
        </r>
        <r>
          <rPr>
            <sz val="9"/>
            <color indexed="81"/>
            <rFont val="Tahoma"/>
            <charset val="1"/>
          </rPr>
          <t xml:space="preserve">
ivóvíz
</t>
        </r>
      </text>
    </comment>
  </commentList>
</comments>
</file>

<file path=xl/comments2.xml><?xml version="1.0" encoding="utf-8"?>
<comments xmlns="http://schemas.openxmlformats.org/spreadsheetml/2006/main">
  <authors>
    <author>Adri</author>
    <author>Kekezsu</author>
  </authors>
  <commentList>
    <comment ref="X28" authorId="0">
      <text>
        <r>
          <rPr>
            <b/>
            <sz val="9"/>
            <color indexed="81"/>
            <rFont val="Tahoma"/>
            <family val="2"/>
            <charset val="238"/>
          </rPr>
          <t>Adri:</t>
        </r>
        <r>
          <rPr>
            <sz val="9"/>
            <color indexed="81"/>
            <rFont val="Tahoma"/>
            <family val="2"/>
            <charset val="238"/>
          </rPr>
          <t xml:space="preserve">
repi járuléka</t>
        </r>
      </text>
    </comment>
    <comment ref="X31" authorId="0">
      <text>
        <r>
          <rPr>
            <b/>
            <sz val="9"/>
            <color indexed="81"/>
            <rFont val="Tahoma"/>
            <family val="2"/>
            <charset val="238"/>
          </rPr>
          <t>Adri:</t>
        </r>
        <r>
          <rPr>
            <sz val="9"/>
            <color indexed="81"/>
            <rFont val="Tahoma"/>
            <family val="2"/>
            <charset val="238"/>
          </rPr>
          <t xml:space="preserve">
repi járuléka</t>
        </r>
      </text>
    </comment>
    <comment ref="H51" authorId="1">
      <text>
        <r>
          <rPr>
            <sz val="9"/>
            <color indexed="81"/>
            <rFont val="Tahoma"/>
            <family val="2"/>
            <charset val="238"/>
          </rPr>
          <t>Kisbusz bérleti díj</t>
        </r>
      </text>
    </comment>
    <comment ref="I51" authorId="1">
      <text>
        <r>
          <rPr>
            <sz val="9"/>
            <color indexed="81"/>
            <rFont val="Tahoma"/>
            <family val="2"/>
            <charset val="238"/>
          </rPr>
          <t>Kisbusz bérleti díj</t>
        </r>
      </text>
    </comment>
    <comment ref="L51" authorId="1">
      <text>
        <r>
          <rPr>
            <sz val="9"/>
            <color indexed="81"/>
            <rFont val="Tahoma"/>
            <family val="2"/>
            <charset val="238"/>
          </rPr>
          <t>Kisbusz bérleti díj</t>
        </r>
      </text>
    </comment>
    <comment ref="U54" authorId="0">
      <text>
        <r>
          <rPr>
            <b/>
            <sz val="9"/>
            <color indexed="81"/>
            <rFont val="Tahoma"/>
            <family val="2"/>
            <charset val="238"/>
          </rPr>
          <t>Adri:</t>
        </r>
        <r>
          <rPr>
            <sz val="9"/>
            <color indexed="81"/>
            <rFont val="Tahoma"/>
            <family val="2"/>
            <charset val="238"/>
          </rPr>
          <t xml:space="preserve">
Bicske orvosi ügyelet: 9.151,- Ft, 72.767,- Ft köztisztviselők napja 50%</t>
        </r>
      </text>
    </comment>
    <comment ref="X60" authorId="0">
      <text>
        <r>
          <rPr>
            <b/>
            <sz val="9"/>
            <color indexed="81"/>
            <rFont val="Tahoma"/>
            <charset val="1"/>
          </rPr>
          <t>Adri:</t>
        </r>
        <r>
          <rPr>
            <sz val="9"/>
            <color indexed="81"/>
            <rFont val="Tahoma"/>
            <charset val="1"/>
          </rPr>
          <t xml:space="preserve">
Völgyzugoly: 2.300.000,- Ft; Marsalné Kovács Judit: 140.000,- Ft megbízási díj és 500.000,- Ft települési főépítészi feladatok ellátása</t>
        </r>
      </text>
    </comment>
    <comment ref="U63" authorId="0">
      <text>
        <r>
          <rPr>
            <b/>
            <sz val="9"/>
            <color indexed="81"/>
            <rFont val="Tahoma"/>
            <family val="2"/>
            <charset val="238"/>
          </rPr>
          <t>Adri:</t>
        </r>
        <r>
          <rPr>
            <sz val="9"/>
            <color indexed="81"/>
            <rFont val="Tahoma"/>
            <family val="2"/>
            <charset val="238"/>
          </rPr>
          <t xml:space="preserve">
tűz-és munkavédelmi oktatás
</t>
        </r>
      </text>
    </comment>
    <comment ref="T76" authorId="0">
      <text>
        <r>
          <rPr>
            <b/>
            <sz val="9"/>
            <color indexed="81"/>
            <rFont val="Tahoma"/>
            <family val="2"/>
            <charset val="238"/>
          </rPr>
          <t>Adri:</t>
        </r>
        <r>
          <rPr>
            <sz val="9"/>
            <color indexed="81"/>
            <rFont val="Tahoma"/>
            <family val="2"/>
            <charset val="238"/>
          </rPr>
          <t xml:space="preserve">
búcsúbál-2017.08.12. (szombat)
-zenekar kifizetése-</t>
        </r>
      </text>
    </comment>
  </commentList>
</comments>
</file>

<file path=xl/comments3.xml><?xml version="1.0" encoding="utf-8"?>
<comments xmlns="http://schemas.openxmlformats.org/spreadsheetml/2006/main">
  <authors>
    <author>Kekezsu</author>
  </authors>
  <commentList>
    <comment ref="P49" authorId="0">
      <text>
        <r>
          <rPr>
            <sz val="9"/>
            <color indexed="81"/>
            <rFont val="Tahoma"/>
            <family val="2"/>
            <charset val="238"/>
          </rPr>
          <t>Toi-toi bérleti díj:
nettó 714,29 Ft / nap</t>
        </r>
      </text>
    </comment>
  </commentList>
</comments>
</file>

<file path=xl/comments4.xml><?xml version="1.0" encoding="utf-8"?>
<comments xmlns="http://schemas.openxmlformats.org/spreadsheetml/2006/main">
  <authors>
    <author>Adri</author>
  </authors>
  <commentList>
    <comment ref="T158" authorId="0">
      <text>
        <r>
          <rPr>
            <b/>
            <sz val="9"/>
            <color indexed="81"/>
            <rFont val="Tahoma"/>
            <charset val="1"/>
          </rPr>
          <t>Adri:</t>
        </r>
        <r>
          <rPr>
            <sz val="9"/>
            <color indexed="81"/>
            <rFont val="Tahoma"/>
            <charset val="1"/>
          </rPr>
          <t xml:space="preserve">
szennyvízcsatorna rendszer felújítása</t>
        </r>
      </text>
    </comment>
  </commentList>
</comments>
</file>

<file path=xl/comments5.xml><?xml version="1.0" encoding="utf-8"?>
<comments xmlns="http://schemas.openxmlformats.org/spreadsheetml/2006/main">
  <authors>
    <author>Kekezsu</author>
    <author>Adri</author>
  </authors>
  <commentList>
    <comment ref="C85" authorId="0">
      <text>
        <r>
          <rPr>
            <sz val="9"/>
            <color indexed="81"/>
            <rFont val="Tahoma"/>
            <family val="2"/>
            <charset val="238"/>
          </rPr>
          <t>Rendezvények: anyák napja, idősek napja, advent, játszóház</t>
        </r>
      </text>
    </comment>
    <comment ref="X85" authorId="1">
      <text>
        <r>
          <rPr>
            <b/>
            <sz val="9"/>
            <color indexed="81"/>
            <rFont val="Tahoma"/>
            <family val="2"/>
            <charset val="238"/>
          </rPr>
          <t>Adri:</t>
        </r>
        <r>
          <rPr>
            <sz val="9"/>
            <color indexed="81"/>
            <rFont val="Tahoma"/>
            <family val="2"/>
            <charset val="238"/>
          </rPr>
          <t xml:space="preserve">
idősek napja</t>
        </r>
      </text>
    </comment>
    <comment ref="S191" authorId="1">
      <text>
        <r>
          <rPr>
            <b/>
            <sz val="9"/>
            <color indexed="81"/>
            <rFont val="Tahoma"/>
            <family val="2"/>
            <charset val="238"/>
          </rPr>
          <t>Adri:</t>
        </r>
        <r>
          <rPr>
            <sz val="9"/>
            <color indexed="81"/>
            <rFont val="Tahoma"/>
            <family val="2"/>
            <charset val="238"/>
          </rPr>
          <t xml:space="preserve">
polcos könyvszekrény</t>
        </r>
      </text>
    </comment>
    <comment ref="O192" authorId="1">
      <text>
        <r>
          <rPr>
            <b/>
            <sz val="9"/>
            <color indexed="81"/>
            <rFont val="Tahoma"/>
            <family val="2"/>
            <charset val="238"/>
          </rPr>
          <t>Adri:</t>
        </r>
        <r>
          <rPr>
            <sz val="9"/>
            <color indexed="81"/>
            <rFont val="Tahoma"/>
            <family val="2"/>
            <charset val="238"/>
          </rPr>
          <t xml:space="preserve">
étkészlet: 34.567,- 
kávéspohár: 2.748,-</t>
        </r>
      </text>
    </comment>
    <comment ref="P192" authorId="1">
      <text>
        <r>
          <rPr>
            <b/>
            <sz val="9"/>
            <color indexed="81"/>
            <rFont val="Tahoma"/>
            <family val="2"/>
            <charset val="238"/>
          </rPr>
          <t>Adri:</t>
        </r>
        <r>
          <rPr>
            <sz val="9"/>
            <color indexed="81"/>
            <rFont val="Tahoma"/>
            <family val="2"/>
            <charset val="238"/>
          </rPr>
          <t xml:space="preserve">
szervírozó tál, pohár</t>
        </r>
      </text>
    </comment>
    <comment ref="Q192" authorId="1">
      <text>
        <r>
          <rPr>
            <b/>
            <sz val="9"/>
            <color indexed="81"/>
            <rFont val="Tahoma"/>
            <family val="2"/>
            <charset val="238"/>
          </rPr>
          <t>Adri:</t>
        </r>
        <r>
          <rPr>
            <sz val="9"/>
            <color indexed="81"/>
            <rFont val="Tahoma"/>
            <family val="2"/>
            <charset val="238"/>
          </rPr>
          <t xml:space="preserve">
büféfelszerelés: 17.813,-
konyhabútor: 120.000,- 
konyhabútor: 18.693,-
 </t>
        </r>
      </text>
    </comment>
    <comment ref="R192" authorId="1">
      <text>
        <r>
          <rPr>
            <b/>
            <sz val="9"/>
            <color indexed="81"/>
            <rFont val="Tahoma"/>
            <family val="2"/>
            <charset val="238"/>
          </rPr>
          <t>Adri:</t>
        </r>
        <r>
          <rPr>
            <sz val="9"/>
            <color indexed="81"/>
            <rFont val="Tahoma"/>
            <family val="2"/>
            <charset val="238"/>
          </rPr>
          <t xml:space="preserve">
kancsó
</t>
        </r>
      </text>
    </comment>
    <comment ref="S192" authorId="1">
      <text>
        <r>
          <rPr>
            <b/>
            <sz val="9"/>
            <color indexed="81"/>
            <rFont val="Tahoma"/>
            <family val="2"/>
            <charset val="238"/>
          </rPr>
          <t>Adri:</t>
        </r>
        <r>
          <rPr>
            <sz val="9"/>
            <color indexed="81"/>
            <rFont val="Tahoma"/>
            <family val="2"/>
            <charset val="238"/>
          </rPr>
          <t xml:space="preserve">
metszőolló: 2.834,-
négyszögesőztető: 7.873,-</t>
        </r>
      </text>
    </comment>
    <comment ref="T192" authorId="1">
      <text>
        <r>
          <rPr>
            <b/>
            <sz val="9"/>
            <color indexed="81"/>
            <rFont val="Tahoma"/>
            <family val="2"/>
            <charset val="238"/>
          </rPr>
          <t>Adri:</t>
        </r>
        <r>
          <rPr>
            <sz val="9"/>
            <color indexed="81"/>
            <rFont val="Tahoma"/>
            <family val="2"/>
            <charset val="238"/>
          </rPr>
          <t xml:space="preserve">
LED TV
</t>
        </r>
      </text>
    </comment>
    <comment ref="U192" authorId="1">
      <text>
        <r>
          <rPr>
            <b/>
            <sz val="9"/>
            <color indexed="81"/>
            <rFont val="Tahoma"/>
            <family val="2"/>
            <charset val="238"/>
          </rPr>
          <t>Adri:</t>
        </r>
        <r>
          <rPr>
            <sz val="9"/>
            <color indexed="81"/>
            <rFont val="Tahoma"/>
            <family val="2"/>
            <charset val="238"/>
          </rPr>
          <t xml:space="preserve">
5 db közepes, 4 db nagy tálca</t>
        </r>
      </text>
    </comment>
    <comment ref="V192" authorId="1">
      <text>
        <r>
          <rPr>
            <b/>
            <sz val="9"/>
            <color indexed="81"/>
            <rFont val="Tahoma"/>
            <family val="2"/>
            <charset val="238"/>
          </rPr>
          <t>Adri:</t>
        </r>
        <r>
          <rPr>
            <sz val="9"/>
            <color indexed="81"/>
            <rFont val="Tahoma"/>
            <family val="2"/>
            <charset val="238"/>
          </rPr>
          <t xml:space="preserve">
2.480,- Ft: 5 db tálca, 5.902,- Ft: 35 db üvegpohár</t>
        </r>
      </text>
    </comment>
    <comment ref="W192" authorId="1">
      <text>
        <r>
          <rPr>
            <b/>
            <sz val="9"/>
            <color indexed="81"/>
            <rFont val="Tahoma"/>
            <family val="2"/>
            <charset val="238"/>
          </rPr>
          <t>Adri:</t>
        </r>
        <r>
          <rPr>
            <sz val="9"/>
            <color indexed="81"/>
            <rFont val="Tahoma"/>
            <family val="2"/>
            <charset val="238"/>
          </rPr>
          <t xml:space="preserve">
ruháskosár
</t>
        </r>
      </text>
    </comment>
    <comment ref="W201" authorId="1">
      <text>
        <r>
          <rPr>
            <b/>
            <sz val="9"/>
            <color indexed="81"/>
            <rFont val="Tahoma"/>
            <family val="2"/>
            <charset val="238"/>
          </rPr>
          <t>Adri:</t>
        </r>
        <r>
          <rPr>
            <sz val="9"/>
            <color indexed="81"/>
            <rFont val="Tahoma"/>
            <family val="2"/>
            <charset val="238"/>
          </rPr>
          <t xml:space="preserve">
155.000,- Ft Bauszter Kft. Tetőtérbeépítés kialakítása és az épület 10%-os energetikai korszerűsítése I. részlet,
3.937,- Ft Metzger József e.v. tervezői nyilatkozat konvektor cseréhez
</t>
        </r>
      </text>
    </comment>
    <comment ref="X201" authorId="1">
      <text>
        <r>
          <rPr>
            <b/>
            <sz val="9"/>
            <color indexed="81"/>
            <rFont val="Tahoma"/>
            <family val="2"/>
            <charset val="238"/>
          </rPr>
          <t>Adri:</t>
        </r>
        <r>
          <rPr>
            <sz val="9"/>
            <color indexed="81"/>
            <rFont val="Tahoma"/>
            <family val="2"/>
            <charset val="238"/>
          </rPr>
          <t xml:space="preserve">
625.000,- Ft BAUSZTER Kft. II. részlet; 120.000,- Ft ÁVKVILL; 5.394,- Ft Pódium 2000 Bt; 2.063,- Ft Lechner Nonprofit Kft.
</t>
        </r>
      </text>
    </comment>
    <comment ref="Y201" authorId="1">
      <text>
        <r>
          <rPr>
            <b/>
            <sz val="9"/>
            <color indexed="81"/>
            <rFont val="Tahoma"/>
            <family val="2"/>
            <charset val="238"/>
          </rPr>
          <t>Adri:</t>
        </r>
        <r>
          <rPr>
            <sz val="9"/>
            <color indexed="81"/>
            <rFont val="Tahoma"/>
            <family val="2"/>
            <charset val="238"/>
          </rPr>
          <t xml:space="preserve">
Sabján Roland e.v. munkája, projekttábla</t>
        </r>
      </text>
    </comment>
    <comment ref="Z201" authorId="1">
      <text>
        <r>
          <rPr>
            <b/>
            <sz val="9"/>
            <color indexed="81"/>
            <rFont val="Tahoma"/>
            <family val="2"/>
            <charset val="238"/>
          </rPr>
          <t>Adri:</t>
        </r>
        <r>
          <rPr>
            <sz val="9"/>
            <color indexed="81"/>
            <rFont val="Tahoma"/>
            <family val="2"/>
            <charset val="238"/>
          </rPr>
          <t xml:space="preserve">
600.000,- Ft: Kállai Éva menedzsment díj, 275.000,- Ft: Bőke Róbert műszaki ellenőr,
120.000,- Ft ÁVKVILL Kft. Elektromos kiviteli tervek elkészítése</t>
        </r>
      </text>
    </comment>
  </commentList>
</comments>
</file>

<file path=xl/comments6.xml><?xml version="1.0" encoding="utf-8"?>
<comments xmlns="http://schemas.openxmlformats.org/spreadsheetml/2006/main">
  <authors>
    <author>Adri</author>
    <author>Kekezsu</author>
  </authors>
  <commentList>
    <comment ref="AA75" authorId="0">
      <text>
        <r>
          <rPr>
            <b/>
            <sz val="9"/>
            <color indexed="81"/>
            <rFont val="Tahoma"/>
            <charset val="1"/>
          </rPr>
          <t>Adri:</t>
        </r>
        <r>
          <rPr>
            <sz val="9"/>
            <color indexed="81"/>
            <rFont val="Tahoma"/>
            <charset val="1"/>
          </rPr>
          <t xml:space="preserve">
települési támogatás:26.000,- Ft
lakásfenntartási támogatás:20.000,- Ft
</t>
        </r>
      </text>
    </comment>
    <comment ref="AB75" authorId="0">
      <text>
        <r>
          <rPr>
            <b/>
            <sz val="9"/>
            <color indexed="81"/>
            <rFont val="Tahoma"/>
            <charset val="1"/>
          </rPr>
          <t>Adri:</t>
        </r>
        <r>
          <rPr>
            <sz val="9"/>
            <color indexed="81"/>
            <rFont val="Tahoma"/>
            <charset val="1"/>
          </rPr>
          <t xml:space="preserve">
22.000,- Ft települési tám., 20.000,- Ft lakásfenntartási tám., 5.000,- Ft étkeztetési tám., 80.000,- Ft egyszeri beiskoláztatási tám.
</t>
        </r>
      </text>
    </comment>
    <comment ref="AC75" authorId="0">
      <text>
        <r>
          <rPr>
            <b/>
            <sz val="9"/>
            <color indexed="81"/>
            <rFont val="Tahoma"/>
            <family val="2"/>
            <charset val="238"/>
          </rPr>
          <t>Adri:</t>
        </r>
        <r>
          <rPr>
            <sz val="9"/>
            <color indexed="81"/>
            <rFont val="Tahoma"/>
            <family val="2"/>
            <charset val="238"/>
          </rPr>
          <t xml:space="preserve">
15.000,- Ft települési tám.; 5.000,- Ft étkezési tám.; 20.000,- Ft egyszeri beiskolázási tám.; 32.000,- Ft lakásfenntartási tám.</t>
        </r>
      </text>
    </comment>
    <comment ref="AD75" authorId="0">
      <text>
        <r>
          <rPr>
            <b/>
            <sz val="9"/>
            <color indexed="81"/>
            <rFont val="Tahoma"/>
            <family val="2"/>
            <charset val="238"/>
          </rPr>
          <t>Adri:</t>
        </r>
        <r>
          <rPr>
            <sz val="9"/>
            <color indexed="81"/>
            <rFont val="Tahoma"/>
            <family val="2"/>
            <charset val="238"/>
          </rPr>
          <t xml:space="preserve">
42.000,- Ft lakásfenntartási települési támogatás, 20.000,- Ft egyszeri beiskolázási támogatás, 5.000,- Ft étkezési támogatás, 16.000,- Ft települési támogatás</t>
        </r>
      </text>
    </comment>
    <comment ref="AE75" authorId="0">
      <text>
        <r>
          <rPr>
            <b/>
            <sz val="9"/>
            <color indexed="81"/>
            <rFont val="Tahoma"/>
            <family val="2"/>
            <charset val="238"/>
          </rPr>
          <t>Adri:</t>
        </r>
        <r>
          <rPr>
            <sz val="9"/>
            <color indexed="81"/>
            <rFont val="Tahoma"/>
            <family val="2"/>
            <charset val="238"/>
          </rPr>
          <t xml:space="preserve">
200.000,- Ft 018010-es COFOG-on volt önkormányzat által saját hatáskörben adott más ellátás</t>
        </r>
      </text>
    </comment>
    <comment ref="D76" authorId="1">
      <text>
        <r>
          <rPr>
            <sz val="9"/>
            <color indexed="81"/>
            <rFont val="Tahoma"/>
            <family val="2"/>
            <charset val="238"/>
          </rPr>
          <t>Brikett
Lakáshoz jutást segítő</t>
        </r>
      </text>
    </comment>
  </commentList>
</comments>
</file>

<file path=xl/sharedStrings.xml><?xml version="1.0" encoding="utf-8"?>
<sst xmlns="http://schemas.openxmlformats.org/spreadsheetml/2006/main" count="4709" uniqueCount="1061">
  <si>
    <t>Megnevezés</t>
  </si>
  <si>
    <t>B1</t>
  </si>
  <si>
    <t>Működési célú támogatások államháztartáson belülről</t>
  </si>
  <si>
    <t>Önkormányzatok működési támogatásai</t>
  </si>
  <si>
    <t>091111</t>
  </si>
  <si>
    <t>Helyi önkormányzatok működésének általános támogatása</t>
  </si>
  <si>
    <t>091121</t>
  </si>
  <si>
    <t>091131</t>
  </si>
  <si>
    <t>Települési önkormányzatok szociális, gyermekjóléti és gyermekétkeztetési feladatainak támogatása</t>
  </si>
  <si>
    <t>091141</t>
  </si>
  <si>
    <t>Települési önkormányzatok kulturális feladatainak támogatása</t>
  </si>
  <si>
    <t>091151</t>
  </si>
  <si>
    <t>091161</t>
  </si>
  <si>
    <t>Elszámolásból származó bevételek</t>
  </si>
  <si>
    <t>09121</t>
  </si>
  <si>
    <t>09131</t>
  </si>
  <si>
    <t>09141</t>
  </si>
  <si>
    <t>09151</t>
  </si>
  <si>
    <t>09161</t>
  </si>
  <si>
    <t>Egyéb működési célú támogatások bevételei államháztartáson belülről</t>
  </si>
  <si>
    <t>B2</t>
  </si>
  <si>
    <t>Felhalmozási célú támogatások államháztartáson belülről</t>
  </si>
  <si>
    <t>09211</t>
  </si>
  <si>
    <t>09221</t>
  </si>
  <si>
    <t>Felhalmozási célú garancia- és kezességvállalásból származó megtérülések államháztartáson belülről</t>
  </si>
  <si>
    <t>09231</t>
  </si>
  <si>
    <t>Felhalmozási célú visszatérítendő támogatások, kölcsönök visszatérülése államháztartáson belülről</t>
  </si>
  <si>
    <t>09241</t>
  </si>
  <si>
    <t>Felhalmozási célú visszatérítendő támogatások, kölcsönök igénybevétele államháztartáson belülről</t>
  </si>
  <si>
    <t>09251</t>
  </si>
  <si>
    <t>B3</t>
  </si>
  <si>
    <t>Közhatalmi bevételek</t>
  </si>
  <si>
    <t>Jövedelemadók</t>
  </si>
  <si>
    <t>093111</t>
  </si>
  <si>
    <t>09341</t>
  </si>
  <si>
    <t>Vagyoni típusú adók</t>
  </si>
  <si>
    <t>093511</t>
  </si>
  <si>
    <t>Termékek és szolgáltatások adói</t>
  </si>
  <si>
    <t>093541</t>
  </si>
  <si>
    <t>093551</t>
  </si>
  <si>
    <t>Egyéb áruhasználati és szolgáltatási adók</t>
  </si>
  <si>
    <t>09361</t>
  </si>
  <si>
    <t>Egyéb közhatalmi bevételek</t>
  </si>
  <si>
    <t>B4</t>
  </si>
  <si>
    <t>Működési bevételek</t>
  </si>
  <si>
    <t>094011</t>
  </si>
  <si>
    <t>094021</t>
  </si>
  <si>
    <t>Szolgáltatások ellenértéke</t>
  </si>
  <si>
    <t>094031</t>
  </si>
  <si>
    <t>Közvetített szolgáltatások ellenértéke</t>
  </si>
  <si>
    <t>094041</t>
  </si>
  <si>
    <t>Tulajdonosi bevételek</t>
  </si>
  <si>
    <t>094051</t>
  </si>
  <si>
    <t>094061</t>
  </si>
  <si>
    <t>094071</t>
  </si>
  <si>
    <t>094101</t>
  </si>
  <si>
    <t>094111</t>
  </si>
  <si>
    <t>Egyéb működési bevételek</t>
  </si>
  <si>
    <t>B5</t>
  </si>
  <si>
    <t>Felhalmozási bevételek</t>
  </si>
  <si>
    <t>09511</t>
  </si>
  <si>
    <t>09521</t>
  </si>
  <si>
    <t>Ingatlanok értékesítése</t>
  </si>
  <si>
    <t>09531</t>
  </si>
  <si>
    <t>09541</t>
  </si>
  <si>
    <t>Részesedések értékesítése</t>
  </si>
  <si>
    <t>09551</t>
  </si>
  <si>
    <t>B6</t>
  </si>
  <si>
    <t>Működési célú átvett pénzeszközök</t>
  </si>
  <si>
    <t>09611</t>
  </si>
  <si>
    <t>09621</t>
  </si>
  <si>
    <t>Működési célú visszatérítendő támogatások, kölcsönök visszatérülése az Európai Uniótól</t>
  </si>
  <si>
    <t>09631</t>
  </si>
  <si>
    <t>Működési célú visszatérítendő támogatások, kölcsönök visszatérülése kormányoktól és más nemzetközi szervezetektől</t>
  </si>
  <si>
    <t>09641</t>
  </si>
  <si>
    <t>09651</t>
  </si>
  <si>
    <t>Egyéb működési célú átvett pénzeszközök</t>
  </si>
  <si>
    <t>B7</t>
  </si>
  <si>
    <t>Felhalmozási célú átvett pénzeszközök</t>
  </si>
  <si>
    <t>09711</t>
  </si>
  <si>
    <t>Felhalmozási célú garancia- és kezességvállalásból származó megtérülések államháztartáson kívülről</t>
  </si>
  <si>
    <t>09721</t>
  </si>
  <si>
    <t>09731</t>
  </si>
  <si>
    <t>09741</t>
  </si>
  <si>
    <t>Felhalmozási célú visszatérítendő támogatások, kölcsönök visszatérülése államháztartáson kívülről</t>
  </si>
  <si>
    <t>09751</t>
  </si>
  <si>
    <t>Egyéb felhalmozási célú átvett pénzeszközök</t>
  </si>
  <si>
    <t>B8</t>
  </si>
  <si>
    <t>Finanszírozási bevételek</t>
  </si>
  <si>
    <t>Belföldi finanszírozás bevételei</t>
  </si>
  <si>
    <t>Hitel-, kölcsönfelvétel pénzügyi vállalkozástól</t>
  </si>
  <si>
    <t>0981111</t>
  </si>
  <si>
    <t>0981121</t>
  </si>
  <si>
    <t>0981131</t>
  </si>
  <si>
    <t>Belföldi értékpapírok bevételei</t>
  </si>
  <si>
    <t>0981211</t>
  </si>
  <si>
    <t>Forgatási célú belföldi értékpapírok beváltása, értékesítése</t>
  </si>
  <si>
    <t>0981223</t>
  </si>
  <si>
    <t>Éven belüli lejáratú belföldi értékpapírok kibocsátása</t>
  </si>
  <si>
    <t>0981233</t>
  </si>
  <si>
    <t>Befektetési célú belföldi értékpapírok beváltása, értékesítése</t>
  </si>
  <si>
    <t>0981243</t>
  </si>
  <si>
    <t>Éven túli lejáratú belföldi értékpapírok kibocsátása</t>
  </si>
  <si>
    <t>Maradvány igénybevétele</t>
  </si>
  <si>
    <t>0981311</t>
  </si>
  <si>
    <t>0981321</t>
  </si>
  <si>
    <t>098141</t>
  </si>
  <si>
    <t>098161</t>
  </si>
  <si>
    <t>098171</t>
  </si>
  <si>
    <t>Külföldi finanszírozás bevételei</t>
  </si>
  <si>
    <t>098211</t>
  </si>
  <si>
    <t>098221</t>
  </si>
  <si>
    <t>098231</t>
  </si>
  <si>
    <t>098241</t>
  </si>
  <si>
    <t>098251</t>
  </si>
  <si>
    <t>09831</t>
  </si>
  <si>
    <t>Adóssághoz nem kapcsolódó származékos ügyletek bevételei</t>
  </si>
  <si>
    <t>BEVÉTELEK ÖSSZESEN</t>
  </si>
  <si>
    <t>K1</t>
  </si>
  <si>
    <t>Személyi juttatások</t>
  </si>
  <si>
    <t>Foglalkoztatottak személyi juttatásai</t>
  </si>
  <si>
    <t>0511011</t>
  </si>
  <si>
    <t>Törvény szerinti illetmények, munkabérek</t>
  </si>
  <si>
    <t>0511021</t>
  </si>
  <si>
    <t>Normatív jutalmak</t>
  </si>
  <si>
    <t>0511031</t>
  </si>
  <si>
    <t>Céljuttatás, projektprémium</t>
  </si>
  <si>
    <t>0511041</t>
  </si>
  <si>
    <t>0511051</t>
  </si>
  <si>
    <t>Végkielégítés</t>
  </si>
  <si>
    <t>0511061</t>
  </si>
  <si>
    <t>Jubíleumi jutalom</t>
  </si>
  <si>
    <t>0511071</t>
  </si>
  <si>
    <t>Béren kívüli juttatások</t>
  </si>
  <si>
    <t>0511081</t>
  </si>
  <si>
    <t>Ruházati költségtérítés</t>
  </si>
  <si>
    <t>0511091</t>
  </si>
  <si>
    <t>Közlekedési költségtérítés</t>
  </si>
  <si>
    <t>0511101</t>
  </si>
  <si>
    <t>Egyéb költségtérítés</t>
  </si>
  <si>
    <t>0511111</t>
  </si>
  <si>
    <t>Lakhatási támogatás</t>
  </si>
  <si>
    <t>0511121</t>
  </si>
  <si>
    <t>Szociális támogatások</t>
  </si>
  <si>
    <t>0511131</t>
  </si>
  <si>
    <t>Foglalkoztatottak egyéb személyi juttatásai</t>
  </si>
  <si>
    <t>Külső személyi juttatások</t>
  </si>
  <si>
    <t>051211</t>
  </si>
  <si>
    <t>Választott tisztségviselők juttatásai</t>
  </si>
  <si>
    <t>051221</t>
  </si>
  <si>
    <t>051231</t>
  </si>
  <si>
    <t>Egyéb külső személyi juttatások</t>
  </si>
  <si>
    <t>K2</t>
  </si>
  <si>
    <t>Munkaadókat terhelő járulékok és szociális hozzájárulási adó</t>
  </si>
  <si>
    <t>Szociális hozzájárulási adó</t>
  </si>
  <si>
    <t>Rehabilitációs hozzájárulás</t>
  </si>
  <si>
    <t>Korkedvezmény-biztosítási járulék</t>
  </si>
  <si>
    <t>Egészségügyi hozzájárulás</t>
  </si>
  <si>
    <t>Táppénz hozzájárulás</t>
  </si>
  <si>
    <t>Egyéb munkaadókat terhelő járulék</t>
  </si>
  <si>
    <t>Munkáltatót terhelő SZJA</t>
  </si>
  <si>
    <t>K3</t>
  </si>
  <si>
    <t>Dologi kiadások</t>
  </si>
  <si>
    <t>Készletbeszerzés</t>
  </si>
  <si>
    <t>053111</t>
  </si>
  <si>
    <t>Szakmai anyagok beszerzése</t>
  </si>
  <si>
    <t>053121</t>
  </si>
  <si>
    <t>Üzemeltetési anyagok beszerzése</t>
  </si>
  <si>
    <t>053131</t>
  </si>
  <si>
    <t>Árubeszerzés</t>
  </si>
  <si>
    <t>Kommunikációs szolgáltatások</t>
  </si>
  <si>
    <t>053211</t>
  </si>
  <si>
    <t>Informatikai szolgáltatások igénybevétel</t>
  </si>
  <si>
    <t>053221</t>
  </si>
  <si>
    <t>Egyéb kommunikációs szolgáltatások</t>
  </si>
  <si>
    <t>Szolgáltatási kiadások</t>
  </si>
  <si>
    <t>053311</t>
  </si>
  <si>
    <t>Közüzemi díjak</t>
  </si>
  <si>
    <t>053321</t>
  </si>
  <si>
    <t>Vásárolt élelmezés</t>
  </si>
  <si>
    <t>053331</t>
  </si>
  <si>
    <t>Bérleti és lízing díjak</t>
  </si>
  <si>
    <t>053341</t>
  </si>
  <si>
    <t>Karbantartási, kisjavítási szolgáltatás</t>
  </si>
  <si>
    <t>053351</t>
  </si>
  <si>
    <t>Közvetített szolgáltatások</t>
  </si>
  <si>
    <t>ÁH belüli közvetített szolgáltatások</t>
  </si>
  <si>
    <t>ÁH kívüli közvetített szolgáltatások</t>
  </si>
  <si>
    <t>053361</t>
  </si>
  <si>
    <t>Szakmai tevékenységet segítő szolgáltatás</t>
  </si>
  <si>
    <t>053371</t>
  </si>
  <si>
    <t>Egyéb szolgáltatások</t>
  </si>
  <si>
    <t>Kiküldetések, reklám- és propagandakiadások</t>
  </si>
  <si>
    <t>053411</t>
  </si>
  <si>
    <t>Kiküldetések kiadásai</t>
  </si>
  <si>
    <t>053421</t>
  </si>
  <si>
    <t>Reklám- és propaganda kiadások</t>
  </si>
  <si>
    <t>Különféle befizetések és egyéb dologi kiadások</t>
  </si>
  <si>
    <t>053511</t>
  </si>
  <si>
    <t>053521</t>
  </si>
  <si>
    <t>Fizetendő ÁFA</t>
  </si>
  <si>
    <t>053531</t>
  </si>
  <si>
    <t>Kamatkiadások</t>
  </si>
  <si>
    <t>053541</t>
  </si>
  <si>
    <t>Egyéb pénzügyi műveletek kiadásai</t>
  </si>
  <si>
    <t>053551</t>
  </si>
  <si>
    <t>Egyéb dologi kiadások</t>
  </si>
  <si>
    <t>K4</t>
  </si>
  <si>
    <t>Ellátottak pénzbeli juttatásai</t>
  </si>
  <si>
    <t>05421</t>
  </si>
  <si>
    <t>Családi támogatások</t>
  </si>
  <si>
    <t>05431</t>
  </si>
  <si>
    <t>05441</t>
  </si>
  <si>
    <t>05451</t>
  </si>
  <si>
    <t>05461</t>
  </si>
  <si>
    <t>Lakhatással kapcsolatos ellátások</t>
  </si>
  <si>
    <t>05471</t>
  </si>
  <si>
    <t>Intézményi ellátottak pénzbeli juttatása</t>
  </si>
  <si>
    <t>05481</t>
  </si>
  <si>
    <t>Egyéb nem intézményi ellátások</t>
  </si>
  <si>
    <t>K5</t>
  </si>
  <si>
    <t>Egyéb működési célú kiadások</t>
  </si>
  <si>
    <t>055011</t>
  </si>
  <si>
    <t>Nemzetközi kötelezettségek</t>
  </si>
  <si>
    <t>0550221</t>
  </si>
  <si>
    <t>A helyi önkormányzatok törvényi előíráson alapuló befizetései</t>
  </si>
  <si>
    <t>0550231</t>
  </si>
  <si>
    <t>Egyéb elvonások és befizetések</t>
  </si>
  <si>
    <t>055031</t>
  </si>
  <si>
    <t>055041</t>
  </si>
  <si>
    <t>055051</t>
  </si>
  <si>
    <t>055061</t>
  </si>
  <si>
    <t>Egyéb működési célú támogatások államháztartáson belülre</t>
  </si>
  <si>
    <t>055071</t>
  </si>
  <si>
    <t>055081</t>
  </si>
  <si>
    <t>055091</t>
  </si>
  <si>
    <t>Árkiegészítések, ártámogatások</t>
  </si>
  <si>
    <t>055101</t>
  </si>
  <si>
    <t>Kamattámogatások</t>
  </si>
  <si>
    <t>055111</t>
  </si>
  <si>
    <t>Működési célú támogatások az Európai Uniónak</t>
  </si>
  <si>
    <t>055121</t>
  </si>
  <si>
    <t>Egyéb működési célú támogatások ÁHK</t>
  </si>
  <si>
    <t>055131</t>
  </si>
  <si>
    <t>Tartalékok</t>
  </si>
  <si>
    <t>K6</t>
  </si>
  <si>
    <t>Beruházások</t>
  </si>
  <si>
    <t>05611</t>
  </si>
  <si>
    <t>Immateriális javak beszerzése, létesítése</t>
  </si>
  <si>
    <t>05621</t>
  </si>
  <si>
    <t>Ingatlanok beszerzése, létesítése</t>
  </si>
  <si>
    <t>05631</t>
  </si>
  <si>
    <t>Informatikai eszközök beszerzése, létesítése</t>
  </si>
  <si>
    <t>05641</t>
  </si>
  <si>
    <t>Egyéb tárgyi eszközök beszerzése, létesítése</t>
  </si>
  <si>
    <t>05651</t>
  </si>
  <si>
    <t>Részesedések beszerzése</t>
  </si>
  <si>
    <t>05661</t>
  </si>
  <si>
    <t>Meglévő részesedések növelése</t>
  </si>
  <si>
    <t>05671</t>
  </si>
  <si>
    <t>Beruházási célú előzetesen felszámított általános forgalmi adó</t>
  </si>
  <si>
    <t>K7</t>
  </si>
  <si>
    <t>Felújítások</t>
  </si>
  <si>
    <t>05711</t>
  </si>
  <si>
    <t>Ingatlanok felújítása</t>
  </si>
  <si>
    <t>05721</t>
  </si>
  <si>
    <t>05731</t>
  </si>
  <si>
    <t>Egyéb tárgyi eszközök felújítása</t>
  </si>
  <si>
    <t>05741</t>
  </si>
  <si>
    <t>K8</t>
  </si>
  <si>
    <t>Egyéb felhalmozási célú kiadások</t>
  </si>
  <si>
    <t>05811</t>
  </si>
  <si>
    <t>05821</t>
  </si>
  <si>
    <t>05831</t>
  </si>
  <si>
    <t>05841</t>
  </si>
  <si>
    <t>Egyéb felhalmozási célú támogatások államháztartáson belülre</t>
  </si>
  <si>
    <t>05851</t>
  </si>
  <si>
    <t>05861</t>
  </si>
  <si>
    <t>05871</t>
  </si>
  <si>
    <t>Lakástámogatás</t>
  </si>
  <si>
    <t>05881</t>
  </si>
  <si>
    <t>Felhalmozási célú támogatások az Európai Uniónak</t>
  </si>
  <si>
    <t>05891</t>
  </si>
  <si>
    <t>Egyéb felhalmozási célú támogatások államháztartáson kívülre</t>
  </si>
  <si>
    <t>K9</t>
  </si>
  <si>
    <t>Finanszírozási kiadások</t>
  </si>
  <si>
    <t>Belföldi finanszírozás kiadásai</t>
  </si>
  <si>
    <t>Hitel-, kölcsöntörlesztés államháztartáson kívülre</t>
  </si>
  <si>
    <t>0591111</t>
  </si>
  <si>
    <t>0591121</t>
  </si>
  <si>
    <t>0591131</t>
  </si>
  <si>
    <t>Belföldi értékpapírok kiadásai</t>
  </si>
  <si>
    <t>0591211</t>
  </si>
  <si>
    <t>0591221</t>
  </si>
  <si>
    <t>0591241</t>
  </si>
  <si>
    <t>Éven belüli belföldi értékpapír beváltás</t>
  </si>
  <si>
    <t>0591251</t>
  </si>
  <si>
    <t>Belföldi kötvények beváltása</t>
  </si>
  <si>
    <t>059141</t>
  </si>
  <si>
    <t>Államháztartáson belüli megelőlegezések visszafizetése</t>
  </si>
  <si>
    <t>059151</t>
  </si>
  <si>
    <t>059161</t>
  </si>
  <si>
    <t>059171</t>
  </si>
  <si>
    <t>Pénzügyi lízing kiadásai</t>
  </si>
  <si>
    <t>Külföldi finanszírozás kiadásai</t>
  </si>
  <si>
    <t>059211</t>
  </si>
  <si>
    <t>059221</t>
  </si>
  <si>
    <t>059231</t>
  </si>
  <si>
    <t>Külföldi értékpapírok beváltása</t>
  </si>
  <si>
    <t>059241</t>
  </si>
  <si>
    <t>Hitelek, kölcsönök törlesztése külföldre</t>
  </si>
  <si>
    <t>059251</t>
  </si>
  <si>
    <t>Adóssághoz nem kapcsolódó származékos ügyletek kiadásai</t>
  </si>
  <si>
    <t>05931</t>
  </si>
  <si>
    <t>KIADÁSOK ÖSSZESEN</t>
  </si>
  <si>
    <t>Magánszemélyek jövedelemadói</t>
  </si>
  <si>
    <t>Építményadó</t>
  </si>
  <si>
    <t>Idegenforgalmi adó épület után</t>
  </si>
  <si>
    <t>Magánszemélyek kommunális adója</t>
  </si>
  <si>
    <t>Telekadó</t>
  </si>
  <si>
    <t>Idegenforgalmi adó tartózkodás után</t>
  </si>
  <si>
    <t>Talajterhelési díj</t>
  </si>
  <si>
    <t>Igazgatási szolgáltatási díj</t>
  </si>
  <si>
    <t>Felügyeleti díj</t>
  </si>
  <si>
    <t>Ebrendészeti hozzájárulás</t>
  </si>
  <si>
    <t>Környezetvédelmi bírság</t>
  </si>
  <si>
    <t>Természetvédelmi bírság</t>
  </si>
  <si>
    <t>Műemlékvédelmi bírság</t>
  </si>
  <si>
    <t>Építésügyi bírság</t>
  </si>
  <si>
    <t>Helyszíni és szabálysértési bírság</t>
  </si>
  <si>
    <t>Egyéb bírság</t>
  </si>
  <si>
    <t>Egyéb különféle közhatalmi bevételek</t>
  </si>
  <si>
    <t>Tárgyi eszközök bérbeadása</t>
  </si>
  <si>
    <t>Út használati díj</t>
  </si>
  <si>
    <t>Vadászati jog bérbeadása</t>
  </si>
  <si>
    <t>Egyéb önkormányzati osztalékbevétel</t>
  </si>
  <si>
    <t>Fedezeti ügyletek kamatbevétele</t>
  </si>
  <si>
    <t>Költségek visszatérítései</t>
  </si>
  <si>
    <t>Egyéb különféle működési bevételek</t>
  </si>
  <si>
    <t>Termőföld értékesítés</t>
  </si>
  <si>
    <t>Egyéb ingatlanok értékesítése</t>
  </si>
  <si>
    <t>Privatizációs bevételek</t>
  </si>
  <si>
    <t>Egyéb részesedések értékesítése</t>
  </si>
  <si>
    <t>Állami gondozottak pénzbeli juttatásai</t>
  </si>
  <si>
    <t>Oktatásban részt vevők pénzb.juttatásai</t>
  </si>
  <si>
    <t>Egyéb pénzbeli juttatások</t>
  </si>
  <si>
    <t>Köztemetés</t>
  </si>
  <si>
    <t>Európai Uniós kötelezettségek</t>
  </si>
  <si>
    <t>Egyéb nemzetközi kötelezettségek</t>
  </si>
  <si>
    <t>Termőföld beszerzés</t>
  </si>
  <si>
    <t>Működési célú garancia- és kezességvállalásból származó megtérülések ÁHB</t>
  </si>
  <si>
    <t>Készenlét, ügyelet, helyettesítés, túlóra</t>
  </si>
  <si>
    <t>Pénzbeli kárpótlások, kártérítések</t>
  </si>
  <si>
    <t>Működési célú garancia- és kezességvállalásból származó kifizetés ÁHB</t>
  </si>
  <si>
    <t>Egyháznak visszatérítendő működési támogatás nyújtás</t>
  </si>
  <si>
    <t>Háztartásnak visszatérítendő működési támogatás nyújtás</t>
  </si>
  <si>
    <t>EU-nak visszatérítendő működési támogatás nyújtás</t>
  </si>
  <si>
    <t>Nonprofit társaságnak visszatérítendő működési támogatás nyújtás</t>
  </si>
  <si>
    <t>Civil szervezetnek visszatérítendő működési támogatás nyújtás</t>
  </si>
  <si>
    <t>Egyháznak egyéb működési támogatás nyújtás</t>
  </si>
  <si>
    <t>Nonprofit társaságnak egyéb működési támogatás nyújtás</t>
  </si>
  <si>
    <t>Civil szervezetnek egyéb működési támogatás nyújtás</t>
  </si>
  <si>
    <t>Háztartásnak egyéb működési támogatás nyújtás</t>
  </si>
  <si>
    <t>Pénzügyi vállalkozásnak egyéb működési támogatás nyújtás</t>
  </si>
  <si>
    <t>Egyéb vállalkozásnak visszatérítendő működési támogatás nyújtás</t>
  </si>
  <si>
    <t>Egyéb vállalkozásnak egyéb működési támogatás nyújtás</t>
  </si>
  <si>
    <t>Felújítási célú előzetesen felszámított ÁFA</t>
  </si>
  <si>
    <t>Felhalmozási célú garancia- és kezességvállalásból származó kifizetés ÁHB</t>
  </si>
  <si>
    <t>Központi költségvetési szervnek egyéb működési támogatás</t>
  </si>
  <si>
    <t>Központi költségvetési szervnek működési támogatás törlesztés</t>
  </si>
  <si>
    <t>Központi költségvetési szervnek működési támogatás nyújtás</t>
  </si>
  <si>
    <t>Központi költségvetési szervnek egyéb felhalmozási támogatás</t>
  </si>
  <si>
    <t>Egyháznak visszatérítendő felhalmozási támogatás nyújtás</t>
  </si>
  <si>
    <t>Háztartásnak visszatérítendő felhalmozási támogatás nyújtás</t>
  </si>
  <si>
    <t>EU-nak visszatérítendő felhalmozási támogatás nyújtás</t>
  </si>
  <si>
    <t>Civil szervezetnek visszatérítendő felhalmozási támogatás nyújtás</t>
  </si>
  <si>
    <t>Egyháznak egyéb felhalmozási támogatás nyújtás</t>
  </si>
  <si>
    <t>Nonprofit társaságnak egyéb felhalmozási támogatás nyújtás</t>
  </si>
  <si>
    <t>Civil szervezetnek egyéb felhalmozási támogatás nyújtás</t>
  </si>
  <si>
    <t>Háztartásnak egyéb felhalmozási támogatás nyújtás</t>
  </si>
  <si>
    <t>Pénzügyi vállalkozásnak egyéb felhalmozási támogatás nyújtás</t>
  </si>
  <si>
    <t>Egyéb vállalkozásnak egyéb felhalmozási támogatás nyújtás</t>
  </si>
  <si>
    <t>Nemzetközi szervezetnek egyéb felhalmozási támogatás nyújtás</t>
  </si>
  <si>
    <t>Forgatási célú belföldi értékpapír vásárlás</t>
  </si>
  <si>
    <t>Befektetési célú belföldi értékpapírok vásárlása</t>
  </si>
  <si>
    <t>Forgatási célú külföldi értékpapír vásárlás</t>
  </si>
  <si>
    <t>Befektetési célú külföldi értékpapír vásárlás</t>
  </si>
  <si>
    <t>Hitelek, kölcsönök törlesztése külföldi pénzintézetnek</t>
  </si>
  <si>
    <t>Külföldi értékpapírok kibocsátása</t>
  </si>
  <si>
    <t>Lekötött bankbetétek megszüntetése</t>
  </si>
  <si>
    <t>Államháztartáson belüli megelőlegezések</t>
  </si>
  <si>
    <t>Forgatási célú belföldi befektetési jegy beváltása</t>
  </si>
  <si>
    <t>Forgatási célú belföldi kárpótlási jegy beváltása</t>
  </si>
  <si>
    <t>Elvonások és befizetések bevételei</t>
  </si>
  <si>
    <t>TB pénzügyi alaptól kapott működési támogatás</t>
  </si>
  <si>
    <t xml:space="preserve">Felhalmozási célú önkormányzati támogatások                                                                </t>
  </si>
  <si>
    <t>TB pénzügyi alaptól felhalmozási támogatás visszatérülése</t>
  </si>
  <si>
    <t>TB pénzügyi alaptól felhalmozási visszatérítendő támogatás igénybevétele</t>
  </si>
  <si>
    <t>TB pényzügyi alaptól kapott felhalmozási támogatás</t>
  </si>
  <si>
    <t>Állandó jellegű tevékenység iparűzési adó</t>
  </si>
  <si>
    <t>Ideiglenes jellegű tevékenység iparűzési adó</t>
  </si>
  <si>
    <t>Korábbi évek adónemeiből áthúzódó befizetések</t>
  </si>
  <si>
    <t>Készletértékesítés</t>
  </si>
  <si>
    <t>Egyéb szolgáltatások nyújtása miatti bevételek</t>
  </si>
  <si>
    <t>ÁHB továbbszámlázott közvetített szolgáltatás</t>
  </si>
  <si>
    <t>ÁHK továbbszámlázott közvetített szolgáltatás</t>
  </si>
  <si>
    <t>Állami többségi tulajdonú vállalkozástól kapott osztalék</t>
  </si>
  <si>
    <t>Önkormányzati többségi tulajdonú vállalkozástól kapott osztalék</t>
  </si>
  <si>
    <t>Egyéb önkormányzati tulajdonosi bevételek</t>
  </si>
  <si>
    <t>Ellátási díjak</t>
  </si>
  <si>
    <t>Kiszámlázott ÁFA</t>
  </si>
  <si>
    <t>Kártérítés, biztosíték, szerződés szegés bevétele</t>
  </si>
  <si>
    <t>Immateriális javak értékesítése</t>
  </si>
  <si>
    <t>Egyéb tárgyi eszközök értékesítése</t>
  </si>
  <si>
    <t>Részesedések megszűnéséhez kapcsolódó bevételek</t>
  </si>
  <si>
    <t>Működési célú garancia- és kezességvállalásból származó megtérülések ÁHK</t>
  </si>
  <si>
    <t>Egyháztól működési támogatás visszatérülése</t>
  </si>
  <si>
    <t>Háztartástól működési támogatás visszatérülése</t>
  </si>
  <si>
    <t>Nonprofit társaságtól működési támogatás visszatérülése</t>
  </si>
  <si>
    <t>Civil szervezettől működési támogatás visszatérülése</t>
  </si>
  <si>
    <t>Pénzügyi vállalkozástól működési támogatás visszatérülése</t>
  </si>
  <si>
    <t>Egyéb vállalkozástól működési támogatás visszatérülése</t>
  </si>
  <si>
    <t>Egyháztól működési célú átvett pénzeszközök</t>
  </si>
  <si>
    <t>Háztartástól működési célú átvett pénzeszközök</t>
  </si>
  <si>
    <t>EU-tól működési célú átvett pénzeszközök</t>
  </si>
  <si>
    <t>Nonprofit társaságtól működési célú átvett pénzeszközök</t>
  </si>
  <si>
    <t>Civil szervezettől működési célú átvett pénzeszközök</t>
  </si>
  <si>
    <t>Pénzügyi vállalkozástól működési célú átvett pénzeszközök</t>
  </si>
  <si>
    <t>Egyéb vállalkozástól működési célú átvett pénzeszközök</t>
  </si>
  <si>
    <t>Egyháztól felhalmozási támogatás visszatérülése</t>
  </si>
  <si>
    <t>Háztartástól felhalmozási támogatás visszatérülése</t>
  </si>
  <si>
    <t>Nonprofit társaságtól felhalmozási támogatás visszatérülése</t>
  </si>
  <si>
    <t>Civil szervezettől felhalmozási támogatás visszatérülése</t>
  </si>
  <si>
    <t>Pénzügyi vállalkozástól felhalmozási támogatás visszatérülése</t>
  </si>
  <si>
    <t>Egyéb vállalkozástól felhalmozási támogatás visszatérülése</t>
  </si>
  <si>
    <t>Egyháztól felhalmozási célú átvett pénzeszközök</t>
  </si>
  <si>
    <t>Háztartástól felhalmozási célú átvett pénzeszközök</t>
  </si>
  <si>
    <t>EU-tól felhalmozási célú átvett pénzeszközök</t>
  </si>
  <si>
    <t>Nonprofit társaságtól felhalmozási célú átvett pénzeszközök</t>
  </si>
  <si>
    <t>Civil szervezettől felhalmozási célú átvett pénzeszközök</t>
  </si>
  <si>
    <t>Pénzügyi vállalkozástól felhalmozási célú átvett pénzeszközök</t>
  </si>
  <si>
    <t>Egyéb vállalkozástól felhalmozási célú átvett pénzeszközök</t>
  </si>
  <si>
    <t>Forgatási célú belföldi egyéb értékpapírok beváltása</t>
  </si>
  <si>
    <t>Központi költségvetési szervtől működési célú visszatérítendő támogatás</t>
  </si>
  <si>
    <t>EU-s programok miatt működési célú visszatérítendő támogatás</t>
  </si>
  <si>
    <t>Egyéb fejezeti kezelésű előirányzatoktól működési célú visszatérítendő támogatás</t>
  </si>
  <si>
    <t>TB pénzügyi alapjaitól működési célú visszatérítendő támogatás</t>
  </si>
  <si>
    <t>Helyi önkormányzattól és költségvetési szervétől működési célú visszatérítendő támogatás</t>
  </si>
  <si>
    <t>Társulástól és költségvetési szervétől működési célú visszatérítendő támogatás</t>
  </si>
  <si>
    <t>Nemzetiségi önkormányzattól és költségvetési szervétől működési célú visszatérítendő támogatás</t>
  </si>
  <si>
    <t>Térségi fejlesztési tanácstól és költségvetési szervétől működési célú visszatérítendő támogatás</t>
  </si>
  <si>
    <t>Központi költségvetési szervtől működési visszatérítendő támogatás igénybevétele</t>
  </si>
  <si>
    <t>Központi költségvetési szervtől kapott működési támogatás</t>
  </si>
  <si>
    <t>Központi költségvetési szervtől felhalmozási visszatérítendő támogatás igénybevétele</t>
  </si>
  <si>
    <t>Központi költségvetési szervtől kapott felhalmozási támogatás</t>
  </si>
  <si>
    <t>Központi kezelésű előirányzattól működési visszatérítendő támogatás igénybevétele</t>
  </si>
  <si>
    <t>Központi kezelésű előirányzattól kapott működési támogatás</t>
  </si>
  <si>
    <t>Központi kezelésű előirányzattól felhalmozási visszatérítendő támogatás igénybevétele</t>
  </si>
  <si>
    <t>Központi kezelésű előirányzattól kapott felhalmozási támogatás</t>
  </si>
  <si>
    <t>EU-s programok miatt kapott működési támogatás</t>
  </si>
  <si>
    <t>EU-s programok miatt felhalmozási támogatás visszatérülése</t>
  </si>
  <si>
    <t>EU-s programok miatt felhalmozási visszatérítendő támogatás igénybevétele</t>
  </si>
  <si>
    <t>EU-s programok miatt kapott felhalmozási támogatás</t>
  </si>
  <si>
    <t>Egyéb fejezeti kezelésű előirányzatoktól működési visszatérítendő támogatás igénybevétele</t>
  </si>
  <si>
    <t>Egyéb fejezeti kezelésű előirányzatoktól kapott működési támogatás</t>
  </si>
  <si>
    <t>Egyéb fejezeti kezelésű előirányzatoktól felhalmozási támogatás visszatérülése</t>
  </si>
  <si>
    <t>Egyéb fejezeti kezelésű előirányzatoktól felhalmozási visszatérítendő támogatás igénybevétele</t>
  </si>
  <si>
    <t>Központi kezelésű előirányzattól működési célú visszatérítendő tám.</t>
  </si>
  <si>
    <t>Elkülönített állami pénzalaptól működési visszatérítendő támogatás igénybevétele</t>
  </si>
  <si>
    <t>Elkülönített állami pénzalaptól kapott működési támogatás</t>
  </si>
  <si>
    <t>Elkülönített állami pénzalaptól felhalmozási visszatérítendő támogatás igénybevétele</t>
  </si>
  <si>
    <t>Elkülönített állami pénzalaptól kapott felhalmozási támogatás</t>
  </si>
  <si>
    <t>Helyi önkormányzattól és költségvetési szervétől működési visszatérítendő támogatás igénybevétele</t>
  </si>
  <si>
    <t>Helyi önkormányzattól és költségvetési szervétől kapott működési támogatás</t>
  </si>
  <si>
    <t>Helyi önkormányzattól és költségvetési szervétől felhalmozási támogatás visszatérülése</t>
  </si>
  <si>
    <t>Helyi önkormányzattól és költségvetési szervétől felhalmozási visszatérítendő támogatás igénybevétele</t>
  </si>
  <si>
    <t xml:space="preserve">Helyi önkormányzattól és költségvetési szervétől kapott felhalmozási támogatás  </t>
  </si>
  <si>
    <t>Társulástól és költségvetési szervétől működési visszatérítendő támogatás igénybevétele</t>
  </si>
  <si>
    <t>Társulástól és költségvetési szervétől kapott működési támogatás</t>
  </si>
  <si>
    <t>Társulástól és költségvetési szervétől felhalmozási támogatás visszatérülése</t>
  </si>
  <si>
    <t>Társulástól és költségvetési szervétől felhalmozási visszatérítendő támogatás igénybevétele</t>
  </si>
  <si>
    <t>Nemzetiségi önkormányzattól és költségvetési szervétől működési visszatérítendő támogatás igénybevétele</t>
  </si>
  <si>
    <t>Nemzetiségi önkormányzattól és költségvetési szervétől kapott működési támogatás</t>
  </si>
  <si>
    <t>Nemzetiségi önkormányzattól és költségvetési szervétől felhalmozási támogatás visszatérülése</t>
  </si>
  <si>
    <t>Nemzetiségi önkormányzattól és költségvetési szervétől felhalmozási visszatérítendő támogatás igénybevétele</t>
  </si>
  <si>
    <t>Nemzetiségi önkormányzattól és költségvetési szervétől kapott felhalmozási támogatás</t>
  </si>
  <si>
    <t>Térségi fejlesztési tanácstól és költségvetési szervétől működési visszatérítendő támogatás igénybevétele</t>
  </si>
  <si>
    <t>Térségi fejlesztési tanácstól és költségvetési szervétől kapott működési támogatás</t>
  </si>
  <si>
    <t>Térségi fejlesztési tanácstól és költségvetési szervétől felhalmozási támogatás visszatérülése</t>
  </si>
  <si>
    <t>Térségi fejlesztési tanácstól és költségvetési szervétől felhalmozási visszatérítendő támogatás igénybevétele</t>
  </si>
  <si>
    <t>Térségi fejlesztési tanácstól és költségvetési szervétől kapott felhalmozási támogatás</t>
  </si>
  <si>
    <t>Önkormányzati vagyon üzemeltetéséből, koncesszióból származó bevétel</t>
  </si>
  <si>
    <t>Állami többségi tulajdonú nem pénzügyi vállalkozástól működési támogatás visszatérülése</t>
  </si>
  <si>
    <t>Önkormányzati többségi tulajdonú nem pénzügyi vállalkozástól működési támogatás visszatérülése</t>
  </si>
  <si>
    <t>Külföldi szervezetektől, személyektől működési támogatás visszatérülése</t>
  </si>
  <si>
    <t>Állami többségi tulajdonú nem pénzügyi vállalkozástól működési célú átvett pénzeszközök</t>
  </si>
  <si>
    <t>Önkormányzati többségi tulajdonú nem pénzügyi vállalkozástól működési célú átvett pénzeszközök</t>
  </si>
  <si>
    <t>Kormányoktól, nemzetközi szervezetektől működési célú átvett pénzeszközök</t>
  </si>
  <si>
    <t>Egyéb külföldiektől működési célú átvett pénzeszközök</t>
  </si>
  <si>
    <t>Állami többségi tulajdonú nem pénzügyi vállalkozástól felhalmozási támogatás visszatérülése</t>
  </si>
  <si>
    <t>Önkormányzati többségi tulajdonú nem pénzügyi vállalkozástól felhalmozási támogatás visszatérülése</t>
  </si>
  <si>
    <t>Egyéb külföldiektől felhalmozási támogatás visszatérülése</t>
  </si>
  <si>
    <t>Állami többségi tulajdonú nem pénzügyi vállalkozástól felhalmozási célú átvett pénzeszközök</t>
  </si>
  <si>
    <t>Önkormányzati többségi tulajdonú nem pénzügyi vállalkozástól felhalmozási célú átvett pénzeszközök</t>
  </si>
  <si>
    <t>Kormányoktól, nemzetközi szervezetektől felhalmozási célú átvett pénzeszközök</t>
  </si>
  <si>
    <t>Egyéb külföldiektől felhalmozási célú átvett pénzeszközök</t>
  </si>
  <si>
    <t>Központi kezelésű előirányzatnak működési támogatás nyújtás</t>
  </si>
  <si>
    <t>EU-s programok miatti működési támogatás nyújtás</t>
  </si>
  <si>
    <t>Egyéb fejezeti kezelésű előirányzatnak működési támogatás nyújtás</t>
  </si>
  <si>
    <t>TB pénzügyi alapjainak működési támogatás nyújtás</t>
  </si>
  <si>
    <t>Elkülönített állami pénzalapnak működési támogatás nyújtás</t>
  </si>
  <si>
    <t>Helyi önkormányzatnak és költségvetési szervének működési támogatás nyújtás</t>
  </si>
  <si>
    <t>Nemzetiségi önkormányzatnak és költségvetési szervének működési támogatás nyújtás</t>
  </si>
  <si>
    <t>Térségi fejlesztési tanácsnak és költségvetési szervének működési támogatás nyújtás</t>
  </si>
  <si>
    <t>Központi kezelésű előirányzatnak működési támogatás törlesztés</t>
  </si>
  <si>
    <t>Központi kezelésű előirányzatnak egyéb működési támogatás</t>
  </si>
  <si>
    <t>EU-s programok miatti működési támogatás törlesztés</t>
  </si>
  <si>
    <t>EU-s programok miatti egyéb működési támogatás</t>
  </si>
  <si>
    <t>Egyéb fejezeti kezelésű előirányzatnak egyéb működési támogatás</t>
  </si>
  <si>
    <t>Elkülönített állami pénzalapnak működési támogatás törlesztés</t>
  </si>
  <si>
    <t>Elkülönített állami pénzalapnak egyéb működési támogatás</t>
  </si>
  <si>
    <t>TB pénzügyi alapjainak működési támogatás törlesztés</t>
  </si>
  <si>
    <t>TB pénzügyi alapjainak egyéb működési támogatás</t>
  </si>
  <si>
    <t>Helyi önkormányzatnak és költségvetési szervének működési támogatás törlesztés</t>
  </si>
  <si>
    <t>Helyi önkormányzatnak és költségvetési szervének egyéb működési támogatás</t>
  </si>
  <si>
    <t>Társulásnak és költségvetési szervének egyéb működési támogatás</t>
  </si>
  <si>
    <t>Nemzetiségi önkormányzatnak és költségvetési szervének működési támogatás törlesztés</t>
  </si>
  <si>
    <t>Nemzetiségi önkormányzatnak és költségvetési szervének egyéb működési támogatás</t>
  </si>
  <si>
    <t>Térségi fejlesztési tanácsnak és költségvetési szervének működési támogatás törlesztés</t>
  </si>
  <si>
    <t>Térségi fejlesztési tanácsnak és költségvetési szervének egyéb működési támogatás</t>
  </si>
  <si>
    <t>Egyéb működési célú garancia- és kezességvállalásból származó kifizetés</t>
  </si>
  <si>
    <t>Működési célú garancia- és kezességvállalásból származó kifizetés</t>
  </si>
  <si>
    <t>Állami többségi tulajdonú nem pénzügyi vállalkozásnak visszatérítendő működési támogatás nyújtás</t>
  </si>
  <si>
    <t>Önkormányzati többségi tulajdonú nem pénzügyi vállalkozásnak visszatérítendő működési támogatás nyújtás</t>
  </si>
  <si>
    <t>Kormányoknak és nemzetközi szervezeteknek visszatérítendő működési támogatás nyújtás</t>
  </si>
  <si>
    <t>Egyéb külföldieknek visszatérítendő működési támogatás nyújtás</t>
  </si>
  <si>
    <t>Állami többségi tulajdonú nem pénzügyi vállalkozásnak egyéb működési támogatás nyújtás</t>
  </si>
  <si>
    <t>Állami többségi tulajdonú nem pénzügyi vállalkozásnak visszatérítendő felhalmozási támogatás nyújtás</t>
  </si>
  <si>
    <t>Állami többségi tulajdonú nem pénzügyi vállalkozásnak egyéb felhalmozási támogatás nyújtás</t>
  </si>
  <si>
    <t>Önkormányzati többségi tulajdonú nem pénzügyi vállalkozásnak egyéb működési támogatás nyújtás</t>
  </si>
  <si>
    <t>Önkormányzati többségi tulajdonú nem pénzügyi vállalkozásnak visszatérítendő felhalmozási támogatás nyújtás</t>
  </si>
  <si>
    <t>Önkormányzati többségi tulajdonú nem pénzügyi vállalkozásnak egyéb felhalmozási támogatás nyújtás</t>
  </si>
  <si>
    <t>Kormányoknak és nemzetközi szervezeteknek egyéb működési támogatás nyújtás</t>
  </si>
  <si>
    <t>Egyéb külföldieknek egyéb működési támogatás nyújtás</t>
  </si>
  <si>
    <t>Központi kezelésű előirányzatnak egyéb felhalmozási támogatás</t>
  </si>
  <si>
    <t>EU-s programok miatti felhalmozási célú támogatás nyújtás</t>
  </si>
  <si>
    <t>EU-s programok miatti felhalmozási célú támogatás törlesztés</t>
  </si>
  <si>
    <t>EU-s programok miatti egyéb felhalmozási támogatás</t>
  </si>
  <si>
    <t>Egyéb fejezeti kezelésű előirányzatnak felhalmozási célú támogatás nyújtás</t>
  </si>
  <si>
    <t>Egyéb fejezeti kezelésű előirányzatnak felhalmozási célú támogatás törlesztés</t>
  </si>
  <si>
    <t>TB pénzügyi alapjainak felhalmozási célú támogatás nyújtás</t>
  </si>
  <si>
    <t>Elkülönített állami pénzalapnak felhalmozási célú támogatás nyújtás</t>
  </si>
  <si>
    <t>TB pénzügyi alapjainak felhalmozási célú támogatás törlesztés</t>
  </si>
  <si>
    <t>Elkülönített állami pénzalapnak egyéb felhalmozási támogatás</t>
  </si>
  <si>
    <t>TB pénzügyi alapjainak egyéb felhalmozási támogatás</t>
  </si>
  <si>
    <t>Helyi önkormányzatnak és költségvetési szervének felhalmozási célú támogatás nyújtás</t>
  </si>
  <si>
    <t>Helyi önkormányzatnak és költségvetési szervének felhalmozási célú támogatás törlesztés</t>
  </si>
  <si>
    <t>Helyi önkormányzatnak és költségvetési szervének egyéb felhalmozási támogatás</t>
  </si>
  <si>
    <t>Társulásnak és költségvetési szervének felhalmozási célú támogatás nyújtás</t>
  </si>
  <si>
    <t>Társulásnak és költségvetési szervének felhalmozási célú támogatás törlesztés</t>
  </si>
  <si>
    <t>Nemzetiségi önkormányzatnak és költségvetési szervének felhalmozási célú támogatás nyújtás</t>
  </si>
  <si>
    <t>Nemzetiségi önkormányzatnak és költségvetési szervének felhalmozási célú támogatás törlesztés</t>
  </si>
  <si>
    <t>Nemzetiségi önkormányzatnak és költségvetési szervének egyéb felhalmozási támogatás</t>
  </si>
  <si>
    <t>Térségi fejlesztési tanácsnak és költségvetési szervének felhalmozási célú támogatás nyújtás</t>
  </si>
  <si>
    <t>Térségi fejlesztési tanácsnak és költségvetési szervének felhalmozási célú támogatás törlesztés</t>
  </si>
  <si>
    <t>Térségi fejlesztési tanácsnak és költségvetési szervének egyéb felhalmozási támogatás</t>
  </si>
  <si>
    <t>Egyéb külföldieknek visszatérítendő felhalmozási támogatás nyújtás</t>
  </si>
  <si>
    <t>Egyéb külföldieknek egyéb felhalmozási támogatás nyújtás</t>
  </si>
  <si>
    <t>Állami vagy önkormányzati tulajdonban lévő gazdasági társaságok tartozásai miatti kifizetések kiadásai</t>
  </si>
  <si>
    <t>Egyéb felhalmozási célú garancia- és kezességvállalásból származó kifizetés</t>
  </si>
  <si>
    <t>Költségvetési maradvány</t>
  </si>
  <si>
    <t>Összesen</t>
  </si>
  <si>
    <t>Működési kiadások</t>
  </si>
  <si>
    <t>Felhalmozási kiadások</t>
  </si>
  <si>
    <t>KÖLTSÉGVETÉSI BEVÉTELEK</t>
  </si>
  <si>
    <t>KÖLTSÉGVETÉSI KIADÁSOK</t>
  </si>
  <si>
    <t>Bevételi előirányzatok</t>
  </si>
  <si>
    <t>Kiadási előirányzatok</t>
  </si>
  <si>
    <t>Ellátottak pénzbeli jutattásai</t>
  </si>
  <si>
    <t>Működési bevételek összesen</t>
  </si>
  <si>
    <t>Működési kiadások összesen</t>
  </si>
  <si>
    <t>Egyéb felhalmozási kiadások</t>
  </si>
  <si>
    <t>Felhalmozási bevételek összesen</t>
  </si>
  <si>
    <t>Felhalmozási kiadások összesen</t>
  </si>
  <si>
    <t>Költségvetési bevételek összesen</t>
  </si>
  <si>
    <t>Költségvetési kiadások összesen</t>
  </si>
  <si>
    <t>HIÁNY BELSŐ FINANSZÍROZÁSÁRA SZOLGÁLÓ KÖLTSÉGVETÉSI MARADVÁNY</t>
  </si>
  <si>
    <t>Maradvánnyal korrigált költségvetési bevételek összesen</t>
  </si>
  <si>
    <t>Maradvánnyal korrigált költségvetési kiadás összesen</t>
  </si>
  <si>
    <t>FINANSZÍROZÁSI BEVÉTELEK</t>
  </si>
  <si>
    <t>FINANSZÍROZÁSI KIADÁSOK</t>
  </si>
  <si>
    <t>BEVÉTELEK MINDÖSSZESEN</t>
  </si>
  <si>
    <t>KIADÁSOK MINDÖSSZESEN</t>
  </si>
  <si>
    <t>1. hó</t>
  </si>
  <si>
    <t>2. hó</t>
  </si>
  <si>
    <t>3. hó</t>
  </si>
  <si>
    <t>4. hó</t>
  </si>
  <si>
    <t>5. hó</t>
  </si>
  <si>
    <t>6. hó</t>
  </si>
  <si>
    <t>7. hó</t>
  </si>
  <si>
    <t>8. hó</t>
  </si>
  <si>
    <t>9. hó</t>
  </si>
  <si>
    <t>10. hó</t>
  </si>
  <si>
    <t>11. hó</t>
  </si>
  <si>
    <t>12. hó</t>
  </si>
  <si>
    <t>Működési célú visszatérítendő támogatások, kölcsönök visszatérülése államháztartáson kívülről</t>
  </si>
  <si>
    <t>Felhalmozási célú visszatérítendő támogatások, kölcsönök törlesztése államháztartáson belülre</t>
  </si>
  <si>
    <t>Felhalmozási célú garancia- és kezességvállalásból származó kifizetés államháztartáson kívülre</t>
  </si>
  <si>
    <t>Működési célú visszatérítendő támogatások, kölcsönök visszatérülése államháztartáson belülről</t>
  </si>
  <si>
    <t>K11</t>
  </si>
  <si>
    <t>K1101</t>
  </si>
  <si>
    <t>K1102</t>
  </si>
  <si>
    <t>K1103</t>
  </si>
  <si>
    <t>K1104</t>
  </si>
  <si>
    <t>K1105</t>
  </si>
  <si>
    <t>K1106</t>
  </si>
  <si>
    <t>K1107</t>
  </si>
  <si>
    <t>K1108</t>
  </si>
  <si>
    <t>K1109</t>
  </si>
  <si>
    <t>K1110</t>
  </si>
  <si>
    <t>K1111</t>
  </si>
  <si>
    <t>K1112</t>
  </si>
  <si>
    <t>K1113</t>
  </si>
  <si>
    <t>K12</t>
  </si>
  <si>
    <t>K121</t>
  </si>
  <si>
    <t>K122</t>
  </si>
  <si>
    <t>K123</t>
  </si>
  <si>
    <t>K31</t>
  </si>
  <si>
    <t>K311</t>
  </si>
  <si>
    <t>K312</t>
  </si>
  <si>
    <t>K313</t>
  </si>
  <si>
    <t>K32</t>
  </si>
  <si>
    <t>K321</t>
  </si>
  <si>
    <t>K322</t>
  </si>
  <si>
    <t>K33</t>
  </si>
  <si>
    <t>K331</t>
  </si>
  <si>
    <t>K332</t>
  </si>
  <si>
    <t>K333</t>
  </si>
  <si>
    <t>K334</t>
  </si>
  <si>
    <t>K335</t>
  </si>
  <si>
    <t>K336</t>
  </si>
  <si>
    <t>K337</t>
  </si>
  <si>
    <t>K34</t>
  </si>
  <si>
    <t>K341</t>
  </si>
  <si>
    <t>K342</t>
  </si>
  <si>
    <t>K35</t>
  </si>
  <si>
    <t>K351</t>
  </si>
  <si>
    <t>K352</t>
  </si>
  <si>
    <t>K353</t>
  </si>
  <si>
    <t>K354</t>
  </si>
  <si>
    <t>K355</t>
  </si>
  <si>
    <t>K42</t>
  </si>
  <si>
    <t>K43</t>
  </si>
  <si>
    <t>K44</t>
  </si>
  <si>
    <t>K45</t>
  </si>
  <si>
    <t>K46</t>
  </si>
  <si>
    <t>K47</t>
  </si>
  <si>
    <t>K48</t>
  </si>
  <si>
    <t>K501</t>
  </si>
  <si>
    <t>K5022</t>
  </si>
  <si>
    <t>K5023</t>
  </si>
  <si>
    <t>K503</t>
  </si>
  <si>
    <t>K504</t>
  </si>
  <si>
    <t>K505</t>
  </si>
  <si>
    <t>K506</t>
  </si>
  <si>
    <t>K507</t>
  </si>
  <si>
    <t>K509</t>
  </si>
  <si>
    <t>K508</t>
  </si>
  <si>
    <t>K510</t>
  </si>
  <si>
    <t>K511</t>
  </si>
  <si>
    <t>K512</t>
  </si>
  <si>
    <t>K513</t>
  </si>
  <si>
    <t>K61</t>
  </si>
  <si>
    <t>K62</t>
  </si>
  <si>
    <t>K63</t>
  </si>
  <si>
    <t>K64</t>
  </si>
  <si>
    <t>K65</t>
  </si>
  <si>
    <t>K66</t>
  </si>
  <si>
    <t>K67</t>
  </si>
  <si>
    <t>K71</t>
  </si>
  <si>
    <t>K72</t>
  </si>
  <si>
    <t>K73</t>
  </si>
  <si>
    <t>K74</t>
  </si>
  <si>
    <t>K81</t>
  </si>
  <si>
    <t>K82</t>
  </si>
  <si>
    <t>K83</t>
  </si>
  <si>
    <t>K84</t>
  </si>
  <si>
    <t>K85</t>
  </si>
  <si>
    <t>K86</t>
  </si>
  <si>
    <t>K87</t>
  </si>
  <si>
    <t>K88</t>
  </si>
  <si>
    <t>K89</t>
  </si>
  <si>
    <t>K91</t>
  </si>
  <si>
    <t>K911</t>
  </si>
  <si>
    <t>K9111</t>
  </si>
  <si>
    <t>K9112</t>
  </si>
  <si>
    <t>K9113</t>
  </si>
  <si>
    <t>K912</t>
  </si>
  <si>
    <t>K9121</t>
  </si>
  <si>
    <t>K9122</t>
  </si>
  <si>
    <t>K9124</t>
  </si>
  <si>
    <t>K9125</t>
  </si>
  <si>
    <t>K914</t>
  </si>
  <si>
    <t>K915</t>
  </si>
  <si>
    <t>K916</t>
  </si>
  <si>
    <t>K917</t>
  </si>
  <si>
    <t>Hosszú lejáratú hitelek, kölcsönök törlesztése</t>
  </si>
  <si>
    <t>Likviditási célú hitelek, kölcsönök törlesztése</t>
  </si>
  <si>
    <t>Rövid lejáratú hitelek, kölcsönök törlesztése</t>
  </si>
  <si>
    <t>K92</t>
  </si>
  <si>
    <t>K921</t>
  </si>
  <si>
    <t>K922</t>
  </si>
  <si>
    <t>K923</t>
  </si>
  <si>
    <t>K924</t>
  </si>
  <si>
    <t>K925</t>
  </si>
  <si>
    <t>K93</t>
  </si>
  <si>
    <t>B11</t>
  </si>
  <si>
    <t>B111</t>
  </si>
  <si>
    <t>B112</t>
  </si>
  <si>
    <t>B113</t>
  </si>
  <si>
    <t>B114</t>
  </si>
  <si>
    <t>B115</t>
  </si>
  <si>
    <t>B116</t>
  </si>
  <si>
    <t>B12</t>
  </si>
  <si>
    <t>B13</t>
  </si>
  <si>
    <t>B14</t>
  </si>
  <si>
    <t>B15</t>
  </si>
  <si>
    <t>B16</t>
  </si>
  <si>
    <t>B21</t>
  </si>
  <si>
    <t>B22</t>
  </si>
  <si>
    <t>B23</t>
  </si>
  <si>
    <t>B24</t>
  </si>
  <si>
    <t>B25</t>
  </si>
  <si>
    <t>B31</t>
  </si>
  <si>
    <t>B311</t>
  </si>
  <si>
    <t>B34</t>
  </si>
  <si>
    <t>B35</t>
  </si>
  <si>
    <t>B354</t>
  </si>
  <si>
    <t>B355</t>
  </si>
  <si>
    <t>B36</t>
  </si>
  <si>
    <t>B401</t>
  </si>
  <si>
    <t>B402</t>
  </si>
  <si>
    <t>B403</t>
  </si>
  <si>
    <t>B404</t>
  </si>
  <si>
    <t>B405</t>
  </si>
  <si>
    <t>B406</t>
  </si>
  <si>
    <t>B407</t>
  </si>
  <si>
    <t>B409</t>
  </si>
  <si>
    <t>B410</t>
  </si>
  <si>
    <t>B411</t>
  </si>
  <si>
    <t>B51</t>
  </si>
  <si>
    <t>B52</t>
  </si>
  <si>
    <t>B53</t>
  </si>
  <si>
    <t>B54</t>
  </si>
  <si>
    <t>B55</t>
  </si>
  <si>
    <t>B61</t>
  </si>
  <si>
    <t>B62</t>
  </si>
  <si>
    <t>B63</t>
  </si>
  <si>
    <t>B64</t>
  </si>
  <si>
    <t>B65</t>
  </si>
  <si>
    <t>B71</t>
  </si>
  <si>
    <t>B72</t>
  </si>
  <si>
    <t>B73</t>
  </si>
  <si>
    <t>B74</t>
  </si>
  <si>
    <t>B75</t>
  </si>
  <si>
    <t>B81</t>
  </si>
  <si>
    <t>B811</t>
  </si>
  <si>
    <t>Előző év költségvetési maradványának igénybevétele</t>
  </si>
  <si>
    <t>B8111</t>
  </si>
  <si>
    <t>B8112</t>
  </si>
  <si>
    <t>B8113</t>
  </si>
  <si>
    <t>B812</t>
  </si>
  <si>
    <t>B8121</t>
  </si>
  <si>
    <t>B8122</t>
  </si>
  <si>
    <t>B8123</t>
  </si>
  <si>
    <t>B8124</t>
  </si>
  <si>
    <t>B813</t>
  </si>
  <si>
    <t>B8131</t>
  </si>
  <si>
    <t>B8132</t>
  </si>
  <si>
    <t>Előző év vállalkozási maradványának igénybevétele</t>
  </si>
  <si>
    <t>B814</t>
  </si>
  <si>
    <t>B816</t>
  </si>
  <si>
    <t>B817</t>
  </si>
  <si>
    <t>B82</t>
  </si>
  <si>
    <t>B821</t>
  </si>
  <si>
    <t>B822</t>
  </si>
  <si>
    <t>B823</t>
  </si>
  <si>
    <t>B824</t>
  </si>
  <si>
    <t>B825</t>
  </si>
  <si>
    <t>B83</t>
  </si>
  <si>
    <t>Települési önkormányzatok egyes köznevelési feladatainak tám.</t>
  </si>
  <si>
    <t>Működési célú költségvetési támogatások és kiegészítő tám.</t>
  </si>
  <si>
    <t>Elkülönített állami pénzalaptól működési célú visszatérítendő tám.</t>
  </si>
  <si>
    <t>Működési célú visszatérítendő tám., kölcsönök igénybevétele ÁHB</t>
  </si>
  <si>
    <t>TB pénzügyialaptól működési visszatérítendő tám. igénybevétele</t>
  </si>
  <si>
    <t>EU-s programok miatt működési visszatérítendő tám. igénybevétele</t>
  </si>
  <si>
    <t>Központi költségvetési szervtől felhalmozási tám. visszatérülése</t>
  </si>
  <si>
    <t>Központi kezelésű előirányzattól felhalmozási tám. visszatérülése</t>
  </si>
  <si>
    <t>Elkülönített állami pénzalaptól felhalmozási tám. visszatérülése</t>
  </si>
  <si>
    <t>Egyéb felhalmozási célú tám. bevételei államháztartáson belülről</t>
  </si>
  <si>
    <t>Egyéb fejezeti kezelésű előirányzatoktól kapott felhalmozási tám.</t>
  </si>
  <si>
    <t>Társulástól és költségvetési szervétől kapott felhalmozási tám.</t>
  </si>
  <si>
    <t>Önkormányzati vagyon vagyonkezelésbe adásából származó bev.</t>
  </si>
  <si>
    <t>Munkaadókat terhelő járulékok és szoc. hozzájárulási adó</t>
  </si>
  <si>
    <t>Működési célú visszatérítendő tám., kölcsönök nyújtása ÁHB</t>
  </si>
  <si>
    <t>Társulásnak és költségvetési szervének működési tám. nyújtás</t>
  </si>
  <si>
    <t>Működési célú visszatérítendő tám., kölcsönök törlesztése ÁHB</t>
  </si>
  <si>
    <t>Társulásnak és költségvetési szervének működési tám. törlesztés</t>
  </si>
  <si>
    <t>Egyéb fejezeti kezelésű előirányzatnak működési tám. törlesztés</t>
  </si>
  <si>
    <t>Működési célú garancia- és kezességvállalásból származó kifizetés államháztartáson kívülre</t>
  </si>
  <si>
    <t>Működési célú visszatérítendő tám., kölcsönök nyújtása ÁHK</t>
  </si>
  <si>
    <t>Pénzügyi vállalkozásnak visszatérítendő működési tám. nyújtás</t>
  </si>
  <si>
    <t>Felhalmozási célú visszatérítendő tám., kölcsönök nyújtása ÁHB</t>
  </si>
  <si>
    <t>Központi költségvetési szervnek felhalmozási célú tám. nyújtás</t>
  </si>
  <si>
    <t>Központi kezelésű előirányzatnak felhalmozási célú tám. nyújtás</t>
  </si>
  <si>
    <t>Központi költségvetési szervnek felhalmozási célú tám. törlesztés</t>
  </si>
  <si>
    <t>Központi kezelésű előirányzatnak felhalmozási célú tám. törlesztés</t>
  </si>
  <si>
    <t>Elkülönített állami pénzalapnak felhalmozási célú tám. törlesztés</t>
  </si>
  <si>
    <t>Egyéb fejezeti kezelésű előirányzatnak egyéb felhalmozási tám.</t>
  </si>
  <si>
    <t>Társulásnak és költségvetési szervének egyéb felhalmozási tám.</t>
  </si>
  <si>
    <t>Felhalmozási célú visszatérítendő tám., kölcsönök nyújtása ÁHK</t>
  </si>
  <si>
    <t>Nonprofit társaságnak visszatérítendő felhalmozási tám. nyújtás</t>
  </si>
  <si>
    <t>Pénzügyi vállalkozásnak visszatérítendő felhalmozási tám. nyújtás</t>
  </si>
  <si>
    <t>Egyéb vállalkozásnak visszatérítendő felhalmozási tám. nyújtás</t>
  </si>
  <si>
    <t>Nemzetközi szervezetnek visszatérítendő felhalmozási tám. nyújtás</t>
  </si>
  <si>
    <t>KÖLTSÉGVETÉSI EGYENLEG
(Költségvetési bevételek - Költségvetési kiadások)
("+" egyenleg többlet;
"-" egyenleg hiány)</t>
  </si>
  <si>
    <t>Módosítás</t>
  </si>
  <si>
    <t>018010 Önk. elszámolásai a közp. ktgvetéssel</t>
  </si>
  <si>
    <t>Ft</t>
  </si>
  <si>
    <t>0940821</t>
  </si>
  <si>
    <t>Egyéb kapott (járó) kamatok és kamatjellegű bevételek</t>
  </si>
  <si>
    <t>ÁHB-ről kapott kamatbevételek</t>
  </si>
  <si>
    <t>ÁHK egyéb kamatok és kamatjellegű bevételek</t>
  </si>
  <si>
    <t>0940921</t>
  </si>
  <si>
    <t>Más egyéb pénzügyi műveletek bevételei</t>
  </si>
  <si>
    <t>Önkormányzat által saját hatáskörben adott más ellátás kiadásai</t>
  </si>
  <si>
    <t>Egyéb, az önkormányzat rendeletében megállapított juttatás</t>
  </si>
  <si>
    <t>Települési támogatás</t>
  </si>
  <si>
    <t>K502</t>
  </si>
  <si>
    <t>Elvonások és befizetések</t>
  </si>
  <si>
    <t>011130 Igazgatás</t>
  </si>
  <si>
    <t>013320 Köztemető</t>
  </si>
  <si>
    <t>013350 Vagyongazd.</t>
  </si>
  <si>
    <t>045160 Közutak</t>
  </si>
  <si>
    <t>064010 Közvilágítás</t>
  </si>
  <si>
    <t>081030 Sport</t>
  </si>
  <si>
    <t>082044 Könyvtári szolgálta-tások</t>
  </si>
  <si>
    <t>082092 Közmű-velődés</t>
  </si>
  <si>
    <t>BEVÉTEL</t>
  </si>
  <si>
    <t>KIADÁS</t>
  </si>
  <si>
    <t>Egyenleg</t>
  </si>
  <si>
    <t>104042 Család és gyermek-jóléti szolg.</t>
  </si>
  <si>
    <t>107060 Egyéb szoc. ellátások</t>
  </si>
  <si>
    <t>900020 Adó</t>
  </si>
  <si>
    <t>Kötelező feladat</t>
  </si>
  <si>
    <t>Önként vállalt feladat</t>
  </si>
  <si>
    <t>018010 Önk. elszám. közp. költség-vetéssel</t>
  </si>
  <si>
    <t>018030 Támogatási célú fin. műveletek</t>
  </si>
  <si>
    <t>064010 Közvi-lágítás</t>
  </si>
  <si>
    <t>Zöldterület-gazdálkodással kapcsolatos közfeladatok</t>
  </si>
  <si>
    <t>Közvilágítás fenntartásának támogatása</t>
  </si>
  <si>
    <t>Köztemető fenntartása</t>
  </si>
  <si>
    <t>Közutak fenntartása</t>
  </si>
  <si>
    <t>Egyéb önkormányzati feladatok támogatása</t>
  </si>
  <si>
    <t>Lakott külterülettel kapcsolatos támogatás</t>
  </si>
  <si>
    <t>Tájház közüzemi költségek</t>
  </si>
  <si>
    <t>Tájház egyéb költségek</t>
  </si>
  <si>
    <t>köztemető közüzemi költségek</t>
  </si>
  <si>
    <t>orvosi rendelő közüzemi költségek</t>
  </si>
  <si>
    <t>066020 Város- és községgazd.</t>
  </si>
  <si>
    <t>közterület használat</t>
  </si>
  <si>
    <t>terembérlet</t>
  </si>
  <si>
    <t>B4082</t>
  </si>
  <si>
    <t>Jövedelmi típusú települési adók bevétele</t>
  </si>
  <si>
    <t>Egyéb települési adók bevétel (földadó)</t>
  </si>
  <si>
    <t>14/2016. (IX.1.) önk. rendelet</t>
  </si>
  <si>
    <t>Újbarok Községi Önkormányzat költségvetési összesítő - 2017. év</t>
  </si>
  <si>
    <t>Munkavégzésre irányuló egyéb jogviszonyban nem saját foglalkoztatottnak fizetett juttatások</t>
  </si>
  <si>
    <t>Működési célú előzetesen felszámított ÁFA</t>
  </si>
  <si>
    <t>05411</t>
  </si>
  <si>
    <t>K41</t>
  </si>
  <si>
    <t>Társadalombiztosítási ellátások</t>
  </si>
  <si>
    <t>Betegséggel kapcsolatos (nem társadalombiztosítási) ellátások</t>
  </si>
  <si>
    <t>Foglalkoztatással, munkanélküliséggel kapcsolatos ellátások</t>
  </si>
  <si>
    <t>0550211</t>
  </si>
  <si>
    <t>K5021</t>
  </si>
  <si>
    <t>Informatikai eszközök felújítása</t>
  </si>
  <si>
    <t>0591231</t>
  </si>
  <si>
    <t>K9123</t>
  </si>
  <si>
    <t>Kincstárjegyek beváltása</t>
  </si>
  <si>
    <t>0591261</t>
  </si>
  <si>
    <t>K9126</t>
  </si>
  <si>
    <t>Éven túli lejáratú belföldi értékpapírok beváltása</t>
  </si>
  <si>
    <t>059131</t>
  </si>
  <si>
    <t>K913</t>
  </si>
  <si>
    <t>Államháztartáson belüli megelőlegezések folyósítása</t>
  </si>
  <si>
    <t>Központi, irányító szervi támogatás folyósítása</t>
  </si>
  <si>
    <t>Pénzeszközök lekötött bankbetétként elhelyezése</t>
  </si>
  <si>
    <t>059181</t>
  </si>
  <si>
    <t>K918</t>
  </si>
  <si>
    <t>K919</t>
  </si>
  <si>
    <t>Központi költségvetés sajátos finanszírozási kiadásai</t>
  </si>
  <si>
    <t>Tulajdonosi kölcsönök kiadásai</t>
  </si>
  <si>
    <t>K9191</t>
  </si>
  <si>
    <t>0591911</t>
  </si>
  <si>
    <t>0591921</t>
  </si>
  <si>
    <t>K9192</t>
  </si>
  <si>
    <t>Hosszú lejáratú tulajdonosi kölcsönök kiadásai</t>
  </si>
  <si>
    <t>Rövid lejáratú tulajdonosi kölcsönök kiadásai</t>
  </si>
  <si>
    <t>05941</t>
  </si>
  <si>
    <t>K94</t>
  </si>
  <si>
    <t>Váltókiadások</t>
  </si>
  <si>
    <t>093121</t>
  </si>
  <si>
    <t>B312</t>
  </si>
  <si>
    <t>Társaságok jövedelemadói</t>
  </si>
  <si>
    <t>09321</t>
  </si>
  <si>
    <t>09331</t>
  </si>
  <si>
    <t>B32</t>
  </si>
  <si>
    <t>B33</t>
  </si>
  <si>
    <t>Szociális hozzájárulási adó és járulékok</t>
  </si>
  <si>
    <t>Bérhez és foglalkoztatáshoz kapcsolódó adók</t>
  </si>
  <si>
    <t>B351</t>
  </si>
  <si>
    <t>Értékesítési és forgalmi adók</t>
  </si>
  <si>
    <t>093521</t>
  </si>
  <si>
    <t>B352</t>
  </si>
  <si>
    <t>B353</t>
  </si>
  <si>
    <t>093531</t>
  </si>
  <si>
    <t>Fogyasztási adók</t>
  </si>
  <si>
    <t>Pénzügyi monopóliumok nyereségét terhelő adók</t>
  </si>
  <si>
    <t>Gépjárműadók</t>
  </si>
  <si>
    <t>ÁFA visszatérítése</t>
  </si>
  <si>
    <t>B408</t>
  </si>
  <si>
    <t>Kamatbevételek és más nyereségjellegű bevételek</t>
  </si>
  <si>
    <t>0940811</t>
  </si>
  <si>
    <t>B4081</t>
  </si>
  <si>
    <t>Befektetett pénzügyi eszközökből származó bevételek</t>
  </si>
  <si>
    <t>Egyéb pénzügyi műveletek bevételei</t>
  </si>
  <si>
    <t>Részesedésekből származó pénzügyi műveletek bevételei</t>
  </si>
  <si>
    <t>B4091</t>
  </si>
  <si>
    <t>B4092</t>
  </si>
  <si>
    <t>0940911</t>
  </si>
  <si>
    <t>Biztosító által fizetett kártérítés</t>
  </si>
  <si>
    <t>Felhalm. célú visszatérítendő tám., kölcsönök visszatérülése az EU-tól</t>
  </si>
  <si>
    <t>Felhalmozási célú visszatérítendő támogatások, kölcsönök visszatérülése kormányoktól és más nemzetközi szervezetektől</t>
  </si>
  <si>
    <t>098151</t>
  </si>
  <si>
    <t>B815</t>
  </si>
  <si>
    <t>Államháztartáson belüli megelőlegezések törlesztése</t>
  </si>
  <si>
    <t>Központi, irányító szervi támogatás</t>
  </si>
  <si>
    <t>098181</t>
  </si>
  <si>
    <t>B818</t>
  </si>
  <si>
    <t>B819</t>
  </si>
  <si>
    <t>Központi költségvetés sajátos finanszírozási bevételei</t>
  </si>
  <si>
    <t>Tulajdonosi kölcsönök bevételei</t>
  </si>
  <si>
    <t>Hosszú lejáratú tulajdonosi kölcsönök bevételei</t>
  </si>
  <si>
    <t>Rövid lejáratú tulajdonosi kölcsönök bevételei</t>
  </si>
  <si>
    <t>0981911</t>
  </si>
  <si>
    <t>0981921</t>
  </si>
  <si>
    <t>B8191</t>
  </si>
  <si>
    <t>B8192</t>
  </si>
  <si>
    <t>Forgatási célú külföldi értékpapírok beváltása, értékesítése</t>
  </si>
  <si>
    <t>Befektetési célú külföldi értékpapírok beváltása, értékesítése</t>
  </si>
  <si>
    <t>Hitelek, kölcsönök felvétele külföldi kormányoktól és nemzetközi szervezetektől</t>
  </si>
  <si>
    <t>Hitelek, kölcsönök felvétele külföldi pénzintézetektől</t>
  </si>
  <si>
    <t>09841</t>
  </si>
  <si>
    <t>B84</t>
  </si>
  <si>
    <t>Váltóbevételek</t>
  </si>
  <si>
    <t>0521</t>
  </si>
  <si>
    <t>Kiegészítő támogatás</t>
  </si>
  <si>
    <t>Hosszú lejáratú hitelek, kölcsönök felvétele pü-i vállalkozástól</t>
  </si>
  <si>
    <t>Likviditási célú hitelek, kölcsönök felvétele pü-i vállalkozástól</t>
  </si>
  <si>
    <t>Rövid lejáratú hitelek, kölcsönök felvétele pü-i vállalkozástól</t>
  </si>
  <si>
    <t>A helyi önk. előző évi elszámolásából származó kiadások</t>
  </si>
  <si>
    <t>066020 Város-, községgaz-dálkodás</t>
  </si>
  <si>
    <t>082044 Könyvtári szolg.</t>
  </si>
  <si>
    <t>082092 Közműve-lődés</t>
  </si>
  <si>
    <t>084031 Civil szervezetek támogatása</t>
  </si>
  <si>
    <t>018010 Önkormányzatok elszám. a közp. költségvetéssel</t>
  </si>
  <si>
    <t>104042 Család és gyermekjóléti szolg.</t>
  </si>
  <si>
    <t>107060 Egyéb szociális ellátások</t>
  </si>
  <si>
    <t>2016. évről áthúzódó bérkompenzáció támogatása</t>
  </si>
  <si>
    <t>szemeteszsák</t>
  </si>
  <si>
    <t>bankköltség</t>
  </si>
  <si>
    <t>egyéb kiadások</t>
  </si>
  <si>
    <t>felelősségbiztosítás</t>
  </si>
  <si>
    <t>gyepmester</t>
  </si>
  <si>
    <t>belső ellenőrzés</t>
  </si>
  <si>
    <t>ingatlan kataszter negyedéves zárása</t>
  </si>
  <si>
    <t>orvosi ügyelet</t>
  </si>
  <si>
    <t>üzemorvos</t>
  </si>
  <si>
    <t>vérvétel</t>
  </si>
  <si>
    <t>internet</t>
  </si>
  <si>
    <t>netbank</t>
  </si>
  <si>
    <t>webtárhely</t>
  </si>
  <si>
    <t>066020 Város-, községgazdálkodás</t>
  </si>
  <si>
    <t>áram - Tájház</t>
  </si>
  <si>
    <t>gáz - Tájház</t>
  </si>
  <si>
    <t>víz - Tájház</t>
  </si>
  <si>
    <t>áram</t>
  </si>
  <si>
    <t>gáz</t>
  </si>
  <si>
    <t>víz</t>
  </si>
  <si>
    <t>082044 Könyvtári szolgáltatások</t>
  </si>
  <si>
    <t>082092 Közművelődés</t>
  </si>
  <si>
    <t>áram - temető</t>
  </si>
  <si>
    <t>áram - közvilágítás</t>
  </si>
  <si>
    <t>víz - közpark, közkút</t>
  </si>
  <si>
    <t>víz - temető</t>
  </si>
  <si>
    <t>Kisbíró újság</t>
  </si>
  <si>
    <t>reprezentáció</t>
  </si>
  <si>
    <t>rendezvények (gyereknap, falunap)</t>
  </si>
  <si>
    <t>igazgatás</t>
  </si>
  <si>
    <t>polgárőrség</t>
  </si>
  <si>
    <t>adóhátralék miatti tartalék (kevés eséllyel behajtható)</t>
  </si>
  <si>
    <t>általános tartalék</t>
  </si>
  <si>
    <t>céltartalék</t>
  </si>
  <si>
    <t>Polgár-őrség</t>
  </si>
  <si>
    <t>vagyonbiztosítás - Tájház</t>
  </si>
  <si>
    <t>fogorvosi ellátás</t>
  </si>
  <si>
    <t>Szár Községi Önkormányzat - hivatal</t>
  </si>
  <si>
    <t>Szár Községi Önkormányzat - óvoda</t>
  </si>
  <si>
    <t>Duna-Vértes Köze Regionális Társulás</t>
  </si>
  <si>
    <t>Települési Önkormányzatok Országos Szövetsége</t>
  </si>
  <si>
    <t>Vértes-Gerecse Vidékfejlesztési Közösség</t>
  </si>
  <si>
    <t>Mária Nyugdíjas Klub</t>
  </si>
  <si>
    <t>Szári Örökség Közhasznú Egyesület - tánc</t>
  </si>
  <si>
    <t>Újbaroki Sportegyesület</t>
  </si>
  <si>
    <t>ÁH belüli közvetített szolgáltatások (Esély Alapítvány)</t>
  </si>
  <si>
    <t>106020 Lakásfenntartás-sal összefüggő ellátások</t>
  </si>
  <si>
    <t>Csákvári Önkormányzati Társulás</t>
  </si>
  <si>
    <t>településrendezés</t>
  </si>
  <si>
    <t>gyógyszer támogatás</t>
  </si>
  <si>
    <t>születési támogatás</t>
  </si>
  <si>
    <t>Módosított előirányzat</t>
  </si>
  <si>
    <t>Módosított előirányzat havi ütemezése</t>
  </si>
  <si>
    <t>Teljesítés</t>
  </si>
  <si>
    <t>Terv</t>
  </si>
  <si>
    <t>2/2017. (II.21.)     önk. rend.</t>
  </si>
  <si>
    <t>Egyéb külső személyi juttatások (repi)</t>
  </si>
  <si>
    <t>2/2017. (II.21.) önk. rend.</t>
  </si>
  <si>
    <t>Módosított előirányzat kormányzati funkciónként</t>
  </si>
  <si>
    <t>Újbarok Sportegyesület</t>
  </si>
  <si>
    <t>adatbázis tevékenység, adatfeldolgozás, web-hosting szolg.</t>
  </si>
  <si>
    <t>2/2017. (II. 21.) önk. rend.</t>
  </si>
  <si>
    <t>2/2017.    (II. 21.) önk. rend.</t>
  </si>
  <si>
    <t>Módosított előirányzat összesen</t>
  </si>
  <si>
    <t>Módosíttott előirányzat kormányzati funkciónként</t>
  </si>
  <si>
    <t>2/2017.   (II. 21.) önk. rend.</t>
  </si>
  <si>
    <t>Bicske Város Önkormányzata</t>
  </si>
  <si>
    <t>2/2017 (II.21.) önk. rend.</t>
  </si>
  <si>
    <t>Módosítottelőirányzat</t>
  </si>
  <si>
    <t>Településképi arculati kézikönyv elkészítésének támogatása</t>
  </si>
  <si>
    <t>kerekítési különbözet</t>
  </si>
  <si>
    <t>egyéb bevételek</t>
  </si>
  <si>
    <t>búcsúbál belépőjegyek</t>
  </si>
  <si>
    <t>12/2017. (IX.5.) önk. rend.</t>
  </si>
  <si>
    <t>EZER-JÓ Vidékfejlesztési Egyesület</t>
  </si>
  <si>
    <t>13/2017. (X.31.) önk. rend.</t>
  </si>
  <si>
    <t>Szár Községi Önkormányzat - Költségvetési levelek</t>
  </si>
  <si>
    <t>haszonbérleti díj</t>
  </si>
  <si>
    <t>106010 Lakóingatlan szociális célú bérbeadása, üzemeltetése</t>
  </si>
  <si>
    <t>082092 Közművelődés - támogatás</t>
  </si>
  <si>
    <t>16/2017. (XI.30.) önk. rend.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</si>
</sst>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0"/>
      <name val="Times New Roman"/>
      <family val="1"/>
      <charset val="238"/>
    </font>
    <font>
      <i/>
      <sz val="11"/>
      <name val="Times New Roman"/>
      <family val="1"/>
      <charset val="238"/>
    </font>
    <font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0"/>
      <name val="Times New Roman"/>
      <family val="1"/>
      <charset val="238"/>
    </font>
    <font>
      <sz val="1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i/>
      <sz val="11"/>
      <color rgb="FFFF000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i/>
      <sz val="1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7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B8CCE4"/>
        <bgColor rgb="FF000000"/>
      </patternFill>
    </fill>
    <fill>
      <patternFill patternType="solid">
        <fgColor rgb="FFDBE5F1"/>
        <bgColor rgb="FF000000"/>
      </patternFill>
    </fill>
  </fills>
  <borders count="1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double">
        <color indexed="64"/>
      </left>
      <right style="thick">
        <color indexed="64"/>
      </right>
      <top style="thin">
        <color indexed="64"/>
      </top>
      <bottom/>
      <diagonal/>
    </border>
    <border>
      <left style="double">
        <color indexed="64"/>
      </left>
      <right style="thick">
        <color indexed="64"/>
      </right>
      <top/>
      <bottom style="medium">
        <color indexed="64"/>
      </bottom>
      <diagonal/>
    </border>
    <border>
      <left style="double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ck">
        <color indexed="64"/>
      </right>
      <top/>
      <bottom style="thin">
        <color indexed="64"/>
      </bottom>
      <diagonal/>
    </border>
    <border>
      <left style="double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1" fillId="0" borderId="0" applyNumberFormat="0" applyFont="0" applyFill="0" applyBorder="0" applyAlignment="0" applyProtection="0"/>
  </cellStyleXfs>
  <cellXfs count="962">
    <xf numFmtId="0" fontId="0" fillId="0" borderId="0" xfId="0"/>
    <xf numFmtId="3" fontId="2" fillId="0" borderId="1" xfId="0" applyNumberFormat="1" applyFont="1" applyFill="1" applyBorder="1" applyAlignment="1">
      <alignment vertical="center"/>
    </xf>
    <xf numFmtId="0" fontId="6" fillId="0" borderId="2" xfId="0" applyFont="1" applyFill="1" applyBorder="1" applyAlignment="1">
      <alignment horizontal="left" vertical="center"/>
    </xf>
    <xf numFmtId="0" fontId="12" fillId="0" borderId="0" xfId="0" applyFont="1" applyAlignment="1">
      <alignment vertical="center" wrapText="1"/>
    </xf>
    <xf numFmtId="0" fontId="11" fillId="0" borderId="0" xfId="0" applyFont="1" applyAlignment="1">
      <alignment horizontal="right" vertical="center" wrapText="1"/>
    </xf>
    <xf numFmtId="3" fontId="11" fillId="0" borderId="21" xfId="0" applyNumberFormat="1" applyFont="1" applyBorder="1" applyAlignment="1">
      <alignment vertical="center" wrapText="1"/>
    </xf>
    <xf numFmtId="3" fontId="11" fillId="0" borderId="22" xfId="0" applyNumberFormat="1" applyFont="1" applyBorder="1" applyAlignment="1">
      <alignment vertical="center" wrapText="1"/>
    </xf>
    <xf numFmtId="0" fontId="11" fillId="0" borderId="27" xfId="0" applyFont="1" applyBorder="1" applyAlignment="1">
      <alignment vertical="center" wrapText="1"/>
    </xf>
    <xf numFmtId="3" fontId="11" fillId="0" borderId="1" xfId="0" applyNumberFormat="1" applyFont="1" applyBorder="1" applyAlignment="1">
      <alignment vertical="center" wrapText="1"/>
    </xf>
    <xf numFmtId="3" fontId="11" fillId="0" borderId="6" xfId="0" applyNumberFormat="1" applyFont="1" applyBorder="1" applyAlignment="1">
      <alignment vertical="center" wrapText="1"/>
    </xf>
    <xf numFmtId="0" fontId="11" fillId="0" borderId="6" xfId="0" applyFont="1" applyBorder="1" applyAlignment="1">
      <alignment vertical="center" wrapText="1"/>
    </xf>
    <xf numFmtId="0" fontId="3" fillId="0" borderId="0" xfId="0" applyFont="1" applyFill="1" applyAlignment="1">
      <alignment horizontal="right" vertical="center"/>
    </xf>
    <xf numFmtId="0" fontId="2" fillId="0" borderId="0" xfId="0" applyFont="1" applyFill="1" applyAlignment="1">
      <alignment vertical="center"/>
    </xf>
    <xf numFmtId="3" fontId="8" fillId="0" borderId="1" xfId="0" applyNumberFormat="1" applyFont="1" applyFill="1" applyBorder="1" applyAlignment="1">
      <alignment vertical="center"/>
    </xf>
    <xf numFmtId="3" fontId="2" fillId="0" borderId="0" xfId="0" applyNumberFormat="1" applyFont="1" applyFill="1" applyAlignment="1">
      <alignment vertical="center"/>
    </xf>
    <xf numFmtId="3" fontId="2" fillId="0" borderId="0" xfId="0" applyNumberFormat="1" applyFont="1" applyFill="1" applyBorder="1" applyAlignment="1">
      <alignment vertical="center"/>
    </xf>
    <xf numFmtId="49" fontId="2" fillId="0" borderId="0" xfId="0" applyNumberFormat="1" applyFont="1" applyFill="1" applyAlignment="1">
      <alignment vertical="center"/>
    </xf>
    <xf numFmtId="0" fontId="10" fillId="0" borderId="0" xfId="0" applyFont="1" applyFill="1"/>
    <xf numFmtId="0" fontId="13" fillId="0" borderId="0" xfId="0" applyFont="1" applyFill="1"/>
    <xf numFmtId="49" fontId="2" fillId="0" borderId="0" xfId="1" applyNumberFormat="1" applyFont="1" applyFill="1" applyAlignment="1">
      <alignment vertical="center"/>
    </xf>
    <xf numFmtId="0" fontId="6" fillId="0" borderId="8" xfId="0" applyFont="1" applyFill="1" applyBorder="1" applyAlignment="1">
      <alignment horizontal="left" vertical="center"/>
    </xf>
    <xf numFmtId="49" fontId="2" fillId="0" borderId="0" xfId="1" applyNumberFormat="1" applyFont="1" applyFill="1" applyAlignment="1">
      <alignment horizontal="left" vertical="center"/>
    </xf>
    <xf numFmtId="49" fontId="9" fillId="0" borderId="0" xfId="0" applyNumberFormat="1" applyFont="1" applyFill="1" applyAlignment="1">
      <alignment vertical="center"/>
    </xf>
    <xf numFmtId="0" fontId="9" fillId="0" borderId="0" xfId="1" applyFont="1" applyFill="1" applyAlignment="1">
      <alignment vertical="center"/>
    </xf>
    <xf numFmtId="0" fontId="6" fillId="0" borderId="0" xfId="0" applyFont="1" applyFill="1" applyAlignment="1">
      <alignment vertical="center"/>
    </xf>
    <xf numFmtId="49" fontId="4" fillId="0" borderId="0" xfId="0" applyNumberFormat="1" applyFont="1" applyFill="1" applyAlignment="1">
      <alignment vertical="center"/>
    </xf>
    <xf numFmtId="0" fontId="4" fillId="0" borderId="0" xfId="1" applyFont="1" applyFill="1" applyAlignment="1">
      <alignment vertical="center"/>
    </xf>
    <xf numFmtId="49" fontId="6" fillId="0" borderId="0" xfId="1" applyNumberFormat="1" applyFont="1" applyFill="1" applyAlignment="1">
      <alignment vertical="center"/>
    </xf>
    <xf numFmtId="0" fontId="6" fillId="0" borderId="0" xfId="1" applyFont="1" applyFill="1" applyAlignment="1">
      <alignment vertical="center"/>
    </xf>
    <xf numFmtId="49" fontId="9" fillId="0" borderId="0" xfId="1" applyNumberFormat="1" applyFont="1" applyFill="1" applyAlignment="1">
      <alignment vertical="center"/>
    </xf>
    <xf numFmtId="49" fontId="4" fillId="0" borderId="0" xfId="1" applyNumberFormat="1" applyFont="1" applyFill="1" applyAlignment="1">
      <alignment vertical="center"/>
    </xf>
    <xf numFmtId="3" fontId="5" fillId="0" borderId="0" xfId="0" applyNumberFormat="1" applyFont="1" applyFill="1" applyAlignment="1">
      <alignment vertical="center"/>
    </xf>
    <xf numFmtId="49" fontId="8" fillId="0" borderId="0" xfId="1" applyNumberFormat="1" applyFont="1" applyFill="1" applyAlignment="1">
      <alignment vertical="center"/>
    </xf>
    <xf numFmtId="0" fontId="8" fillId="0" borderId="0" xfId="1" applyFont="1" applyFill="1" applyAlignment="1">
      <alignment vertical="center"/>
    </xf>
    <xf numFmtId="49" fontId="5" fillId="0" borderId="0" xfId="1" applyNumberFormat="1" applyFont="1" applyFill="1" applyAlignment="1">
      <alignment vertical="center"/>
    </xf>
    <xf numFmtId="0" fontId="5" fillId="0" borderId="0" xfId="1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2" fillId="0" borderId="0" xfId="1" applyFont="1" applyFill="1" applyAlignment="1">
      <alignment vertical="center"/>
    </xf>
    <xf numFmtId="3" fontId="6" fillId="0" borderId="0" xfId="0" applyNumberFormat="1" applyFont="1" applyFill="1" applyAlignment="1">
      <alignment vertical="center"/>
    </xf>
    <xf numFmtId="3" fontId="4" fillId="0" borderId="0" xfId="0" applyNumberFormat="1" applyFont="1" applyFill="1" applyAlignment="1">
      <alignment vertical="center"/>
    </xf>
    <xf numFmtId="0" fontId="10" fillId="0" borderId="0" xfId="0" applyFont="1" applyFill="1" applyBorder="1"/>
    <xf numFmtId="0" fontId="14" fillId="0" borderId="0" xfId="0" applyFont="1" applyFill="1"/>
    <xf numFmtId="3" fontId="2" fillId="0" borderId="3" xfId="0" applyNumberFormat="1" applyFont="1" applyFill="1" applyBorder="1" applyAlignment="1">
      <alignment vertical="center"/>
    </xf>
    <xf numFmtId="3" fontId="8" fillId="0" borderId="3" xfId="0" applyNumberFormat="1" applyFont="1" applyFill="1" applyBorder="1" applyAlignment="1">
      <alignment vertical="center"/>
    </xf>
    <xf numFmtId="3" fontId="2" fillId="0" borderId="30" xfId="0" applyNumberFormat="1" applyFont="1" applyFill="1" applyBorder="1" applyAlignment="1">
      <alignment vertical="center"/>
    </xf>
    <xf numFmtId="3" fontId="8" fillId="0" borderId="30" xfId="0" applyNumberFormat="1" applyFont="1" applyFill="1" applyBorder="1" applyAlignment="1">
      <alignment vertical="center"/>
    </xf>
    <xf numFmtId="0" fontId="6" fillId="0" borderId="2" xfId="1" applyFont="1" applyFill="1" applyBorder="1" applyAlignment="1">
      <alignment horizontal="left" vertical="center"/>
    </xf>
    <xf numFmtId="0" fontId="6" fillId="0" borderId="2" xfId="0" applyFont="1" applyFill="1" applyBorder="1" applyAlignment="1">
      <alignment vertical="center"/>
    </xf>
    <xf numFmtId="0" fontId="6" fillId="0" borderId="8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41" xfId="0" applyFont="1" applyFill="1" applyBorder="1" applyAlignment="1">
      <alignment horizontal="center" vertical="center" wrapText="1"/>
    </xf>
    <xf numFmtId="3" fontId="3" fillId="0" borderId="41" xfId="0" applyNumberFormat="1" applyFont="1" applyFill="1" applyBorder="1" applyAlignment="1">
      <alignment vertical="center"/>
    </xf>
    <xf numFmtId="49" fontId="7" fillId="0" borderId="5" xfId="1" applyNumberFormat="1" applyFont="1" applyFill="1" applyBorder="1" applyAlignment="1">
      <alignment vertical="center"/>
    </xf>
    <xf numFmtId="3" fontId="8" fillId="0" borderId="41" xfId="0" applyNumberFormat="1" applyFont="1" applyFill="1" applyBorder="1" applyAlignment="1">
      <alignment vertical="center"/>
    </xf>
    <xf numFmtId="49" fontId="6" fillId="0" borderId="5" xfId="1" applyNumberFormat="1" applyFont="1" applyFill="1" applyBorder="1" applyAlignment="1">
      <alignment vertical="center"/>
    </xf>
    <xf numFmtId="3" fontId="2" fillId="0" borderId="41" xfId="0" applyNumberFormat="1" applyFont="1" applyFill="1" applyBorder="1" applyAlignment="1">
      <alignment vertical="center"/>
    </xf>
    <xf numFmtId="49" fontId="6" fillId="0" borderId="7" xfId="1" applyNumberFormat="1" applyFont="1" applyFill="1" applyBorder="1" applyAlignment="1">
      <alignment vertical="center"/>
    </xf>
    <xf numFmtId="3" fontId="16" fillId="0" borderId="41" xfId="0" applyNumberFormat="1" applyFont="1" applyFill="1" applyBorder="1" applyAlignment="1">
      <alignment vertical="center"/>
    </xf>
    <xf numFmtId="0" fontId="17" fillId="0" borderId="0" xfId="0" applyFont="1" applyFill="1"/>
    <xf numFmtId="3" fontId="3" fillId="0" borderId="0" xfId="0" applyNumberFormat="1" applyFont="1" applyFill="1" applyAlignment="1">
      <alignment vertical="center"/>
    </xf>
    <xf numFmtId="49" fontId="6" fillId="0" borderId="23" xfId="0" applyNumberFormat="1" applyFont="1" applyFill="1" applyBorder="1" applyAlignment="1">
      <alignment vertical="center"/>
    </xf>
    <xf numFmtId="49" fontId="6" fillId="0" borderId="5" xfId="0" applyNumberFormat="1" applyFont="1" applyFill="1" applyBorder="1" applyAlignment="1">
      <alignment vertical="center"/>
    </xf>
    <xf numFmtId="49" fontId="6" fillId="0" borderId="7" xfId="0" applyNumberFormat="1" applyFont="1" applyFill="1" applyBorder="1" applyAlignment="1">
      <alignment vertical="center"/>
    </xf>
    <xf numFmtId="3" fontId="11" fillId="0" borderId="21" xfId="0" applyNumberFormat="1" applyFont="1" applyBorder="1" applyAlignment="1">
      <alignment horizontal="right" vertical="center" wrapText="1"/>
    </xf>
    <xf numFmtId="0" fontId="3" fillId="0" borderId="38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3" fontId="12" fillId="0" borderId="1" xfId="0" applyNumberFormat="1" applyFont="1" applyBorder="1" applyAlignment="1">
      <alignment horizontal="right" vertical="center" wrapText="1"/>
    </xf>
    <xf numFmtId="3" fontId="12" fillId="0" borderId="1" xfId="0" applyNumberFormat="1" applyFont="1" applyBorder="1" applyAlignment="1">
      <alignment vertical="center" wrapText="1"/>
    </xf>
    <xf numFmtId="3" fontId="12" fillId="0" borderId="6" xfId="0" applyNumberFormat="1" applyFont="1" applyBorder="1" applyAlignment="1">
      <alignment vertical="center" wrapText="1"/>
    </xf>
    <xf numFmtId="0" fontId="19" fillId="0" borderId="1" xfId="0" applyFont="1" applyBorder="1" applyAlignment="1">
      <alignment vertical="center" wrapText="1"/>
    </xf>
    <xf numFmtId="3" fontId="19" fillId="0" borderId="1" xfId="0" applyNumberFormat="1" applyFont="1" applyBorder="1" applyAlignment="1">
      <alignment horizontal="right" vertical="center" wrapText="1"/>
    </xf>
    <xf numFmtId="3" fontId="19" fillId="0" borderId="1" xfId="0" applyNumberFormat="1" applyFont="1" applyBorder="1" applyAlignment="1">
      <alignment vertical="center" wrapText="1"/>
    </xf>
    <xf numFmtId="3" fontId="19" fillId="0" borderId="6" xfId="0" applyNumberFormat="1" applyFont="1" applyBorder="1" applyAlignment="1">
      <alignment vertical="center" wrapText="1"/>
    </xf>
    <xf numFmtId="3" fontId="2" fillId="0" borderId="55" xfId="0" applyNumberFormat="1" applyFont="1" applyFill="1" applyBorder="1" applyAlignment="1">
      <alignment vertical="center"/>
    </xf>
    <xf numFmtId="3" fontId="2" fillId="0" borderId="56" xfId="0" applyNumberFormat="1" applyFont="1" applyFill="1" applyBorder="1" applyAlignment="1">
      <alignment vertical="center"/>
    </xf>
    <xf numFmtId="3" fontId="8" fillId="0" borderId="55" xfId="0" applyNumberFormat="1" applyFont="1" applyFill="1" applyBorder="1" applyAlignment="1">
      <alignment vertical="center"/>
    </xf>
    <xf numFmtId="3" fontId="8" fillId="0" borderId="56" xfId="0" applyNumberFormat="1" applyFont="1" applyFill="1" applyBorder="1" applyAlignment="1">
      <alignment vertical="center"/>
    </xf>
    <xf numFmtId="3" fontId="2" fillId="0" borderId="61" xfId="0" applyNumberFormat="1" applyFont="1" applyFill="1" applyBorder="1" applyAlignment="1">
      <alignment vertical="center"/>
    </xf>
    <xf numFmtId="3" fontId="8" fillId="0" borderId="61" xfId="0" applyNumberFormat="1" applyFont="1" applyFill="1" applyBorder="1" applyAlignment="1">
      <alignment vertical="center"/>
    </xf>
    <xf numFmtId="3" fontId="2" fillId="0" borderId="2" xfId="0" applyNumberFormat="1" applyFont="1" applyFill="1" applyBorder="1" applyAlignment="1">
      <alignment vertical="center"/>
    </xf>
    <xf numFmtId="3" fontId="8" fillId="0" borderId="2" xfId="0" applyNumberFormat="1" applyFont="1" applyFill="1" applyBorder="1" applyAlignment="1">
      <alignment vertical="center"/>
    </xf>
    <xf numFmtId="0" fontId="3" fillId="0" borderId="21" xfId="0" applyFont="1" applyFill="1" applyBorder="1" applyAlignment="1">
      <alignment horizontal="center" vertical="center" wrapText="1"/>
    </xf>
    <xf numFmtId="49" fontId="3" fillId="3" borderId="12" xfId="0" applyNumberFormat="1" applyFont="1" applyFill="1" applyBorder="1" applyAlignment="1">
      <alignment vertical="center"/>
    </xf>
    <xf numFmtId="3" fontId="3" fillId="3" borderId="59" xfId="0" applyNumberFormat="1" applyFont="1" applyFill="1" applyBorder="1" applyAlignment="1">
      <alignment vertical="center"/>
    </xf>
    <xf numFmtId="3" fontId="3" fillId="3" borderId="51" xfId="0" applyNumberFormat="1" applyFont="1" applyFill="1" applyBorder="1" applyAlignment="1">
      <alignment vertical="center"/>
    </xf>
    <xf numFmtId="3" fontId="3" fillId="3" borderId="15" xfId="0" applyNumberFormat="1" applyFont="1" applyFill="1" applyBorder="1" applyAlignment="1">
      <alignment vertical="center"/>
    </xf>
    <xf numFmtId="3" fontId="3" fillId="3" borderId="52" xfId="0" applyNumberFormat="1" applyFont="1" applyFill="1" applyBorder="1" applyAlignment="1">
      <alignment vertical="center"/>
    </xf>
    <xf numFmtId="3" fontId="3" fillId="3" borderId="14" xfId="0" applyNumberFormat="1" applyFont="1" applyFill="1" applyBorder="1" applyAlignment="1">
      <alignment vertical="center"/>
    </xf>
    <xf numFmtId="3" fontId="3" fillId="3" borderId="13" xfId="0" applyNumberFormat="1" applyFont="1" applyFill="1" applyBorder="1" applyAlignment="1">
      <alignment vertical="center"/>
    </xf>
    <xf numFmtId="3" fontId="3" fillId="3" borderId="31" xfId="0" applyNumberFormat="1" applyFont="1" applyFill="1" applyBorder="1" applyAlignment="1">
      <alignment vertical="center"/>
    </xf>
    <xf numFmtId="49" fontId="9" fillId="4" borderId="5" xfId="1" applyNumberFormat="1" applyFont="1" applyFill="1" applyBorder="1" applyAlignment="1">
      <alignment vertical="center"/>
    </xf>
    <xf numFmtId="3" fontId="3" fillId="4" borderId="61" xfId="0" applyNumberFormat="1" applyFont="1" applyFill="1" applyBorder="1" applyAlignment="1">
      <alignment vertical="center"/>
    </xf>
    <xf numFmtId="3" fontId="3" fillId="4" borderId="55" xfId="0" applyNumberFormat="1" applyFont="1" applyFill="1" applyBorder="1" applyAlignment="1">
      <alignment vertical="center"/>
    </xf>
    <xf numFmtId="3" fontId="3" fillId="4" borderId="1" xfId="0" applyNumberFormat="1" applyFont="1" applyFill="1" applyBorder="1" applyAlignment="1">
      <alignment vertical="center"/>
    </xf>
    <xf numFmtId="3" fontId="3" fillId="4" borderId="56" xfId="0" applyNumberFormat="1" applyFont="1" applyFill="1" applyBorder="1" applyAlignment="1">
      <alignment vertical="center"/>
    </xf>
    <xf numFmtId="3" fontId="3" fillId="4" borderId="3" xfId="0" applyNumberFormat="1" applyFont="1" applyFill="1" applyBorder="1" applyAlignment="1">
      <alignment vertical="center"/>
    </xf>
    <xf numFmtId="3" fontId="3" fillId="4" borderId="2" xfId="0" applyNumberFormat="1" applyFont="1" applyFill="1" applyBorder="1" applyAlignment="1">
      <alignment vertical="center"/>
    </xf>
    <xf numFmtId="3" fontId="3" fillId="4" borderId="30" xfId="0" applyNumberFormat="1" applyFont="1" applyFill="1" applyBorder="1" applyAlignment="1">
      <alignment vertical="center"/>
    </xf>
    <xf numFmtId="49" fontId="3" fillId="3" borderId="12" xfId="1" applyNumberFormat="1" applyFont="1" applyFill="1" applyBorder="1" applyAlignment="1">
      <alignment vertical="center"/>
    </xf>
    <xf numFmtId="3" fontId="16" fillId="3" borderId="59" xfId="0" applyNumberFormat="1" applyFont="1" applyFill="1" applyBorder="1" applyAlignment="1">
      <alignment vertical="center"/>
    </xf>
    <xf numFmtId="3" fontId="16" fillId="3" borderId="51" xfId="0" applyNumberFormat="1" applyFont="1" applyFill="1" applyBorder="1" applyAlignment="1">
      <alignment vertical="center"/>
    </xf>
    <xf numFmtId="3" fontId="16" fillId="3" borderId="15" xfId="0" applyNumberFormat="1" applyFont="1" applyFill="1" applyBorder="1" applyAlignment="1">
      <alignment vertical="center"/>
    </xf>
    <xf numFmtId="3" fontId="16" fillId="3" borderId="52" xfId="0" applyNumberFormat="1" applyFont="1" applyFill="1" applyBorder="1" applyAlignment="1">
      <alignment vertical="center"/>
    </xf>
    <xf numFmtId="3" fontId="16" fillId="3" borderId="14" xfId="0" applyNumberFormat="1" applyFont="1" applyFill="1" applyBorder="1" applyAlignment="1">
      <alignment vertical="center"/>
    </xf>
    <xf numFmtId="3" fontId="16" fillId="3" borderId="31" xfId="0" applyNumberFormat="1" applyFont="1" applyFill="1" applyBorder="1" applyAlignment="1">
      <alignment vertical="center"/>
    </xf>
    <xf numFmtId="49" fontId="7" fillId="4" borderId="5" xfId="1" applyNumberFormat="1" applyFont="1" applyFill="1" applyBorder="1" applyAlignment="1">
      <alignment vertical="center"/>
    </xf>
    <xf numFmtId="3" fontId="8" fillId="4" borderId="61" xfId="0" applyNumberFormat="1" applyFont="1" applyFill="1" applyBorder="1" applyAlignment="1">
      <alignment vertical="center"/>
    </xf>
    <xf numFmtId="3" fontId="8" fillId="4" borderId="55" xfId="0" applyNumberFormat="1" applyFont="1" applyFill="1" applyBorder="1" applyAlignment="1">
      <alignment vertical="center"/>
    </xf>
    <xf numFmtId="3" fontId="8" fillId="4" borderId="1" xfId="0" applyNumberFormat="1" applyFont="1" applyFill="1" applyBorder="1" applyAlignment="1">
      <alignment vertical="center"/>
    </xf>
    <xf numFmtId="3" fontId="8" fillId="4" borderId="56" xfId="0" applyNumberFormat="1" applyFont="1" applyFill="1" applyBorder="1" applyAlignment="1">
      <alignment vertical="center"/>
    </xf>
    <xf numFmtId="3" fontId="8" fillId="4" borderId="3" xfId="0" applyNumberFormat="1" applyFont="1" applyFill="1" applyBorder="1" applyAlignment="1">
      <alignment vertical="center"/>
    </xf>
    <xf numFmtId="3" fontId="8" fillId="4" borderId="2" xfId="0" applyNumberFormat="1" applyFont="1" applyFill="1" applyBorder="1" applyAlignment="1">
      <alignment vertical="center"/>
    </xf>
    <xf numFmtId="3" fontId="8" fillId="4" borderId="30" xfId="0" applyNumberFormat="1" applyFont="1" applyFill="1" applyBorder="1" applyAlignment="1">
      <alignment vertical="center"/>
    </xf>
    <xf numFmtId="49" fontId="9" fillId="4" borderId="23" xfId="1" applyNumberFormat="1" applyFont="1" applyFill="1" applyBorder="1" applyAlignment="1">
      <alignment vertical="center"/>
    </xf>
    <xf numFmtId="3" fontId="3" fillId="4" borderId="60" xfId="0" applyNumberFormat="1" applyFont="1" applyFill="1" applyBorder="1" applyAlignment="1">
      <alignment vertical="center"/>
    </xf>
    <xf numFmtId="3" fontId="3" fillId="4" borderId="53" xfId="0" applyNumberFormat="1" applyFont="1" applyFill="1" applyBorder="1" applyAlignment="1">
      <alignment vertical="center"/>
    </xf>
    <xf numFmtId="3" fontId="3" fillId="4" borderId="18" xfId="0" applyNumberFormat="1" applyFont="1" applyFill="1" applyBorder="1" applyAlignment="1">
      <alignment vertical="center"/>
    </xf>
    <xf numFmtId="3" fontId="3" fillId="4" borderId="54" xfId="0" applyNumberFormat="1" applyFont="1" applyFill="1" applyBorder="1" applyAlignment="1">
      <alignment vertical="center"/>
    </xf>
    <xf numFmtId="3" fontId="3" fillId="4" borderId="33" xfId="0" applyNumberFormat="1" applyFont="1" applyFill="1" applyBorder="1" applyAlignment="1">
      <alignment vertical="center"/>
    </xf>
    <xf numFmtId="3" fontId="3" fillId="4" borderId="24" xfId="0" applyNumberFormat="1" applyFont="1" applyFill="1" applyBorder="1" applyAlignment="1">
      <alignment vertical="center"/>
    </xf>
    <xf numFmtId="3" fontId="3" fillId="4" borderId="19" xfId="0" applyNumberFormat="1" applyFont="1" applyFill="1" applyBorder="1" applyAlignment="1">
      <alignment vertical="center"/>
    </xf>
    <xf numFmtId="49" fontId="9" fillId="4" borderId="23" xfId="0" applyNumberFormat="1" applyFont="1" applyFill="1" applyBorder="1" applyAlignment="1">
      <alignment vertical="center"/>
    </xf>
    <xf numFmtId="49" fontId="7" fillId="4" borderId="23" xfId="1" applyNumberFormat="1" applyFont="1" applyFill="1" applyBorder="1" applyAlignment="1">
      <alignment vertical="center"/>
    </xf>
    <xf numFmtId="49" fontId="9" fillId="4" borderId="7" xfId="1" applyNumberFormat="1" applyFont="1" applyFill="1" applyBorder="1" applyAlignment="1">
      <alignment vertical="center"/>
    </xf>
    <xf numFmtId="49" fontId="6" fillId="0" borderId="0" xfId="0" applyNumberFormat="1" applyFont="1" applyFill="1"/>
    <xf numFmtId="49" fontId="15" fillId="0" borderId="0" xfId="0" applyNumberFormat="1" applyFont="1" applyFill="1"/>
    <xf numFmtId="49" fontId="10" fillId="0" borderId="0" xfId="0" applyNumberFormat="1" applyFont="1" applyFill="1"/>
    <xf numFmtId="49" fontId="6" fillId="0" borderId="0" xfId="0" applyNumberFormat="1" applyFont="1" applyFill="1" applyAlignment="1">
      <alignment vertical="center"/>
    </xf>
    <xf numFmtId="0" fontId="3" fillId="0" borderId="49" xfId="0" applyFont="1" applyFill="1" applyBorder="1" applyAlignment="1">
      <alignment horizontal="center" vertical="center" wrapText="1"/>
    </xf>
    <xf numFmtId="3" fontId="8" fillId="4" borderId="33" xfId="0" applyNumberFormat="1" applyFont="1" applyFill="1" applyBorder="1" applyAlignment="1">
      <alignment vertical="center"/>
    </xf>
    <xf numFmtId="3" fontId="8" fillId="4" borderId="18" xfId="0" applyNumberFormat="1" applyFont="1" applyFill="1" applyBorder="1" applyAlignment="1">
      <alignment vertical="center"/>
    </xf>
    <xf numFmtId="3" fontId="8" fillId="4" borderId="24" xfId="0" applyNumberFormat="1" applyFont="1" applyFill="1" applyBorder="1" applyAlignment="1">
      <alignment vertical="center"/>
    </xf>
    <xf numFmtId="3" fontId="8" fillId="4" borderId="19" xfId="0" applyNumberFormat="1" applyFont="1" applyFill="1" applyBorder="1" applyAlignment="1">
      <alignment vertical="center"/>
    </xf>
    <xf numFmtId="49" fontId="7" fillId="4" borderId="7" xfId="1" applyNumberFormat="1" applyFont="1" applyFill="1" applyBorder="1" applyAlignment="1">
      <alignment vertical="center"/>
    </xf>
    <xf numFmtId="0" fontId="11" fillId="0" borderId="1" xfId="0" applyFont="1" applyBorder="1" applyAlignment="1">
      <alignment horizontal="center" vertical="center" wrapText="1"/>
    </xf>
    <xf numFmtId="3" fontId="11" fillId="0" borderId="1" xfId="0" applyNumberFormat="1" applyFont="1" applyBorder="1" applyAlignment="1">
      <alignment horizontal="right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8" fillId="0" borderId="0" xfId="0" applyFont="1" applyAlignment="1">
      <alignment vertical="center" wrapText="1"/>
    </xf>
    <xf numFmtId="0" fontId="16" fillId="0" borderId="0" xfId="0" applyFont="1" applyAlignment="1">
      <alignment vertical="center" wrapText="1"/>
    </xf>
    <xf numFmtId="0" fontId="20" fillId="0" borderId="0" xfId="0" applyFont="1" applyAlignment="1">
      <alignment vertical="center" wrapText="1"/>
    </xf>
    <xf numFmtId="3" fontId="8" fillId="0" borderId="15" xfId="0" applyNumberFormat="1" applyFont="1" applyBorder="1" applyAlignment="1">
      <alignment vertical="center"/>
    </xf>
    <xf numFmtId="0" fontId="5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3" fontId="3" fillId="3" borderId="13" xfId="0" applyNumberFormat="1" applyFont="1" applyFill="1" applyBorder="1" applyAlignment="1">
      <alignment horizontal="right" vertical="center"/>
    </xf>
    <xf numFmtId="3" fontId="3" fillId="4" borderId="24" xfId="1" applyNumberFormat="1" applyFont="1" applyFill="1" applyBorder="1" applyAlignment="1">
      <alignment horizontal="right" vertical="center"/>
    </xf>
    <xf numFmtId="3" fontId="2" fillId="0" borderId="2" xfId="1" applyNumberFormat="1" applyFont="1" applyFill="1" applyBorder="1" applyAlignment="1">
      <alignment horizontal="right" vertical="center"/>
    </xf>
    <xf numFmtId="3" fontId="3" fillId="4" borderId="2" xfId="1" applyNumberFormat="1" applyFont="1" applyFill="1" applyBorder="1" applyAlignment="1">
      <alignment horizontal="right" vertical="center"/>
    </xf>
    <xf numFmtId="3" fontId="2" fillId="0" borderId="8" xfId="1" applyNumberFormat="1" applyFont="1" applyFill="1" applyBorder="1" applyAlignment="1">
      <alignment horizontal="right" vertical="center"/>
    </xf>
    <xf numFmtId="3" fontId="3" fillId="3" borderId="13" xfId="1" applyNumberFormat="1" applyFont="1" applyFill="1" applyBorder="1" applyAlignment="1">
      <alignment horizontal="right" vertical="center"/>
    </xf>
    <xf numFmtId="3" fontId="2" fillId="0" borderId="24" xfId="0" applyNumberFormat="1" applyFont="1" applyFill="1" applyBorder="1" applyAlignment="1">
      <alignment horizontal="right" vertical="center"/>
    </xf>
    <xf numFmtId="3" fontId="2" fillId="0" borderId="2" xfId="0" applyNumberFormat="1" applyFont="1" applyFill="1" applyBorder="1" applyAlignment="1">
      <alignment horizontal="right" vertical="center"/>
    </xf>
    <xf numFmtId="3" fontId="2" fillId="0" borderId="8" xfId="0" applyNumberFormat="1" applyFont="1" applyFill="1" applyBorder="1" applyAlignment="1">
      <alignment horizontal="right" vertical="center"/>
    </xf>
    <xf numFmtId="3" fontId="8" fillId="0" borderId="2" xfId="1" applyNumberFormat="1" applyFont="1" applyFill="1" applyBorder="1" applyAlignment="1">
      <alignment horizontal="right" vertical="center"/>
    </xf>
    <xf numFmtId="3" fontId="8" fillId="4" borderId="24" xfId="1" applyNumberFormat="1" applyFont="1" applyFill="1" applyBorder="1" applyAlignment="1">
      <alignment horizontal="right" vertical="center"/>
    </xf>
    <xf numFmtId="3" fontId="8" fillId="4" borderId="2" xfId="1" applyNumberFormat="1" applyFont="1" applyFill="1" applyBorder="1" applyAlignment="1">
      <alignment horizontal="right" vertical="center" wrapText="1"/>
    </xf>
    <xf numFmtId="3" fontId="2" fillId="0" borderId="2" xfId="1" applyNumberFormat="1" applyFont="1" applyFill="1" applyBorder="1" applyAlignment="1">
      <alignment horizontal="right" vertical="center" wrapText="1"/>
    </xf>
    <xf numFmtId="3" fontId="8" fillId="4" borderId="2" xfId="1" applyNumberFormat="1" applyFont="1" applyFill="1" applyBorder="1" applyAlignment="1">
      <alignment horizontal="right" vertical="center"/>
    </xf>
    <xf numFmtId="3" fontId="8" fillId="4" borderId="8" xfId="1" applyNumberFormat="1" applyFont="1" applyFill="1" applyBorder="1" applyAlignment="1">
      <alignment horizontal="right" vertical="center"/>
    </xf>
    <xf numFmtId="3" fontId="3" fillId="4" borderId="8" xfId="1" applyNumberFormat="1" applyFont="1" applyFill="1" applyBorder="1" applyAlignment="1">
      <alignment horizontal="right" vertical="center"/>
    </xf>
    <xf numFmtId="3" fontId="3" fillId="4" borderId="2" xfId="1" applyNumberFormat="1" applyFont="1" applyFill="1" applyBorder="1" applyAlignment="1">
      <alignment horizontal="right" vertical="center" wrapText="1"/>
    </xf>
    <xf numFmtId="3" fontId="3" fillId="3" borderId="80" xfId="0" applyNumberFormat="1" applyFont="1" applyFill="1" applyBorder="1" applyAlignment="1">
      <alignment vertical="center"/>
    </xf>
    <xf numFmtId="3" fontId="3" fillId="4" borderId="81" xfId="0" applyNumberFormat="1" applyFont="1" applyFill="1" applyBorder="1" applyAlignment="1">
      <alignment vertical="center"/>
    </xf>
    <xf numFmtId="3" fontId="3" fillId="4" borderId="82" xfId="0" applyNumberFormat="1" applyFont="1" applyFill="1" applyBorder="1" applyAlignment="1">
      <alignment vertical="center"/>
    </xf>
    <xf numFmtId="3" fontId="2" fillId="0" borderId="82" xfId="0" applyNumberFormat="1" applyFont="1" applyFill="1" applyBorder="1" applyAlignment="1">
      <alignment vertical="center"/>
    </xf>
    <xf numFmtId="3" fontId="8" fillId="0" borderId="82" xfId="0" applyNumberFormat="1" applyFont="1" applyFill="1" applyBorder="1" applyAlignment="1">
      <alignment vertical="center"/>
    </xf>
    <xf numFmtId="3" fontId="8" fillId="4" borderId="81" xfId="0" applyNumberFormat="1" applyFont="1" applyFill="1" applyBorder="1" applyAlignment="1">
      <alignment vertical="center"/>
    </xf>
    <xf numFmtId="3" fontId="8" fillId="4" borderId="82" xfId="0" applyNumberFormat="1" applyFont="1" applyFill="1" applyBorder="1" applyAlignment="1">
      <alignment vertical="center"/>
    </xf>
    <xf numFmtId="3" fontId="8" fillId="4" borderId="53" xfId="0" applyNumberFormat="1" applyFont="1" applyFill="1" applyBorder="1" applyAlignment="1">
      <alignment vertical="center"/>
    </xf>
    <xf numFmtId="3" fontId="8" fillId="0" borderId="13" xfId="0" applyNumberFormat="1" applyFont="1" applyBorder="1" applyAlignment="1">
      <alignment vertical="center"/>
    </xf>
    <xf numFmtId="0" fontId="6" fillId="0" borderId="4" xfId="1" applyFont="1" applyFill="1" applyBorder="1" applyAlignment="1">
      <alignment horizontal="left" vertical="center"/>
    </xf>
    <xf numFmtId="0" fontId="6" fillId="0" borderId="2" xfId="0" applyFont="1" applyFill="1" applyBorder="1" applyAlignment="1">
      <alignment vertical="center"/>
    </xf>
    <xf numFmtId="0" fontId="7" fillId="0" borderId="2" xfId="0" applyFont="1" applyFill="1" applyBorder="1" applyAlignment="1">
      <alignment vertical="center"/>
    </xf>
    <xf numFmtId="0" fontId="7" fillId="0" borderId="2" xfId="0" applyFont="1" applyFill="1" applyBorder="1" applyAlignment="1">
      <alignment horizontal="left" vertical="center"/>
    </xf>
    <xf numFmtId="3" fontId="6" fillId="0" borderId="69" xfId="0" applyNumberFormat="1" applyFont="1" applyBorder="1" applyAlignment="1">
      <alignment vertical="center"/>
    </xf>
    <xf numFmtId="3" fontId="6" fillId="0" borderId="71" xfId="0" applyNumberFormat="1" applyFont="1" applyBorder="1" applyAlignment="1">
      <alignment vertical="center"/>
    </xf>
    <xf numFmtId="3" fontId="6" fillId="0" borderId="68" xfId="0" applyNumberFormat="1" applyFont="1" applyBorder="1" applyAlignment="1">
      <alignment vertical="center"/>
    </xf>
    <xf numFmtId="3" fontId="6" fillId="0" borderId="1" xfId="0" applyNumberFormat="1" applyFont="1" applyBorder="1" applyAlignment="1">
      <alignment vertical="center"/>
    </xf>
    <xf numFmtId="3" fontId="6" fillId="0" borderId="2" xfId="0" applyNumberFormat="1" applyFont="1" applyBorder="1" applyAlignment="1">
      <alignment vertical="center"/>
    </xf>
    <xf numFmtId="3" fontId="6" fillId="0" borderId="30" xfId="0" applyNumberFormat="1" applyFont="1" applyBorder="1" applyAlignment="1">
      <alignment vertical="center"/>
    </xf>
    <xf numFmtId="3" fontId="3" fillId="0" borderId="21" xfId="0" applyNumberFormat="1" applyFont="1" applyBorder="1" applyAlignment="1">
      <alignment vertical="center"/>
    </xf>
    <xf numFmtId="3" fontId="3" fillId="0" borderId="72" xfId="0" applyNumberFormat="1" applyFont="1" applyBorder="1" applyAlignment="1">
      <alignment vertical="center"/>
    </xf>
    <xf numFmtId="3" fontId="3" fillId="0" borderId="70" xfId="0" applyNumberFormat="1" applyFont="1" applyBorder="1" applyAlignment="1">
      <alignment vertical="center"/>
    </xf>
    <xf numFmtId="3" fontId="6" fillId="0" borderId="18" xfId="0" applyNumberFormat="1" applyFont="1" applyBorder="1" applyAlignment="1">
      <alignment vertical="center"/>
    </xf>
    <xf numFmtId="3" fontId="6" fillId="0" borderId="19" xfId="0" applyNumberFormat="1" applyFont="1" applyBorder="1" applyAlignment="1">
      <alignment vertical="center"/>
    </xf>
    <xf numFmtId="3" fontId="10" fillId="0" borderId="0" xfId="0" applyNumberFormat="1" applyFont="1" applyFill="1"/>
    <xf numFmtId="49" fontId="4" fillId="0" borderId="5" xfId="1" applyNumberFormat="1" applyFont="1" applyFill="1" applyBorder="1" applyAlignment="1">
      <alignment vertical="center"/>
    </xf>
    <xf numFmtId="3" fontId="5" fillId="0" borderId="2" xfId="1" applyNumberFormat="1" applyFont="1" applyFill="1" applyBorder="1" applyAlignment="1">
      <alignment horizontal="right" vertical="center"/>
    </xf>
    <xf numFmtId="3" fontId="5" fillId="0" borderId="82" xfId="0" applyNumberFormat="1" applyFont="1" applyFill="1" applyBorder="1" applyAlignment="1">
      <alignment vertical="center"/>
    </xf>
    <xf numFmtId="3" fontId="5" fillId="0" borderId="3" xfId="0" applyNumberFormat="1" applyFont="1" applyFill="1" applyBorder="1" applyAlignment="1">
      <alignment vertical="center"/>
    </xf>
    <xf numFmtId="3" fontId="5" fillId="0" borderId="1" xfId="0" applyNumberFormat="1" applyFont="1" applyFill="1" applyBorder="1" applyAlignment="1">
      <alignment vertical="center"/>
    </xf>
    <xf numFmtId="3" fontId="5" fillId="0" borderId="2" xfId="0" applyNumberFormat="1" applyFont="1" applyFill="1" applyBorder="1" applyAlignment="1">
      <alignment vertical="center"/>
    </xf>
    <xf numFmtId="3" fontId="5" fillId="0" borderId="30" xfId="0" applyNumberFormat="1" applyFont="1" applyFill="1" applyBorder="1" applyAlignment="1">
      <alignment vertical="center"/>
    </xf>
    <xf numFmtId="49" fontId="7" fillId="0" borderId="7" xfId="1" applyNumberFormat="1" applyFont="1" applyFill="1" applyBorder="1" applyAlignment="1">
      <alignment vertical="center"/>
    </xf>
    <xf numFmtId="3" fontId="8" fillId="0" borderId="8" xfId="1" applyNumberFormat="1" applyFont="1" applyFill="1" applyBorder="1" applyAlignment="1">
      <alignment horizontal="right" vertical="center"/>
    </xf>
    <xf numFmtId="0" fontId="4" fillId="0" borderId="2" xfId="0" applyFont="1" applyFill="1" applyBorder="1" applyAlignment="1">
      <alignment horizontal="left" vertical="center"/>
    </xf>
    <xf numFmtId="3" fontId="5" fillId="0" borderId="55" xfId="0" applyNumberFormat="1" applyFont="1" applyFill="1" applyBorder="1" applyAlignment="1">
      <alignment vertical="center"/>
    </xf>
    <xf numFmtId="3" fontId="5" fillId="0" borderId="56" xfId="0" applyNumberFormat="1" applyFont="1" applyFill="1" applyBorder="1" applyAlignment="1">
      <alignment vertical="center"/>
    </xf>
    <xf numFmtId="3" fontId="5" fillId="0" borderId="61" xfId="0" applyNumberFormat="1" applyFont="1" applyFill="1" applyBorder="1" applyAlignment="1">
      <alignment vertical="center"/>
    </xf>
    <xf numFmtId="0" fontId="4" fillId="0" borderId="2" xfId="1" applyFont="1" applyFill="1" applyBorder="1" applyAlignment="1">
      <alignment vertical="center"/>
    </xf>
    <xf numFmtId="3" fontId="14" fillId="0" borderId="0" xfId="0" applyNumberFormat="1" applyFont="1" applyFill="1"/>
    <xf numFmtId="0" fontId="6" fillId="0" borderId="4" xfId="1" applyFont="1" applyFill="1" applyBorder="1" applyAlignment="1">
      <alignment horizontal="left" vertical="center"/>
    </xf>
    <xf numFmtId="0" fontId="6" fillId="0" borderId="4" xfId="1" applyFont="1" applyFill="1" applyBorder="1" applyAlignment="1">
      <alignment horizontal="left" vertical="center"/>
    </xf>
    <xf numFmtId="0" fontId="6" fillId="0" borderId="4" xfId="1" applyFont="1" applyFill="1" applyBorder="1" applyAlignment="1">
      <alignment horizontal="left" vertical="center"/>
    </xf>
    <xf numFmtId="3" fontId="22" fillId="0" borderId="55" xfId="0" applyNumberFormat="1" applyFont="1" applyFill="1" applyBorder="1" applyAlignment="1">
      <alignment vertical="center"/>
    </xf>
    <xf numFmtId="3" fontId="21" fillId="0" borderId="55" xfId="0" applyNumberFormat="1" applyFont="1" applyFill="1" applyBorder="1" applyAlignment="1">
      <alignment vertical="center"/>
    </xf>
    <xf numFmtId="0" fontId="24" fillId="0" borderId="0" xfId="0" applyFont="1" applyFill="1"/>
    <xf numFmtId="3" fontId="24" fillId="0" borderId="0" xfId="0" applyNumberFormat="1" applyFont="1" applyFill="1"/>
    <xf numFmtId="3" fontId="8" fillId="0" borderId="78" xfId="0" applyNumberFormat="1" applyFont="1" applyFill="1" applyBorder="1" applyAlignment="1">
      <alignment vertical="center"/>
    </xf>
    <xf numFmtId="3" fontId="8" fillId="0" borderId="65" xfId="0" applyNumberFormat="1" applyFont="1" applyFill="1" applyBorder="1" applyAlignment="1">
      <alignment vertical="center"/>
    </xf>
    <xf numFmtId="3" fontId="8" fillId="0" borderId="10" xfId="0" applyNumberFormat="1" applyFont="1" applyFill="1" applyBorder="1" applyAlignment="1">
      <alignment vertical="center"/>
    </xf>
    <xf numFmtId="3" fontId="8" fillId="0" borderId="17" xfId="0" applyNumberFormat="1" applyFont="1" applyFill="1" applyBorder="1" applyAlignment="1">
      <alignment vertical="center"/>
    </xf>
    <xf numFmtId="3" fontId="8" fillId="0" borderId="9" xfId="0" applyNumberFormat="1" applyFont="1" applyFill="1" applyBorder="1" applyAlignment="1">
      <alignment vertical="center"/>
    </xf>
    <xf numFmtId="3" fontId="8" fillId="0" borderId="8" xfId="0" applyNumberFormat="1" applyFont="1" applyFill="1" applyBorder="1" applyAlignment="1">
      <alignment vertical="center"/>
    </xf>
    <xf numFmtId="0" fontId="6" fillId="0" borderId="71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3" fillId="0" borderId="72" xfId="0" applyFont="1" applyBorder="1" applyAlignment="1">
      <alignment horizontal="left" vertical="center" wrapText="1"/>
    </xf>
    <xf numFmtId="0" fontId="6" fillId="0" borderId="24" xfId="0" applyFont="1" applyBorder="1" applyAlignment="1">
      <alignment horizontal="left" vertical="center" wrapText="1"/>
    </xf>
    <xf numFmtId="0" fontId="3" fillId="0" borderId="0" xfId="0" applyFont="1" applyAlignment="1">
      <alignment horizontal="right" vertical="center" wrapText="1"/>
    </xf>
    <xf numFmtId="3" fontId="8" fillId="0" borderId="31" xfId="0" applyNumberFormat="1" applyFont="1" applyBorder="1" applyAlignment="1">
      <alignment vertical="center"/>
    </xf>
    <xf numFmtId="3" fontId="6" fillId="0" borderId="85" xfId="0" applyNumberFormat="1" applyFont="1" applyBorder="1" applyAlignment="1">
      <alignment vertical="center"/>
    </xf>
    <xf numFmtId="3" fontId="6" fillId="0" borderId="3" xfId="0" applyNumberFormat="1" applyFont="1" applyBorder="1" applyAlignment="1">
      <alignment vertical="center"/>
    </xf>
    <xf numFmtId="3" fontId="3" fillId="0" borderId="84" xfId="0" applyNumberFormat="1" applyFont="1" applyBorder="1" applyAlignment="1">
      <alignment vertical="center"/>
    </xf>
    <xf numFmtId="3" fontId="6" fillId="0" borderId="33" xfId="0" applyNumberFormat="1" applyFont="1" applyBorder="1" applyAlignment="1">
      <alignment vertical="center"/>
    </xf>
    <xf numFmtId="3" fontId="8" fillId="0" borderId="14" xfId="0" applyNumberFormat="1" applyFont="1" applyBorder="1" applyAlignment="1">
      <alignment vertical="center"/>
    </xf>
    <xf numFmtId="3" fontId="3" fillId="0" borderId="89" xfId="0" applyNumberFormat="1" applyFont="1" applyBorder="1" applyAlignment="1">
      <alignment vertical="center"/>
    </xf>
    <xf numFmtId="3" fontId="8" fillId="0" borderId="86" xfId="0" applyNumberFormat="1" applyFont="1" applyBorder="1" applyAlignment="1">
      <alignment vertical="center"/>
    </xf>
    <xf numFmtId="3" fontId="2" fillId="0" borderId="87" xfId="0" applyNumberFormat="1" applyFont="1" applyBorder="1" applyAlignment="1">
      <alignment vertical="center"/>
    </xf>
    <xf numFmtId="3" fontId="2" fillId="0" borderId="88" xfId="0" applyNumberFormat="1" applyFont="1" applyBorder="1" applyAlignment="1">
      <alignment vertical="center"/>
    </xf>
    <xf numFmtId="3" fontId="2" fillId="0" borderId="90" xfId="0" applyNumberFormat="1" applyFont="1" applyBorder="1" applyAlignment="1">
      <alignment vertical="center"/>
    </xf>
    <xf numFmtId="0" fontId="11" fillId="0" borderId="1" xfId="0" applyFont="1" applyBorder="1" applyAlignment="1">
      <alignment horizontal="center" vertical="center" wrapText="1"/>
    </xf>
    <xf numFmtId="3" fontId="11" fillId="0" borderId="1" xfId="0" applyNumberFormat="1" applyFont="1" applyBorder="1" applyAlignment="1">
      <alignment horizontal="right" vertical="center" wrapText="1"/>
    </xf>
    <xf numFmtId="0" fontId="6" fillId="0" borderId="4" xfId="1" applyFont="1" applyFill="1" applyBorder="1" applyAlignment="1">
      <alignment horizontal="left" vertical="center"/>
    </xf>
    <xf numFmtId="3" fontId="0" fillId="0" borderId="0" xfId="0" applyNumberFormat="1"/>
    <xf numFmtId="0" fontId="6" fillId="0" borderId="4" xfId="1" applyFont="1" applyFill="1" applyBorder="1" applyAlignment="1">
      <alignment vertical="center"/>
    </xf>
    <xf numFmtId="0" fontId="7" fillId="0" borderId="2" xfId="1" applyFont="1" applyFill="1" applyBorder="1" applyAlignment="1">
      <alignment vertical="center"/>
    </xf>
    <xf numFmtId="0" fontId="6" fillId="0" borderId="4" xfId="1" applyFont="1" applyFill="1" applyBorder="1" applyAlignment="1">
      <alignment horizontal="left" vertical="center"/>
    </xf>
    <xf numFmtId="0" fontId="7" fillId="0" borderId="2" xfId="1" applyFont="1" applyFill="1" applyBorder="1" applyAlignment="1">
      <alignment vertical="center"/>
    </xf>
    <xf numFmtId="0" fontId="7" fillId="0" borderId="4" xfId="1" applyFont="1" applyFill="1" applyBorder="1" applyAlignment="1">
      <alignment vertical="center"/>
    </xf>
    <xf numFmtId="0" fontId="6" fillId="0" borderId="4" xfId="1" applyFont="1" applyFill="1" applyBorder="1" applyAlignment="1">
      <alignment vertical="center"/>
    </xf>
    <xf numFmtId="0" fontId="6" fillId="0" borderId="2" xfId="0" applyFont="1" applyFill="1" applyBorder="1" applyAlignment="1">
      <alignment vertical="center"/>
    </xf>
    <xf numFmtId="0" fontId="4" fillId="0" borderId="4" xfId="1" applyFont="1" applyFill="1" applyBorder="1" applyAlignment="1">
      <alignment horizontal="left" vertical="center"/>
    </xf>
    <xf numFmtId="3" fontId="5" fillId="0" borderId="41" xfId="0" applyNumberFormat="1" applyFont="1" applyFill="1" applyBorder="1" applyAlignment="1">
      <alignment vertical="center"/>
    </xf>
    <xf numFmtId="0" fontId="4" fillId="0" borderId="2" xfId="1" applyFont="1" applyFill="1" applyBorder="1" applyAlignment="1">
      <alignment horizontal="left" vertical="center"/>
    </xf>
    <xf numFmtId="0" fontId="6" fillId="0" borderId="2" xfId="1" applyFont="1" applyFill="1" applyBorder="1" applyAlignment="1">
      <alignment horizontal="left" vertical="center"/>
    </xf>
    <xf numFmtId="3" fontId="3" fillId="3" borderId="12" xfId="0" applyNumberFormat="1" applyFont="1" applyFill="1" applyBorder="1" applyAlignment="1">
      <alignment horizontal="right" vertical="center"/>
    </xf>
    <xf numFmtId="3" fontId="3" fillId="4" borderId="23" xfId="1" applyNumberFormat="1" applyFont="1" applyFill="1" applyBorder="1" applyAlignment="1">
      <alignment horizontal="right" vertical="center"/>
    </xf>
    <xf numFmtId="3" fontId="2" fillId="0" borderId="5" xfId="1" applyNumberFormat="1" applyFont="1" applyFill="1" applyBorder="1" applyAlignment="1">
      <alignment horizontal="right" vertical="center"/>
    </xf>
    <xf numFmtId="3" fontId="3" fillId="4" borderId="5" xfId="1" applyNumberFormat="1" applyFont="1" applyFill="1" applyBorder="1" applyAlignment="1">
      <alignment horizontal="right" vertical="center"/>
    </xf>
    <xf numFmtId="3" fontId="2" fillId="0" borderId="7" xfId="1" applyNumberFormat="1" applyFont="1" applyFill="1" applyBorder="1" applyAlignment="1">
      <alignment horizontal="right" vertical="center"/>
    </xf>
    <xf numFmtId="3" fontId="3" fillId="3" borderId="12" xfId="1" applyNumberFormat="1" applyFont="1" applyFill="1" applyBorder="1" applyAlignment="1">
      <alignment horizontal="right" vertical="center"/>
    </xf>
    <xf numFmtId="3" fontId="2" fillId="0" borderId="23" xfId="0" applyNumberFormat="1" applyFont="1" applyFill="1" applyBorder="1" applyAlignment="1">
      <alignment horizontal="right" vertical="center"/>
    </xf>
    <xf numFmtId="3" fontId="2" fillId="0" borderId="5" xfId="0" applyNumberFormat="1" applyFont="1" applyFill="1" applyBorder="1" applyAlignment="1">
      <alignment horizontal="right" vertical="center"/>
    </xf>
    <xf numFmtId="3" fontId="2" fillId="0" borderId="7" xfId="0" applyNumberFormat="1" applyFont="1" applyFill="1" applyBorder="1" applyAlignment="1">
      <alignment horizontal="right" vertical="center"/>
    </xf>
    <xf numFmtId="3" fontId="8" fillId="0" borderId="5" xfId="1" applyNumberFormat="1" applyFont="1" applyFill="1" applyBorder="1" applyAlignment="1">
      <alignment horizontal="right" vertical="center"/>
    </xf>
    <xf numFmtId="3" fontId="8" fillId="4" borderId="23" xfId="1" applyNumberFormat="1" applyFont="1" applyFill="1" applyBorder="1" applyAlignment="1">
      <alignment horizontal="right" vertical="center"/>
    </xf>
    <xf numFmtId="3" fontId="8" fillId="4" borderId="5" xfId="1" applyNumberFormat="1" applyFont="1" applyFill="1" applyBorder="1" applyAlignment="1">
      <alignment horizontal="right" vertical="center" wrapText="1"/>
    </xf>
    <xf numFmtId="3" fontId="2" fillId="0" borderId="5" xfId="1" applyNumberFormat="1" applyFont="1" applyFill="1" applyBorder="1" applyAlignment="1">
      <alignment horizontal="right" vertical="center" wrapText="1"/>
    </xf>
    <xf numFmtId="3" fontId="8" fillId="4" borderId="5" xfId="1" applyNumberFormat="1" applyFont="1" applyFill="1" applyBorder="1" applyAlignment="1">
      <alignment horizontal="right" vertical="center"/>
    </xf>
    <xf numFmtId="3" fontId="8" fillId="4" borderId="7" xfId="1" applyNumberFormat="1" applyFont="1" applyFill="1" applyBorder="1" applyAlignment="1">
      <alignment horizontal="right" vertical="center"/>
    </xf>
    <xf numFmtId="3" fontId="3" fillId="4" borderId="7" xfId="1" applyNumberFormat="1" applyFont="1" applyFill="1" applyBorder="1" applyAlignment="1">
      <alignment horizontal="right" vertical="center"/>
    </xf>
    <xf numFmtId="3" fontId="3" fillId="4" borderId="5" xfId="1" applyNumberFormat="1" applyFont="1" applyFill="1" applyBorder="1" applyAlignment="1">
      <alignment horizontal="right" vertical="center" wrapText="1"/>
    </xf>
    <xf numFmtId="0" fontId="4" fillId="0" borderId="4" xfId="1" applyFont="1" applyFill="1" applyBorder="1" applyAlignment="1">
      <alignment vertical="center"/>
    </xf>
    <xf numFmtId="0" fontId="9" fillId="0" borderId="49" xfId="0" applyFont="1" applyFill="1" applyBorder="1" applyAlignment="1">
      <alignment horizontal="center" vertical="center" wrapText="1"/>
    </xf>
    <xf numFmtId="0" fontId="9" fillId="0" borderId="38" xfId="0" applyFont="1" applyFill="1" applyBorder="1" applyAlignment="1">
      <alignment horizontal="center" vertical="center" wrapText="1"/>
    </xf>
    <xf numFmtId="0" fontId="6" fillId="0" borderId="2" xfId="1" applyFont="1" applyFill="1" applyBorder="1" applyAlignment="1">
      <alignment horizontal="left" vertical="center"/>
    </xf>
    <xf numFmtId="0" fontId="3" fillId="0" borderId="37" xfId="0" applyFont="1" applyFill="1" applyBorder="1" applyAlignment="1">
      <alignment horizontal="center" vertical="center" wrapText="1"/>
    </xf>
    <xf numFmtId="3" fontId="5" fillId="0" borderId="5" xfId="1" applyNumberFormat="1" applyFont="1" applyFill="1" applyBorder="1" applyAlignment="1">
      <alignment horizontal="right" vertical="center"/>
    </xf>
    <xf numFmtId="3" fontId="8" fillId="0" borderId="7" xfId="1" applyNumberFormat="1" applyFont="1" applyFill="1" applyBorder="1" applyAlignment="1">
      <alignment horizontal="right" vertical="center"/>
    </xf>
    <xf numFmtId="49" fontId="9" fillId="0" borderId="23" xfId="1" applyNumberFormat="1" applyFont="1" applyFill="1" applyBorder="1" applyAlignment="1">
      <alignment vertical="center"/>
    </xf>
    <xf numFmtId="3" fontId="3" fillId="0" borderId="23" xfId="1" applyNumberFormat="1" applyFont="1" applyFill="1" applyBorder="1" applyAlignment="1">
      <alignment horizontal="right" vertical="center"/>
    </xf>
    <xf numFmtId="3" fontId="3" fillId="0" borderId="24" xfId="1" applyNumberFormat="1" applyFont="1" applyFill="1" applyBorder="1" applyAlignment="1">
      <alignment horizontal="right" vertical="center"/>
    </xf>
    <xf numFmtId="3" fontId="3" fillId="0" borderId="82" xfId="0" applyNumberFormat="1" applyFont="1" applyFill="1" applyBorder="1" applyAlignment="1">
      <alignment vertical="center"/>
    </xf>
    <xf numFmtId="3" fontId="3" fillId="0" borderId="55" xfId="0" applyNumberFormat="1" applyFont="1" applyFill="1" applyBorder="1" applyAlignment="1">
      <alignment vertical="center"/>
    </xf>
    <xf numFmtId="3" fontId="3" fillId="0" borderId="1" xfId="0" applyNumberFormat="1" applyFont="1" applyFill="1" applyBorder="1" applyAlignment="1">
      <alignment vertical="center"/>
    </xf>
    <xf numFmtId="3" fontId="3" fillId="0" borderId="2" xfId="0" applyNumberFormat="1" applyFont="1" applyFill="1" applyBorder="1" applyAlignment="1">
      <alignment vertical="center"/>
    </xf>
    <xf numFmtId="3" fontId="3" fillId="0" borderId="3" xfId="0" applyNumberFormat="1" applyFont="1" applyFill="1" applyBorder="1" applyAlignment="1">
      <alignment vertical="center"/>
    </xf>
    <xf numFmtId="3" fontId="3" fillId="0" borderId="30" xfId="0" applyNumberFormat="1" applyFont="1" applyFill="1" applyBorder="1" applyAlignment="1">
      <alignment vertical="center"/>
    </xf>
    <xf numFmtId="49" fontId="9" fillId="0" borderId="5" xfId="1" applyNumberFormat="1" applyFont="1" applyFill="1" applyBorder="1" applyAlignment="1">
      <alignment vertical="center"/>
    </xf>
    <xf numFmtId="3" fontId="3" fillId="0" borderId="5" xfId="1" applyNumberFormat="1" applyFont="1" applyFill="1" applyBorder="1" applyAlignment="1">
      <alignment horizontal="right" vertical="center"/>
    </xf>
    <xf numFmtId="3" fontId="3" fillId="0" borderId="2" xfId="1" applyNumberFormat="1" applyFont="1" applyFill="1" applyBorder="1" applyAlignment="1">
      <alignment horizontal="right" vertical="center"/>
    </xf>
    <xf numFmtId="49" fontId="9" fillId="0" borderId="7" xfId="1" applyNumberFormat="1" applyFont="1" applyFill="1" applyBorder="1" applyAlignment="1">
      <alignment vertical="center"/>
    </xf>
    <xf numFmtId="3" fontId="3" fillId="0" borderId="7" xfId="1" applyNumberFormat="1" applyFont="1" applyFill="1" applyBorder="1" applyAlignment="1">
      <alignment horizontal="right" vertical="center"/>
    </xf>
    <xf numFmtId="3" fontId="3" fillId="0" borderId="8" xfId="1" applyNumberFormat="1" applyFont="1" applyFill="1" applyBorder="1" applyAlignment="1">
      <alignment horizontal="right" vertical="center"/>
    </xf>
    <xf numFmtId="3" fontId="5" fillId="0" borderId="5" xfId="0" applyNumberFormat="1" applyFont="1" applyFill="1" applyBorder="1" applyAlignment="1">
      <alignment horizontal="right" vertical="center"/>
    </xf>
    <xf numFmtId="3" fontId="5" fillId="0" borderId="2" xfId="0" applyNumberFormat="1" applyFont="1" applyFill="1" applyBorder="1" applyAlignment="1">
      <alignment horizontal="right" vertical="center"/>
    </xf>
    <xf numFmtId="0" fontId="3" fillId="0" borderId="86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6" fillId="0" borderId="4" xfId="1" applyFont="1" applyFill="1" applyBorder="1" applyAlignment="1">
      <alignment horizontal="left" vertical="center" wrapText="1"/>
    </xf>
    <xf numFmtId="0" fontId="6" fillId="0" borderId="4" xfId="1" applyFont="1" applyFill="1" applyBorder="1" applyAlignment="1">
      <alignment horizontal="left" vertical="center"/>
    </xf>
    <xf numFmtId="0" fontId="6" fillId="0" borderId="24" xfId="0" applyFont="1" applyFill="1" applyBorder="1" applyAlignment="1">
      <alignment vertical="center"/>
    </xf>
    <xf numFmtId="0" fontId="6" fillId="0" borderId="29" xfId="0" applyFont="1" applyFill="1" applyBorder="1" applyAlignment="1">
      <alignment vertical="center"/>
    </xf>
    <xf numFmtId="0" fontId="7" fillId="0" borderId="2" xfId="1" applyFont="1" applyFill="1" applyBorder="1" applyAlignment="1">
      <alignment vertical="center"/>
    </xf>
    <xf numFmtId="0" fontId="6" fillId="0" borderId="4" xfId="1" applyFont="1" applyFill="1" applyBorder="1" applyAlignment="1">
      <alignment horizontal="left" vertical="center"/>
    </xf>
    <xf numFmtId="0" fontId="6" fillId="0" borderId="4" xfId="0" applyFont="1" applyFill="1" applyBorder="1" applyAlignment="1">
      <alignment vertical="center"/>
    </xf>
    <xf numFmtId="49" fontId="4" fillId="0" borderId="0" xfId="0" applyNumberFormat="1" applyFont="1" applyFill="1"/>
    <xf numFmtId="0" fontId="6" fillId="0" borderId="2" xfId="1" applyFont="1" applyFill="1" applyBorder="1" applyAlignment="1">
      <alignment vertical="center"/>
    </xf>
    <xf numFmtId="49" fontId="6" fillId="0" borderId="20" xfId="0" applyNumberFormat="1" applyFont="1" applyFill="1" applyBorder="1" applyAlignment="1">
      <alignment vertical="center"/>
    </xf>
    <xf numFmtId="0" fontId="6" fillId="0" borderId="72" xfId="0" applyFont="1" applyFill="1" applyBorder="1" applyAlignment="1">
      <alignment vertical="center"/>
    </xf>
    <xf numFmtId="0" fontId="6" fillId="0" borderId="95" xfId="0" applyFont="1" applyFill="1" applyBorder="1" applyAlignment="1">
      <alignment vertical="center"/>
    </xf>
    <xf numFmtId="3" fontId="2" fillId="0" borderId="96" xfId="0" applyNumberFormat="1" applyFont="1" applyFill="1" applyBorder="1" applyAlignment="1">
      <alignment vertical="center"/>
    </xf>
    <xf numFmtId="3" fontId="2" fillId="0" borderId="97" xfId="0" applyNumberFormat="1" applyFont="1" applyFill="1" applyBorder="1" applyAlignment="1">
      <alignment vertical="center"/>
    </xf>
    <xf numFmtId="3" fontId="2" fillId="0" borderId="21" xfId="0" applyNumberFormat="1" applyFont="1" applyFill="1" applyBorder="1" applyAlignment="1">
      <alignment vertical="center"/>
    </xf>
    <xf numFmtId="3" fontId="2" fillId="0" borderId="72" xfId="0" applyNumberFormat="1" applyFont="1" applyFill="1" applyBorder="1" applyAlignment="1">
      <alignment vertical="center"/>
    </xf>
    <xf numFmtId="3" fontId="2" fillId="0" borderId="84" xfId="0" applyNumberFormat="1" applyFont="1" applyFill="1" applyBorder="1" applyAlignment="1">
      <alignment vertical="center"/>
    </xf>
    <xf numFmtId="3" fontId="2" fillId="0" borderId="70" xfId="0" applyNumberFormat="1" applyFont="1" applyFill="1" applyBorder="1" applyAlignment="1">
      <alignment vertical="center"/>
    </xf>
    <xf numFmtId="49" fontId="4" fillId="0" borderId="23" xfId="0" applyNumberFormat="1" applyFont="1" applyFill="1" applyBorder="1" applyAlignment="1">
      <alignment vertical="center"/>
    </xf>
    <xf numFmtId="49" fontId="4" fillId="0" borderId="5" xfId="0" applyNumberFormat="1" applyFont="1" applyFill="1" applyBorder="1" applyAlignment="1">
      <alignment vertical="center"/>
    </xf>
    <xf numFmtId="49" fontId="6" fillId="0" borderId="23" xfId="1" applyNumberFormat="1" applyFont="1" applyFill="1" applyBorder="1" applyAlignment="1">
      <alignment vertical="center"/>
    </xf>
    <xf numFmtId="0" fontId="6" fillId="0" borderId="24" xfId="1" applyFont="1" applyFill="1" applyBorder="1" applyAlignment="1">
      <alignment horizontal="left" vertical="center"/>
    </xf>
    <xf numFmtId="0" fontId="6" fillId="0" borderId="29" xfId="1" applyFont="1" applyFill="1" applyBorder="1" applyAlignment="1">
      <alignment horizontal="left" vertical="center"/>
    </xf>
    <xf numFmtId="3" fontId="2" fillId="0" borderId="23" xfId="1" applyNumberFormat="1" applyFont="1" applyFill="1" applyBorder="1" applyAlignment="1">
      <alignment horizontal="right" vertical="center"/>
    </xf>
    <xf numFmtId="3" fontId="2" fillId="0" borderId="24" xfId="1" applyNumberFormat="1" applyFont="1" applyFill="1" applyBorder="1" applyAlignment="1">
      <alignment horizontal="right" vertical="center"/>
    </xf>
    <xf numFmtId="3" fontId="2" fillId="0" borderId="81" xfId="0" applyNumberFormat="1" applyFont="1" applyFill="1" applyBorder="1" applyAlignment="1">
      <alignment vertical="center"/>
    </xf>
    <xf numFmtId="3" fontId="2" fillId="0" borderId="53" xfId="0" applyNumberFormat="1" applyFont="1" applyFill="1" applyBorder="1" applyAlignment="1">
      <alignment vertical="center"/>
    </xf>
    <xf numFmtId="3" fontId="2" fillId="0" borderId="18" xfId="0" applyNumberFormat="1" applyFont="1" applyFill="1" applyBorder="1" applyAlignment="1">
      <alignment vertical="center"/>
    </xf>
    <xf numFmtId="3" fontId="2" fillId="0" borderId="24" xfId="0" applyNumberFormat="1" applyFont="1" applyFill="1" applyBorder="1" applyAlignment="1">
      <alignment vertical="center"/>
    </xf>
    <xf numFmtId="3" fontId="2" fillId="0" borderId="33" xfId="0" applyNumberFormat="1" applyFont="1" applyFill="1" applyBorder="1" applyAlignment="1">
      <alignment vertical="center"/>
    </xf>
    <xf numFmtId="3" fontId="2" fillId="0" borderId="19" xfId="0" applyNumberFormat="1" applyFont="1" applyFill="1" applyBorder="1" applyAlignment="1">
      <alignment vertical="center"/>
    </xf>
    <xf numFmtId="49" fontId="6" fillId="0" borderId="20" xfId="1" applyNumberFormat="1" applyFont="1" applyFill="1" applyBorder="1" applyAlignment="1">
      <alignment vertical="center"/>
    </xf>
    <xf numFmtId="0" fontId="6" fillId="0" borderId="72" xfId="1" applyFont="1" applyFill="1" applyBorder="1" applyAlignment="1">
      <alignment horizontal="left" vertical="center"/>
    </xf>
    <xf numFmtId="0" fontId="6" fillId="0" borderId="95" xfId="1" applyFont="1" applyFill="1" applyBorder="1" applyAlignment="1">
      <alignment horizontal="left" vertical="center"/>
    </xf>
    <xf numFmtId="3" fontId="2" fillId="0" borderId="20" xfId="1" applyNumberFormat="1" applyFont="1" applyFill="1" applyBorder="1" applyAlignment="1">
      <alignment horizontal="right" vertical="center"/>
    </xf>
    <xf numFmtId="3" fontId="2" fillId="0" borderId="72" xfId="1" applyNumberFormat="1" applyFont="1" applyFill="1" applyBorder="1" applyAlignment="1">
      <alignment horizontal="right" vertical="center"/>
    </xf>
    <xf numFmtId="3" fontId="3" fillId="3" borderId="100" xfId="0" applyNumberFormat="1" applyFont="1" applyFill="1" applyBorder="1" applyAlignment="1">
      <alignment vertical="center"/>
    </xf>
    <xf numFmtId="3" fontId="3" fillId="4" borderId="103" xfId="0" applyNumberFormat="1" applyFont="1" applyFill="1" applyBorder="1" applyAlignment="1">
      <alignment vertical="center"/>
    </xf>
    <xf numFmtId="3" fontId="5" fillId="0" borderId="99" xfId="0" applyNumberFormat="1" applyFont="1" applyFill="1" applyBorder="1" applyAlignment="1">
      <alignment vertical="center"/>
    </xf>
    <xf numFmtId="3" fontId="3" fillId="4" borderId="99" xfId="0" applyNumberFormat="1" applyFont="1" applyFill="1" applyBorder="1" applyAlignment="1">
      <alignment vertical="center"/>
    </xf>
    <xf numFmtId="3" fontId="8" fillId="0" borderId="99" xfId="0" applyNumberFormat="1" applyFont="1" applyFill="1" applyBorder="1" applyAlignment="1">
      <alignment vertical="center"/>
    </xf>
    <xf numFmtId="3" fontId="2" fillId="0" borderId="99" xfId="0" applyNumberFormat="1" applyFont="1" applyFill="1" applyBorder="1" applyAlignment="1">
      <alignment vertical="center"/>
    </xf>
    <xf numFmtId="3" fontId="8" fillId="4" borderId="103" xfId="0" applyNumberFormat="1" applyFont="1" applyFill="1" applyBorder="1" applyAlignment="1">
      <alignment vertical="center"/>
    </xf>
    <xf numFmtId="3" fontId="8" fillId="4" borderId="99" xfId="0" applyNumberFormat="1" applyFont="1" applyFill="1" applyBorder="1" applyAlignment="1">
      <alignment vertical="center"/>
    </xf>
    <xf numFmtId="3" fontId="2" fillId="0" borderId="103" xfId="0" applyNumberFormat="1" applyFont="1" applyFill="1" applyBorder="1" applyAlignment="1">
      <alignment vertical="center"/>
    </xf>
    <xf numFmtId="3" fontId="2" fillId="0" borderId="94" xfId="0" applyNumberFormat="1" applyFont="1" applyFill="1" applyBorder="1" applyAlignment="1">
      <alignment vertical="center"/>
    </xf>
    <xf numFmtId="3" fontId="3" fillId="0" borderId="99" xfId="0" applyNumberFormat="1" applyFont="1" applyFill="1" applyBorder="1" applyAlignment="1">
      <alignment vertical="center"/>
    </xf>
    <xf numFmtId="3" fontId="8" fillId="0" borderId="104" xfId="0" applyNumberFormat="1" applyFont="1" applyFill="1" applyBorder="1" applyAlignment="1">
      <alignment vertical="center"/>
    </xf>
    <xf numFmtId="3" fontId="5" fillId="0" borderId="5" xfId="1" applyNumberFormat="1" applyFont="1" applyFill="1" applyBorder="1" applyAlignment="1">
      <alignment horizontal="right" vertical="center" wrapText="1"/>
    </xf>
    <xf numFmtId="3" fontId="5" fillId="0" borderId="2" xfId="1" applyNumberFormat="1" applyFont="1" applyFill="1" applyBorder="1" applyAlignment="1">
      <alignment horizontal="right" vertical="center" wrapText="1"/>
    </xf>
    <xf numFmtId="0" fontId="6" fillId="0" borderId="4" xfId="1" applyFont="1" applyFill="1" applyBorder="1" applyAlignment="1">
      <alignment horizontal="left" vertical="center"/>
    </xf>
    <xf numFmtId="3" fontId="21" fillId="0" borderId="0" xfId="0" applyNumberFormat="1" applyFont="1" applyFill="1" applyAlignment="1">
      <alignment vertical="center"/>
    </xf>
    <xf numFmtId="0" fontId="6" fillId="0" borderId="4" xfId="1" applyFont="1" applyFill="1" applyBorder="1" applyAlignment="1">
      <alignment horizontal="left" vertical="center" wrapText="1"/>
    </xf>
    <xf numFmtId="0" fontId="6" fillId="0" borderId="4" xfId="1" applyFont="1" applyFill="1" applyBorder="1" applyAlignment="1">
      <alignment horizontal="left" vertical="center"/>
    </xf>
    <xf numFmtId="0" fontId="6" fillId="0" borderId="4" xfId="1" applyFont="1" applyFill="1" applyBorder="1" applyAlignment="1">
      <alignment horizontal="left" vertical="center"/>
    </xf>
    <xf numFmtId="0" fontId="6" fillId="0" borderId="4" xfId="1" applyFont="1" applyFill="1" applyBorder="1" applyAlignment="1">
      <alignment horizontal="left" vertical="center"/>
    </xf>
    <xf numFmtId="0" fontId="6" fillId="0" borderId="4" xfId="1" applyFont="1" applyFill="1" applyBorder="1" applyAlignment="1">
      <alignment horizontal="left" vertical="center"/>
    </xf>
    <xf numFmtId="0" fontId="3" fillId="0" borderId="84" xfId="0" applyFont="1" applyFill="1" applyBorder="1" applyAlignment="1">
      <alignment horizontal="center" vertical="center" wrapText="1"/>
    </xf>
    <xf numFmtId="0" fontId="7" fillId="0" borderId="4" xfId="1" applyFont="1" applyFill="1" applyBorder="1" applyAlignment="1">
      <alignment vertical="center"/>
    </xf>
    <xf numFmtId="0" fontId="2" fillId="0" borderId="0" xfId="0" applyFont="1" applyFill="1" applyAlignment="1">
      <alignment horizontal="right" vertical="center"/>
    </xf>
    <xf numFmtId="0" fontId="2" fillId="0" borderId="0" xfId="1" applyFont="1" applyFill="1" applyAlignment="1">
      <alignment horizontal="right" vertical="center"/>
    </xf>
    <xf numFmtId="0" fontId="5" fillId="0" borderId="0" xfId="0" applyFont="1" applyFill="1" applyAlignment="1">
      <alignment horizontal="right" vertical="center"/>
    </xf>
    <xf numFmtId="3" fontId="3" fillId="4" borderId="102" xfId="1" applyNumberFormat="1" applyFont="1" applyFill="1" applyBorder="1" applyAlignment="1">
      <alignment horizontal="right" vertical="center"/>
    </xf>
    <xf numFmtId="0" fontId="4" fillId="0" borderId="99" xfId="1" applyFont="1" applyFill="1" applyBorder="1" applyAlignment="1">
      <alignment vertical="center"/>
    </xf>
    <xf numFmtId="0" fontId="9" fillId="4" borderId="99" xfId="1" applyFont="1" applyFill="1" applyBorder="1" applyAlignment="1">
      <alignment vertical="center"/>
    </xf>
    <xf numFmtId="0" fontId="3" fillId="3" borderId="100" xfId="1" applyFont="1" applyFill="1" applyBorder="1" applyAlignment="1">
      <alignment vertical="center"/>
    </xf>
    <xf numFmtId="0" fontId="6" fillId="0" borderId="103" xfId="0" applyFont="1" applyFill="1" applyBorder="1" applyAlignment="1">
      <alignment vertical="center"/>
    </xf>
    <xf numFmtId="0" fontId="6" fillId="0" borderId="99" xfId="0" applyFont="1" applyFill="1" applyBorder="1" applyAlignment="1">
      <alignment vertical="center"/>
    </xf>
    <xf numFmtId="0" fontId="6" fillId="0" borderId="104" xfId="0" applyFont="1" applyFill="1" applyBorder="1" applyAlignment="1">
      <alignment vertical="center"/>
    </xf>
    <xf numFmtId="0" fontId="9" fillId="4" borderId="103" xfId="1" applyFont="1" applyFill="1" applyBorder="1" applyAlignment="1">
      <alignment vertical="center"/>
    </xf>
    <xf numFmtId="0" fontId="7" fillId="0" borderId="99" xfId="1" applyFont="1" applyFill="1" applyBorder="1" applyAlignment="1">
      <alignment vertical="center"/>
    </xf>
    <xf numFmtId="0" fontId="6" fillId="0" borderId="99" xfId="1" applyFont="1" applyFill="1" applyBorder="1" applyAlignment="1">
      <alignment horizontal="left" vertical="center"/>
    </xf>
    <xf numFmtId="0" fontId="7" fillId="0" borderId="99" xfId="1" applyFont="1" applyFill="1" applyBorder="1" applyAlignment="1">
      <alignment horizontal="left" vertical="center"/>
    </xf>
    <xf numFmtId="0" fontId="9" fillId="4" borderId="99" xfId="1" applyFont="1" applyFill="1" applyBorder="1" applyAlignment="1">
      <alignment horizontal="left" vertical="center"/>
    </xf>
    <xf numFmtId="0" fontId="7" fillId="0" borderId="104" xfId="1" applyFont="1" applyFill="1" applyBorder="1" applyAlignment="1">
      <alignment horizontal="left" vertical="center"/>
    </xf>
    <xf numFmtId="0" fontId="3" fillId="3" borderId="100" xfId="1" applyFont="1" applyFill="1" applyBorder="1" applyAlignment="1">
      <alignment horizontal="left" vertical="center"/>
    </xf>
    <xf numFmtId="0" fontId="9" fillId="4" borderId="103" xfId="1" applyFont="1" applyFill="1" applyBorder="1" applyAlignment="1">
      <alignment horizontal="left" vertical="center"/>
    </xf>
    <xf numFmtId="0" fontId="6" fillId="0" borderId="99" xfId="1" applyFont="1" applyFill="1" applyBorder="1" applyAlignment="1">
      <alignment horizontal="left" vertical="center" wrapText="1"/>
    </xf>
    <xf numFmtId="0" fontId="9" fillId="4" borderId="104" xfId="1" applyFont="1" applyFill="1" applyBorder="1" applyAlignment="1">
      <alignment horizontal="left" vertical="center"/>
    </xf>
    <xf numFmtId="0" fontId="9" fillId="0" borderId="103" xfId="1" applyFont="1" applyFill="1" applyBorder="1" applyAlignment="1">
      <alignment horizontal="left" vertical="center"/>
    </xf>
    <xf numFmtId="0" fontId="9" fillId="0" borderId="99" xfId="1" applyFont="1" applyFill="1" applyBorder="1" applyAlignment="1">
      <alignment horizontal="left" vertical="center"/>
    </xf>
    <xf numFmtId="0" fontId="9" fillId="0" borderId="104" xfId="1" applyFont="1" applyFill="1" applyBorder="1" applyAlignment="1">
      <alignment horizontal="left" vertical="center"/>
    </xf>
    <xf numFmtId="0" fontId="9" fillId="4" borderId="99" xfId="1" applyFont="1" applyFill="1" applyBorder="1" applyAlignment="1">
      <alignment vertical="center" wrapText="1"/>
    </xf>
    <xf numFmtId="0" fontId="9" fillId="4" borderId="99" xfId="1" applyFont="1" applyFill="1" applyBorder="1" applyAlignment="1">
      <alignment horizontal="left" vertical="center" wrapText="1"/>
    </xf>
    <xf numFmtId="0" fontId="6" fillId="0" borderId="104" xfId="1" applyFont="1" applyFill="1" applyBorder="1" applyAlignment="1">
      <alignment horizontal="left" vertical="center"/>
    </xf>
    <xf numFmtId="0" fontId="4" fillId="0" borderId="99" xfId="0" applyFont="1" applyFill="1" applyBorder="1" applyAlignment="1">
      <alignment horizontal="left" vertical="center"/>
    </xf>
    <xf numFmtId="0" fontId="4" fillId="0" borderId="99" xfId="1" applyFont="1" applyFill="1" applyBorder="1" applyAlignment="1">
      <alignment horizontal="left" vertical="center"/>
    </xf>
    <xf numFmtId="3" fontId="3" fillId="3" borderId="100" xfId="0" applyNumberFormat="1" applyFont="1" applyFill="1" applyBorder="1" applyAlignment="1">
      <alignment horizontal="right" vertical="center"/>
    </xf>
    <xf numFmtId="0" fontId="5" fillId="0" borderId="99" xfId="1" applyFont="1" applyFill="1" applyBorder="1" applyAlignment="1">
      <alignment horizontal="right" vertical="center"/>
    </xf>
    <xf numFmtId="0" fontId="8" fillId="0" borderId="99" xfId="1" applyFont="1" applyFill="1" applyBorder="1" applyAlignment="1">
      <alignment horizontal="right" vertical="center"/>
    </xf>
    <xf numFmtId="0" fontId="8" fillId="0" borderId="99" xfId="1" applyFont="1" applyFill="1" applyBorder="1" applyAlignment="1">
      <alignment horizontal="right" vertical="center" wrapText="1"/>
    </xf>
    <xf numFmtId="0" fontId="3" fillId="3" borderId="100" xfId="1" applyFont="1" applyFill="1" applyBorder="1" applyAlignment="1">
      <alignment horizontal="right" vertical="center"/>
    </xf>
    <xf numFmtId="0" fontId="10" fillId="0" borderId="0" xfId="0" applyFont="1" applyFill="1" applyAlignment="1">
      <alignment horizontal="right"/>
    </xf>
    <xf numFmtId="0" fontId="3" fillId="4" borderId="99" xfId="1" applyFont="1" applyFill="1" applyBorder="1" applyAlignment="1">
      <alignment horizontal="right" vertical="center"/>
    </xf>
    <xf numFmtId="0" fontId="2" fillId="0" borderId="103" xfId="0" applyFont="1" applyFill="1" applyBorder="1" applyAlignment="1">
      <alignment horizontal="right" vertical="center"/>
    </xf>
    <xf numFmtId="0" fontId="2" fillId="0" borderId="99" xfId="0" applyFont="1" applyFill="1" applyBorder="1" applyAlignment="1">
      <alignment horizontal="right" vertical="center"/>
    </xf>
    <xf numFmtId="0" fontId="2" fillId="0" borderId="104" xfId="0" applyFont="1" applyFill="1" applyBorder="1" applyAlignment="1">
      <alignment horizontal="right" vertical="center"/>
    </xf>
    <xf numFmtId="0" fontId="3" fillId="4" borderId="103" xfId="1" applyFont="1" applyFill="1" applyBorder="1" applyAlignment="1">
      <alignment horizontal="right" vertical="center"/>
    </xf>
    <xf numFmtId="0" fontId="2" fillId="0" borderId="99" xfId="1" applyFont="1" applyFill="1" applyBorder="1" applyAlignment="1">
      <alignment horizontal="right" vertical="center"/>
    </xf>
    <xf numFmtId="0" fontId="8" fillId="0" borderId="104" xfId="1" applyFont="1" applyFill="1" applyBorder="1" applyAlignment="1">
      <alignment horizontal="right" vertical="center"/>
    </xf>
    <xf numFmtId="0" fontId="8" fillId="4" borderId="103" xfId="1" applyFont="1" applyFill="1" applyBorder="1" applyAlignment="1">
      <alignment horizontal="right" vertical="center"/>
    </xf>
    <xf numFmtId="0" fontId="8" fillId="4" borderId="99" xfId="1" applyFont="1" applyFill="1" applyBorder="1" applyAlignment="1">
      <alignment horizontal="right" vertical="center" wrapText="1"/>
    </xf>
    <xf numFmtId="0" fontId="2" fillId="0" borderId="99" xfId="1" applyFont="1" applyFill="1" applyBorder="1" applyAlignment="1">
      <alignment horizontal="right" vertical="center" wrapText="1"/>
    </xf>
    <xf numFmtId="0" fontId="8" fillId="4" borderId="99" xfId="1" applyFont="1" applyFill="1" applyBorder="1" applyAlignment="1">
      <alignment horizontal="right" vertical="center"/>
    </xf>
    <xf numFmtId="0" fontId="3" fillId="4" borderId="104" xfId="1" applyFont="1" applyFill="1" applyBorder="1" applyAlignment="1">
      <alignment horizontal="right" vertical="center"/>
    </xf>
    <xf numFmtId="0" fontId="3" fillId="0" borderId="103" xfId="1" applyFont="1" applyFill="1" applyBorder="1" applyAlignment="1">
      <alignment horizontal="right" vertical="center"/>
    </xf>
    <xf numFmtId="0" fontId="3" fillId="0" borderId="99" xfId="1" applyFont="1" applyFill="1" applyBorder="1" applyAlignment="1">
      <alignment horizontal="right" vertical="center"/>
    </xf>
    <xf numFmtId="0" fontId="3" fillId="0" borderId="104" xfId="1" applyFont="1" applyFill="1" applyBorder="1" applyAlignment="1">
      <alignment horizontal="right" vertical="center"/>
    </xf>
    <xf numFmtId="0" fontId="3" fillId="4" borderId="99" xfId="1" applyFont="1" applyFill="1" applyBorder="1" applyAlignment="1">
      <alignment horizontal="right" vertical="center" wrapText="1"/>
    </xf>
    <xf numFmtId="0" fontId="2" fillId="0" borderId="104" xfId="1" applyFont="1" applyFill="1" applyBorder="1" applyAlignment="1">
      <alignment horizontal="right" vertical="center"/>
    </xf>
    <xf numFmtId="0" fontId="5" fillId="0" borderId="99" xfId="0" applyFont="1" applyFill="1" applyBorder="1" applyAlignment="1">
      <alignment horizontal="right" vertical="center"/>
    </xf>
    <xf numFmtId="0" fontId="3" fillId="3" borderId="100" xfId="0" applyFont="1" applyFill="1" applyBorder="1" applyAlignment="1">
      <alignment vertical="center"/>
    </xf>
    <xf numFmtId="0" fontId="7" fillId="0" borderId="99" xfId="1" applyFont="1" applyFill="1" applyBorder="1" applyAlignment="1">
      <alignment vertical="center" wrapText="1"/>
    </xf>
    <xf numFmtId="0" fontId="7" fillId="0" borderId="104" xfId="1" applyFont="1" applyFill="1" applyBorder="1" applyAlignment="1">
      <alignment vertical="center"/>
    </xf>
    <xf numFmtId="0" fontId="3" fillId="3" borderId="100" xfId="0" applyFont="1" applyFill="1" applyBorder="1" applyAlignment="1">
      <alignment horizontal="right" vertical="center"/>
    </xf>
    <xf numFmtId="0" fontId="8" fillId="4" borderId="104" xfId="1" applyFont="1" applyFill="1" applyBorder="1" applyAlignment="1">
      <alignment horizontal="right" vertical="center"/>
    </xf>
    <xf numFmtId="3" fontId="3" fillId="4" borderId="115" xfId="1" applyNumberFormat="1" applyFont="1" applyFill="1" applyBorder="1" applyAlignment="1">
      <alignment horizontal="right" vertical="center"/>
    </xf>
    <xf numFmtId="3" fontId="3" fillId="3" borderId="100" xfId="1" applyNumberFormat="1" applyFont="1" applyFill="1" applyBorder="1" applyAlignment="1">
      <alignment horizontal="right" vertical="center"/>
    </xf>
    <xf numFmtId="3" fontId="5" fillId="0" borderId="103" xfId="0" applyNumberFormat="1" applyFont="1" applyFill="1" applyBorder="1" applyAlignment="1">
      <alignment horizontal="right" vertical="center"/>
    </xf>
    <xf numFmtId="3" fontId="2" fillId="0" borderId="103" xfId="0" applyNumberFormat="1" applyFont="1" applyFill="1" applyBorder="1" applyAlignment="1">
      <alignment horizontal="right" vertical="center"/>
    </xf>
    <xf numFmtId="3" fontId="2" fillId="0" borderId="99" xfId="0" applyNumberFormat="1" applyFont="1" applyFill="1" applyBorder="1" applyAlignment="1">
      <alignment horizontal="right" vertical="center"/>
    </xf>
    <xf numFmtId="3" fontId="5" fillId="0" borderId="99" xfId="0" applyNumberFormat="1" applyFont="1" applyFill="1" applyBorder="1" applyAlignment="1">
      <alignment horizontal="right" vertical="center"/>
    </xf>
    <xf numFmtId="3" fontId="2" fillId="0" borderId="104" xfId="0" applyNumberFormat="1" applyFont="1" applyFill="1" applyBorder="1" applyAlignment="1">
      <alignment horizontal="right" vertical="center"/>
    </xf>
    <xf numFmtId="3" fontId="3" fillId="4" borderId="103" xfId="1" applyNumberFormat="1" applyFont="1" applyFill="1" applyBorder="1" applyAlignment="1">
      <alignment horizontal="right" vertical="center"/>
    </xf>
    <xf numFmtId="3" fontId="8" fillId="0" borderId="99" xfId="1" applyNumberFormat="1" applyFont="1" applyFill="1" applyBorder="1" applyAlignment="1">
      <alignment horizontal="right" vertical="center"/>
    </xf>
    <xf numFmtId="3" fontId="2" fillId="0" borderId="99" xfId="1" applyNumberFormat="1" applyFont="1" applyFill="1" applyBorder="1" applyAlignment="1">
      <alignment horizontal="right" vertical="center"/>
    </xf>
    <xf numFmtId="3" fontId="3" fillId="4" borderId="99" xfId="1" applyNumberFormat="1" applyFont="1" applyFill="1" applyBorder="1" applyAlignment="1">
      <alignment horizontal="right" vertical="center"/>
    </xf>
    <xf numFmtId="3" fontId="5" fillId="0" borderId="99" xfId="1" applyNumberFormat="1" applyFont="1" applyFill="1" applyBorder="1" applyAlignment="1">
      <alignment horizontal="right" vertical="center"/>
    </xf>
    <xf numFmtId="3" fontId="2" fillId="0" borderId="94" xfId="1" applyNumberFormat="1" applyFont="1" applyFill="1" applyBorder="1" applyAlignment="1">
      <alignment horizontal="right" vertical="center"/>
    </xf>
    <xf numFmtId="3" fontId="8" fillId="4" borderId="103" xfId="1" applyNumberFormat="1" applyFont="1" applyFill="1" applyBorder="1" applyAlignment="1">
      <alignment horizontal="right" vertical="center"/>
    </xf>
    <xf numFmtId="3" fontId="8" fillId="4" borderId="99" xfId="1" applyNumberFormat="1" applyFont="1" applyFill="1" applyBorder="1" applyAlignment="1">
      <alignment horizontal="right" vertical="center" wrapText="1"/>
    </xf>
    <xf numFmtId="3" fontId="2" fillId="0" borderId="99" xfId="1" applyNumberFormat="1" applyFont="1" applyFill="1" applyBorder="1" applyAlignment="1">
      <alignment horizontal="right" vertical="center" wrapText="1"/>
    </xf>
    <xf numFmtId="3" fontId="8" fillId="4" borderId="99" xfId="1" applyNumberFormat="1" applyFont="1" applyFill="1" applyBorder="1" applyAlignment="1">
      <alignment horizontal="right" vertical="center"/>
    </xf>
    <xf numFmtId="3" fontId="8" fillId="4" borderId="104" xfId="1" applyNumberFormat="1" applyFont="1" applyFill="1" applyBorder="1" applyAlignment="1">
      <alignment horizontal="right" vertical="center"/>
    </xf>
    <xf numFmtId="1" fontId="6" fillId="0" borderId="99" xfId="1" applyNumberFormat="1" applyFont="1" applyFill="1" applyBorder="1" applyAlignment="1">
      <alignment horizontal="left" vertical="center"/>
    </xf>
    <xf numFmtId="1" fontId="3" fillId="3" borderId="100" xfId="1" applyNumberFormat="1" applyFont="1" applyFill="1" applyBorder="1" applyAlignment="1">
      <alignment horizontal="left" vertical="center"/>
    </xf>
    <xf numFmtId="1" fontId="9" fillId="4" borderId="103" xfId="1" applyNumberFormat="1" applyFont="1" applyFill="1" applyBorder="1" applyAlignment="1">
      <alignment horizontal="left" vertical="center"/>
    </xf>
    <xf numFmtId="1" fontId="9" fillId="4" borderId="99" xfId="1" applyNumberFormat="1" applyFont="1" applyFill="1" applyBorder="1" applyAlignment="1">
      <alignment horizontal="left" vertical="center"/>
    </xf>
    <xf numFmtId="3" fontId="3" fillId="3" borderId="100" xfId="1" applyNumberFormat="1" applyFont="1" applyFill="1" applyBorder="1" applyAlignment="1">
      <alignment horizontal="right"/>
    </xf>
    <xf numFmtId="3" fontId="7" fillId="4" borderId="103" xfId="1" applyNumberFormat="1" applyFont="1" applyFill="1" applyBorder="1" applyAlignment="1">
      <alignment horizontal="right"/>
    </xf>
    <xf numFmtId="3" fontId="6" fillId="0" borderId="99" xfId="1" applyNumberFormat="1" applyFont="1" applyFill="1" applyBorder="1" applyAlignment="1">
      <alignment horizontal="right"/>
    </xf>
    <xf numFmtId="3" fontId="4" fillId="0" borderId="99" xfId="1" applyNumberFormat="1" applyFont="1" applyFill="1" applyBorder="1" applyAlignment="1">
      <alignment horizontal="right"/>
    </xf>
    <xf numFmtId="3" fontId="7" fillId="4" borderId="99" xfId="1" applyNumberFormat="1" applyFont="1" applyFill="1" applyBorder="1" applyAlignment="1">
      <alignment horizontal="right" wrapText="1"/>
    </xf>
    <xf numFmtId="3" fontId="6" fillId="0" borderId="99" xfId="1" applyNumberFormat="1" applyFont="1" applyFill="1" applyBorder="1" applyAlignment="1">
      <alignment horizontal="right" wrapText="1"/>
    </xf>
    <xf numFmtId="3" fontId="7" fillId="4" borderId="99" xfId="1" applyNumberFormat="1" applyFont="1" applyFill="1" applyBorder="1" applyAlignment="1">
      <alignment horizontal="right"/>
    </xf>
    <xf numFmtId="3" fontId="8" fillId="4" borderId="104" xfId="1" applyNumberFormat="1" applyFont="1" applyFill="1" applyBorder="1" applyAlignment="1">
      <alignment horizontal="right"/>
    </xf>
    <xf numFmtId="3" fontId="8" fillId="0" borderId="104" xfId="1" applyNumberFormat="1" applyFont="1" applyFill="1" applyBorder="1" applyAlignment="1">
      <alignment horizontal="right" vertical="center"/>
    </xf>
    <xf numFmtId="3" fontId="8" fillId="0" borderId="99" xfId="1" applyNumberFormat="1" applyFont="1" applyFill="1" applyBorder="1" applyAlignment="1">
      <alignment horizontal="right" vertical="center" wrapText="1"/>
    </xf>
    <xf numFmtId="3" fontId="3" fillId="4" borderId="104" xfId="1" applyNumberFormat="1" applyFont="1" applyFill="1" applyBorder="1" applyAlignment="1">
      <alignment horizontal="right" vertical="center"/>
    </xf>
    <xf numFmtId="3" fontId="3" fillId="0" borderId="103" xfId="1" applyNumberFormat="1" applyFont="1" applyFill="1" applyBorder="1" applyAlignment="1">
      <alignment horizontal="right" vertical="center"/>
    </xf>
    <xf numFmtId="3" fontId="3" fillId="0" borderId="99" xfId="1" applyNumberFormat="1" applyFont="1" applyFill="1" applyBorder="1" applyAlignment="1">
      <alignment horizontal="right" vertical="center"/>
    </xf>
    <xf numFmtId="3" fontId="3" fillId="0" borderId="104" xfId="1" applyNumberFormat="1" applyFont="1" applyFill="1" applyBorder="1" applyAlignment="1">
      <alignment horizontal="right" vertical="center"/>
    </xf>
    <xf numFmtId="3" fontId="3" fillId="4" borderId="99" xfId="1" applyNumberFormat="1" applyFont="1" applyFill="1" applyBorder="1" applyAlignment="1">
      <alignment horizontal="right" vertical="center" wrapText="1"/>
    </xf>
    <xf numFmtId="3" fontId="2" fillId="0" borderId="104" xfId="1" applyNumberFormat="1" applyFont="1" applyFill="1" applyBorder="1" applyAlignment="1">
      <alignment horizontal="right" vertical="center"/>
    </xf>
    <xf numFmtId="3" fontId="2" fillId="0" borderId="0" xfId="0" applyNumberFormat="1" applyFont="1" applyFill="1" applyAlignment="1">
      <alignment horizontal="right" vertical="center"/>
    </xf>
    <xf numFmtId="3" fontId="5" fillId="0" borderId="99" xfId="1" applyNumberFormat="1" applyFont="1" applyFill="1" applyBorder="1" applyAlignment="1">
      <alignment horizontal="right" vertical="center" wrapText="1"/>
    </xf>
    <xf numFmtId="3" fontId="2" fillId="0" borderId="0" xfId="1" applyNumberFormat="1" applyFont="1" applyFill="1" applyAlignment="1">
      <alignment horizontal="right" vertical="center"/>
    </xf>
    <xf numFmtId="3" fontId="5" fillId="0" borderId="0" xfId="0" applyNumberFormat="1" applyFont="1" applyFill="1" applyAlignment="1">
      <alignment horizontal="right" vertical="center"/>
    </xf>
    <xf numFmtId="3" fontId="10" fillId="0" borderId="0" xfId="0" applyNumberFormat="1" applyFont="1" applyFill="1" applyAlignment="1">
      <alignment horizontal="right"/>
    </xf>
    <xf numFmtId="0" fontId="6" fillId="0" borderId="4" xfId="1" applyFont="1" applyFill="1" applyBorder="1" applyAlignment="1">
      <alignment horizontal="left" vertical="center"/>
    </xf>
    <xf numFmtId="0" fontId="6" fillId="0" borderId="4" xfId="1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vertical="center"/>
    </xf>
    <xf numFmtId="0" fontId="6" fillId="0" borderId="4" xfId="0" applyFont="1" applyFill="1" applyBorder="1" applyAlignment="1">
      <alignment vertical="center"/>
    </xf>
    <xf numFmtId="0" fontId="6" fillId="0" borderId="4" xfId="1" applyFont="1" applyFill="1" applyBorder="1" applyAlignment="1">
      <alignment horizontal="left" vertical="center"/>
    </xf>
    <xf numFmtId="3" fontId="6" fillId="0" borderId="0" xfId="1" applyNumberFormat="1" applyFont="1" applyFill="1" applyAlignment="1">
      <alignment vertical="center"/>
    </xf>
    <xf numFmtId="3" fontId="2" fillId="0" borderId="0" xfId="0" applyNumberFormat="1" applyFont="1" applyAlignment="1">
      <alignment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right" vertical="center" wrapText="1"/>
    </xf>
    <xf numFmtId="0" fontId="6" fillId="0" borderId="4" xfId="1" applyFont="1" applyFill="1" applyBorder="1" applyAlignment="1">
      <alignment horizontal="left" vertical="center"/>
    </xf>
    <xf numFmtId="0" fontId="6" fillId="0" borderId="2" xfId="0" applyFont="1" applyFill="1" applyBorder="1" applyAlignment="1">
      <alignment vertical="center"/>
    </xf>
    <xf numFmtId="3" fontId="3" fillId="3" borderId="108" xfId="1" applyNumberFormat="1" applyFont="1" applyFill="1" applyBorder="1" applyAlignment="1">
      <alignment horizontal="right" vertical="center"/>
    </xf>
    <xf numFmtId="3" fontId="3" fillId="4" borderId="112" xfId="1" applyNumberFormat="1" applyFont="1" applyFill="1" applyBorder="1" applyAlignment="1">
      <alignment horizontal="right" vertical="center"/>
    </xf>
    <xf numFmtId="3" fontId="8" fillId="0" borderId="113" xfId="1" applyNumberFormat="1" applyFont="1" applyFill="1" applyBorder="1" applyAlignment="1">
      <alignment horizontal="right" vertical="center"/>
    </xf>
    <xf numFmtId="3" fontId="2" fillId="0" borderId="113" xfId="1" applyNumberFormat="1" applyFont="1" applyFill="1" applyBorder="1" applyAlignment="1">
      <alignment horizontal="right" vertical="center"/>
    </xf>
    <xf numFmtId="3" fontId="8" fillId="0" borderId="113" xfId="0" applyNumberFormat="1" applyFont="1" applyFill="1" applyBorder="1" applyAlignment="1">
      <alignment horizontal="right" vertical="center" wrapText="1"/>
    </xf>
    <xf numFmtId="3" fontId="3" fillId="4" borderId="113" xfId="1" applyNumberFormat="1" applyFont="1" applyFill="1" applyBorder="1" applyAlignment="1">
      <alignment horizontal="right" vertical="center"/>
    </xf>
    <xf numFmtId="3" fontId="3" fillId="4" borderId="113" xfId="1" applyNumberFormat="1" applyFont="1" applyFill="1" applyBorder="1" applyAlignment="1">
      <alignment horizontal="right" vertical="center" wrapText="1"/>
    </xf>
    <xf numFmtId="3" fontId="2" fillId="0" borderId="113" xfId="1" applyNumberFormat="1" applyFont="1" applyFill="1" applyBorder="1" applyAlignment="1">
      <alignment horizontal="right" vertical="center" wrapText="1"/>
    </xf>
    <xf numFmtId="3" fontId="2" fillId="0" borderId="114" xfId="1" applyNumberFormat="1" applyFont="1" applyFill="1" applyBorder="1" applyAlignment="1">
      <alignment horizontal="right" vertical="center" wrapText="1"/>
    </xf>
    <xf numFmtId="3" fontId="2" fillId="0" borderId="114" xfId="1" applyNumberFormat="1" applyFont="1" applyFill="1" applyBorder="1" applyAlignment="1">
      <alignment horizontal="right" vertical="center"/>
    </xf>
    <xf numFmtId="3" fontId="8" fillId="4" borderId="112" xfId="1" applyNumberFormat="1" applyFont="1" applyFill="1" applyBorder="1" applyAlignment="1">
      <alignment horizontal="right" vertical="center"/>
    </xf>
    <xf numFmtId="3" fontId="8" fillId="4" borderId="113" xfId="1" applyNumberFormat="1" applyFont="1" applyFill="1" applyBorder="1" applyAlignment="1">
      <alignment horizontal="right" vertical="center"/>
    </xf>
    <xf numFmtId="3" fontId="5" fillId="0" borderId="113" xfId="1" applyNumberFormat="1" applyFont="1" applyFill="1" applyBorder="1" applyAlignment="1">
      <alignment horizontal="right" vertical="center"/>
    </xf>
    <xf numFmtId="3" fontId="3" fillId="4" borderId="114" xfId="1" applyNumberFormat="1" applyFont="1" applyFill="1" applyBorder="1" applyAlignment="1">
      <alignment horizontal="right" vertical="center"/>
    </xf>
    <xf numFmtId="3" fontId="3" fillId="4" borderId="112" xfId="1" applyNumberFormat="1" applyFont="1" applyFill="1" applyBorder="1" applyAlignment="1">
      <alignment horizontal="right" vertical="center" wrapText="1"/>
    </xf>
    <xf numFmtId="3" fontId="8" fillId="0" borderId="113" xfId="1" applyNumberFormat="1" applyFont="1" applyFill="1" applyBorder="1" applyAlignment="1">
      <alignment horizontal="right" vertical="center" wrapText="1"/>
    </xf>
    <xf numFmtId="3" fontId="5" fillId="0" borderId="103" xfId="1" applyNumberFormat="1" applyFont="1" applyFill="1" applyBorder="1" applyAlignment="1">
      <alignment horizontal="right" vertical="center"/>
    </xf>
    <xf numFmtId="3" fontId="2" fillId="0" borderId="103" xfId="1" applyNumberFormat="1" applyFont="1" applyFill="1" applyBorder="1" applyAlignment="1">
      <alignment horizontal="right" vertical="center"/>
    </xf>
    <xf numFmtId="3" fontId="3" fillId="3" borderId="34" xfId="0" applyNumberFormat="1" applyFont="1" applyFill="1" applyBorder="1" applyAlignment="1">
      <alignment vertical="center"/>
    </xf>
    <xf numFmtId="3" fontId="3" fillId="4" borderId="29" xfId="0" applyNumberFormat="1" applyFont="1" applyFill="1" applyBorder="1" applyAlignment="1">
      <alignment vertical="center"/>
    </xf>
    <xf numFmtId="3" fontId="5" fillId="0" borderId="4" xfId="0" applyNumberFormat="1" applyFont="1" applyFill="1" applyBorder="1" applyAlignment="1">
      <alignment vertical="center"/>
    </xf>
    <xf numFmtId="3" fontId="3" fillId="4" borderId="4" xfId="0" applyNumberFormat="1" applyFont="1" applyFill="1" applyBorder="1" applyAlignment="1">
      <alignment vertical="center"/>
    </xf>
    <xf numFmtId="3" fontId="8" fillId="0" borderId="4" xfId="0" applyNumberFormat="1" applyFont="1" applyFill="1" applyBorder="1" applyAlignment="1">
      <alignment vertical="center"/>
    </xf>
    <xf numFmtId="3" fontId="2" fillId="0" borderId="4" xfId="0" applyNumberFormat="1" applyFont="1" applyFill="1" applyBorder="1" applyAlignment="1">
      <alignment vertical="center"/>
    </xf>
    <xf numFmtId="3" fontId="8" fillId="4" borderId="29" xfId="0" applyNumberFormat="1" applyFont="1" applyFill="1" applyBorder="1" applyAlignment="1">
      <alignment vertical="center"/>
    </xf>
    <xf numFmtId="3" fontId="8" fillId="4" borderId="4" xfId="0" applyNumberFormat="1" applyFont="1" applyFill="1" applyBorder="1" applyAlignment="1">
      <alignment vertical="center"/>
    </xf>
    <xf numFmtId="3" fontId="3" fillId="0" borderId="4" xfId="0" applyNumberFormat="1" applyFont="1" applyFill="1" applyBorder="1" applyAlignment="1">
      <alignment vertical="center"/>
    </xf>
    <xf numFmtId="3" fontId="8" fillId="0" borderId="32" xfId="0" applyNumberFormat="1" applyFont="1" applyFill="1" applyBorder="1" applyAlignment="1">
      <alignment vertical="center"/>
    </xf>
    <xf numFmtId="0" fontId="6" fillId="0" borderId="4" xfId="1" applyFont="1" applyFill="1" applyBorder="1" applyAlignment="1">
      <alignment horizontal="left" vertical="center"/>
    </xf>
    <xf numFmtId="0" fontId="6" fillId="0" borderId="4" xfId="0" applyFont="1" applyFill="1" applyBorder="1" applyAlignment="1">
      <alignment vertical="center"/>
    </xf>
    <xf numFmtId="3" fontId="3" fillId="3" borderId="38" xfId="0" applyNumberFormat="1" applyFont="1" applyFill="1" applyBorder="1" applyAlignment="1">
      <alignment vertical="center"/>
    </xf>
    <xf numFmtId="3" fontId="3" fillId="3" borderId="37" xfId="0" applyNumberFormat="1" applyFont="1" applyFill="1" applyBorder="1" applyAlignment="1">
      <alignment vertical="center"/>
    </xf>
    <xf numFmtId="3" fontId="3" fillId="3" borderId="43" xfId="0" applyNumberFormat="1" applyFont="1" applyFill="1" applyBorder="1" applyAlignment="1">
      <alignment vertical="center"/>
    </xf>
    <xf numFmtId="3" fontId="2" fillId="0" borderId="74" xfId="0" applyNumberFormat="1" applyFont="1" applyFill="1" applyBorder="1" applyAlignment="1">
      <alignment vertical="center"/>
    </xf>
    <xf numFmtId="3" fontId="2" fillId="0" borderId="105" xfId="0" applyNumberFormat="1" applyFont="1" applyFill="1" applyBorder="1" applyAlignment="1">
      <alignment vertical="center"/>
    </xf>
    <xf numFmtId="3" fontId="3" fillId="0" borderId="118" xfId="0" applyNumberFormat="1" applyFont="1" applyFill="1" applyBorder="1" applyAlignment="1">
      <alignment vertical="center"/>
    </xf>
    <xf numFmtId="0" fontId="3" fillId="3" borderId="98" xfId="1" applyFont="1" applyFill="1" applyBorder="1" applyAlignment="1">
      <alignment horizontal="right" vertical="center"/>
    </xf>
    <xf numFmtId="3" fontId="3" fillId="3" borderId="67" xfId="1" applyNumberFormat="1" applyFont="1" applyFill="1" applyBorder="1" applyAlignment="1">
      <alignment horizontal="right" vertical="center"/>
    </xf>
    <xf numFmtId="3" fontId="3" fillId="3" borderId="66" xfId="1" applyNumberFormat="1" applyFont="1" applyFill="1" applyBorder="1" applyAlignment="1">
      <alignment horizontal="right" vertical="center"/>
    </xf>
    <xf numFmtId="3" fontId="3" fillId="3" borderId="79" xfId="0" applyNumberFormat="1" applyFont="1" applyFill="1" applyBorder="1" applyAlignment="1">
      <alignment vertical="center"/>
    </xf>
    <xf numFmtId="3" fontId="3" fillId="3" borderId="49" xfId="0" applyNumberFormat="1" applyFont="1" applyFill="1" applyBorder="1" applyAlignment="1">
      <alignment vertical="center"/>
    </xf>
    <xf numFmtId="3" fontId="3" fillId="3" borderId="119" xfId="0" applyNumberFormat="1" applyFont="1" applyFill="1" applyBorder="1" applyAlignment="1">
      <alignment vertical="center"/>
    </xf>
    <xf numFmtId="3" fontId="3" fillId="4" borderId="118" xfId="0" applyNumberFormat="1" applyFont="1" applyFill="1" applyBorder="1" applyAlignment="1">
      <alignment vertical="center"/>
    </xf>
    <xf numFmtId="3" fontId="2" fillId="0" borderId="118" xfId="0" applyNumberFormat="1" applyFont="1" applyFill="1" applyBorder="1" applyAlignment="1">
      <alignment vertical="center"/>
    </xf>
    <xf numFmtId="3" fontId="3" fillId="3" borderId="120" xfId="1" applyNumberFormat="1" applyFont="1" applyFill="1" applyBorder="1" applyAlignment="1">
      <alignment horizontal="right" vertical="center"/>
    </xf>
    <xf numFmtId="3" fontId="3" fillId="4" borderId="121" xfId="1" applyNumberFormat="1" applyFont="1" applyFill="1" applyBorder="1" applyAlignment="1">
      <alignment horizontal="right" vertical="center"/>
    </xf>
    <xf numFmtId="3" fontId="2" fillId="0" borderId="115" xfId="1" applyNumberFormat="1" applyFont="1" applyFill="1" applyBorder="1" applyAlignment="1">
      <alignment horizontal="right" vertical="center"/>
    </xf>
    <xf numFmtId="3" fontId="3" fillId="0" borderId="121" xfId="1" applyNumberFormat="1" applyFont="1" applyFill="1" applyBorder="1" applyAlignment="1">
      <alignment horizontal="right" vertical="center"/>
    </xf>
    <xf numFmtId="3" fontId="3" fillId="0" borderId="115" xfId="1" applyNumberFormat="1" applyFont="1" applyFill="1" applyBorder="1" applyAlignment="1">
      <alignment horizontal="right" vertical="center"/>
    </xf>
    <xf numFmtId="3" fontId="5" fillId="0" borderId="23" xfId="1" applyNumberFormat="1" applyFont="1" applyFill="1" applyBorder="1" applyAlignment="1">
      <alignment horizontal="right" vertical="center"/>
    </xf>
    <xf numFmtId="3" fontId="5" fillId="0" borderId="121" xfId="1" applyNumberFormat="1" applyFont="1" applyFill="1" applyBorder="1" applyAlignment="1">
      <alignment horizontal="right" vertical="center"/>
    </xf>
    <xf numFmtId="3" fontId="5" fillId="0" borderId="118" xfId="0" applyNumberFormat="1" applyFont="1" applyFill="1" applyBorder="1" applyAlignment="1">
      <alignment vertical="center"/>
    </xf>
    <xf numFmtId="3" fontId="5" fillId="0" borderId="115" xfId="1" applyNumberFormat="1" applyFont="1" applyFill="1" applyBorder="1" applyAlignment="1">
      <alignment horizontal="right" vertical="center"/>
    </xf>
    <xf numFmtId="49" fontId="9" fillId="0" borderId="20" xfId="1" applyNumberFormat="1" applyFont="1" applyFill="1" applyBorder="1" applyAlignment="1">
      <alignment vertical="center"/>
    </xf>
    <xf numFmtId="3" fontId="8" fillId="0" borderId="21" xfId="0" applyNumberFormat="1" applyFont="1" applyFill="1" applyBorder="1" applyAlignment="1">
      <alignment vertical="center"/>
    </xf>
    <xf numFmtId="49" fontId="6" fillId="0" borderId="39" xfId="1" applyNumberFormat="1" applyFont="1" applyFill="1" applyBorder="1" applyAlignment="1">
      <alignment vertical="center"/>
    </xf>
    <xf numFmtId="0" fontId="6" fillId="0" borderId="105" xfId="0" applyFont="1" applyFill="1" applyBorder="1" applyAlignment="1">
      <alignment horizontal="left" vertical="center"/>
    </xf>
    <xf numFmtId="0" fontId="6" fillId="0" borderId="0" xfId="1" applyFont="1" applyFill="1" applyBorder="1" applyAlignment="1">
      <alignment horizontal="left" vertical="center"/>
    </xf>
    <xf numFmtId="0" fontId="6" fillId="0" borderId="40" xfId="1" applyFont="1" applyFill="1" applyBorder="1" applyAlignment="1">
      <alignment horizontal="left" vertical="center"/>
    </xf>
    <xf numFmtId="3" fontId="2" fillId="0" borderId="122" xfId="0" applyNumberFormat="1" applyFont="1" applyFill="1" applyBorder="1" applyAlignment="1">
      <alignment vertical="center"/>
    </xf>
    <xf numFmtId="0" fontId="6" fillId="0" borderId="123" xfId="1" applyFont="1" applyFill="1" applyBorder="1" applyAlignment="1">
      <alignment horizontal="left" vertical="center"/>
    </xf>
    <xf numFmtId="3" fontId="2" fillId="0" borderId="117" xfId="0" applyNumberFormat="1" applyFont="1" applyFill="1" applyBorder="1" applyAlignment="1">
      <alignment vertical="center"/>
    </xf>
    <xf numFmtId="3" fontId="2" fillId="0" borderId="124" xfId="1" applyNumberFormat="1" applyFont="1" applyFill="1" applyBorder="1" applyAlignment="1">
      <alignment horizontal="right" vertical="center"/>
    </xf>
    <xf numFmtId="3" fontId="2" fillId="0" borderId="125" xfId="0" applyNumberFormat="1" applyFont="1" applyFill="1" applyBorder="1" applyAlignment="1">
      <alignment vertical="center"/>
    </xf>
    <xf numFmtId="0" fontId="11" fillId="0" borderId="3" xfId="0" applyFont="1" applyBorder="1" applyAlignment="1">
      <alignment horizontal="center" vertical="center" wrapText="1"/>
    </xf>
    <xf numFmtId="0" fontId="6" fillId="0" borderId="4" xfId="1" applyFont="1" applyFill="1" applyBorder="1" applyAlignment="1">
      <alignment horizontal="left" vertical="center"/>
    </xf>
    <xf numFmtId="0" fontId="3" fillId="3" borderId="35" xfId="0" applyFont="1" applyFill="1" applyBorder="1" applyAlignment="1">
      <alignment vertical="center"/>
    </xf>
    <xf numFmtId="0" fontId="9" fillId="4" borderId="28" xfId="1" applyFont="1" applyFill="1" applyBorder="1" applyAlignment="1">
      <alignment vertical="center"/>
    </xf>
    <xf numFmtId="0" fontId="4" fillId="0" borderId="47" xfId="1" applyFont="1" applyFill="1" applyBorder="1" applyAlignment="1">
      <alignment vertical="center"/>
    </xf>
    <xf numFmtId="0" fontId="9" fillId="4" borderId="47" xfId="1" applyFont="1" applyFill="1" applyBorder="1" applyAlignment="1">
      <alignment vertical="center"/>
    </xf>
    <xf numFmtId="0" fontId="7" fillId="0" borderId="47" xfId="1" applyFont="1" applyFill="1" applyBorder="1" applyAlignment="1">
      <alignment vertical="center"/>
    </xf>
    <xf numFmtId="0" fontId="7" fillId="0" borderId="47" xfId="1" applyFont="1" applyFill="1" applyBorder="1" applyAlignment="1">
      <alignment vertical="center" wrapText="1"/>
    </xf>
    <xf numFmtId="0" fontId="7" fillId="0" borderId="126" xfId="1" applyFont="1" applyFill="1" applyBorder="1" applyAlignment="1">
      <alignment vertical="center"/>
    </xf>
    <xf numFmtId="0" fontId="3" fillId="3" borderId="35" xfId="1" applyFont="1" applyFill="1" applyBorder="1" applyAlignment="1">
      <alignment vertical="center"/>
    </xf>
    <xf numFmtId="0" fontId="6" fillId="0" borderId="28" xfId="0" applyFont="1" applyFill="1" applyBorder="1" applyAlignment="1">
      <alignment vertical="center"/>
    </xf>
    <xf numFmtId="0" fontId="6" fillId="0" borderId="47" xfId="0" applyFont="1" applyFill="1" applyBorder="1" applyAlignment="1">
      <alignment vertical="center"/>
    </xf>
    <xf numFmtId="0" fontId="6" fillId="0" borderId="126" xfId="0" applyFont="1" applyFill="1" applyBorder="1" applyAlignment="1">
      <alignment vertical="center"/>
    </xf>
    <xf numFmtId="0" fontId="6" fillId="0" borderId="47" xfId="1" applyFont="1" applyFill="1" applyBorder="1" applyAlignment="1">
      <alignment horizontal="left" vertical="center"/>
    </xf>
    <xf numFmtId="0" fontId="7" fillId="0" borderId="47" xfId="1" applyFont="1" applyFill="1" applyBorder="1" applyAlignment="1">
      <alignment horizontal="left" vertical="center"/>
    </xf>
    <xf numFmtId="0" fontId="9" fillId="4" borderId="47" xfId="1" applyFont="1" applyFill="1" applyBorder="1" applyAlignment="1">
      <alignment horizontal="left" vertical="center"/>
    </xf>
    <xf numFmtId="0" fontId="7" fillId="0" borderId="126" xfId="1" applyFont="1" applyFill="1" applyBorder="1" applyAlignment="1">
      <alignment horizontal="left" vertical="center"/>
    </xf>
    <xf numFmtId="1" fontId="3" fillId="3" borderId="35" xfId="1" applyNumberFormat="1" applyFont="1" applyFill="1" applyBorder="1" applyAlignment="1">
      <alignment horizontal="left" vertical="center"/>
    </xf>
    <xf numFmtId="1" fontId="9" fillId="4" borderId="28" xfId="1" applyNumberFormat="1" applyFont="1" applyFill="1" applyBorder="1" applyAlignment="1">
      <alignment horizontal="left" vertical="center"/>
    </xf>
    <xf numFmtId="1" fontId="9" fillId="4" borderId="47" xfId="1" applyNumberFormat="1" applyFont="1" applyFill="1" applyBorder="1" applyAlignment="1">
      <alignment horizontal="left" vertical="center"/>
    </xf>
    <xf numFmtId="1" fontId="6" fillId="0" borderId="47" xfId="1" applyNumberFormat="1" applyFont="1" applyFill="1" applyBorder="1" applyAlignment="1">
      <alignment horizontal="left" vertical="center"/>
    </xf>
    <xf numFmtId="0" fontId="3" fillId="3" borderId="35" xfId="1" applyFont="1" applyFill="1" applyBorder="1" applyAlignment="1">
      <alignment horizontal="left" vertical="center"/>
    </xf>
    <xf numFmtId="0" fontId="9" fillId="4" borderId="28" xfId="1" applyFont="1" applyFill="1" applyBorder="1" applyAlignment="1">
      <alignment horizontal="left" vertical="center"/>
    </xf>
    <xf numFmtId="0" fontId="9" fillId="4" borderId="126" xfId="1" applyFont="1" applyFill="1" applyBorder="1" applyAlignment="1">
      <alignment horizontal="left" vertical="center"/>
    </xf>
    <xf numFmtId="0" fontId="9" fillId="0" borderId="28" xfId="1" applyFont="1" applyFill="1" applyBorder="1" applyAlignment="1">
      <alignment horizontal="left" vertical="center"/>
    </xf>
    <xf numFmtId="0" fontId="9" fillId="0" borderId="47" xfId="1" applyFont="1" applyFill="1" applyBorder="1" applyAlignment="1">
      <alignment horizontal="left" vertical="center"/>
    </xf>
    <xf numFmtId="0" fontId="9" fillId="0" borderId="126" xfId="1" applyFont="1" applyFill="1" applyBorder="1" applyAlignment="1">
      <alignment horizontal="left" vertical="center"/>
    </xf>
    <xf numFmtId="0" fontId="9" fillId="4" borderId="47" xfId="1" applyFont="1" applyFill="1" applyBorder="1" applyAlignment="1">
      <alignment vertical="center" wrapText="1"/>
    </xf>
    <xf numFmtId="0" fontId="9" fillId="4" borderId="47" xfId="1" applyFont="1" applyFill="1" applyBorder="1" applyAlignment="1">
      <alignment horizontal="left" vertical="center" wrapText="1"/>
    </xf>
    <xf numFmtId="0" fontId="6" fillId="0" borderId="47" xfId="1" applyFont="1" applyFill="1" applyBorder="1" applyAlignment="1">
      <alignment horizontal="left" vertical="center" wrapText="1"/>
    </xf>
    <xf numFmtId="0" fontId="6" fillId="0" borderId="126" xfId="1" applyFont="1" applyFill="1" applyBorder="1" applyAlignment="1">
      <alignment horizontal="left" vertical="center"/>
    </xf>
    <xf numFmtId="0" fontId="4" fillId="0" borderId="47" xfId="0" applyFont="1" applyFill="1" applyBorder="1" applyAlignment="1">
      <alignment horizontal="left" vertical="center"/>
    </xf>
    <xf numFmtId="0" fontId="4" fillId="0" borderId="47" xfId="1" applyFont="1" applyFill="1" applyBorder="1" applyAlignment="1">
      <alignment horizontal="left" vertical="center"/>
    </xf>
    <xf numFmtId="0" fontId="3" fillId="3" borderId="35" xfId="0" applyFont="1" applyFill="1" applyBorder="1" applyAlignment="1">
      <alignment horizontal="right" vertical="center"/>
    </xf>
    <xf numFmtId="0" fontId="3" fillId="4" borderId="28" xfId="1" applyFont="1" applyFill="1" applyBorder="1" applyAlignment="1">
      <alignment horizontal="right" vertical="center"/>
    </xf>
    <xf numFmtId="0" fontId="5" fillId="0" borderId="47" xfId="1" applyFont="1" applyFill="1" applyBorder="1" applyAlignment="1">
      <alignment horizontal="right" vertical="center"/>
    </xf>
    <xf numFmtId="0" fontId="3" fillId="4" borderId="47" xfId="1" applyFont="1" applyFill="1" applyBorder="1" applyAlignment="1">
      <alignment horizontal="right" vertical="center"/>
    </xf>
    <xf numFmtId="0" fontId="8" fillId="0" borderId="47" xfId="1" applyFont="1" applyFill="1" applyBorder="1" applyAlignment="1">
      <alignment horizontal="right" vertical="center"/>
    </xf>
    <xf numFmtId="0" fontId="8" fillId="0" borderId="47" xfId="1" applyFont="1" applyFill="1" applyBorder="1" applyAlignment="1">
      <alignment horizontal="right" vertical="center" wrapText="1"/>
    </xf>
    <xf numFmtId="0" fontId="8" fillId="0" borderId="126" xfId="1" applyFont="1" applyFill="1" applyBorder="1" applyAlignment="1">
      <alignment horizontal="right" vertical="center"/>
    </xf>
    <xf numFmtId="0" fontId="3" fillId="3" borderId="35" xfId="1" applyFont="1" applyFill="1" applyBorder="1" applyAlignment="1">
      <alignment horizontal="right" vertical="center"/>
    </xf>
    <xf numFmtId="0" fontId="2" fillId="0" borderId="28" xfId="0" applyFont="1" applyFill="1" applyBorder="1" applyAlignment="1">
      <alignment horizontal="right" vertical="center"/>
    </xf>
    <xf numFmtId="0" fontId="2" fillId="0" borderId="47" xfId="0" applyFont="1" applyFill="1" applyBorder="1" applyAlignment="1">
      <alignment horizontal="right" vertical="center"/>
    </xf>
    <xf numFmtId="0" fontId="2" fillId="0" borderId="126" xfId="0" applyFont="1" applyFill="1" applyBorder="1" applyAlignment="1">
      <alignment horizontal="right" vertical="center"/>
    </xf>
    <xf numFmtId="0" fontId="2" fillId="0" borderId="47" xfId="1" applyFont="1" applyFill="1" applyBorder="1" applyAlignment="1">
      <alignment horizontal="right" vertical="center"/>
    </xf>
    <xf numFmtId="0" fontId="8" fillId="4" borderId="28" xfId="1" applyFont="1" applyFill="1" applyBorder="1" applyAlignment="1">
      <alignment horizontal="right" vertical="center"/>
    </xf>
    <xf numFmtId="0" fontId="8" fillId="4" borderId="47" xfId="1" applyFont="1" applyFill="1" applyBorder="1" applyAlignment="1">
      <alignment horizontal="right" vertical="center" wrapText="1"/>
    </xf>
    <xf numFmtId="0" fontId="2" fillId="0" borderId="47" xfId="1" applyFont="1" applyFill="1" applyBorder="1" applyAlignment="1">
      <alignment horizontal="right" vertical="center" wrapText="1"/>
    </xf>
    <xf numFmtId="0" fontId="8" fillId="4" borderId="47" xfId="1" applyFont="1" applyFill="1" applyBorder="1" applyAlignment="1">
      <alignment horizontal="right" vertical="center"/>
    </xf>
    <xf numFmtId="0" fontId="8" fillId="4" borderId="126" xfId="1" applyFont="1" applyFill="1" applyBorder="1" applyAlignment="1">
      <alignment horizontal="right" vertical="center"/>
    </xf>
    <xf numFmtId="0" fontId="3" fillId="4" borderId="126" xfId="1" applyFont="1" applyFill="1" applyBorder="1" applyAlignment="1">
      <alignment horizontal="right" vertical="center"/>
    </xf>
    <xf numFmtId="0" fontId="3" fillId="0" borderId="28" xfId="1" applyFont="1" applyFill="1" applyBorder="1" applyAlignment="1">
      <alignment horizontal="right" vertical="center"/>
    </xf>
    <xf numFmtId="0" fontId="3" fillId="0" borderId="47" xfId="1" applyFont="1" applyFill="1" applyBorder="1" applyAlignment="1">
      <alignment horizontal="right" vertical="center"/>
    </xf>
    <xf numFmtId="0" fontId="3" fillId="0" borderId="126" xfId="1" applyFont="1" applyFill="1" applyBorder="1" applyAlignment="1">
      <alignment horizontal="right" vertical="center"/>
    </xf>
    <xf numFmtId="0" fontId="3" fillId="4" borderId="47" xfId="1" applyFont="1" applyFill="1" applyBorder="1" applyAlignment="1">
      <alignment horizontal="right" vertical="center" wrapText="1"/>
    </xf>
    <xf numFmtId="0" fontId="2" fillId="0" borderId="126" xfId="1" applyFont="1" applyFill="1" applyBorder="1" applyAlignment="1">
      <alignment horizontal="right" vertical="center"/>
    </xf>
    <xf numFmtId="0" fontId="5" fillId="0" borderId="47" xfId="0" applyFont="1" applyFill="1" applyBorder="1" applyAlignment="1">
      <alignment horizontal="right" vertical="center"/>
    </xf>
    <xf numFmtId="3" fontId="3" fillId="3" borderId="35" xfId="0" applyNumberFormat="1" applyFont="1" applyFill="1" applyBorder="1" applyAlignment="1">
      <alignment horizontal="right" vertical="center"/>
    </xf>
    <xf numFmtId="3" fontId="3" fillId="4" borderId="28" xfId="1" applyNumberFormat="1" applyFont="1" applyFill="1" applyBorder="1" applyAlignment="1">
      <alignment horizontal="right" vertical="center"/>
    </xf>
    <xf numFmtId="3" fontId="5" fillId="0" borderId="47" xfId="1" applyNumberFormat="1" applyFont="1" applyFill="1" applyBorder="1" applyAlignment="1">
      <alignment horizontal="right" vertical="center"/>
    </xf>
    <xf numFmtId="3" fontId="3" fillId="4" borderId="47" xfId="1" applyNumberFormat="1" applyFont="1" applyFill="1" applyBorder="1" applyAlignment="1">
      <alignment horizontal="right" vertical="center"/>
    </xf>
    <xf numFmtId="3" fontId="8" fillId="0" borderId="47" xfId="1" applyNumberFormat="1" applyFont="1" applyFill="1" applyBorder="1" applyAlignment="1">
      <alignment horizontal="right" vertical="center"/>
    </xf>
    <xf numFmtId="3" fontId="8" fillId="0" borderId="47" xfId="1" applyNumberFormat="1" applyFont="1" applyFill="1" applyBorder="1" applyAlignment="1">
      <alignment horizontal="right" vertical="center" wrapText="1"/>
    </xf>
    <xf numFmtId="3" fontId="8" fillId="0" borderId="126" xfId="1" applyNumberFormat="1" applyFont="1" applyFill="1" applyBorder="1" applyAlignment="1">
      <alignment horizontal="right" vertical="center"/>
    </xf>
    <xf numFmtId="3" fontId="3" fillId="3" borderId="35" xfId="1" applyNumberFormat="1" applyFont="1" applyFill="1" applyBorder="1" applyAlignment="1">
      <alignment horizontal="right" vertical="center"/>
    </xf>
    <xf numFmtId="3" fontId="2" fillId="0" borderId="28" xfId="0" applyNumberFormat="1" applyFont="1" applyFill="1" applyBorder="1" applyAlignment="1">
      <alignment horizontal="right" vertical="center"/>
    </xf>
    <xf numFmtId="3" fontId="2" fillId="0" borderId="47" xfId="0" applyNumberFormat="1" applyFont="1" applyFill="1" applyBorder="1" applyAlignment="1">
      <alignment horizontal="right" vertical="center"/>
    </xf>
    <xf numFmtId="3" fontId="2" fillId="0" borderId="126" xfId="0" applyNumberFormat="1" applyFont="1" applyFill="1" applyBorder="1" applyAlignment="1">
      <alignment horizontal="right" vertical="center"/>
    </xf>
    <xf numFmtId="3" fontId="2" fillId="0" borderId="47" xfId="1" applyNumberFormat="1" applyFont="1" applyFill="1" applyBorder="1" applyAlignment="1">
      <alignment horizontal="right" vertical="center"/>
    </xf>
    <xf numFmtId="3" fontId="8" fillId="4" borderId="28" xfId="1" applyNumberFormat="1" applyFont="1" applyFill="1" applyBorder="1" applyAlignment="1">
      <alignment horizontal="right" vertical="center"/>
    </xf>
    <xf numFmtId="3" fontId="8" fillId="4" borderId="47" xfId="1" applyNumberFormat="1" applyFont="1" applyFill="1" applyBorder="1" applyAlignment="1">
      <alignment horizontal="right" vertical="center" wrapText="1"/>
    </xf>
    <xf numFmtId="3" fontId="2" fillId="0" borderId="47" xfId="1" applyNumberFormat="1" applyFont="1" applyFill="1" applyBorder="1" applyAlignment="1">
      <alignment horizontal="right" vertical="center" wrapText="1"/>
    </xf>
    <xf numFmtId="3" fontId="8" fillId="4" borderId="47" xfId="1" applyNumberFormat="1" applyFont="1" applyFill="1" applyBorder="1" applyAlignment="1">
      <alignment horizontal="right" vertical="center"/>
    </xf>
    <xf numFmtId="3" fontId="8" fillId="4" borderId="126" xfId="1" applyNumberFormat="1" applyFont="1" applyFill="1" applyBorder="1" applyAlignment="1">
      <alignment horizontal="right" vertical="center"/>
    </xf>
    <xf numFmtId="3" fontId="3" fillId="0" borderId="29" xfId="0" applyNumberFormat="1" applyFont="1" applyFill="1" applyBorder="1" applyAlignment="1">
      <alignment vertical="center"/>
    </xf>
    <xf numFmtId="3" fontId="3" fillId="3" borderId="34" xfId="1" applyNumberFormat="1" applyFont="1" applyFill="1" applyBorder="1" applyAlignment="1">
      <alignment horizontal="right" vertical="center"/>
    </xf>
    <xf numFmtId="3" fontId="3" fillId="4" borderId="29" xfId="1" applyNumberFormat="1" applyFont="1" applyFill="1" applyBorder="1" applyAlignment="1">
      <alignment horizontal="right" vertical="center"/>
    </xf>
    <xf numFmtId="3" fontId="8" fillId="0" borderId="4" xfId="1" applyNumberFormat="1" applyFont="1" applyFill="1" applyBorder="1" applyAlignment="1">
      <alignment horizontal="right" vertical="center"/>
    </xf>
    <xf numFmtId="3" fontId="2" fillId="0" borderId="4" xfId="1" applyNumberFormat="1" applyFont="1" applyFill="1" applyBorder="1" applyAlignment="1">
      <alignment horizontal="right" vertical="center"/>
    </xf>
    <xf numFmtId="3" fontId="3" fillId="4" borderId="4" xfId="1" applyNumberFormat="1" applyFont="1" applyFill="1" applyBorder="1" applyAlignment="1">
      <alignment horizontal="right" vertical="center"/>
    </xf>
    <xf numFmtId="3" fontId="3" fillId="4" borderId="4" xfId="1" applyNumberFormat="1" applyFont="1" applyFill="1" applyBorder="1" applyAlignment="1">
      <alignment horizontal="right" vertical="center" wrapText="1"/>
    </xf>
    <xf numFmtId="3" fontId="2" fillId="0" borderId="4" xfId="1" applyNumberFormat="1" applyFont="1" applyFill="1" applyBorder="1" applyAlignment="1">
      <alignment horizontal="right" vertical="center" wrapText="1"/>
    </xf>
    <xf numFmtId="3" fontId="2" fillId="0" borderId="32" xfId="1" applyNumberFormat="1" applyFont="1" applyFill="1" applyBorder="1" applyAlignment="1">
      <alignment horizontal="right" vertical="center" wrapText="1"/>
    </xf>
    <xf numFmtId="3" fontId="2" fillId="0" borderId="32" xfId="1" applyNumberFormat="1" applyFont="1" applyFill="1" applyBorder="1" applyAlignment="1">
      <alignment horizontal="right" vertical="center"/>
    </xf>
    <xf numFmtId="3" fontId="8" fillId="4" borderId="29" xfId="1" applyNumberFormat="1" applyFont="1" applyFill="1" applyBorder="1" applyAlignment="1">
      <alignment horizontal="right" vertical="center"/>
    </xf>
    <xf numFmtId="3" fontId="8" fillId="4" borderId="4" xfId="1" applyNumberFormat="1" applyFont="1" applyFill="1" applyBorder="1" applyAlignment="1">
      <alignment horizontal="right" vertical="center"/>
    </xf>
    <xf numFmtId="3" fontId="5" fillId="0" borderId="4" xfId="1" applyNumberFormat="1" applyFont="1" applyFill="1" applyBorder="1" applyAlignment="1">
      <alignment horizontal="right" vertical="center"/>
    </xf>
    <xf numFmtId="3" fontId="2" fillId="0" borderId="118" xfId="1" applyNumberFormat="1" applyFont="1" applyFill="1" applyBorder="1" applyAlignment="1">
      <alignment horizontal="right" vertical="center"/>
    </xf>
    <xf numFmtId="3" fontId="2" fillId="0" borderId="95" xfId="1" applyNumberFormat="1" applyFont="1" applyFill="1" applyBorder="1" applyAlignment="1">
      <alignment horizontal="right" vertical="center"/>
    </xf>
    <xf numFmtId="3" fontId="3" fillId="4" borderId="32" xfId="1" applyNumberFormat="1" applyFont="1" applyFill="1" applyBorder="1" applyAlignment="1">
      <alignment horizontal="right" vertical="center"/>
    </xf>
    <xf numFmtId="3" fontId="3" fillId="4" borderId="29" xfId="1" applyNumberFormat="1" applyFont="1" applyFill="1" applyBorder="1" applyAlignment="1">
      <alignment horizontal="right" vertical="center" wrapText="1"/>
    </xf>
    <xf numFmtId="3" fontId="8" fillId="0" borderId="4" xfId="1" applyNumberFormat="1" applyFont="1" applyFill="1" applyBorder="1" applyAlignment="1">
      <alignment horizontal="right" vertical="center" wrapText="1"/>
    </xf>
    <xf numFmtId="0" fontId="3" fillId="0" borderId="100" xfId="0" applyFont="1" applyBorder="1" applyAlignment="1">
      <alignment horizontal="center" vertical="center" wrapText="1"/>
    </xf>
    <xf numFmtId="3" fontId="2" fillId="0" borderId="16" xfId="0" applyNumberFormat="1" applyFont="1" applyBorder="1" applyAlignment="1">
      <alignment vertical="center"/>
    </xf>
    <xf numFmtId="3" fontId="2" fillId="0" borderId="4" xfId="0" applyNumberFormat="1" applyFont="1" applyBorder="1" applyAlignment="1">
      <alignment vertical="center"/>
    </xf>
    <xf numFmtId="3" fontId="3" fillId="0" borderId="95" xfId="0" applyNumberFormat="1" applyFont="1" applyBorder="1" applyAlignment="1">
      <alignment vertical="center"/>
    </xf>
    <xf numFmtId="3" fontId="2" fillId="0" borderId="29" xfId="0" applyNumberFormat="1" applyFont="1" applyBorder="1" applyAlignment="1">
      <alignment vertical="center"/>
    </xf>
    <xf numFmtId="3" fontId="8" fillId="0" borderId="34" xfId="0" applyNumberFormat="1" applyFont="1" applyBorder="1" applyAlignment="1">
      <alignment vertical="center"/>
    </xf>
    <xf numFmtId="0" fontId="9" fillId="0" borderId="2" xfId="1" applyFont="1" applyFill="1" applyBorder="1" applyAlignment="1">
      <alignment horizontal="left" vertical="center"/>
    </xf>
    <xf numFmtId="0" fontId="9" fillId="0" borderId="4" xfId="1" applyFont="1" applyFill="1" applyBorder="1" applyAlignment="1">
      <alignment horizontal="left" vertical="center"/>
    </xf>
    <xf numFmtId="0" fontId="3" fillId="0" borderId="66" xfId="0" applyFont="1" applyFill="1" applyBorder="1" applyAlignment="1">
      <alignment horizontal="center" vertical="center" wrapText="1"/>
    </xf>
    <xf numFmtId="3" fontId="2" fillId="0" borderId="0" xfId="1" applyNumberFormat="1" applyFont="1" applyFill="1" applyBorder="1" applyAlignment="1">
      <alignment horizontal="right" vertical="center"/>
    </xf>
    <xf numFmtId="3" fontId="3" fillId="0" borderId="33" xfId="0" applyNumberFormat="1" applyFont="1" applyFill="1" applyBorder="1" applyAlignment="1">
      <alignment vertical="center"/>
    </xf>
    <xf numFmtId="3" fontId="8" fillId="0" borderId="33" xfId="0" applyNumberFormat="1" applyFont="1" applyFill="1" applyBorder="1" applyAlignment="1">
      <alignment vertical="center"/>
    </xf>
    <xf numFmtId="3" fontId="3" fillId="3" borderId="3" xfId="0" applyNumberFormat="1" applyFont="1" applyFill="1" applyBorder="1" applyAlignment="1">
      <alignment vertical="center"/>
    </xf>
    <xf numFmtId="3" fontId="2" fillId="3" borderId="3" xfId="0" applyNumberFormat="1" applyFont="1" applyFill="1" applyBorder="1" applyAlignment="1">
      <alignment vertical="center"/>
    </xf>
    <xf numFmtId="3" fontId="8" fillId="3" borderId="33" xfId="0" applyNumberFormat="1" applyFont="1" applyFill="1" applyBorder="1" applyAlignment="1">
      <alignment vertical="center"/>
    </xf>
    <xf numFmtId="3" fontId="5" fillId="3" borderId="3" xfId="0" applyNumberFormat="1" applyFont="1" applyFill="1" applyBorder="1" applyAlignment="1">
      <alignment vertical="center"/>
    </xf>
    <xf numFmtId="3" fontId="8" fillId="3" borderId="3" xfId="0" applyNumberFormat="1" applyFont="1" applyFill="1" applyBorder="1" applyAlignment="1">
      <alignment vertical="center"/>
    </xf>
    <xf numFmtId="3" fontId="3" fillId="3" borderId="33" xfId="0" applyNumberFormat="1" applyFont="1" applyFill="1" applyBorder="1" applyAlignment="1">
      <alignment vertical="center"/>
    </xf>
    <xf numFmtId="3" fontId="8" fillId="3" borderId="9" xfId="0" applyNumberFormat="1" applyFont="1" applyFill="1" applyBorder="1" applyAlignment="1">
      <alignment vertical="center"/>
    </xf>
    <xf numFmtId="3" fontId="3" fillId="0" borderId="61" xfId="0" applyNumberFormat="1" applyFont="1" applyFill="1" applyBorder="1" applyAlignment="1">
      <alignment vertical="center"/>
    </xf>
    <xf numFmtId="3" fontId="3" fillId="0" borderId="56" xfId="0" applyNumberFormat="1" applyFont="1" applyFill="1" applyBorder="1" applyAlignment="1">
      <alignment vertical="center"/>
    </xf>
    <xf numFmtId="3" fontId="2" fillId="0" borderId="65" xfId="0" applyNumberFormat="1" applyFont="1" applyFill="1" applyBorder="1" applyAlignment="1">
      <alignment vertical="center"/>
    </xf>
    <xf numFmtId="0" fontId="2" fillId="0" borderId="102" xfId="1" applyFont="1" applyFill="1" applyBorder="1" applyAlignment="1">
      <alignment horizontal="right" vertical="center"/>
    </xf>
    <xf numFmtId="3" fontId="2" fillId="0" borderId="102" xfId="1" applyNumberFormat="1" applyFont="1" applyFill="1" applyBorder="1" applyAlignment="1">
      <alignment horizontal="right" vertical="center"/>
    </xf>
    <xf numFmtId="3" fontId="3" fillId="0" borderId="116" xfId="1" applyNumberFormat="1" applyFont="1" applyFill="1" applyBorder="1" applyAlignment="1">
      <alignment horizontal="right" vertical="center"/>
    </xf>
    <xf numFmtId="3" fontId="3" fillId="0" borderId="70" xfId="0" applyNumberFormat="1" applyFont="1" applyFill="1" applyBorder="1" applyAlignment="1">
      <alignment vertical="center"/>
    </xf>
    <xf numFmtId="3" fontId="5" fillId="0" borderId="40" xfId="0" applyNumberFormat="1" applyFont="1" applyFill="1" applyBorder="1" applyAlignment="1">
      <alignment vertical="center"/>
    </xf>
    <xf numFmtId="3" fontId="6" fillId="0" borderId="0" xfId="1" applyNumberFormat="1" applyFont="1" applyFill="1" applyBorder="1" applyAlignment="1">
      <alignment vertical="center"/>
    </xf>
    <xf numFmtId="0" fontId="11" fillId="0" borderId="3" xfId="0" applyFont="1" applyBorder="1" applyAlignment="1">
      <alignment horizontal="center" vertical="center" wrapText="1"/>
    </xf>
    <xf numFmtId="0" fontId="6" fillId="0" borderId="4" xfId="1" applyFont="1" applyFill="1" applyBorder="1" applyAlignment="1">
      <alignment horizontal="left" vertical="center"/>
    </xf>
    <xf numFmtId="0" fontId="3" fillId="0" borderId="36" xfId="0" applyFont="1" applyFill="1" applyBorder="1" applyAlignment="1">
      <alignment horizontal="center" vertical="center" wrapText="1"/>
    </xf>
    <xf numFmtId="0" fontId="3" fillId="0" borderId="66" xfId="0" applyFont="1" applyFill="1" applyBorder="1" applyAlignment="1">
      <alignment horizontal="center" vertical="center" wrapText="1"/>
    </xf>
    <xf numFmtId="0" fontId="3" fillId="0" borderId="70" xfId="0" applyFont="1" applyFill="1" applyBorder="1" applyAlignment="1">
      <alignment horizontal="center" vertical="center" wrapText="1"/>
    </xf>
    <xf numFmtId="3" fontId="7" fillId="4" borderId="28" xfId="1" applyNumberFormat="1" applyFont="1" applyFill="1" applyBorder="1" applyAlignment="1">
      <alignment horizontal="right"/>
    </xf>
    <xf numFmtId="3" fontId="6" fillId="0" borderId="47" xfId="1" applyNumberFormat="1" applyFont="1" applyFill="1" applyBorder="1" applyAlignment="1">
      <alignment horizontal="right"/>
    </xf>
    <xf numFmtId="3" fontId="4" fillId="0" borderId="47" xfId="1" applyNumberFormat="1" applyFont="1" applyFill="1" applyBorder="1" applyAlignment="1">
      <alignment horizontal="right"/>
    </xf>
    <xf numFmtId="3" fontId="7" fillId="4" borderId="47" xfId="1" applyNumberFormat="1" applyFont="1" applyFill="1" applyBorder="1" applyAlignment="1">
      <alignment horizontal="right" wrapText="1"/>
    </xf>
    <xf numFmtId="3" fontId="6" fillId="0" borderId="47" xfId="1" applyNumberFormat="1" applyFont="1" applyFill="1" applyBorder="1" applyAlignment="1">
      <alignment horizontal="right" wrapText="1"/>
    </xf>
    <xf numFmtId="3" fontId="7" fillId="4" borderId="47" xfId="1" applyNumberFormat="1" applyFont="1" applyFill="1" applyBorder="1" applyAlignment="1">
      <alignment horizontal="right"/>
    </xf>
    <xf numFmtId="3" fontId="3" fillId="4" borderId="126" xfId="1" applyNumberFormat="1" applyFont="1" applyFill="1" applyBorder="1" applyAlignment="1">
      <alignment horizontal="right" vertical="center"/>
    </xf>
    <xf numFmtId="3" fontId="3" fillId="0" borderId="28" xfId="1" applyNumberFormat="1" applyFont="1" applyFill="1" applyBorder="1" applyAlignment="1">
      <alignment horizontal="right" vertical="center"/>
    </xf>
    <xf numFmtId="3" fontId="3" fillId="0" borderId="47" xfId="1" applyNumberFormat="1" applyFont="1" applyFill="1" applyBorder="1" applyAlignment="1">
      <alignment horizontal="right" vertical="center"/>
    </xf>
    <xf numFmtId="3" fontId="3" fillId="0" borderId="126" xfId="1" applyNumberFormat="1" applyFont="1" applyFill="1" applyBorder="1" applyAlignment="1">
      <alignment horizontal="right" vertical="center"/>
    </xf>
    <xf numFmtId="3" fontId="3" fillId="4" borderId="47" xfId="1" applyNumberFormat="1" applyFont="1" applyFill="1" applyBorder="1" applyAlignment="1">
      <alignment horizontal="right" vertical="center" wrapText="1"/>
    </xf>
    <xf numFmtId="3" fontId="2" fillId="0" borderId="126" xfId="1" applyNumberFormat="1" applyFont="1" applyFill="1" applyBorder="1" applyAlignment="1">
      <alignment horizontal="right" vertical="center"/>
    </xf>
    <xf numFmtId="3" fontId="5" fillId="0" borderId="47" xfId="0" applyNumberFormat="1" applyFont="1" applyFill="1" applyBorder="1" applyAlignment="1">
      <alignment horizontal="right" vertical="center"/>
    </xf>
    <xf numFmtId="3" fontId="2" fillId="0" borderId="95" xfId="0" applyNumberFormat="1" applyFont="1" applyFill="1" applyBorder="1" applyAlignment="1">
      <alignment vertical="center"/>
    </xf>
    <xf numFmtId="3" fontId="3" fillId="0" borderId="34" xfId="0" applyNumberFormat="1" applyFont="1" applyFill="1" applyBorder="1" applyAlignment="1">
      <alignment vertical="center"/>
    </xf>
    <xf numFmtId="3" fontId="16" fillId="3" borderId="34" xfId="0" applyNumberFormat="1" applyFont="1" applyFill="1" applyBorder="1" applyAlignment="1">
      <alignment vertical="center"/>
    </xf>
    <xf numFmtId="3" fontId="3" fillId="3" borderId="4" xfId="0" applyNumberFormat="1" applyFont="1" applyFill="1" applyBorder="1" applyAlignment="1">
      <alignment vertical="center"/>
    </xf>
    <xf numFmtId="3" fontId="2" fillId="3" borderId="4" xfId="0" applyNumberFormat="1" applyFont="1" applyFill="1" applyBorder="1" applyAlignment="1">
      <alignment vertical="center"/>
    </xf>
    <xf numFmtId="3" fontId="8" fillId="3" borderId="29" xfId="0" applyNumberFormat="1" applyFont="1" applyFill="1" applyBorder="1" applyAlignment="1">
      <alignment vertical="center"/>
    </xf>
    <xf numFmtId="3" fontId="5" fillId="3" borderId="4" xfId="0" applyNumberFormat="1" applyFont="1" applyFill="1" applyBorder="1" applyAlignment="1">
      <alignment vertical="center"/>
    </xf>
    <xf numFmtId="3" fontId="8" fillId="3" borderId="4" xfId="0" applyNumberFormat="1" applyFont="1" applyFill="1" applyBorder="1" applyAlignment="1">
      <alignment vertical="center"/>
    </xf>
    <xf numFmtId="3" fontId="3" fillId="3" borderId="29" xfId="0" applyNumberFormat="1" applyFont="1" applyFill="1" applyBorder="1" applyAlignment="1">
      <alignment vertical="center"/>
    </xf>
    <xf numFmtId="3" fontId="8" fillId="3" borderId="32" xfId="0" applyNumberFormat="1" applyFont="1" applyFill="1" applyBorder="1" applyAlignment="1">
      <alignment vertical="center"/>
    </xf>
    <xf numFmtId="3" fontId="3" fillId="3" borderId="36" xfId="0" applyNumberFormat="1" applyFont="1" applyFill="1" applyBorder="1" applyAlignment="1">
      <alignment vertical="center"/>
    </xf>
    <xf numFmtId="3" fontId="3" fillId="0" borderId="24" xfId="0" applyNumberFormat="1" applyFont="1" applyFill="1" applyBorder="1" applyAlignment="1">
      <alignment vertical="center"/>
    </xf>
    <xf numFmtId="3" fontId="3" fillId="3" borderId="2" xfId="0" applyNumberFormat="1" applyFont="1" applyFill="1" applyBorder="1" applyAlignment="1">
      <alignment vertical="center"/>
    </xf>
    <xf numFmtId="3" fontId="2" fillId="3" borderId="2" xfId="0" applyNumberFormat="1" applyFont="1" applyFill="1" applyBorder="1" applyAlignment="1">
      <alignment vertical="center"/>
    </xf>
    <xf numFmtId="3" fontId="8" fillId="0" borderId="24" xfId="0" applyNumberFormat="1" applyFont="1" applyFill="1" applyBorder="1" applyAlignment="1">
      <alignment vertical="center"/>
    </xf>
    <xf numFmtId="3" fontId="2" fillId="0" borderId="130" xfId="0" applyNumberFormat="1" applyFont="1" applyBorder="1" applyAlignment="1">
      <alignment vertical="center"/>
    </xf>
    <xf numFmtId="3" fontId="2" fillId="0" borderId="99" xfId="0" applyNumberFormat="1" applyFont="1" applyBorder="1" applyAlignment="1">
      <alignment vertical="center"/>
    </xf>
    <xf numFmtId="3" fontId="3" fillId="0" borderId="94" xfId="0" applyNumberFormat="1" applyFont="1" applyBorder="1" applyAlignment="1">
      <alignment vertical="center"/>
    </xf>
    <xf numFmtId="3" fontId="2" fillId="0" borderId="103" xfId="0" applyNumberFormat="1" applyFont="1" applyBorder="1" applyAlignment="1">
      <alignment vertical="center"/>
    </xf>
    <xf numFmtId="3" fontId="8" fillId="0" borderId="100" xfId="0" applyNumberFormat="1" applyFont="1" applyBorder="1" applyAlignment="1">
      <alignment vertical="center"/>
    </xf>
    <xf numFmtId="3" fontId="3" fillId="3" borderId="131" xfId="0" applyNumberFormat="1" applyFont="1" applyFill="1" applyBorder="1" applyAlignment="1">
      <alignment vertical="center"/>
    </xf>
    <xf numFmtId="3" fontId="3" fillId="4" borderId="132" xfId="0" applyNumberFormat="1" applyFont="1" applyFill="1" applyBorder="1" applyAlignment="1">
      <alignment vertical="center"/>
    </xf>
    <xf numFmtId="3" fontId="3" fillId="4" borderId="133" xfId="0" applyNumberFormat="1" applyFont="1" applyFill="1" applyBorder="1" applyAlignment="1">
      <alignment vertical="center"/>
    </xf>
    <xf numFmtId="3" fontId="8" fillId="4" borderId="133" xfId="0" applyNumberFormat="1" applyFont="1" applyFill="1" applyBorder="1" applyAlignment="1">
      <alignment vertical="center"/>
    </xf>
    <xf numFmtId="3" fontId="5" fillId="0" borderId="133" xfId="0" applyNumberFormat="1" applyFont="1" applyFill="1" applyBorder="1" applyAlignment="1">
      <alignment vertical="center"/>
    </xf>
    <xf numFmtId="3" fontId="8" fillId="0" borderId="133" xfId="0" applyNumberFormat="1" applyFont="1" applyFill="1" applyBorder="1" applyAlignment="1">
      <alignment vertical="center"/>
    </xf>
    <xf numFmtId="3" fontId="2" fillId="0" borderId="133" xfId="0" applyNumberFormat="1" applyFont="1" applyFill="1" applyBorder="1" applyAlignment="1">
      <alignment vertical="center"/>
    </xf>
    <xf numFmtId="3" fontId="8" fillId="4" borderId="132" xfId="0" applyNumberFormat="1" applyFont="1" applyFill="1" applyBorder="1" applyAlignment="1">
      <alignment vertical="center"/>
    </xf>
    <xf numFmtId="3" fontId="3" fillId="0" borderId="133" xfId="0" applyNumberFormat="1" applyFont="1" applyFill="1" applyBorder="1" applyAlignment="1">
      <alignment vertical="center"/>
    </xf>
    <xf numFmtId="3" fontId="8" fillId="0" borderId="134" xfId="0" applyNumberFormat="1" applyFont="1" applyFill="1" applyBorder="1" applyAlignment="1">
      <alignment vertical="center"/>
    </xf>
    <xf numFmtId="3" fontId="8" fillId="0" borderId="47" xfId="0" applyNumberFormat="1" applyFont="1" applyFill="1" applyBorder="1" applyAlignment="1">
      <alignment vertical="center"/>
    </xf>
    <xf numFmtId="3" fontId="8" fillId="0" borderId="126" xfId="0" applyNumberFormat="1" applyFont="1" applyFill="1" applyBorder="1" applyAlignment="1">
      <alignment vertical="center"/>
    </xf>
    <xf numFmtId="3" fontId="3" fillId="3" borderId="35" xfId="0" applyNumberFormat="1" applyFont="1" applyFill="1" applyBorder="1" applyAlignment="1">
      <alignment vertical="center"/>
    </xf>
    <xf numFmtId="3" fontId="2" fillId="0" borderId="28" xfId="0" applyNumberFormat="1" applyFont="1" applyFill="1" applyBorder="1" applyAlignment="1">
      <alignment vertical="center"/>
    </xf>
    <xf numFmtId="3" fontId="2" fillId="0" borderId="47" xfId="0" applyNumberFormat="1" applyFont="1" applyFill="1" applyBorder="1" applyAlignment="1">
      <alignment vertical="center"/>
    </xf>
    <xf numFmtId="3" fontId="2" fillId="0" borderId="126" xfId="0" applyNumberFormat="1" applyFont="1" applyFill="1" applyBorder="1" applyAlignment="1">
      <alignment vertical="center"/>
    </xf>
    <xf numFmtId="3" fontId="3" fillId="4" borderId="28" xfId="0" applyNumberFormat="1" applyFont="1" applyFill="1" applyBorder="1" applyAlignment="1">
      <alignment vertical="center"/>
    </xf>
    <xf numFmtId="3" fontId="3" fillId="4" borderId="47" xfId="0" applyNumberFormat="1" applyFont="1" applyFill="1" applyBorder="1" applyAlignment="1">
      <alignment vertical="center"/>
    </xf>
    <xf numFmtId="3" fontId="8" fillId="4" borderId="28" xfId="0" applyNumberFormat="1" applyFont="1" applyFill="1" applyBorder="1" applyAlignment="1">
      <alignment vertical="center"/>
    </xf>
    <xf numFmtId="3" fontId="5" fillId="0" borderId="47" xfId="0" applyNumberFormat="1" applyFont="1" applyFill="1" applyBorder="1" applyAlignment="1">
      <alignment vertical="center"/>
    </xf>
    <xf numFmtId="3" fontId="8" fillId="4" borderId="47" xfId="0" applyNumberFormat="1" applyFont="1" applyFill="1" applyBorder="1" applyAlignment="1">
      <alignment vertical="center"/>
    </xf>
    <xf numFmtId="3" fontId="8" fillId="4" borderId="126" xfId="0" applyNumberFormat="1" applyFont="1" applyFill="1" applyBorder="1" applyAlignment="1">
      <alignment vertical="center"/>
    </xf>
    <xf numFmtId="3" fontId="3" fillId="4" borderId="126" xfId="0" applyNumberFormat="1" applyFont="1" applyFill="1" applyBorder="1" applyAlignment="1">
      <alignment vertical="center"/>
    </xf>
    <xf numFmtId="3" fontId="3" fillId="0" borderId="28" xfId="0" applyNumberFormat="1" applyFont="1" applyFill="1" applyBorder="1" applyAlignment="1">
      <alignment vertical="center"/>
    </xf>
    <xf numFmtId="3" fontId="3" fillId="0" borderId="47" xfId="0" applyNumberFormat="1" applyFont="1" applyFill="1" applyBorder="1" applyAlignment="1">
      <alignment vertical="center"/>
    </xf>
    <xf numFmtId="3" fontId="3" fillId="0" borderId="126" xfId="0" applyNumberFormat="1" applyFont="1" applyFill="1" applyBorder="1" applyAlignment="1">
      <alignment vertical="center"/>
    </xf>
    <xf numFmtId="0" fontId="4" fillId="0" borderId="4" xfId="1" applyFont="1" applyFill="1" applyBorder="1" applyAlignment="1">
      <alignment horizontal="left" vertical="center"/>
    </xf>
    <xf numFmtId="0" fontId="6" fillId="0" borderId="4" xfId="1" applyFont="1" applyFill="1" applyBorder="1" applyAlignment="1">
      <alignment horizontal="left" vertical="center"/>
    </xf>
    <xf numFmtId="0" fontId="6" fillId="0" borderId="4" xfId="1" applyFont="1" applyFill="1" applyBorder="1" applyAlignment="1">
      <alignment horizontal="left" vertical="center"/>
    </xf>
    <xf numFmtId="0" fontId="6" fillId="0" borderId="32" xfId="1" applyFont="1" applyFill="1" applyBorder="1" applyAlignment="1">
      <alignment horizontal="left" vertical="center"/>
    </xf>
    <xf numFmtId="0" fontId="6" fillId="0" borderId="32" xfId="0" applyFont="1" applyFill="1" applyBorder="1" applyAlignment="1">
      <alignment vertical="center"/>
    </xf>
    <xf numFmtId="0" fontId="6" fillId="0" borderId="8" xfId="1" applyFont="1" applyFill="1" applyBorder="1" applyAlignment="1">
      <alignment horizontal="left" vertical="center"/>
    </xf>
    <xf numFmtId="3" fontId="2" fillId="0" borderId="40" xfId="0" applyNumberFormat="1" applyFont="1" applyFill="1" applyBorder="1" applyAlignment="1">
      <alignment vertical="center"/>
    </xf>
    <xf numFmtId="0" fontId="11" fillId="0" borderId="3" xfId="0" applyFont="1" applyBorder="1" applyAlignment="1">
      <alignment horizontal="center" vertical="center" wrapText="1"/>
    </xf>
    <xf numFmtId="0" fontId="6" fillId="0" borderId="4" xfId="1" applyFont="1" applyFill="1" applyBorder="1" applyAlignment="1">
      <alignment horizontal="left" vertical="center"/>
    </xf>
    <xf numFmtId="0" fontId="3" fillId="0" borderId="47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vertical="center"/>
    </xf>
    <xf numFmtId="0" fontId="3" fillId="0" borderId="66" xfId="0" applyFont="1" applyFill="1" applyBorder="1" applyAlignment="1">
      <alignment horizontal="center" vertical="center" wrapText="1"/>
    </xf>
    <xf numFmtId="0" fontId="3" fillId="0" borderId="72" xfId="0" applyFont="1" applyFill="1" applyBorder="1" applyAlignment="1">
      <alignment horizontal="center" vertical="center" wrapText="1"/>
    </xf>
    <xf numFmtId="0" fontId="3" fillId="0" borderId="94" xfId="0" applyFont="1" applyFill="1" applyBorder="1" applyAlignment="1">
      <alignment horizontal="center" vertical="center" wrapText="1"/>
    </xf>
    <xf numFmtId="3" fontId="16" fillId="3" borderId="13" xfId="0" applyNumberFormat="1" applyFont="1" applyFill="1" applyBorder="1" applyAlignment="1">
      <alignment vertical="center"/>
    </xf>
    <xf numFmtId="0" fontId="3" fillId="0" borderId="123" xfId="0" applyFont="1" applyFill="1" applyBorder="1" applyAlignment="1">
      <alignment horizontal="center" vertical="center" wrapText="1"/>
    </xf>
    <xf numFmtId="3" fontId="3" fillId="3" borderId="136" xfId="0" applyNumberFormat="1" applyFont="1" applyFill="1" applyBorder="1" applyAlignment="1">
      <alignment vertical="center"/>
    </xf>
    <xf numFmtId="3" fontId="3" fillId="4" borderId="137" xfId="0" applyNumberFormat="1" applyFont="1" applyFill="1" applyBorder="1" applyAlignment="1">
      <alignment vertical="center"/>
    </xf>
    <xf numFmtId="3" fontId="8" fillId="0" borderId="40" xfId="0" applyNumberFormat="1" applyFont="1" applyFill="1" applyBorder="1" applyAlignment="1">
      <alignment vertical="center"/>
    </xf>
    <xf numFmtId="3" fontId="3" fillId="4" borderId="40" xfId="0" applyNumberFormat="1" applyFont="1" applyFill="1" applyBorder="1" applyAlignment="1">
      <alignment vertical="center"/>
    </xf>
    <xf numFmtId="3" fontId="8" fillId="4" borderId="40" xfId="0" applyNumberFormat="1" applyFont="1" applyFill="1" applyBorder="1" applyAlignment="1">
      <alignment vertical="center"/>
    </xf>
    <xf numFmtId="3" fontId="2" fillId="0" borderId="135" xfId="0" applyNumberFormat="1" applyFont="1" applyFill="1" applyBorder="1" applyAlignment="1">
      <alignment vertical="center"/>
    </xf>
    <xf numFmtId="3" fontId="16" fillId="3" borderId="136" xfId="0" applyNumberFormat="1" applyFont="1" applyFill="1" applyBorder="1" applyAlignment="1">
      <alignment vertical="center"/>
    </xf>
    <xf numFmtId="0" fontId="3" fillId="0" borderId="99" xfId="0" applyFont="1" applyFill="1" applyBorder="1" applyAlignment="1">
      <alignment horizontal="center" vertical="center" wrapText="1"/>
    </xf>
    <xf numFmtId="3" fontId="8" fillId="4" borderId="137" xfId="0" applyNumberFormat="1" applyFont="1" applyFill="1" applyBorder="1" applyAlignment="1">
      <alignment vertical="center"/>
    </xf>
    <xf numFmtId="3" fontId="3" fillId="0" borderId="40" xfId="0" applyNumberFormat="1" applyFont="1" applyFill="1" applyBorder="1" applyAlignment="1">
      <alignment vertical="center"/>
    </xf>
    <xf numFmtId="3" fontId="8" fillId="0" borderId="138" xfId="0" applyNumberFormat="1" applyFont="1" applyFill="1" applyBorder="1" applyAlignment="1">
      <alignment vertical="center"/>
    </xf>
    <xf numFmtId="3" fontId="8" fillId="0" borderId="137" xfId="0" applyNumberFormat="1" applyFont="1" applyFill="1" applyBorder="1" applyAlignment="1">
      <alignment vertical="center"/>
    </xf>
    <xf numFmtId="3" fontId="2" fillId="0" borderId="5" xfId="0" applyNumberFormat="1" applyFont="1" applyFill="1" applyBorder="1" applyAlignment="1">
      <alignment vertical="center"/>
    </xf>
    <xf numFmtId="3" fontId="3" fillId="4" borderId="122" xfId="1" applyNumberFormat="1" applyFont="1" applyFill="1" applyBorder="1" applyAlignment="1">
      <alignment horizontal="right" vertical="center"/>
    </xf>
    <xf numFmtId="3" fontId="2" fillId="0" borderId="122" xfId="1" applyNumberFormat="1" applyFont="1" applyFill="1" applyBorder="1" applyAlignment="1">
      <alignment horizontal="right" vertical="center"/>
    </xf>
    <xf numFmtId="3" fontId="3" fillId="4" borderId="118" xfId="1" applyNumberFormat="1" applyFont="1" applyFill="1" applyBorder="1" applyAlignment="1">
      <alignment horizontal="right" vertical="center"/>
    </xf>
    <xf numFmtId="3" fontId="2" fillId="0" borderId="118" xfId="1" applyNumberFormat="1" applyFont="1" applyFill="1" applyBorder="1" applyAlignment="1">
      <alignment horizontal="right" vertical="center" wrapText="1"/>
    </xf>
    <xf numFmtId="3" fontId="2" fillId="0" borderId="92" xfId="1" applyNumberFormat="1" applyFont="1" applyFill="1" applyBorder="1" applyAlignment="1">
      <alignment horizontal="right" vertical="center" wrapText="1"/>
    </xf>
    <xf numFmtId="3" fontId="3" fillId="3" borderId="119" xfId="1" applyNumberFormat="1" applyFont="1" applyFill="1" applyBorder="1" applyAlignment="1">
      <alignment horizontal="right" vertical="center"/>
    </xf>
    <xf numFmtId="3" fontId="8" fillId="0" borderId="135" xfId="0" applyNumberFormat="1" applyFont="1" applyFill="1" applyBorder="1" applyAlignment="1">
      <alignment vertical="center"/>
    </xf>
    <xf numFmtId="3" fontId="2" fillId="0" borderId="68" xfId="0" applyNumberFormat="1" applyFont="1" applyFill="1" applyBorder="1" applyAlignment="1">
      <alignment vertical="center"/>
    </xf>
    <xf numFmtId="3" fontId="3" fillId="3" borderId="14" xfId="1" applyNumberFormat="1" applyFont="1" applyFill="1" applyBorder="1" applyAlignment="1">
      <alignment horizontal="right" vertical="center"/>
    </xf>
    <xf numFmtId="3" fontId="5" fillId="0" borderId="33" xfId="1" applyNumberFormat="1" applyFont="1" applyFill="1" applyBorder="1" applyAlignment="1">
      <alignment horizontal="right" vertical="center"/>
    </xf>
    <xf numFmtId="3" fontId="2" fillId="0" borderId="33" xfId="1" applyNumberFormat="1" applyFont="1" applyFill="1" applyBorder="1" applyAlignment="1">
      <alignment horizontal="right" vertical="center"/>
    </xf>
    <xf numFmtId="3" fontId="3" fillId="0" borderId="3" xfId="1" applyNumberFormat="1" applyFont="1" applyFill="1" applyBorder="1" applyAlignment="1">
      <alignment horizontal="right" vertical="center"/>
    </xf>
    <xf numFmtId="3" fontId="3" fillId="3" borderId="37" xfId="1" applyNumberFormat="1" applyFont="1" applyFill="1" applyBorder="1" applyAlignment="1">
      <alignment horizontal="right" vertical="center"/>
    </xf>
    <xf numFmtId="3" fontId="3" fillId="0" borderId="72" xfId="0" applyNumberFormat="1" applyFont="1" applyFill="1" applyBorder="1" applyAlignment="1">
      <alignment vertical="center"/>
    </xf>
    <xf numFmtId="3" fontId="3" fillId="3" borderId="66" xfId="0" applyNumberFormat="1" applyFont="1" applyFill="1" applyBorder="1" applyAlignment="1">
      <alignment vertical="center"/>
    </xf>
    <xf numFmtId="3" fontId="3" fillId="0" borderId="135" xfId="0" applyNumberFormat="1" applyFont="1" applyFill="1" applyBorder="1" applyAlignment="1">
      <alignment vertical="center"/>
    </xf>
    <xf numFmtId="3" fontId="3" fillId="3" borderId="123" xfId="0" applyNumberFormat="1" applyFont="1" applyFill="1" applyBorder="1" applyAlignment="1">
      <alignment vertical="center"/>
    </xf>
    <xf numFmtId="3" fontId="5" fillId="0" borderId="44" xfId="0" applyNumberFormat="1" applyFont="1" applyFill="1" applyBorder="1" applyAlignment="1">
      <alignment vertical="center"/>
    </xf>
    <xf numFmtId="3" fontId="2" fillId="0" borderId="137" xfId="0" applyNumberFormat="1" applyFont="1" applyFill="1" applyBorder="1" applyAlignment="1">
      <alignment vertical="center"/>
    </xf>
    <xf numFmtId="3" fontId="3" fillId="3" borderId="108" xfId="0" applyNumberFormat="1" applyFont="1" applyFill="1" applyBorder="1" applyAlignment="1">
      <alignment vertical="center"/>
    </xf>
    <xf numFmtId="3" fontId="3" fillId="4" borderId="112" xfId="0" applyNumberFormat="1" applyFont="1" applyFill="1" applyBorder="1" applyAlignment="1">
      <alignment vertical="center"/>
    </xf>
    <xf numFmtId="3" fontId="5" fillId="0" borderId="113" xfId="0" applyNumberFormat="1" applyFont="1" applyFill="1" applyBorder="1" applyAlignment="1">
      <alignment vertical="center"/>
    </xf>
    <xf numFmtId="3" fontId="3" fillId="4" borderId="113" xfId="0" applyNumberFormat="1" applyFont="1" applyFill="1" applyBorder="1" applyAlignment="1">
      <alignment vertical="center"/>
    </xf>
    <xf numFmtId="3" fontId="8" fillId="0" borderId="113" xfId="0" applyNumberFormat="1" applyFont="1" applyFill="1" applyBorder="1" applyAlignment="1">
      <alignment vertical="center"/>
    </xf>
    <xf numFmtId="3" fontId="2" fillId="0" borderId="113" xfId="0" applyNumberFormat="1" applyFont="1" applyFill="1" applyBorder="1" applyAlignment="1">
      <alignment vertical="center"/>
    </xf>
    <xf numFmtId="3" fontId="8" fillId="4" borderId="112" xfId="0" applyNumberFormat="1" applyFont="1" applyFill="1" applyBorder="1" applyAlignment="1">
      <alignment vertical="center"/>
    </xf>
    <xf numFmtId="3" fontId="8" fillId="4" borderId="113" xfId="0" applyNumberFormat="1" applyFont="1" applyFill="1" applyBorder="1" applyAlignment="1">
      <alignment vertical="center"/>
    </xf>
    <xf numFmtId="3" fontId="3" fillId="0" borderId="113" xfId="0" applyNumberFormat="1" applyFont="1" applyFill="1" applyBorder="1" applyAlignment="1">
      <alignment vertical="center"/>
    </xf>
    <xf numFmtId="3" fontId="8" fillId="0" borderId="114" xfId="0" applyNumberFormat="1" applyFont="1" applyFill="1" applyBorder="1" applyAlignment="1">
      <alignment vertical="center"/>
    </xf>
    <xf numFmtId="3" fontId="3" fillId="5" borderId="59" xfId="0" applyNumberFormat="1" applyFont="1" applyFill="1" applyBorder="1" applyAlignment="1">
      <alignment vertical="center"/>
    </xf>
    <xf numFmtId="3" fontId="3" fillId="6" borderId="60" xfId="0" applyNumberFormat="1" applyFont="1" applyFill="1" applyBorder="1" applyAlignment="1">
      <alignment vertical="center"/>
    </xf>
    <xf numFmtId="3" fontId="3" fillId="6" borderId="61" xfId="0" applyNumberFormat="1" applyFont="1" applyFill="1" applyBorder="1" applyAlignment="1">
      <alignment vertical="center"/>
    </xf>
    <xf numFmtId="3" fontId="8" fillId="6" borderId="61" xfId="0" applyNumberFormat="1" applyFont="1" applyFill="1" applyBorder="1" applyAlignment="1">
      <alignment vertical="center"/>
    </xf>
    <xf numFmtId="3" fontId="16" fillId="5" borderId="59" xfId="0" applyNumberFormat="1" applyFont="1" applyFill="1" applyBorder="1" applyAlignment="1">
      <alignment vertical="center"/>
    </xf>
    <xf numFmtId="0" fontId="6" fillId="0" borderId="40" xfId="1" applyFont="1" applyFill="1" applyBorder="1" applyAlignment="1">
      <alignment vertical="center"/>
    </xf>
    <xf numFmtId="0" fontId="6" fillId="0" borderId="135" xfId="1" applyFont="1" applyFill="1" applyBorder="1" applyAlignment="1">
      <alignment horizontal="left" vertical="center"/>
    </xf>
    <xf numFmtId="0" fontId="3" fillId="0" borderId="98" xfId="1" applyFont="1" applyFill="1" applyBorder="1" applyAlignment="1">
      <alignment horizontal="right" vertical="center"/>
    </xf>
    <xf numFmtId="3" fontId="2" fillId="0" borderId="36" xfId="1" applyNumberFormat="1" applyFont="1" applyFill="1" applyBorder="1" applyAlignment="1">
      <alignment horizontal="right" vertical="center"/>
    </xf>
    <xf numFmtId="3" fontId="2" fillId="0" borderId="67" xfId="1" applyNumberFormat="1" applyFont="1" applyFill="1" applyBorder="1" applyAlignment="1">
      <alignment horizontal="right" vertical="center"/>
    </xf>
    <xf numFmtId="3" fontId="2" fillId="0" borderId="49" xfId="0" applyNumberFormat="1" applyFont="1" applyFill="1" applyBorder="1" applyAlignment="1">
      <alignment vertical="center"/>
    </xf>
    <xf numFmtId="3" fontId="2" fillId="0" borderId="38" xfId="0" applyNumberFormat="1" applyFont="1" applyFill="1" applyBorder="1" applyAlignment="1">
      <alignment vertical="center"/>
    </xf>
    <xf numFmtId="3" fontId="2" fillId="0" borderId="106" xfId="0" applyNumberFormat="1" applyFont="1" applyFill="1" applyBorder="1" applyAlignment="1">
      <alignment vertical="center"/>
    </xf>
    <xf numFmtId="3" fontId="2" fillId="0" borderId="107" xfId="0" applyNumberFormat="1" applyFont="1" applyFill="1" applyBorder="1" applyAlignment="1">
      <alignment vertical="center"/>
    </xf>
    <xf numFmtId="3" fontId="2" fillId="0" borderId="139" xfId="0" applyNumberFormat="1" applyFont="1" applyFill="1" applyBorder="1" applyAlignment="1">
      <alignment vertical="center"/>
    </xf>
    <xf numFmtId="3" fontId="2" fillId="0" borderId="116" xfId="1" applyNumberFormat="1" applyFont="1" applyFill="1" applyBorder="1" applyAlignment="1">
      <alignment horizontal="right" vertical="center"/>
    </xf>
    <xf numFmtId="0" fontId="11" fillId="0" borderId="5" xfId="0" applyFont="1" applyBorder="1" applyAlignment="1">
      <alignment horizontal="center" vertical="center" textRotation="90" wrapText="1"/>
    </xf>
    <xf numFmtId="0" fontId="11" fillId="0" borderId="20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left" vertical="center" wrapText="1"/>
    </xf>
    <xf numFmtId="0" fontId="11" fillId="0" borderId="21" xfId="0" applyFont="1" applyBorder="1" applyAlignment="1">
      <alignment horizontal="left" vertical="center" wrapText="1"/>
    </xf>
    <xf numFmtId="0" fontId="11" fillId="0" borderId="23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0" fontId="11" fillId="2" borderId="25" xfId="0" applyFont="1" applyFill="1" applyBorder="1" applyAlignment="1">
      <alignment horizontal="center" vertical="center" wrapText="1"/>
    </xf>
    <xf numFmtId="0" fontId="11" fillId="2" borderId="26" xfId="0" applyFont="1" applyFill="1" applyBorder="1" applyAlignment="1">
      <alignment horizontal="center" vertical="center" wrapText="1"/>
    </xf>
    <xf numFmtId="0" fontId="11" fillId="2" borderId="28" xfId="0" applyFont="1" applyFill="1" applyBorder="1" applyAlignment="1">
      <alignment horizontal="center" vertical="center" wrapText="1"/>
    </xf>
    <xf numFmtId="0" fontId="11" fillId="2" borderId="29" xfId="0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23" fillId="0" borderId="0" xfId="0" applyFont="1" applyAlignment="1">
      <alignment horizontal="center"/>
    </xf>
    <xf numFmtId="0" fontId="11" fillId="0" borderId="7" xfId="0" applyFont="1" applyBorder="1" applyAlignment="1">
      <alignment horizontal="center" vertical="center" textRotation="90" wrapText="1"/>
    </xf>
    <xf numFmtId="0" fontId="11" fillId="0" borderId="39" xfId="0" applyFont="1" applyBorder="1" applyAlignment="1">
      <alignment horizontal="center" vertical="center" textRotation="90" wrapText="1"/>
    </xf>
    <xf numFmtId="0" fontId="11" fillId="0" borderId="23" xfId="0" applyFont="1" applyBorder="1" applyAlignment="1">
      <alignment horizontal="center" vertical="center" textRotation="90" wrapText="1"/>
    </xf>
    <xf numFmtId="0" fontId="12" fillId="0" borderId="10" xfId="0" applyFont="1" applyBorder="1" applyAlignment="1">
      <alignment horizontal="left" vertical="center" wrapText="1"/>
    </xf>
    <xf numFmtId="0" fontId="12" fillId="0" borderId="18" xfId="0" applyFont="1" applyBorder="1" applyAlignment="1">
      <alignment horizontal="left" vertical="center" wrapText="1"/>
    </xf>
    <xf numFmtId="3" fontId="12" fillId="0" borderId="10" xfId="0" applyNumberFormat="1" applyFont="1" applyBorder="1" applyAlignment="1">
      <alignment horizontal="right" vertical="center" wrapText="1"/>
    </xf>
    <xf numFmtId="3" fontId="12" fillId="0" borderId="18" xfId="0" applyNumberFormat="1" applyFont="1" applyBorder="1" applyAlignment="1">
      <alignment horizontal="right" vertical="center" wrapText="1"/>
    </xf>
    <xf numFmtId="3" fontId="12" fillId="0" borderId="17" xfId="0" applyNumberFormat="1" applyFont="1" applyBorder="1" applyAlignment="1">
      <alignment horizontal="right" vertical="center" wrapText="1"/>
    </xf>
    <xf numFmtId="3" fontId="12" fillId="0" borderId="19" xfId="0" applyNumberFormat="1" applyFont="1" applyBorder="1" applyAlignment="1">
      <alignment horizontal="right" vertical="center" wrapText="1"/>
    </xf>
    <xf numFmtId="0" fontId="11" fillId="0" borderId="45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11" fillId="0" borderId="44" xfId="0" applyFont="1" applyBorder="1" applyAlignment="1">
      <alignment horizontal="center" vertical="center" wrapText="1"/>
    </xf>
    <xf numFmtId="0" fontId="11" fillId="0" borderId="48" xfId="0" applyFont="1" applyBorder="1" applyAlignment="1">
      <alignment horizontal="center" vertical="center" wrapText="1"/>
    </xf>
    <xf numFmtId="0" fontId="18" fillId="0" borderId="46" xfId="0" applyFont="1" applyBorder="1" applyAlignment="1">
      <alignment horizontal="center" vertical="center" wrapText="1"/>
    </xf>
    <xf numFmtId="0" fontId="18" fillId="0" borderId="27" xfId="0" applyFont="1" applyBorder="1" applyAlignment="1">
      <alignment horizontal="center" vertical="center" wrapText="1"/>
    </xf>
    <xf numFmtId="0" fontId="11" fillId="0" borderId="47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3" fontId="12" fillId="0" borderId="10" xfId="0" applyNumberFormat="1" applyFont="1" applyBorder="1" applyAlignment="1">
      <alignment horizontal="center" vertical="center" wrapText="1"/>
    </xf>
    <xf numFmtId="3" fontId="12" fillId="0" borderId="18" xfId="0" applyNumberFormat="1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3" fontId="11" fillId="0" borderId="10" xfId="0" applyNumberFormat="1" applyFont="1" applyBorder="1" applyAlignment="1">
      <alignment horizontal="right" vertical="center" wrapText="1"/>
    </xf>
    <xf numFmtId="0" fontId="11" fillId="0" borderId="18" xfId="0" applyFont="1" applyBorder="1" applyAlignment="1">
      <alignment horizontal="right" vertical="center" wrapText="1"/>
    </xf>
    <xf numFmtId="3" fontId="11" fillId="0" borderId="11" xfId="0" applyNumberFormat="1" applyFont="1" applyBorder="1" applyAlignment="1">
      <alignment horizontal="right" vertical="center" wrapText="1"/>
    </xf>
    <xf numFmtId="3" fontId="11" fillId="0" borderId="27" xfId="0" applyNumberFormat="1" applyFont="1" applyBorder="1" applyAlignment="1">
      <alignment horizontal="right" vertical="center" wrapText="1"/>
    </xf>
    <xf numFmtId="3" fontId="11" fillId="0" borderId="18" xfId="0" applyNumberFormat="1" applyFont="1" applyBorder="1" applyAlignment="1">
      <alignment horizontal="right" vertical="center" wrapText="1"/>
    </xf>
    <xf numFmtId="3" fontId="11" fillId="0" borderId="17" xfId="0" applyNumberFormat="1" applyFont="1" applyBorder="1" applyAlignment="1">
      <alignment horizontal="right" vertical="center" wrapText="1"/>
    </xf>
    <xf numFmtId="3" fontId="11" fillId="0" borderId="19" xfId="0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center" vertical="center" wrapText="1"/>
    </xf>
    <xf numFmtId="0" fontId="3" fillId="0" borderId="25" xfId="0" applyFont="1" applyBorder="1" applyAlignment="1">
      <alignment horizontal="center" vertical="center" textRotation="255" wrapText="1"/>
    </xf>
    <xf numFmtId="0" fontId="3" fillId="0" borderId="41" xfId="0" applyFont="1" applyBorder="1" applyAlignment="1">
      <alignment horizontal="center" vertical="center" textRotation="255" wrapText="1"/>
    </xf>
    <xf numFmtId="0" fontId="3" fillId="0" borderId="42" xfId="0" applyFont="1" applyBorder="1" applyAlignment="1">
      <alignment horizontal="center" vertical="center" textRotation="255" wrapText="1"/>
    </xf>
    <xf numFmtId="0" fontId="8" fillId="0" borderId="35" xfId="0" applyFont="1" applyBorder="1" applyAlignment="1">
      <alignment horizontal="left" vertical="center"/>
    </xf>
    <xf numFmtId="0" fontId="8" fillId="0" borderId="34" xfId="0" applyFont="1" applyBorder="1" applyAlignment="1">
      <alignment horizontal="left" vertical="center"/>
    </xf>
    <xf numFmtId="0" fontId="3" fillId="0" borderId="35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57" xfId="0" applyFont="1" applyFill="1" applyBorder="1" applyAlignment="1">
      <alignment horizontal="center" vertical="center" wrapText="1"/>
    </xf>
    <xf numFmtId="0" fontId="3" fillId="0" borderId="64" xfId="0" applyFont="1" applyFill="1" applyBorder="1" applyAlignment="1">
      <alignment horizontal="center" vertical="center" wrapText="1"/>
    </xf>
    <xf numFmtId="0" fontId="3" fillId="0" borderId="58" xfId="0" applyFont="1" applyFill="1" applyBorder="1" applyAlignment="1">
      <alignment horizontal="center" vertical="center" wrapText="1"/>
    </xf>
    <xf numFmtId="0" fontId="3" fillId="0" borderId="62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3" fillId="0" borderId="63" xfId="0" applyFont="1" applyFill="1" applyBorder="1" applyAlignment="1">
      <alignment horizontal="center" vertical="center" wrapText="1"/>
    </xf>
    <xf numFmtId="0" fontId="9" fillId="0" borderId="73" xfId="0" applyFont="1" applyFill="1" applyBorder="1" applyAlignment="1">
      <alignment horizontal="center" vertical="center" wrapText="1"/>
    </xf>
    <xf numFmtId="0" fontId="9" fillId="0" borderId="49" xfId="0" applyFont="1" applyFill="1" applyBorder="1" applyAlignment="1">
      <alignment horizontal="center" vertical="center" wrapText="1"/>
    </xf>
    <xf numFmtId="0" fontId="9" fillId="0" borderId="74" xfId="0" applyFont="1" applyFill="1" applyBorder="1" applyAlignment="1">
      <alignment horizontal="center" vertical="center" wrapText="1"/>
    </xf>
    <xf numFmtId="0" fontId="9" fillId="0" borderId="38" xfId="0" applyFont="1" applyFill="1" applyBorder="1" applyAlignment="1">
      <alignment horizontal="center" vertical="center" wrapText="1"/>
    </xf>
    <xf numFmtId="0" fontId="9" fillId="0" borderId="75" xfId="0" applyFont="1" applyFill="1" applyBorder="1" applyAlignment="1">
      <alignment horizontal="center" vertical="center" wrapText="1"/>
    </xf>
    <xf numFmtId="0" fontId="9" fillId="0" borderId="50" xfId="0" applyFont="1" applyFill="1" applyBorder="1" applyAlignment="1">
      <alignment horizontal="center" vertical="center" wrapText="1"/>
    </xf>
    <xf numFmtId="0" fontId="9" fillId="4" borderId="2" xfId="1" applyFont="1" applyFill="1" applyBorder="1" applyAlignment="1">
      <alignment vertical="center" wrapText="1"/>
    </xf>
    <xf numFmtId="0" fontId="9" fillId="4" borderId="4" xfId="1" applyFont="1" applyFill="1" applyBorder="1" applyAlignment="1">
      <alignment vertical="center" wrapText="1"/>
    </xf>
    <xf numFmtId="0" fontId="6" fillId="0" borderId="4" xfId="1" applyFont="1" applyFill="1" applyBorder="1" applyAlignment="1">
      <alignment horizontal="left" vertical="center"/>
    </xf>
    <xf numFmtId="0" fontId="6" fillId="0" borderId="4" xfId="1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3" fillId="0" borderId="25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 wrapText="1"/>
    </xf>
    <xf numFmtId="0" fontId="3" fillId="0" borderId="4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42" xfId="0" applyFont="1" applyFill="1" applyBorder="1" applyAlignment="1">
      <alignment horizontal="center" vertical="center" wrapText="1"/>
    </xf>
    <xf numFmtId="0" fontId="3" fillId="0" borderId="36" xfId="0" applyFont="1" applyFill="1" applyBorder="1" applyAlignment="1">
      <alignment horizontal="center" vertical="center" wrapText="1"/>
    </xf>
    <xf numFmtId="0" fontId="3" fillId="0" borderId="109" xfId="0" applyFont="1" applyFill="1" applyBorder="1" applyAlignment="1">
      <alignment horizontal="center" vertical="center" wrapText="1"/>
    </xf>
    <xf numFmtId="0" fontId="3" fillId="0" borderId="110" xfId="0" applyFont="1" applyFill="1" applyBorder="1" applyAlignment="1">
      <alignment horizontal="center" vertical="center" wrapText="1"/>
    </xf>
    <xf numFmtId="0" fontId="3" fillId="0" borderId="111" xfId="0" applyFont="1" applyFill="1" applyBorder="1" applyAlignment="1">
      <alignment horizontal="center" vertical="center" wrapText="1"/>
    </xf>
    <xf numFmtId="0" fontId="3" fillId="0" borderId="127" xfId="0" applyFont="1" applyFill="1" applyBorder="1" applyAlignment="1">
      <alignment horizontal="center" vertical="center" wrapText="1"/>
    </xf>
    <xf numFmtId="0" fontId="3" fillId="0" borderId="128" xfId="0" applyFont="1" applyFill="1" applyBorder="1" applyAlignment="1">
      <alignment horizontal="center" vertical="center" wrapText="1"/>
    </xf>
    <xf numFmtId="0" fontId="3" fillId="0" borderId="129" xfId="0" applyFont="1" applyFill="1" applyBorder="1" applyAlignment="1">
      <alignment horizontal="center" vertical="center" wrapText="1"/>
    </xf>
    <xf numFmtId="0" fontId="3" fillId="3" borderId="15" xfId="1" applyFont="1" applyFill="1" applyBorder="1" applyAlignment="1">
      <alignment vertical="center"/>
    </xf>
    <xf numFmtId="0" fontId="3" fillId="3" borderId="13" xfId="1" applyFont="1" applyFill="1" applyBorder="1" applyAlignment="1">
      <alignment vertical="center"/>
    </xf>
    <xf numFmtId="0" fontId="9" fillId="4" borderId="24" xfId="1" applyFont="1" applyFill="1" applyBorder="1" applyAlignment="1">
      <alignment vertical="center"/>
    </xf>
    <xf numFmtId="0" fontId="9" fillId="4" borderId="29" xfId="1" applyFont="1" applyFill="1" applyBorder="1" applyAlignment="1">
      <alignment vertical="center"/>
    </xf>
    <xf numFmtId="0" fontId="9" fillId="4" borderId="2" xfId="1" applyFont="1" applyFill="1" applyBorder="1" applyAlignment="1">
      <alignment vertical="center"/>
    </xf>
    <xf numFmtId="0" fontId="9" fillId="4" borderId="4" xfId="1" applyFont="1" applyFill="1" applyBorder="1" applyAlignment="1">
      <alignment vertical="center"/>
    </xf>
    <xf numFmtId="0" fontId="6" fillId="0" borderId="32" xfId="1" applyFont="1" applyFill="1" applyBorder="1" applyAlignment="1">
      <alignment horizontal="left" vertical="center" wrapText="1"/>
    </xf>
    <xf numFmtId="0" fontId="9" fillId="4" borderId="2" xfId="1" applyFont="1" applyFill="1" applyBorder="1" applyAlignment="1">
      <alignment horizontal="left" vertical="center"/>
    </xf>
    <xf numFmtId="0" fontId="9" fillId="4" borderId="4" xfId="1" applyFont="1" applyFill="1" applyBorder="1" applyAlignment="1">
      <alignment horizontal="left" vertical="center"/>
    </xf>
    <xf numFmtId="0" fontId="3" fillId="3" borderId="34" xfId="1" applyFont="1" applyFill="1" applyBorder="1" applyAlignment="1">
      <alignment vertical="center"/>
    </xf>
    <xf numFmtId="0" fontId="6" fillId="0" borderId="32" xfId="1" applyFont="1" applyFill="1" applyBorder="1" applyAlignment="1">
      <alignment horizontal="left" vertical="center"/>
    </xf>
    <xf numFmtId="0" fontId="3" fillId="3" borderId="13" xfId="1" applyFont="1" applyFill="1" applyBorder="1" applyAlignment="1">
      <alignment horizontal="left" vertical="center"/>
    </xf>
    <xf numFmtId="0" fontId="3" fillId="3" borderId="34" xfId="1" applyFont="1" applyFill="1" applyBorder="1" applyAlignment="1">
      <alignment horizontal="left" vertical="center"/>
    </xf>
    <xf numFmtId="0" fontId="7" fillId="4" borderId="24" xfId="1" applyFont="1" applyFill="1" applyBorder="1" applyAlignment="1">
      <alignment horizontal="left" vertical="center"/>
    </xf>
    <xf numFmtId="0" fontId="7" fillId="4" borderId="29" xfId="1" applyFont="1" applyFill="1" applyBorder="1" applyAlignment="1">
      <alignment horizontal="left" vertical="center"/>
    </xf>
    <xf numFmtId="0" fontId="7" fillId="4" borderId="2" xfId="1" applyFont="1" applyFill="1" applyBorder="1" applyAlignment="1">
      <alignment horizontal="left" vertical="center"/>
    </xf>
    <xf numFmtId="0" fontId="7" fillId="4" borderId="4" xfId="1" applyFont="1" applyFill="1" applyBorder="1" applyAlignment="1">
      <alignment horizontal="left" vertical="center"/>
    </xf>
    <xf numFmtId="0" fontId="4" fillId="0" borderId="4" xfId="1" applyFont="1" applyFill="1" applyBorder="1" applyAlignment="1">
      <alignment horizontal="left" vertical="center"/>
    </xf>
    <xf numFmtId="0" fontId="9" fillId="4" borderId="8" xfId="1" applyFont="1" applyFill="1" applyBorder="1" applyAlignment="1">
      <alignment vertical="center"/>
    </xf>
    <xf numFmtId="0" fontId="9" fillId="4" borderId="32" xfId="1" applyFont="1" applyFill="1" applyBorder="1" applyAlignment="1">
      <alignment vertical="center"/>
    </xf>
    <xf numFmtId="0" fontId="4" fillId="0" borderId="32" xfId="1" applyFont="1" applyFill="1" applyBorder="1" applyAlignment="1">
      <alignment horizontal="left" vertical="center"/>
    </xf>
    <xf numFmtId="0" fontId="9" fillId="4" borderId="24" xfId="1" applyFont="1" applyFill="1" applyBorder="1" applyAlignment="1">
      <alignment vertical="center" wrapText="1"/>
    </xf>
    <xf numFmtId="0" fontId="9" fillId="4" borderId="29" xfId="1" applyFont="1" applyFill="1" applyBorder="1" applyAlignment="1">
      <alignment vertical="center" wrapText="1"/>
    </xf>
    <xf numFmtId="49" fontId="16" fillId="3" borderId="35" xfId="1" applyNumberFormat="1" applyFont="1" applyFill="1" applyBorder="1" applyAlignment="1">
      <alignment vertical="center"/>
    </xf>
    <xf numFmtId="49" fontId="16" fillId="3" borderId="34" xfId="1" applyNumberFormat="1" applyFont="1" applyFill="1" applyBorder="1" applyAlignment="1">
      <alignment vertical="center"/>
    </xf>
    <xf numFmtId="0" fontId="7" fillId="0" borderId="2" xfId="1" applyFont="1" applyFill="1" applyBorder="1" applyAlignment="1">
      <alignment vertical="center"/>
    </xf>
    <xf numFmtId="0" fontId="7" fillId="0" borderId="4" xfId="1" applyFont="1" applyFill="1" applyBorder="1" applyAlignment="1">
      <alignment vertical="center"/>
    </xf>
    <xf numFmtId="0" fontId="7" fillId="0" borderId="2" xfId="1" applyFont="1" applyFill="1" applyBorder="1" applyAlignment="1">
      <alignment vertical="center" wrapText="1"/>
    </xf>
    <xf numFmtId="0" fontId="7" fillId="0" borderId="4" xfId="1" applyFont="1" applyFill="1" applyBorder="1" applyAlignment="1">
      <alignment vertical="center" wrapText="1"/>
    </xf>
    <xf numFmtId="0" fontId="3" fillId="0" borderId="6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91" xfId="0" applyFont="1" applyFill="1" applyBorder="1" applyAlignment="1">
      <alignment horizontal="center" vertical="center" wrapText="1"/>
    </xf>
    <xf numFmtId="0" fontId="7" fillId="0" borderId="2" xfId="1" applyFont="1" applyFill="1" applyBorder="1" applyAlignment="1">
      <alignment horizontal="left" vertical="center"/>
    </xf>
    <xf numFmtId="0" fontId="7" fillId="0" borderId="4" xfId="1" applyFont="1" applyFill="1" applyBorder="1" applyAlignment="1">
      <alignment horizontal="left" vertical="center"/>
    </xf>
    <xf numFmtId="0" fontId="9" fillId="4" borderId="24" xfId="1" applyFont="1" applyFill="1" applyBorder="1" applyAlignment="1">
      <alignment horizontal="left" vertical="center"/>
    </xf>
    <xf numFmtId="0" fontId="9" fillId="4" borderId="29" xfId="1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left" vertical="center"/>
    </xf>
    <xf numFmtId="0" fontId="7" fillId="0" borderId="8" xfId="1" applyFont="1" applyFill="1" applyBorder="1" applyAlignment="1">
      <alignment horizontal="left" vertical="center"/>
    </xf>
    <xf numFmtId="0" fontId="7" fillId="0" borderId="32" xfId="1" applyFont="1" applyFill="1" applyBorder="1" applyAlignment="1">
      <alignment horizontal="left" vertical="center"/>
    </xf>
    <xf numFmtId="49" fontId="3" fillId="3" borderId="35" xfId="0" applyNumberFormat="1" applyFont="1" applyFill="1" applyBorder="1" applyAlignment="1">
      <alignment vertical="center"/>
    </xf>
    <xf numFmtId="49" fontId="3" fillId="3" borderId="34" xfId="0" applyNumberFormat="1" applyFont="1" applyFill="1" applyBorder="1" applyAlignment="1">
      <alignment vertical="center"/>
    </xf>
    <xf numFmtId="0" fontId="9" fillId="4" borderId="2" xfId="1" applyFont="1" applyFill="1" applyBorder="1" applyAlignment="1">
      <alignment horizontal="left" vertical="center" wrapText="1"/>
    </xf>
    <xf numFmtId="0" fontId="9" fillId="4" borderId="4" xfId="1" applyFont="1" applyFill="1" applyBorder="1" applyAlignment="1">
      <alignment horizontal="left" vertical="center" wrapText="1"/>
    </xf>
    <xf numFmtId="0" fontId="9" fillId="0" borderId="2" xfId="1" applyFont="1" applyFill="1" applyBorder="1" applyAlignment="1">
      <alignment horizontal="left" vertical="center"/>
    </xf>
    <xf numFmtId="0" fontId="9" fillId="0" borderId="4" xfId="1" applyFont="1" applyFill="1" applyBorder="1" applyAlignment="1">
      <alignment horizontal="left" vertical="center"/>
    </xf>
    <xf numFmtId="0" fontId="9" fillId="0" borderId="8" xfId="1" applyFont="1" applyFill="1" applyBorder="1" applyAlignment="1">
      <alignment horizontal="left" vertical="center"/>
    </xf>
    <xf numFmtId="0" fontId="9" fillId="0" borderId="32" xfId="1" applyFont="1" applyFill="1" applyBorder="1" applyAlignment="1">
      <alignment horizontal="left" vertical="center"/>
    </xf>
    <xf numFmtId="0" fontId="9" fillId="4" borderId="8" xfId="1" applyFont="1" applyFill="1" applyBorder="1" applyAlignment="1">
      <alignment horizontal="left" vertical="center"/>
    </xf>
    <xf numFmtId="0" fontId="9" fillId="4" borderId="32" xfId="1" applyFont="1" applyFill="1" applyBorder="1" applyAlignment="1">
      <alignment horizontal="left" vertical="center"/>
    </xf>
    <xf numFmtId="0" fontId="9" fillId="0" borderId="24" xfId="1" applyFont="1" applyFill="1" applyBorder="1" applyAlignment="1">
      <alignment horizontal="left" vertical="center"/>
    </xf>
    <xf numFmtId="0" fontId="9" fillId="0" borderId="29" xfId="1" applyFont="1" applyFill="1" applyBorder="1" applyAlignment="1">
      <alignment horizontal="left" vertical="center"/>
    </xf>
    <xf numFmtId="0" fontId="7" fillId="4" borderId="8" xfId="1" applyFont="1" applyFill="1" applyBorder="1" applyAlignment="1">
      <alignment horizontal="left" vertical="center"/>
    </xf>
    <xf numFmtId="0" fontId="7" fillId="4" borderId="32" xfId="1" applyFont="1" applyFill="1" applyBorder="1" applyAlignment="1">
      <alignment horizontal="left" vertical="center"/>
    </xf>
    <xf numFmtId="0" fontId="7" fillId="4" borderId="2" xfId="1" applyFont="1" applyFill="1" applyBorder="1" applyAlignment="1">
      <alignment horizontal="left" vertical="center" wrapText="1"/>
    </xf>
    <xf numFmtId="0" fontId="7" fillId="4" borderId="4" xfId="1" applyFont="1" applyFill="1" applyBorder="1" applyAlignment="1">
      <alignment horizontal="left" vertical="center" wrapText="1"/>
    </xf>
    <xf numFmtId="0" fontId="6" fillId="0" borderId="24" xfId="0" applyFont="1" applyFill="1" applyBorder="1" applyAlignment="1">
      <alignment vertical="center"/>
    </xf>
    <xf numFmtId="0" fontId="6" fillId="0" borderId="29" xfId="0" applyFont="1" applyFill="1" applyBorder="1" applyAlignment="1">
      <alignment vertical="center"/>
    </xf>
    <xf numFmtId="0" fontId="6" fillId="0" borderId="2" xfId="0" applyFont="1" applyFill="1" applyBorder="1" applyAlignment="1">
      <alignment vertical="center"/>
    </xf>
    <xf numFmtId="0" fontId="6" fillId="0" borderId="4" xfId="0" applyFont="1" applyFill="1" applyBorder="1" applyAlignment="1">
      <alignment vertical="center"/>
    </xf>
    <xf numFmtId="0" fontId="6" fillId="0" borderId="8" xfId="0" applyFont="1" applyFill="1" applyBorder="1" applyAlignment="1">
      <alignment vertical="center"/>
    </xf>
    <xf numFmtId="0" fontId="6" fillId="0" borderId="32" xfId="0" applyFont="1" applyFill="1" applyBorder="1" applyAlignment="1">
      <alignment vertical="center"/>
    </xf>
    <xf numFmtId="0" fontId="3" fillId="0" borderId="45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6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66" xfId="0" applyFont="1" applyFill="1" applyBorder="1" applyAlignment="1">
      <alignment horizontal="center" vertical="center" wrapText="1"/>
    </xf>
    <xf numFmtId="0" fontId="3" fillId="0" borderId="78" xfId="0" applyFont="1" applyFill="1" applyBorder="1" applyAlignment="1">
      <alignment horizontal="center" vertical="center" wrapText="1"/>
    </xf>
    <xf numFmtId="0" fontId="3" fillId="0" borderId="79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vertical="center"/>
    </xf>
    <xf numFmtId="0" fontId="3" fillId="3" borderId="34" xfId="0" applyFont="1" applyFill="1" applyBorder="1" applyAlignment="1">
      <alignment vertical="center"/>
    </xf>
    <xf numFmtId="0" fontId="7" fillId="0" borderId="8" xfId="1" applyFont="1" applyFill="1" applyBorder="1" applyAlignment="1">
      <alignment vertical="center"/>
    </xf>
    <xf numFmtId="0" fontId="7" fillId="0" borderId="32" xfId="1" applyFont="1" applyFill="1" applyBorder="1" applyAlignment="1">
      <alignment vertical="center"/>
    </xf>
    <xf numFmtId="0" fontId="3" fillId="0" borderId="101" xfId="0" applyFont="1" applyFill="1" applyBorder="1" applyAlignment="1">
      <alignment horizontal="center" vertical="center" wrapText="1"/>
    </xf>
    <xf numFmtId="0" fontId="3" fillId="0" borderId="102" xfId="0" applyFont="1" applyFill="1" applyBorder="1" applyAlignment="1">
      <alignment horizontal="center" vertical="center" wrapText="1"/>
    </xf>
    <xf numFmtId="0" fontId="3" fillId="0" borderId="98" xfId="0" applyFont="1" applyFill="1" applyBorder="1" applyAlignment="1">
      <alignment horizontal="center" vertical="center" wrapText="1"/>
    </xf>
    <xf numFmtId="0" fontId="3" fillId="0" borderId="40" xfId="0" applyFont="1" applyFill="1" applyBorder="1" applyAlignment="1">
      <alignment horizontal="center" vertical="center" wrapText="1"/>
    </xf>
    <xf numFmtId="0" fontId="3" fillId="0" borderId="44" xfId="0" applyFont="1" applyFill="1" applyBorder="1" applyAlignment="1">
      <alignment horizontal="center" vertical="center" wrapText="1"/>
    </xf>
    <xf numFmtId="0" fontId="9" fillId="0" borderId="76" xfId="0" applyFont="1" applyFill="1" applyBorder="1" applyAlignment="1">
      <alignment horizontal="center" vertical="center" wrapText="1"/>
    </xf>
    <xf numFmtId="0" fontId="9" fillId="0" borderId="58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9" fillId="0" borderId="92" xfId="0" applyFont="1" applyFill="1" applyBorder="1" applyAlignment="1">
      <alignment horizontal="center" vertical="center" wrapText="1"/>
    </xf>
    <xf numFmtId="0" fontId="9" fillId="0" borderId="93" xfId="0" applyFont="1" applyFill="1" applyBorder="1" applyAlignment="1">
      <alignment horizontal="center" vertical="center" wrapText="1"/>
    </xf>
    <xf numFmtId="0" fontId="3" fillId="0" borderId="77" xfId="0" applyFont="1" applyFill="1" applyBorder="1" applyAlignment="1">
      <alignment horizontal="center" vertical="center" wrapText="1"/>
    </xf>
    <xf numFmtId="0" fontId="3" fillId="0" borderId="60" xfId="0" applyFont="1" applyFill="1" applyBorder="1" applyAlignment="1">
      <alignment horizontal="center" vertical="center" wrapText="1"/>
    </xf>
    <xf numFmtId="0" fontId="3" fillId="0" borderId="83" xfId="0" applyFont="1" applyFill="1" applyBorder="1" applyAlignment="1">
      <alignment horizontal="center" vertical="center" wrapText="1"/>
    </xf>
    <xf numFmtId="0" fontId="7" fillId="0" borderId="29" xfId="1" applyFont="1" applyFill="1" applyBorder="1" applyAlignment="1">
      <alignment vertical="center"/>
    </xf>
    <xf numFmtId="0" fontId="4" fillId="0" borderId="24" xfId="0" applyFont="1" applyFill="1" applyBorder="1" applyAlignment="1">
      <alignment vertical="center"/>
    </xf>
    <xf numFmtId="0" fontId="4" fillId="0" borderId="29" xfId="0" applyFont="1" applyFill="1" applyBorder="1" applyAlignment="1">
      <alignment vertical="center"/>
    </xf>
    <xf numFmtId="0" fontId="4" fillId="0" borderId="2" xfId="0" applyFont="1" applyFill="1" applyBorder="1" applyAlignment="1">
      <alignment vertical="center"/>
    </xf>
    <xf numFmtId="0" fontId="4" fillId="0" borderId="4" xfId="0" applyFont="1" applyFill="1" applyBorder="1" applyAlignment="1">
      <alignment vertical="center"/>
    </xf>
    <xf numFmtId="0" fontId="9" fillId="0" borderId="9" xfId="0" applyFont="1" applyFill="1" applyBorder="1" applyAlignment="1">
      <alignment horizontal="center" vertical="center" wrapText="1"/>
    </xf>
    <xf numFmtId="0" fontId="9" fillId="0" borderId="37" xfId="0" applyFont="1" applyFill="1" applyBorder="1" applyAlignment="1">
      <alignment horizontal="center" vertical="center" wrapText="1"/>
    </xf>
    <xf numFmtId="0" fontId="4" fillId="0" borderId="4" xfId="1" applyFont="1" applyFill="1" applyBorder="1" applyAlignment="1">
      <alignment horizontal="left" vertical="center" wrapText="1"/>
    </xf>
    <xf numFmtId="3" fontId="3" fillId="0" borderId="101" xfId="0" applyNumberFormat="1" applyFont="1" applyFill="1" applyBorder="1" applyAlignment="1">
      <alignment horizontal="center" vertical="center" wrapText="1"/>
    </xf>
    <xf numFmtId="3" fontId="3" fillId="0" borderId="102" xfId="0" applyNumberFormat="1" applyFont="1" applyFill="1" applyBorder="1" applyAlignment="1">
      <alignment horizontal="center" vertical="center" wrapText="1"/>
    </xf>
    <xf numFmtId="3" fontId="3" fillId="0" borderId="98" xfId="0" applyNumberFormat="1" applyFont="1" applyFill="1" applyBorder="1" applyAlignment="1">
      <alignment horizontal="center" vertical="center" wrapText="1"/>
    </xf>
  </cellXfs>
  <cellStyles count="2">
    <cellStyle name="Default" xfId="1"/>
    <cellStyle name="Normál" xfId="0" builtinId="0"/>
  </cellStyles>
  <dxfs count="0"/>
  <tableStyles count="0" defaultTableStyle="TableStyleMedium2" defaultPivotStyle="PivotStyleLight16"/>
  <colors>
    <mruColors>
      <color rgb="FF99FF99"/>
      <color rgb="FF66FF66"/>
      <color rgb="FFDCE6F1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tsgvet&#233;s\UKO\&#218;jbarok%20K&#246;zs&#233;gi%20&#214;nkorm&#225;nyzat%20-III.%20%20k&#246;lts&#233;gvet&#233;sm&#243;dos&#237;t&#225;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dri\AppData\Local\Microsoft\Windows\Temporary%20Internet%20Files\Content.Outlook\P568A4BO\&#218;jbarok%20k&#246;lts&#233;gvet&#233;s%20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sítő"/>
      <sheetName val="Összesítő cofog"/>
      <sheetName val="Bevételek"/>
      <sheetName val="Kiadások"/>
      <sheetName val="Igazgatás"/>
      <sheetName val="Községgazd"/>
      <sheetName val="Vagyongazd"/>
      <sheetName val="Közút"/>
      <sheetName val="Sport"/>
      <sheetName val="Közművelődés"/>
      <sheetName val="Támogatás"/>
    </sheetNames>
    <sheetDataSet>
      <sheetData sheetId="0"/>
      <sheetData sheetId="1"/>
      <sheetData sheetId="2">
        <row r="93">
          <cell r="I93">
            <v>9913196</v>
          </cell>
        </row>
        <row r="128">
          <cell r="I128">
            <v>1966769</v>
          </cell>
        </row>
        <row r="185">
          <cell r="I185">
            <v>0</v>
          </cell>
        </row>
      </sheetData>
      <sheetData sheetId="3"/>
      <sheetData sheetId="4">
        <row r="5">
          <cell r="I5">
            <v>5235996</v>
          </cell>
        </row>
        <row r="6">
          <cell r="I6">
            <v>1020818</v>
          </cell>
        </row>
        <row r="7">
          <cell r="I7">
            <v>780640</v>
          </cell>
        </row>
        <row r="8">
          <cell r="I8">
            <v>66010</v>
          </cell>
        </row>
        <row r="9">
          <cell r="I9">
            <v>0</v>
          </cell>
        </row>
        <row r="10">
          <cell r="I10">
            <v>66010</v>
          </cell>
        </row>
        <row r="11">
          <cell r="I11">
            <v>0</v>
          </cell>
        </row>
        <row r="12">
          <cell r="I12">
            <v>0</v>
          </cell>
        </row>
        <row r="13">
          <cell r="I13">
            <v>41000</v>
          </cell>
        </row>
        <row r="14">
          <cell r="I14">
            <v>10250</v>
          </cell>
        </row>
        <row r="15">
          <cell r="I15">
            <v>0</v>
          </cell>
        </row>
        <row r="16">
          <cell r="I16">
            <v>0</v>
          </cell>
        </row>
        <row r="17">
          <cell r="I17">
            <v>0</v>
          </cell>
        </row>
        <row r="18">
          <cell r="I18">
            <v>0</v>
          </cell>
        </row>
        <row r="19">
          <cell r="I19">
            <v>56908</v>
          </cell>
        </row>
        <row r="20">
          <cell r="I20">
            <v>4215178</v>
          </cell>
        </row>
        <row r="21">
          <cell r="I21">
            <v>4091007</v>
          </cell>
        </row>
        <row r="22">
          <cell r="I22">
            <v>32000</v>
          </cell>
        </row>
        <row r="23">
          <cell r="I23">
            <v>92171</v>
          </cell>
        </row>
        <row r="24">
          <cell r="I24">
            <v>1298691.97</v>
          </cell>
        </row>
        <row r="25">
          <cell r="I25">
            <v>1223336.82</v>
          </cell>
        </row>
        <row r="26">
          <cell r="I26">
            <v>0</v>
          </cell>
        </row>
        <row r="27">
          <cell r="I27">
            <v>0</v>
          </cell>
        </row>
        <row r="28">
          <cell r="I28">
            <v>37193.9</v>
          </cell>
        </row>
        <row r="29">
          <cell r="I29">
            <v>0</v>
          </cell>
        </row>
        <row r="30">
          <cell r="I30">
            <v>0</v>
          </cell>
        </row>
        <row r="31">
          <cell r="I31">
            <v>38161.25</v>
          </cell>
        </row>
        <row r="32">
          <cell r="I32">
            <v>6071621.25</v>
          </cell>
        </row>
        <row r="33">
          <cell r="I33">
            <v>135332</v>
          </cell>
        </row>
        <row r="34">
          <cell r="I34">
            <v>37500</v>
          </cell>
        </row>
        <row r="35">
          <cell r="I35">
            <v>97832</v>
          </cell>
        </row>
        <row r="38">
          <cell r="I38">
            <v>0</v>
          </cell>
        </row>
        <row r="39">
          <cell r="I39">
            <v>185841</v>
          </cell>
        </row>
        <row r="40">
          <cell r="I40">
            <v>138291</v>
          </cell>
        </row>
        <row r="44">
          <cell r="I44">
            <v>47550</v>
          </cell>
        </row>
        <row r="45">
          <cell r="I45">
            <v>4585719</v>
          </cell>
        </row>
        <row r="46">
          <cell r="I46">
            <v>182520</v>
          </cell>
        </row>
        <row r="50">
          <cell r="I50">
            <v>0</v>
          </cell>
        </row>
        <row r="52">
          <cell r="I52">
            <v>22000</v>
          </cell>
        </row>
        <row r="53">
          <cell r="I53">
            <v>120966</v>
          </cell>
        </row>
        <row r="54">
          <cell r="I54">
            <v>120966</v>
          </cell>
        </row>
        <row r="55">
          <cell r="I55">
            <v>0</v>
          </cell>
        </row>
        <row r="56">
          <cell r="I56">
            <v>3706877</v>
          </cell>
        </row>
        <row r="64">
          <cell r="I64">
            <v>553356</v>
          </cell>
        </row>
        <row r="70">
          <cell r="I70">
            <v>699969</v>
          </cell>
        </row>
        <row r="71">
          <cell r="I71">
            <v>0</v>
          </cell>
        </row>
        <row r="72">
          <cell r="I72">
            <v>699969</v>
          </cell>
        </row>
        <row r="77">
          <cell r="I77">
            <v>464760.25</v>
          </cell>
        </row>
        <row r="78">
          <cell r="I78">
            <v>448163.25</v>
          </cell>
        </row>
        <row r="81">
          <cell r="I81">
            <v>0</v>
          </cell>
        </row>
        <row r="82">
          <cell r="I82">
            <v>0</v>
          </cell>
        </row>
        <row r="83">
          <cell r="I83">
            <v>0</v>
          </cell>
        </row>
        <row r="84">
          <cell r="I84">
            <v>16597</v>
          </cell>
        </row>
        <row r="85">
          <cell r="I85">
            <v>0</v>
          </cell>
        </row>
        <row r="86">
          <cell r="I86">
            <v>0</v>
          </cell>
        </row>
        <row r="87">
          <cell r="I87">
            <v>0</v>
          </cell>
        </row>
        <row r="88">
          <cell r="I88">
            <v>0</v>
          </cell>
        </row>
        <row r="89">
          <cell r="I89">
            <v>0</v>
          </cell>
        </row>
        <row r="90">
          <cell r="I90">
            <v>0</v>
          </cell>
        </row>
        <row r="91">
          <cell r="I91">
            <v>0</v>
          </cell>
        </row>
        <row r="92">
          <cell r="I92">
            <v>0</v>
          </cell>
        </row>
        <row r="93">
          <cell r="I93">
            <v>0</v>
          </cell>
        </row>
        <row r="94">
          <cell r="I94">
            <v>0</v>
          </cell>
        </row>
        <row r="95">
          <cell r="I95">
            <v>0</v>
          </cell>
        </row>
        <row r="96">
          <cell r="I96">
            <v>0</v>
          </cell>
        </row>
        <row r="97">
          <cell r="I97">
            <v>0</v>
          </cell>
        </row>
        <row r="98">
          <cell r="I98">
            <v>0</v>
          </cell>
        </row>
        <row r="99">
          <cell r="I99">
            <v>0</v>
          </cell>
        </row>
        <row r="100">
          <cell r="I100">
            <v>0</v>
          </cell>
        </row>
        <row r="101">
          <cell r="I101">
            <v>401076</v>
          </cell>
        </row>
        <row r="102">
          <cell r="I102">
            <v>0</v>
          </cell>
        </row>
        <row r="103">
          <cell r="I103">
            <v>0</v>
          </cell>
        </row>
        <row r="104">
          <cell r="I104">
            <v>0</v>
          </cell>
        </row>
        <row r="105">
          <cell r="I105">
            <v>0</v>
          </cell>
        </row>
        <row r="106">
          <cell r="I106">
            <v>0</v>
          </cell>
        </row>
        <row r="107">
          <cell r="I107">
            <v>0</v>
          </cell>
        </row>
        <row r="108">
          <cell r="I108">
            <v>0</v>
          </cell>
        </row>
        <row r="109">
          <cell r="I109">
            <v>0</v>
          </cell>
        </row>
        <row r="110">
          <cell r="I110">
            <v>0</v>
          </cell>
        </row>
        <row r="111">
          <cell r="I111">
            <v>0</v>
          </cell>
        </row>
        <row r="112">
          <cell r="I112">
            <v>0</v>
          </cell>
        </row>
        <row r="113">
          <cell r="I113">
            <v>0</v>
          </cell>
        </row>
        <row r="114">
          <cell r="I114">
            <v>0</v>
          </cell>
        </row>
        <row r="115">
          <cell r="I115">
            <v>0</v>
          </cell>
        </row>
        <row r="116">
          <cell r="I116">
            <v>0</v>
          </cell>
        </row>
        <row r="117">
          <cell r="I117">
            <v>0</v>
          </cell>
        </row>
        <row r="118">
          <cell r="I118">
            <v>0</v>
          </cell>
        </row>
        <row r="119">
          <cell r="I119">
            <v>0</v>
          </cell>
        </row>
        <row r="120">
          <cell r="I120">
            <v>0</v>
          </cell>
        </row>
        <row r="121">
          <cell r="I121">
            <v>0</v>
          </cell>
        </row>
        <row r="122">
          <cell r="I122">
            <v>0</v>
          </cell>
        </row>
        <row r="123">
          <cell r="I123">
            <v>0</v>
          </cell>
        </row>
        <row r="124">
          <cell r="I124">
            <v>0</v>
          </cell>
        </row>
        <row r="125">
          <cell r="I125">
            <v>0</v>
          </cell>
        </row>
        <row r="126">
          <cell r="I126">
            <v>0</v>
          </cell>
        </row>
        <row r="127">
          <cell r="I127">
            <v>0</v>
          </cell>
        </row>
        <row r="128">
          <cell r="I128">
            <v>0</v>
          </cell>
        </row>
        <row r="129">
          <cell r="I129">
            <v>0</v>
          </cell>
        </row>
        <row r="130">
          <cell r="I130">
            <v>0</v>
          </cell>
        </row>
        <row r="131">
          <cell r="I131">
            <v>0</v>
          </cell>
        </row>
        <row r="132">
          <cell r="I132">
            <v>0</v>
          </cell>
        </row>
        <row r="133">
          <cell r="I133">
            <v>0</v>
          </cell>
        </row>
        <row r="134">
          <cell r="I134">
            <v>0</v>
          </cell>
        </row>
        <row r="135">
          <cell r="I135">
            <v>0</v>
          </cell>
        </row>
        <row r="136">
          <cell r="I136">
            <v>0</v>
          </cell>
        </row>
        <row r="137">
          <cell r="I137">
            <v>0</v>
          </cell>
        </row>
        <row r="138">
          <cell r="I138">
            <v>0</v>
          </cell>
        </row>
        <row r="140">
          <cell r="I140">
            <v>0</v>
          </cell>
        </row>
        <row r="141">
          <cell r="I141">
            <v>0</v>
          </cell>
        </row>
        <row r="142">
          <cell r="I142">
            <v>0</v>
          </cell>
        </row>
        <row r="143">
          <cell r="I143">
            <v>0</v>
          </cell>
        </row>
        <row r="144">
          <cell r="I144">
            <v>0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0</v>
          </cell>
        </row>
        <row r="148">
          <cell r="I148">
            <v>0</v>
          </cell>
        </row>
        <row r="149">
          <cell r="I149">
            <v>0</v>
          </cell>
        </row>
        <row r="150">
          <cell r="I150">
            <v>0</v>
          </cell>
        </row>
        <row r="151">
          <cell r="I151">
            <v>0</v>
          </cell>
        </row>
        <row r="152">
          <cell r="I152">
            <v>0</v>
          </cell>
        </row>
        <row r="153">
          <cell r="I153">
            <v>0</v>
          </cell>
        </row>
        <row r="154">
          <cell r="I154">
            <v>0</v>
          </cell>
        </row>
        <row r="155">
          <cell r="I155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I163">
            <v>0</v>
          </cell>
        </row>
        <row r="164">
          <cell r="I164">
            <v>0</v>
          </cell>
        </row>
        <row r="165">
          <cell r="I165">
            <v>0</v>
          </cell>
        </row>
        <row r="166">
          <cell r="I166">
            <v>0</v>
          </cell>
        </row>
        <row r="167">
          <cell r="I167">
            <v>0</v>
          </cell>
        </row>
        <row r="168">
          <cell r="I168">
            <v>0</v>
          </cell>
        </row>
        <row r="169">
          <cell r="I169">
            <v>0</v>
          </cell>
        </row>
        <row r="170">
          <cell r="I170">
            <v>0</v>
          </cell>
        </row>
        <row r="171">
          <cell r="I171">
            <v>0</v>
          </cell>
        </row>
        <row r="172">
          <cell r="I172">
            <v>401076</v>
          </cell>
        </row>
        <row r="176">
          <cell r="I176">
            <v>0</v>
          </cell>
        </row>
        <row r="177">
          <cell r="I177">
            <v>0</v>
          </cell>
        </row>
        <row r="178">
          <cell r="I178">
            <v>0</v>
          </cell>
        </row>
        <row r="179">
          <cell r="I179">
            <v>0</v>
          </cell>
        </row>
        <row r="180">
          <cell r="I180">
            <v>0</v>
          </cell>
        </row>
        <row r="181">
          <cell r="I181">
            <v>0</v>
          </cell>
        </row>
        <row r="182">
          <cell r="I182">
            <v>0</v>
          </cell>
        </row>
        <row r="183">
          <cell r="I183">
            <v>0</v>
          </cell>
        </row>
        <row r="184">
          <cell r="I184">
            <v>0</v>
          </cell>
        </row>
        <row r="185">
          <cell r="I185">
            <v>0</v>
          </cell>
        </row>
        <row r="186">
          <cell r="I186">
            <v>0</v>
          </cell>
        </row>
        <row r="187">
          <cell r="I187">
            <v>0</v>
          </cell>
        </row>
        <row r="188">
          <cell r="I188">
            <v>0</v>
          </cell>
        </row>
        <row r="189">
          <cell r="I189">
            <v>0</v>
          </cell>
        </row>
        <row r="190">
          <cell r="I190">
            <v>0</v>
          </cell>
        </row>
        <row r="191">
          <cell r="I191">
            <v>0</v>
          </cell>
        </row>
        <row r="192">
          <cell r="I192">
            <v>0</v>
          </cell>
        </row>
        <row r="193">
          <cell r="I193">
            <v>0</v>
          </cell>
        </row>
        <row r="194">
          <cell r="I194">
            <v>0</v>
          </cell>
        </row>
        <row r="195">
          <cell r="I195">
            <v>0</v>
          </cell>
        </row>
        <row r="196">
          <cell r="I196">
            <v>0</v>
          </cell>
        </row>
        <row r="197">
          <cell r="I197">
            <v>0</v>
          </cell>
        </row>
        <row r="198">
          <cell r="I198">
            <v>0</v>
          </cell>
        </row>
        <row r="199">
          <cell r="I199">
            <v>0</v>
          </cell>
        </row>
        <row r="200">
          <cell r="I200">
            <v>0</v>
          </cell>
        </row>
        <row r="201">
          <cell r="I201">
            <v>0</v>
          </cell>
        </row>
        <row r="202">
          <cell r="I202">
            <v>0</v>
          </cell>
        </row>
        <row r="203">
          <cell r="I203">
            <v>0</v>
          </cell>
        </row>
        <row r="204">
          <cell r="I204">
            <v>0</v>
          </cell>
        </row>
        <row r="205">
          <cell r="I205">
            <v>0</v>
          </cell>
        </row>
        <row r="206">
          <cell r="I206">
            <v>0</v>
          </cell>
        </row>
        <row r="207">
          <cell r="I207">
            <v>0</v>
          </cell>
        </row>
        <row r="208">
          <cell r="I208">
            <v>0</v>
          </cell>
        </row>
        <row r="209">
          <cell r="I209">
            <v>0</v>
          </cell>
        </row>
        <row r="210">
          <cell r="I210">
            <v>0</v>
          </cell>
        </row>
        <row r="211">
          <cell r="I211">
            <v>0</v>
          </cell>
        </row>
        <row r="212">
          <cell r="I212">
            <v>0</v>
          </cell>
        </row>
        <row r="213">
          <cell r="I213">
            <v>0</v>
          </cell>
        </row>
        <row r="214">
          <cell r="I214">
            <v>0</v>
          </cell>
        </row>
        <row r="215">
          <cell r="I215">
            <v>0</v>
          </cell>
        </row>
        <row r="216">
          <cell r="I216">
            <v>0</v>
          </cell>
        </row>
        <row r="217">
          <cell r="I217">
            <v>0</v>
          </cell>
        </row>
        <row r="218">
          <cell r="I218">
            <v>0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I231">
            <v>0</v>
          </cell>
        </row>
        <row r="232">
          <cell r="I232">
            <v>0</v>
          </cell>
        </row>
        <row r="233">
          <cell r="I233">
            <v>0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I249">
            <v>0</v>
          </cell>
        </row>
        <row r="250">
          <cell r="I250">
            <v>0</v>
          </cell>
        </row>
        <row r="251">
          <cell r="I251">
            <v>0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I264">
            <v>0</v>
          </cell>
        </row>
        <row r="265">
          <cell r="I265">
            <v>0</v>
          </cell>
        </row>
        <row r="266">
          <cell r="I266">
            <v>0</v>
          </cell>
        </row>
        <row r="267">
          <cell r="I267">
            <v>0</v>
          </cell>
        </row>
        <row r="268">
          <cell r="I268">
            <v>0</v>
          </cell>
        </row>
        <row r="269">
          <cell r="I269">
            <v>0</v>
          </cell>
        </row>
        <row r="270">
          <cell r="I270">
            <v>0</v>
          </cell>
        </row>
        <row r="271">
          <cell r="I271">
            <v>0</v>
          </cell>
        </row>
        <row r="272">
          <cell r="I272">
            <v>0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13007385.219999999</v>
          </cell>
        </row>
      </sheetData>
      <sheetData sheetId="5">
        <row r="5">
          <cell r="I5">
            <v>1734650</v>
          </cell>
        </row>
        <row r="6">
          <cell r="I6">
            <v>1554650</v>
          </cell>
        </row>
        <row r="7">
          <cell r="I7">
            <v>1135125</v>
          </cell>
        </row>
        <row r="8">
          <cell r="I8">
            <v>95625</v>
          </cell>
        </row>
        <row r="9">
          <cell r="I9">
            <v>0</v>
          </cell>
        </row>
        <row r="10">
          <cell r="I10">
            <v>0</v>
          </cell>
        </row>
        <row r="11">
          <cell r="I11">
            <v>0</v>
          </cell>
        </row>
        <row r="12">
          <cell r="I12">
            <v>0</v>
          </cell>
        </row>
        <row r="13">
          <cell r="I13">
            <v>100000</v>
          </cell>
        </row>
        <row r="14">
          <cell r="I14">
            <v>25000</v>
          </cell>
        </row>
        <row r="15">
          <cell r="I15">
            <v>0</v>
          </cell>
        </row>
        <row r="16">
          <cell r="I16">
            <v>0</v>
          </cell>
        </row>
        <row r="17">
          <cell r="I17">
            <v>0</v>
          </cell>
        </row>
        <row r="18">
          <cell r="I18">
            <v>0</v>
          </cell>
        </row>
        <row r="19">
          <cell r="I19">
            <v>198900</v>
          </cell>
        </row>
        <row r="20">
          <cell r="I20">
            <v>180000</v>
          </cell>
        </row>
        <row r="21">
          <cell r="I21">
            <v>0</v>
          </cell>
        </row>
        <row r="22">
          <cell r="I22">
            <v>180000</v>
          </cell>
        </row>
        <row r="23">
          <cell r="I23">
            <v>0</v>
          </cell>
        </row>
        <row r="24">
          <cell r="I24">
            <v>391095.73699999996</v>
          </cell>
        </row>
        <row r="25">
          <cell r="I25">
            <v>340346.5</v>
          </cell>
        </row>
        <row r="26">
          <cell r="I26">
            <v>0</v>
          </cell>
        </row>
        <row r="27">
          <cell r="I27">
            <v>0</v>
          </cell>
        </row>
        <row r="28">
          <cell r="I28">
            <v>25720.941999999999</v>
          </cell>
        </row>
        <row r="29">
          <cell r="I29">
            <v>0</v>
          </cell>
        </row>
        <row r="30">
          <cell r="I30">
            <v>0</v>
          </cell>
        </row>
        <row r="31">
          <cell r="I31">
            <v>25028.294999999998</v>
          </cell>
        </row>
        <row r="32">
          <cell r="I32">
            <v>1842239.12</v>
          </cell>
        </row>
        <row r="33">
          <cell r="I33">
            <v>258566</v>
          </cell>
        </row>
        <row r="34">
          <cell r="I34">
            <v>0</v>
          </cell>
        </row>
        <row r="35">
          <cell r="I35">
            <v>258566</v>
          </cell>
        </row>
        <row r="38">
          <cell r="I38">
            <v>0</v>
          </cell>
        </row>
        <row r="39">
          <cell r="I39">
            <v>0</v>
          </cell>
        </row>
        <row r="40">
          <cell r="I40">
            <v>0</v>
          </cell>
        </row>
        <row r="41">
          <cell r="I41">
            <v>0</v>
          </cell>
        </row>
        <row r="42">
          <cell r="I42">
            <v>1192452.1200000001</v>
          </cell>
        </row>
        <row r="43">
          <cell r="I43">
            <v>705979</v>
          </cell>
        </row>
        <row r="48">
          <cell r="I48">
            <v>0</v>
          </cell>
        </row>
        <row r="49">
          <cell r="I49">
            <v>255715.12</v>
          </cell>
        </row>
        <row r="50">
          <cell r="I50">
            <v>213674</v>
          </cell>
        </row>
        <row r="53">
          <cell r="I53">
            <v>0</v>
          </cell>
        </row>
        <row r="54">
          <cell r="I54">
            <v>0</v>
          </cell>
        </row>
        <row r="55">
          <cell r="I55">
            <v>0</v>
          </cell>
        </row>
        <row r="56">
          <cell r="I56">
            <v>0</v>
          </cell>
        </row>
        <row r="57">
          <cell r="I57">
            <v>17084</v>
          </cell>
        </row>
        <row r="60">
          <cell r="I60">
            <v>0</v>
          </cell>
        </row>
        <row r="61">
          <cell r="I61">
            <v>0</v>
          </cell>
        </row>
        <row r="62">
          <cell r="I62">
            <v>0</v>
          </cell>
        </row>
        <row r="63">
          <cell r="I63">
            <v>391221</v>
          </cell>
        </row>
        <row r="64">
          <cell r="I64">
            <v>390223</v>
          </cell>
        </row>
        <row r="68">
          <cell r="I68">
            <v>0</v>
          </cell>
        </row>
        <row r="69">
          <cell r="I69">
            <v>0</v>
          </cell>
        </row>
        <row r="70">
          <cell r="I70">
            <v>0</v>
          </cell>
        </row>
        <row r="71">
          <cell r="I71">
            <v>998</v>
          </cell>
        </row>
        <row r="72">
          <cell r="I72">
            <v>0</v>
          </cell>
        </row>
        <row r="73">
          <cell r="I73">
            <v>0</v>
          </cell>
        </row>
        <row r="74">
          <cell r="I74">
            <v>0</v>
          </cell>
        </row>
        <row r="75">
          <cell r="I75">
            <v>0</v>
          </cell>
        </row>
        <row r="76">
          <cell r="I76">
            <v>0</v>
          </cell>
        </row>
        <row r="77">
          <cell r="I77">
            <v>0</v>
          </cell>
        </row>
        <row r="78">
          <cell r="I78">
            <v>0</v>
          </cell>
        </row>
        <row r="79">
          <cell r="I79">
            <v>0</v>
          </cell>
        </row>
        <row r="80">
          <cell r="I80">
            <v>0</v>
          </cell>
        </row>
        <row r="81">
          <cell r="I81">
            <v>0</v>
          </cell>
        </row>
        <row r="82">
          <cell r="I82">
            <v>0</v>
          </cell>
        </row>
        <row r="83">
          <cell r="I83">
            <v>0</v>
          </cell>
        </row>
        <row r="84">
          <cell r="I84">
            <v>0</v>
          </cell>
        </row>
        <row r="85">
          <cell r="I85">
            <v>0</v>
          </cell>
        </row>
        <row r="86">
          <cell r="I86">
            <v>0</v>
          </cell>
        </row>
        <row r="87">
          <cell r="I87">
            <v>0</v>
          </cell>
        </row>
        <row r="88">
          <cell r="I88">
            <v>0</v>
          </cell>
        </row>
        <row r="89">
          <cell r="I89">
            <v>0</v>
          </cell>
        </row>
        <row r="90">
          <cell r="I90">
            <v>0</v>
          </cell>
        </row>
        <row r="91">
          <cell r="I91">
            <v>0</v>
          </cell>
        </row>
        <row r="92">
          <cell r="I92">
            <v>0</v>
          </cell>
        </row>
        <row r="93">
          <cell r="I93">
            <v>0</v>
          </cell>
        </row>
        <row r="94">
          <cell r="I94">
            <v>0</v>
          </cell>
        </row>
        <row r="95">
          <cell r="I95">
            <v>0</v>
          </cell>
        </row>
        <row r="96">
          <cell r="I96">
            <v>0</v>
          </cell>
        </row>
        <row r="97">
          <cell r="I97">
            <v>0</v>
          </cell>
        </row>
        <row r="98">
          <cell r="I98">
            <v>0</v>
          </cell>
        </row>
        <row r="99">
          <cell r="I99">
            <v>0</v>
          </cell>
        </row>
        <row r="100">
          <cell r="I100">
            <v>0</v>
          </cell>
        </row>
        <row r="101">
          <cell r="I101">
            <v>0</v>
          </cell>
        </row>
        <row r="102">
          <cell r="I102">
            <v>0</v>
          </cell>
        </row>
        <row r="103">
          <cell r="I103">
            <v>0</v>
          </cell>
        </row>
        <row r="104">
          <cell r="I104">
            <v>0</v>
          </cell>
        </row>
        <row r="105">
          <cell r="I105">
            <v>0</v>
          </cell>
        </row>
        <row r="106">
          <cell r="I106">
            <v>0</v>
          </cell>
        </row>
        <row r="107">
          <cell r="I107">
            <v>0</v>
          </cell>
        </row>
        <row r="108">
          <cell r="I108">
            <v>0</v>
          </cell>
        </row>
        <row r="109">
          <cell r="I109">
            <v>0</v>
          </cell>
        </row>
        <row r="110">
          <cell r="I110">
            <v>0</v>
          </cell>
        </row>
        <row r="111">
          <cell r="I111">
            <v>0</v>
          </cell>
        </row>
        <row r="112">
          <cell r="I112">
            <v>0</v>
          </cell>
        </row>
        <row r="113">
          <cell r="I113">
            <v>0</v>
          </cell>
        </row>
        <row r="114">
          <cell r="I114">
            <v>0</v>
          </cell>
        </row>
        <row r="115">
          <cell r="I115">
            <v>0</v>
          </cell>
        </row>
        <row r="116">
          <cell r="I116">
            <v>0</v>
          </cell>
        </row>
        <row r="117">
          <cell r="I117">
            <v>0</v>
          </cell>
        </row>
        <row r="118">
          <cell r="I118">
            <v>0</v>
          </cell>
        </row>
        <row r="119">
          <cell r="I119">
            <v>0</v>
          </cell>
        </row>
        <row r="120">
          <cell r="I120">
            <v>0</v>
          </cell>
        </row>
        <row r="121">
          <cell r="I121">
            <v>0</v>
          </cell>
        </row>
        <row r="122">
          <cell r="I122">
            <v>0</v>
          </cell>
        </row>
        <row r="123">
          <cell r="I123">
            <v>0</v>
          </cell>
        </row>
        <row r="124">
          <cell r="I124">
            <v>0</v>
          </cell>
        </row>
        <row r="125">
          <cell r="I125">
            <v>0</v>
          </cell>
        </row>
        <row r="126">
          <cell r="I126">
            <v>0</v>
          </cell>
        </row>
        <row r="127">
          <cell r="I127">
            <v>0</v>
          </cell>
        </row>
        <row r="128">
          <cell r="I128">
            <v>0</v>
          </cell>
        </row>
        <row r="129">
          <cell r="I129">
            <v>0</v>
          </cell>
        </row>
        <row r="130">
          <cell r="I130">
            <v>0</v>
          </cell>
        </row>
        <row r="131">
          <cell r="I131">
            <v>0</v>
          </cell>
        </row>
        <row r="132">
          <cell r="I132">
            <v>0</v>
          </cell>
        </row>
        <row r="133">
          <cell r="I133">
            <v>0</v>
          </cell>
        </row>
        <row r="134">
          <cell r="I134">
            <v>0</v>
          </cell>
        </row>
        <row r="135">
          <cell r="I135">
            <v>0</v>
          </cell>
        </row>
        <row r="136">
          <cell r="I136">
            <v>0</v>
          </cell>
        </row>
        <row r="137">
          <cell r="I137">
            <v>0</v>
          </cell>
        </row>
        <row r="138">
          <cell r="I138">
            <v>0</v>
          </cell>
        </row>
        <row r="139">
          <cell r="I139">
            <v>0</v>
          </cell>
        </row>
        <row r="140">
          <cell r="I140">
            <v>0</v>
          </cell>
        </row>
        <row r="141">
          <cell r="I141">
            <v>0</v>
          </cell>
        </row>
        <row r="142">
          <cell r="I142">
            <v>0</v>
          </cell>
        </row>
        <row r="143">
          <cell r="I143">
            <v>0</v>
          </cell>
        </row>
        <row r="144">
          <cell r="I144">
            <v>0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0</v>
          </cell>
        </row>
        <row r="148">
          <cell r="I148">
            <v>0</v>
          </cell>
        </row>
        <row r="149">
          <cell r="I149">
            <v>0</v>
          </cell>
        </row>
        <row r="150">
          <cell r="I150">
            <v>0</v>
          </cell>
        </row>
        <row r="151">
          <cell r="I151">
            <v>0</v>
          </cell>
        </row>
        <row r="152">
          <cell r="I152">
            <v>0</v>
          </cell>
        </row>
        <row r="153">
          <cell r="I153">
            <v>0</v>
          </cell>
        </row>
        <row r="154">
          <cell r="I154">
            <v>0</v>
          </cell>
        </row>
        <row r="155">
          <cell r="I155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I163">
            <v>0</v>
          </cell>
        </row>
        <row r="164">
          <cell r="I164">
            <v>0</v>
          </cell>
        </row>
        <row r="165">
          <cell r="I165">
            <v>0</v>
          </cell>
        </row>
        <row r="166">
          <cell r="I166">
            <v>0</v>
          </cell>
        </row>
        <row r="167">
          <cell r="I167">
            <v>0</v>
          </cell>
        </row>
        <row r="168">
          <cell r="I168">
            <v>0</v>
          </cell>
        </row>
        <row r="169">
          <cell r="I169">
            <v>0</v>
          </cell>
        </row>
        <row r="170">
          <cell r="I170">
            <v>0</v>
          </cell>
        </row>
        <row r="171">
          <cell r="I171">
            <v>0</v>
          </cell>
        </row>
        <row r="172">
          <cell r="I172">
            <v>0</v>
          </cell>
        </row>
        <row r="173">
          <cell r="I173">
            <v>0</v>
          </cell>
        </row>
        <row r="174">
          <cell r="I174">
            <v>0</v>
          </cell>
        </row>
        <row r="175">
          <cell r="I175">
            <v>0</v>
          </cell>
        </row>
        <row r="176">
          <cell r="I176">
            <v>0</v>
          </cell>
        </row>
        <row r="177">
          <cell r="I177">
            <v>0</v>
          </cell>
        </row>
        <row r="178">
          <cell r="I178">
            <v>0</v>
          </cell>
        </row>
        <row r="179">
          <cell r="I179">
            <v>0</v>
          </cell>
        </row>
        <row r="180">
          <cell r="I180">
            <v>0</v>
          </cell>
        </row>
        <row r="181">
          <cell r="I181">
            <v>0</v>
          </cell>
        </row>
        <row r="182">
          <cell r="I182">
            <v>0</v>
          </cell>
        </row>
        <row r="183">
          <cell r="I183">
            <v>0</v>
          </cell>
        </row>
        <row r="184">
          <cell r="I184">
            <v>0</v>
          </cell>
        </row>
        <row r="185">
          <cell r="I185">
            <v>0</v>
          </cell>
        </row>
        <row r="186">
          <cell r="I186">
            <v>0</v>
          </cell>
        </row>
        <row r="187">
          <cell r="I187">
            <v>0</v>
          </cell>
        </row>
        <row r="188">
          <cell r="I188">
            <v>0</v>
          </cell>
        </row>
        <row r="189">
          <cell r="I189">
            <v>0</v>
          </cell>
        </row>
        <row r="190">
          <cell r="I190">
            <v>0</v>
          </cell>
        </row>
        <row r="191">
          <cell r="I191">
            <v>0</v>
          </cell>
        </row>
        <row r="192">
          <cell r="I192">
            <v>0</v>
          </cell>
        </row>
        <row r="193">
          <cell r="I193">
            <v>0</v>
          </cell>
        </row>
        <row r="194">
          <cell r="I194">
            <v>0</v>
          </cell>
        </row>
        <row r="195">
          <cell r="I195">
            <v>0</v>
          </cell>
        </row>
        <row r="196">
          <cell r="I196">
            <v>0</v>
          </cell>
        </row>
        <row r="197">
          <cell r="I197">
            <v>0</v>
          </cell>
        </row>
        <row r="198">
          <cell r="I198">
            <v>0</v>
          </cell>
        </row>
        <row r="199">
          <cell r="I199">
            <v>0</v>
          </cell>
        </row>
        <row r="200">
          <cell r="I200">
            <v>0</v>
          </cell>
        </row>
        <row r="201">
          <cell r="I201">
            <v>0</v>
          </cell>
        </row>
        <row r="202">
          <cell r="I202">
            <v>0</v>
          </cell>
        </row>
        <row r="203">
          <cell r="I203">
            <v>0</v>
          </cell>
        </row>
        <row r="204">
          <cell r="I204">
            <v>0</v>
          </cell>
        </row>
        <row r="205">
          <cell r="I205">
            <v>0</v>
          </cell>
        </row>
        <row r="206">
          <cell r="I206">
            <v>0</v>
          </cell>
        </row>
        <row r="207">
          <cell r="I207">
            <v>0</v>
          </cell>
        </row>
        <row r="208">
          <cell r="I208">
            <v>0</v>
          </cell>
        </row>
        <row r="209">
          <cell r="I209">
            <v>0</v>
          </cell>
        </row>
        <row r="210">
          <cell r="I210">
            <v>0</v>
          </cell>
        </row>
        <row r="211">
          <cell r="I211">
            <v>0</v>
          </cell>
        </row>
        <row r="212">
          <cell r="I212">
            <v>0</v>
          </cell>
        </row>
        <row r="213">
          <cell r="I213">
            <v>0</v>
          </cell>
        </row>
        <row r="214">
          <cell r="I214">
            <v>0</v>
          </cell>
        </row>
        <row r="215">
          <cell r="I215">
            <v>0</v>
          </cell>
        </row>
        <row r="216">
          <cell r="I216">
            <v>0</v>
          </cell>
        </row>
        <row r="217">
          <cell r="I217">
            <v>0</v>
          </cell>
        </row>
        <row r="218">
          <cell r="I218">
            <v>0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I231">
            <v>0</v>
          </cell>
        </row>
        <row r="232">
          <cell r="I232">
            <v>0</v>
          </cell>
        </row>
        <row r="233">
          <cell r="I233">
            <v>0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I249">
            <v>0</v>
          </cell>
        </row>
        <row r="250">
          <cell r="I250">
            <v>0</v>
          </cell>
        </row>
        <row r="251">
          <cell r="I251">
            <v>0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I264">
            <v>0</v>
          </cell>
        </row>
        <row r="265">
          <cell r="I265">
            <v>0</v>
          </cell>
        </row>
        <row r="266">
          <cell r="I266">
            <v>0</v>
          </cell>
        </row>
        <row r="267">
          <cell r="I267">
            <v>0</v>
          </cell>
        </row>
        <row r="268">
          <cell r="I268">
            <v>3967984.8569999998</v>
          </cell>
        </row>
      </sheetData>
      <sheetData sheetId="6">
        <row r="5">
          <cell r="I5">
            <v>0</v>
          </cell>
        </row>
        <row r="6">
          <cell r="I6">
            <v>0</v>
          </cell>
        </row>
        <row r="7">
          <cell r="I7">
            <v>0</v>
          </cell>
        </row>
        <row r="8">
          <cell r="I8">
            <v>0</v>
          </cell>
        </row>
        <row r="9">
          <cell r="I9">
            <v>0</v>
          </cell>
        </row>
        <row r="10">
          <cell r="I10">
            <v>0</v>
          </cell>
        </row>
        <row r="11">
          <cell r="I11">
            <v>0</v>
          </cell>
        </row>
        <row r="12">
          <cell r="I12">
            <v>0</v>
          </cell>
        </row>
        <row r="13">
          <cell r="I13">
            <v>0</v>
          </cell>
        </row>
        <row r="14">
          <cell r="I14">
            <v>0</v>
          </cell>
        </row>
        <row r="15">
          <cell r="I15">
            <v>0</v>
          </cell>
        </row>
        <row r="16">
          <cell r="I16">
            <v>0</v>
          </cell>
        </row>
        <row r="17">
          <cell r="I17">
            <v>0</v>
          </cell>
        </row>
        <row r="18">
          <cell r="I18">
            <v>0</v>
          </cell>
        </row>
        <row r="19">
          <cell r="I19">
            <v>0</v>
          </cell>
        </row>
        <row r="20">
          <cell r="I20">
            <v>0</v>
          </cell>
        </row>
        <row r="21">
          <cell r="I21">
            <v>0</v>
          </cell>
        </row>
        <row r="22">
          <cell r="I22">
            <v>0</v>
          </cell>
        </row>
        <row r="23">
          <cell r="I23">
            <v>0</v>
          </cell>
        </row>
        <row r="24">
          <cell r="I24">
            <v>0</v>
          </cell>
        </row>
        <row r="25">
          <cell r="I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I28">
            <v>0</v>
          </cell>
        </row>
        <row r="29">
          <cell r="I29">
            <v>0</v>
          </cell>
        </row>
        <row r="30">
          <cell r="I30">
            <v>0</v>
          </cell>
        </row>
        <row r="31">
          <cell r="I31">
            <v>0</v>
          </cell>
        </row>
        <row r="32">
          <cell r="I32">
            <v>0</v>
          </cell>
        </row>
        <row r="33">
          <cell r="I33">
            <v>0</v>
          </cell>
        </row>
        <row r="34">
          <cell r="I34">
            <v>0</v>
          </cell>
        </row>
        <row r="35">
          <cell r="I35">
            <v>0</v>
          </cell>
        </row>
        <row r="36">
          <cell r="I36">
            <v>0</v>
          </cell>
        </row>
        <row r="37">
          <cell r="I37">
            <v>0</v>
          </cell>
        </row>
        <row r="38">
          <cell r="I38">
            <v>0</v>
          </cell>
        </row>
        <row r="39">
          <cell r="I39">
            <v>0</v>
          </cell>
        </row>
        <row r="40">
          <cell r="I40">
            <v>0</v>
          </cell>
        </row>
        <row r="41">
          <cell r="I41">
            <v>0</v>
          </cell>
        </row>
        <row r="42">
          <cell r="I42">
            <v>0</v>
          </cell>
        </row>
        <row r="43">
          <cell r="I43">
            <v>0</v>
          </cell>
        </row>
        <row r="44">
          <cell r="I44">
            <v>0</v>
          </cell>
        </row>
        <row r="45">
          <cell r="I45">
            <v>0</v>
          </cell>
        </row>
        <row r="46">
          <cell r="I46">
            <v>0</v>
          </cell>
        </row>
        <row r="47">
          <cell r="I47">
            <v>0</v>
          </cell>
        </row>
        <row r="48">
          <cell r="I48">
            <v>0</v>
          </cell>
        </row>
        <row r="49">
          <cell r="I49">
            <v>0</v>
          </cell>
        </row>
        <row r="50">
          <cell r="I50">
            <v>0</v>
          </cell>
        </row>
        <row r="51">
          <cell r="I51">
            <v>0</v>
          </cell>
        </row>
        <row r="52">
          <cell r="I52">
            <v>0</v>
          </cell>
        </row>
        <row r="53">
          <cell r="I53">
            <v>0</v>
          </cell>
        </row>
        <row r="54">
          <cell r="I54">
            <v>0</v>
          </cell>
        </row>
        <row r="55">
          <cell r="I55">
            <v>0</v>
          </cell>
        </row>
        <row r="56">
          <cell r="I56">
            <v>0</v>
          </cell>
        </row>
        <row r="57">
          <cell r="I57">
            <v>0</v>
          </cell>
        </row>
        <row r="58">
          <cell r="I58">
            <v>0</v>
          </cell>
        </row>
        <row r="59">
          <cell r="I59">
            <v>0</v>
          </cell>
        </row>
        <row r="60">
          <cell r="I60">
            <v>0</v>
          </cell>
        </row>
        <row r="61">
          <cell r="I61">
            <v>0</v>
          </cell>
        </row>
        <row r="62">
          <cell r="I62">
            <v>0</v>
          </cell>
        </row>
        <row r="63">
          <cell r="I63">
            <v>0</v>
          </cell>
        </row>
        <row r="64">
          <cell r="I64">
            <v>0</v>
          </cell>
        </row>
        <row r="65">
          <cell r="I65">
            <v>0</v>
          </cell>
        </row>
        <row r="66">
          <cell r="I66">
            <v>0</v>
          </cell>
        </row>
        <row r="67">
          <cell r="I67">
            <v>0</v>
          </cell>
        </row>
        <row r="68">
          <cell r="I68">
            <v>0</v>
          </cell>
        </row>
        <row r="69">
          <cell r="I69">
            <v>0</v>
          </cell>
        </row>
        <row r="70">
          <cell r="I70">
            <v>0</v>
          </cell>
        </row>
        <row r="71">
          <cell r="I71">
            <v>0</v>
          </cell>
        </row>
        <row r="72">
          <cell r="I72">
            <v>0</v>
          </cell>
        </row>
        <row r="73">
          <cell r="I73">
            <v>0</v>
          </cell>
        </row>
        <row r="74">
          <cell r="I74">
            <v>0</v>
          </cell>
        </row>
        <row r="75">
          <cell r="I75">
            <v>1985517</v>
          </cell>
        </row>
        <row r="76">
          <cell r="I76">
            <v>0</v>
          </cell>
        </row>
        <row r="77">
          <cell r="I77">
            <v>0</v>
          </cell>
        </row>
        <row r="78">
          <cell r="I78">
            <v>0</v>
          </cell>
        </row>
        <row r="79">
          <cell r="I79">
            <v>0</v>
          </cell>
        </row>
        <row r="80">
          <cell r="I80">
            <v>0</v>
          </cell>
        </row>
        <row r="81">
          <cell r="I81">
            <v>0</v>
          </cell>
        </row>
        <row r="82">
          <cell r="I82">
            <v>0</v>
          </cell>
        </row>
        <row r="83">
          <cell r="I83">
            <v>0</v>
          </cell>
        </row>
        <row r="84">
          <cell r="I84">
            <v>0</v>
          </cell>
        </row>
        <row r="85">
          <cell r="I85">
            <v>0</v>
          </cell>
        </row>
        <row r="86">
          <cell r="I86">
            <v>0</v>
          </cell>
        </row>
        <row r="87">
          <cell r="I87">
            <v>0</v>
          </cell>
        </row>
        <row r="88">
          <cell r="I88">
            <v>0</v>
          </cell>
        </row>
        <row r="89">
          <cell r="I89">
            <v>0</v>
          </cell>
        </row>
        <row r="90">
          <cell r="I90">
            <v>0</v>
          </cell>
        </row>
        <row r="91">
          <cell r="I91">
            <v>0</v>
          </cell>
        </row>
        <row r="92">
          <cell r="I92">
            <v>0</v>
          </cell>
        </row>
        <row r="93">
          <cell r="I93">
            <v>0</v>
          </cell>
        </row>
        <row r="94">
          <cell r="I94">
            <v>0</v>
          </cell>
        </row>
        <row r="95">
          <cell r="I95">
            <v>0</v>
          </cell>
        </row>
        <row r="96">
          <cell r="I96">
            <v>0</v>
          </cell>
        </row>
        <row r="97">
          <cell r="I97">
            <v>0</v>
          </cell>
        </row>
        <row r="98">
          <cell r="I98">
            <v>0</v>
          </cell>
        </row>
        <row r="99">
          <cell r="I99">
            <v>0</v>
          </cell>
        </row>
        <row r="100">
          <cell r="I100">
            <v>0</v>
          </cell>
        </row>
        <row r="101">
          <cell r="I101">
            <v>0</v>
          </cell>
        </row>
        <row r="102">
          <cell r="I102">
            <v>0</v>
          </cell>
        </row>
        <row r="103">
          <cell r="I103">
            <v>0</v>
          </cell>
        </row>
        <row r="104">
          <cell r="I104">
            <v>0</v>
          </cell>
        </row>
        <row r="105">
          <cell r="I105">
            <v>0</v>
          </cell>
        </row>
        <row r="106">
          <cell r="I106">
            <v>0</v>
          </cell>
        </row>
        <row r="107">
          <cell r="I107">
            <v>0</v>
          </cell>
        </row>
        <row r="108">
          <cell r="I108">
            <v>0</v>
          </cell>
        </row>
        <row r="109">
          <cell r="I109">
            <v>0</v>
          </cell>
        </row>
        <row r="110">
          <cell r="I110">
            <v>0</v>
          </cell>
        </row>
        <row r="111">
          <cell r="I111">
            <v>0</v>
          </cell>
        </row>
        <row r="112">
          <cell r="I112">
            <v>0</v>
          </cell>
        </row>
        <row r="113">
          <cell r="I113">
            <v>0</v>
          </cell>
        </row>
        <row r="114">
          <cell r="I114">
            <v>0</v>
          </cell>
        </row>
        <row r="115">
          <cell r="I115">
            <v>0</v>
          </cell>
        </row>
        <row r="116">
          <cell r="I116">
            <v>0</v>
          </cell>
        </row>
        <row r="117">
          <cell r="I117">
            <v>0</v>
          </cell>
        </row>
        <row r="118">
          <cell r="I118">
            <v>0</v>
          </cell>
        </row>
        <row r="119">
          <cell r="I119">
            <v>0</v>
          </cell>
        </row>
        <row r="120">
          <cell r="I120">
            <v>0</v>
          </cell>
        </row>
        <row r="121">
          <cell r="I121">
            <v>0</v>
          </cell>
        </row>
        <row r="122">
          <cell r="I122">
            <v>0</v>
          </cell>
        </row>
        <row r="123">
          <cell r="I123">
            <v>0</v>
          </cell>
        </row>
        <row r="124">
          <cell r="I124">
            <v>0</v>
          </cell>
        </row>
        <row r="125">
          <cell r="I125">
            <v>0</v>
          </cell>
        </row>
        <row r="126">
          <cell r="I126">
            <v>0</v>
          </cell>
        </row>
        <row r="127">
          <cell r="I127">
            <v>0</v>
          </cell>
        </row>
        <row r="128">
          <cell r="I128">
            <v>0</v>
          </cell>
        </row>
        <row r="129">
          <cell r="I129">
            <v>0</v>
          </cell>
        </row>
        <row r="130">
          <cell r="I130">
            <v>0</v>
          </cell>
        </row>
        <row r="131">
          <cell r="I131">
            <v>0</v>
          </cell>
        </row>
        <row r="132">
          <cell r="I132">
            <v>0</v>
          </cell>
        </row>
        <row r="133">
          <cell r="I133">
            <v>0</v>
          </cell>
        </row>
        <row r="134">
          <cell r="I134">
            <v>0</v>
          </cell>
        </row>
        <row r="135">
          <cell r="I135">
            <v>0</v>
          </cell>
        </row>
        <row r="136">
          <cell r="I136">
            <v>0</v>
          </cell>
        </row>
        <row r="137">
          <cell r="I137">
            <v>0</v>
          </cell>
        </row>
        <row r="138">
          <cell r="I138">
            <v>0</v>
          </cell>
        </row>
        <row r="139">
          <cell r="I139">
            <v>0</v>
          </cell>
        </row>
        <row r="140">
          <cell r="I140">
            <v>0</v>
          </cell>
        </row>
        <row r="141">
          <cell r="I141">
            <v>0</v>
          </cell>
        </row>
        <row r="142">
          <cell r="I142">
            <v>0</v>
          </cell>
        </row>
        <row r="143">
          <cell r="I143">
            <v>0</v>
          </cell>
        </row>
        <row r="144">
          <cell r="I144">
            <v>0</v>
          </cell>
        </row>
        <row r="145">
          <cell r="I145">
            <v>0</v>
          </cell>
        </row>
        <row r="146">
          <cell r="I146">
            <v>1985517</v>
          </cell>
        </row>
        <row r="147">
          <cell r="I147">
            <v>0</v>
          </cell>
        </row>
        <row r="148">
          <cell r="I148">
            <v>0</v>
          </cell>
        </row>
        <row r="149">
          <cell r="I149">
            <v>0</v>
          </cell>
        </row>
        <row r="150">
          <cell r="I150">
            <v>0</v>
          </cell>
        </row>
        <row r="151">
          <cell r="I151">
            <v>0</v>
          </cell>
        </row>
        <row r="152">
          <cell r="I152">
            <v>0</v>
          </cell>
        </row>
        <row r="153">
          <cell r="I153">
            <v>0</v>
          </cell>
        </row>
        <row r="154">
          <cell r="I154">
            <v>0</v>
          </cell>
        </row>
        <row r="155">
          <cell r="I155">
            <v>0</v>
          </cell>
        </row>
        <row r="156">
          <cell r="I156">
            <v>0</v>
          </cell>
        </row>
        <row r="157">
          <cell r="I157">
            <v>301625</v>
          </cell>
        </row>
        <row r="158">
          <cell r="I158">
            <v>237500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64125</v>
          </cell>
        </row>
        <row r="162">
          <cell r="I162">
            <v>0</v>
          </cell>
        </row>
        <row r="163">
          <cell r="I163">
            <v>0</v>
          </cell>
        </row>
        <row r="164">
          <cell r="I164">
            <v>0</v>
          </cell>
        </row>
        <row r="165">
          <cell r="I165">
            <v>0</v>
          </cell>
        </row>
        <row r="166">
          <cell r="I166">
            <v>0</v>
          </cell>
        </row>
        <row r="167">
          <cell r="I167">
            <v>0</v>
          </cell>
        </row>
        <row r="168">
          <cell r="I168">
            <v>0</v>
          </cell>
        </row>
        <row r="169">
          <cell r="I169">
            <v>0</v>
          </cell>
        </row>
        <row r="170">
          <cell r="I170">
            <v>0</v>
          </cell>
        </row>
        <row r="171">
          <cell r="I171">
            <v>0</v>
          </cell>
        </row>
        <row r="172">
          <cell r="I172">
            <v>0</v>
          </cell>
        </row>
        <row r="173">
          <cell r="I173">
            <v>0</v>
          </cell>
        </row>
        <row r="174">
          <cell r="I174">
            <v>0</v>
          </cell>
        </row>
        <row r="175">
          <cell r="I175">
            <v>0</v>
          </cell>
        </row>
        <row r="176">
          <cell r="I176">
            <v>0</v>
          </cell>
        </row>
        <row r="177">
          <cell r="I177">
            <v>0</v>
          </cell>
        </row>
        <row r="178">
          <cell r="I178">
            <v>0</v>
          </cell>
        </row>
        <row r="179">
          <cell r="I179">
            <v>0</v>
          </cell>
        </row>
        <row r="180">
          <cell r="I180">
            <v>0</v>
          </cell>
        </row>
        <row r="181">
          <cell r="I181">
            <v>0</v>
          </cell>
        </row>
        <row r="182">
          <cell r="I182">
            <v>0</v>
          </cell>
        </row>
        <row r="183">
          <cell r="I183">
            <v>0</v>
          </cell>
        </row>
        <row r="184">
          <cell r="I184">
            <v>0</v>
          </cell>
        </row>
        <row r="185">
          <cell r="I185">
            <v>0</v>
          </cell>
        </row>
        <row r="186">
          <cell r="I186">
            <v>0</v>
          </cell>
        </row>
        <row r="187">
          <cell r="I187">
            <v>0</v>
          </cell>
        </row>
        <row r="188">
          <cell r="I188">
            <v>0</v>
          </cell>
        </row>
        <row r="189">
          <cell r="I189">
            <v>0</v>
          </cell>
        </row>
        <row r="190">
          <cell r="I190">
            <v>0</v>
          </cell>
        </row>
        <row r="191">
          <cell r="I191">
            <v>0</v>
          </cell>
        </row>
        <row r="192">
          <cell r="I192">
            <v>0</v>
          </cell>
        </row>
        <row r="193">
          <cell r="I193">
            <v>0</v>
          </cell>
        </row>
        <row r="194">
          <cell r="I194">
            <v>0</v>
          </cell>
        </row>
        <row r="195">
          <cell r="I195">
            <v>0</v>
          </cell>
        </row>
        <row r="196">
          <cell r="I196">
            <v>0</v>
          </cell>
        </row>
        <row r="197">
          <cell r="I197">
            <v>0</v>
          </cell>
        </row>
        <row r="198">
          <cell r="I198">
            <v>0</v>
          </cell>
        </row>
        <row r="199">
          <cell r="I199">
            <v>0</v>
          </cell>
        </row>
        <row r="200">
          <cell r="I200">
            <v>0</v>
          </cell>
        </row>
        <row r="201">
          <cell r="I201">
            <v>0</v>
          </cell>
        </row>
        <row r="202">
          <cell r="I202">
            <v>0</v>
          </cell>
        </row>
        <row r="203">
          <cell r="I203">
            <v>0</v>
          </cell>
        </row>
        <row r="204">
          <cell r="I204">
            <v>0</v>
          </cell>
        </row>
        <row r="205">
          <cell r="I205">
            <v>0</v>
          </cell>
        </row>
        <row r="206">
          <cell r="I206">
            <v>0</v>
          </cell>
        </row>
        <row r="207">
          <cell r="I207">
            <v>0</v>
          </cell>
        </row>
        <row r="208">
          <cell r="I208">
            <v>0</v>
          </cell>
        </row>
        <row r="209">
          <cell r="I209">
            <v>0</v>
          </cell>
        </row>
        <row r="210">
          <cell r="I210">
            <v>0</v>
          </cell>
        </row>
        <row r="211">
          <cell r="I211">
            <v>0</v>
          </cell>
        </row>
        <row r="212">
          <cell r="I212">
            <v>0</v>
          </cell>
        </row>
        <row r="213">
          <cell r="I213">
            <v>0</v>
          </cell>
        </row>
        <row r="214">
          <cell r="I214">
            <v>0</v>
          </cell>
        </row>
        <row r="215">
          <cell r="I215">
            <v>0</v>
          </cell>
        </row>
        <row r="216">
          <cell r="I216">
            <v>0</v>
          </cell>
        </row>
        <row r="217">
          <cell r="I217">
            <v>0</v>
          </cell>
        </row>
        <row r="218">
          <cell r="I218">
            <v>0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I231">
            <v>0</v>
          </cell>
        </row>
        <row r="232">
          <cell r="I232">
            <v>0</v>
          </cell>
        </row>
        <row r="233">
          <cell r="I233">
            <v>0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I249">
            <v>0</v>
          </cell>
        </row>
        <row r="250">
          <cell r="I250">
            <v>0</v>
          </cell>
        </row>
        <row r="251">
          <cell r="I251">
            <v>0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2287142</v>
          </cell>
        </row>
      </sheetData>
      <sheetData sheetId="7">
        <row r="5">
          <cell r="I5">
            <v>0</v>
          </cell>
        </row>
        <row r="6">
          <cell r="I6">
            <v>0</v>
          </cell>
        </row>
        <row r="7">
          <cell r="I7">
            <v>0</v>
          </cell>
        </row>
        <row r="8">
          <cell r="I8">
            <v>0</v>
          </cell>
        </row>
        <row r="9">
          <cell r="I9">
            <v>0</v>
          </cell>
        </row>
        <row r="10">
          <cell r="I10">
            <v>0</v>
          </cell>
        </row>
        <row r="11">
          <cell r="I11">
            <v>0</v>
          </cell>
        </row>
        <row r="12">
          <cell r="I12">
            <v>0</v>
          </cell>
        </row>
        <row r="13">
          <cell r="I13">
            <v>0</v>
          </cell>
        </row>
        <row r="14">
          <cell r="I14">
            <v>0</v>
          </cell>
        </row>
        <row r="15">
          <cell r="I15">
            <v>0</v>
          </cell>
        </row>
        <row r="16">
          <cell r="I16">
            <v>0</v>
          </cell>
        </row>
        <row r="17">
          <cell r="I17">
            <v>0</v>
          </cell>
        </row>
        <row r="18">
          <cell r="I18">
            <v>0</v>
          </cell>
        </row>
        <row r="19">
          <cell r="I19">
            <v>0</v>
          </cell>
        </row>
        <row r="20">
          <cell r="I20">
            <v>0</v>
          </cell>
        </row>
        <row r="21">
          <cell r="I21">
            <v>0</v>
          </cell>
        </row>
        <row r="22">
          <cell r="I22">
            <v>0</v>
          </cell>
        </row>
        <row r="23">
          <cell r="I23">
            <v>0</v>
          </cell>
        </row>
        <row r="24">
          <cell r="I24">
            <v>0</v>
          </cell>
        </row>
        <row r="25">
          <cell r="I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I28">
            <v>0</v>
          </cell>
        </row>
        <row r="29">
          <cell r="I29">
            <v>0</v>
          </cell>
        </row>
        <row r="30">
          <cell r="I30">
            <v>0</v>
          </cell>
        </row>
        <row r="31">
          <cell r="I31">
            <v>0</v>
          </cell>
        </row>
        <row r="32">
          <cell r="I32">
            <v>476500</v>
          </cell>
        </row>
        <row r="33">
          <cell r="I33">
            <v>150000</v>
          </cell>
        </row>
        <row r="34">
          <cell r="I34">
            <v>0</v>
          </cell>
        </row>
        <row r="35">
          <cell r="I35">
            <v>150000</v>
          </cell>
        </row>
        <row r="36">
          <cell r="I36">
            <v>0</v>
          </cell>
        </row>
        <row r="37">
          <cell r="I37">
            <v>0</v>
          </cell>
        </row>
        <row r="38">
          <cell r="I38">
            <v>0</v>
          </cell>
        </row>
        <row r="39">
          <cell r="I39">
            <v>0</v>
          </cell>
        </row>
        <row r="40">
          <cell r="I40">
            <v>204000</v>
          </cell>
        </row>
        <row r="41">
          <cell r="I41">
            <v>0</v>
          </cell>
        </row>
        <row r="42">
          <cell r="I42">
            <v>0</v>
          </cell>
        </row>
        <row r="43">
          <cell r="I43">
            <v>0</v>
          </cell>
        </row>
        <row r="44">
          <cell r="I44">
            <v>169000</v>
          </cell>
        </row>
        <row r="45">
          <cell r="I45">
            <v>0</v>
          </cell>
        </row>
        <row r="46">
          <cell r="I46">
            <v>0</v>
          </cell>
        </row>
        <row r="47">
          <cell r="I47">
            <v>0</v>
          </cell>
        </row>
        <row r="48">
          <cell r="I48">
            <v>0</v>
          </cell>
        </row>
        <row r="49">
          <cell r="I49">
            <v>35000</v>
          </cell>
        </row>
        <row r="50">
          <cell r="I50">
            <v>0</v>
          </cell>
        </row>
        <row r="51">
          <cell r="I51">
            <v>0</v>
          </cell>
        </row>
        <row r="52">
          <cell r="I52">
            <v>0</v>
          </cell>
        </row>
        <row r="53">
          <cell r="I53">
            <v>122500</v>
          </cell>
        </row>
        <row r="54">
          <cell r="I54">
            <v>121500</v>
          </cell>
        </row>
        <row r="55">
          <cell r="I55">
            <v>0</v>
          </cell>
        </row>
        <row r="56">
          <cell r="I56">
            <v>0</v>
          </cell>
        </row>
        <row r="57">
          <cell r="I57">
            <v>0</v>
          </cell>
        </row>
        <row r="58">
          <cell r="I58">
            <v>1000</v>
          </cell>
        </row>
        <row r="59">
          <cell r="I59">
            <v>0</v>
          </cell>
        </row>
        <row r="60">
          <cell r="I60">
            <v>0</v>
          </cell>
        </row>
        <row r="61">
          <cell r="I61">
            <v>0</v>
          </cell>
        </row>
        <row r="62">
          <cell r="I62">
            <v>0</v>
          </cell>
        </row>
        <row r="63">
          <cell r="I63">
            <v>0</v>
          </cell>
        </row>
        <row r="64">
          <cell r="I64">
            <v>0</v>
          </cell>
        </row>
        <row r="65">
          <cell r="I65">
            <v>0</v>
          </cell>
        </row>
        <row r="66">
          <cell r="I66">
            <v>0</v>
          </cell>
        </row>
        <row r="67">
          <cell r="I67">
            <v>0</v>
          </cell>
        </row>
        <row r="68">
          <cell r="I68">
            <v>0</v>
          </cell>
        </row>
        <row r="69">
          <cell r="I69">
            <v>0</v>
          </cell>
        </row>
        <row r="70">
          <cell r="I70">
            <v>0</v>
          </cell>
        </row>
        <row r="71">
          <cell r="I71">
            <v>0</v>
          </cell>
        </row>
        <row r="72">
          <cell r="I72">
            <v>0</v>
          </cell>
        </row>
        <row r="73">
          <cell r="I73">
            <v>0</v>
          </cell>
        </row>
        <row r="74">
          <cell r="I74">
            <v>0</v>
          </cell>
        </row>
        <row r="75">
          <cell r="I75">
            <v>0</v>
          </cell>
        </row>
        <row r="76">
          <cell r="I76">
            <v>0</v>
          </cell>
        </row>
        <row r="77">
          <cell r="I77">
            <v>0</v>
          </cell>
        </row>
        <row r="78">
          <cell r="I78">
            <v>0</v>
          </cell>
        </row>
        <row r="79">
          <cell r="I79">
            <v>0</v>
          </cell>
        </row>
        <row r="80">
          <cell r="I80">
            <v>0</v>
          </cell>
        </row>
        <row r="81">
          <cell r="I81">
            <v>0</v>
          </cell>
        </row>
        <row r="82">
          <cell r="I82">
            <v>0</v>
          </cell>
        </row>
        <row r="83">
          <cell r="I83">
            <v>0</v>
          </cell>
        </row>
        <row r="84">
          <cell r="I84">
            <v>0</v>
          </cell>
        </row>
        <row r="85">
          <cell r="I85">
            <v>0</v>
          </cell>
        </row>
        <row r="86">
          <cell r="I86">
            <v>0</v>
          </cell>
        </row>
        <row r="87">
          <cell r="I87">
            <v>0</v>
          </cell>
        </row>
        <row r="88">
          <cell r="I88">
            <v>0</v>
          </cell>
        </row>
        <row r="89">
          <cell r="I89">
            <v>0</v>
          </cell>
        </row>
        <row r="90">
          <cell r="I90">
            <v>0</v>
          </cell>
        </row>
        <row r="91">
          <cell r="I91">
            <v>0</v>
          </cell>
        </row>
        <row r="92">
          <cell r="I92">
            <v>0</v>
          </cell>
        </row>
        <row r="93">
          <cell r="I93">
            <v>0</v>
          </cell>
        </row>
        <row r="94">
          <cell r="I94">
            <v>0</v>
          </cell>
        </row>
        <row r="95">
          <cell r="I95">
            <v>0</v>
          </cell>
        </row>
        <row r="96">
          <cell r="I96">
            <v>0</v>
          </cell>
        </row>
        <row r="97">
          <cell r="I97">
            <v>0</v>
          </cell>
        </row>
        <row r="98">
          <cell r="I98">
            <v>0</v>
          </cell>
        </row>
        <row r="99">
          <cell r="I99">
            <v>0</v>
          </cell>
        </row>
        <row r="100">
          <cell r="I100">
            <v>0</v>
          </cell>
        </row>
        <row r="101">
          <cell r="I101">
            <v>0</v>
          </cell>
        </row>
        <row r="102">
          <cell r="I102">
            <v>0</v>
          </cell>
        </row>
        <row r="103">
          <cell r="I103">
            <v>0</v>
          </cell>
        </row>
        <row r="104">
          <cell r="I104">
            <v>0</v>
          </cell>
        </row>
        <row r="105">
          <cell r="I105">
            <v>0</v>
          </cell>
        </row>
        <row r="106">
          <cell r="I106">
            <v>0</v>
          </cell>
        </row>
        <row r="107">
          <cell r="I107">
            <v>0</v>
          </cell>
        </row>
        <row r="108">
          <cell r="I108">
            <v>0</v>
          </cell>
        </row>
        <row r="109">
          <cell r="I109">
            <v>0</v>
          </cell>
        </row>
        <row r="110">
          <cell r="I110">
            <v>0</v>
          </cell>
        </row>
        <row r="111">
          <cell r="I111">
            <v>0</v>
          </cell>
        </row>
        <row r="112">
          <cell r="I112">
            <v>0</v>
          </cell>
        </row>
        <row r="113">
          <cell r="I113">
            <v>0</v>
          </cell>
        </row>
        <row r="114">
          <cell r="I114">
            <v>0</v>
          </cell>
        </row>
        <row r="115">
          <cell r="I115">
            <v>0</v>
          </cell>
        </row>
        <row r="116">
          <cell r="I116">
            <v>0</v>
          </cell>
        </row>
        <row r="117">
          <cell r="I117">
            <v>0</v>
          </cell>
        </row>
        <row r="118">
          <cell r="I118">
            <v>0</v>
          </cell>
        </row>
        <row r="119">
          <cell r="I119">
            <v>0</v>
          </cell>
        </row>
        <row r="120">
          <cell r="I120">
            <v>0</v>
          </cell>
        </row>
        <row r="121">
          <cell r="I121">
            <v>0</v>
          </cell>
        </row>
        <row r="122">
          <cell r="I122">
            <v>0</v>
          </cell>
        </row>
        <row r="123">
          <cell r="I123">
            <v>0</v>
          </cell>
        </row>
        <row r="124">
          <cell r="I124">
            <v>0</v>
          </cell>
        </row>
        <row r="125">
          <cell r="I125">
            <v>0</v>
          </cell>
        </row>
        <row r="126">
          <cell r="I126">
            <v>0</v>
          </cell>
        </row>
        <row r="127">
          <cell r="I127">
            <v>0</v>
          </cell>
        </row>
        <row r="128">
          <cell r="I128">
            <v>0</v>
          </cell>
        </row>
        <row r="129">
          <cell r="I129">
            <v>0</v>
          </cell>
        </row>
        <row r="130">
          <cell r="I130">
            <v>0</v>
          </cell>
        </row>
        <row r="131">
          <cell r="I131">
            <v>0</v>
          </cell>
        </row>
        <row r="132">
          <cell r="I132">
            <v>0</v>
          </cell>
        </row>
        <row r="133">
          <cell r="I133">
            <v>0</v>
          </cell>
        </row>
        <row r="134">
          <cell r="I134">
            <v>0</v>
          </cell>
        </row>
        <row r="135">
          <cell r="I135">
            <v>0</v>
          </cell>
        </row>
        <row r="136">
          <cell r="I136">
            <v>0</v>
          </cell>
        </row>
        <row r="137">
          <cell r="I137">
            <v>0</v>
          </cell>
        </row>
        <row r="138">
          <cell r="I138">
            <v>0</v>
          </cell>
        </row>
        <row r="139">
          <cell r="I139">
            <v>0</v>
          </cell>
        </row>
        <row r="140">
          <cell r="I140">
            <v>0</v>
          </cell>
        </row>
        <row r="141">
          <cell r="I141">
            <v>0</v>
          </cell>
        </row>
        <row r="142">
          <cell r="I142">
            <v>0</v>
          </cell>
        </row>
        <row r="143">
          <cell r="I143">
            <v>0</v>
          </cell>
        </row>
        <row r="144">
          <cell r="I144">
            <v>0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0</v>
          </cell>
        </row>
        <row r="148">
          <cell r="I148">
            <v>0</v>
          </cell>
        </row>
        <row r="149">
          <cell r="I149">
            <v>0</v>
          </cell>
        </row>
        <row r="150">
          <cell r="I150">
            <v>0</v>
          </cell>
        </row>
        <row r="151">
          <cell r="I151">
            <v>0</v>
          </cell>
        </row>
        <row r="152">
          <cell r="I152">
            <v>0</v>
          </cell>
        </row>
        <row r="153">
          <cell r="I153">
            <v>0</v>
          </cell>
        </row>
        <row r="154">
          <cell r="I154">
            <v>0</v>
          </cell>
        </row>
        <row r="155">
          <cell r="I155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I163">
            <v>0</v>
          </cell>
        </row>
        <row r="164">
          <cell r="I164">
            <v>0</v>
          </cell>
        </row>
        <row r="165">
          <cell r="I165">
            <v>0</v>
          </cell>
        </row>
        <row r="166">
          <cell r="I166">
            <v>0</v>
          </cell>
        </row>
        <row r="167">
          <cell r="I167">
            <v>0</v>
          </cell>
        </row>
        <row r="168">
          <cell r="I168">
            <v>0</v>
          </cell>
        </row>
        <row r="169">
          <cell r="I169">
            <v>0</v>
          </cell>
        </row>
        <row r="170">
          <cell r="I170">
            <v>0</v>
          </cell>
        </row>
        <row r="171">
          <cell r="I171">
            <v>0</v>
          </cell>
        </row>
        <row r="172">
          <cell r="I172">
            <v>0</v>
          </cell>
        </row>
        <row r="173">
          <cell r="I173">
            <v>0</v>
          </cell>
        </row>
        <row r="174">
          <cell r="I174">
            <v>0</v>
          </cell>
        </row>
        <row r="175">
          <cell r="I175">
            <v>0</v>
          </cell>
        </row>
        <row r="176">
          <cell r="I176">
            <v>0</v>
          </cell>
        </row>
        <row r="177">
          <cell r="I177">
            <v>0</v>
          </cell>
        </row>
        <row r="178">
          <cell r="I178">
            <v>0</v>
          </cell>
        </row>
        <row r="179">
          <cell r="I179">
            <v>0</v>
          </cell>
        </row>
        <row r="180">
          <cell r="I180">
            <v>0</v>
          </cell>
        </row>
        <row r="181">
          <cell r="I181">
            <v>0</v>
          </cell>
        </row>
        <row r="182">
          <cell r="I182">
            <v>0</v>
          </cell>
        </row>
        <row r="183">
          <cell r="I183">
            <v>0</v>
          </cell>
        </row>
        <row r="184">
          <cell r="I184">
            <v>0</v>
          </cell>
        </row>
        <row r="185">
          <cell r="I185">
            <v>0</v>
          </cell>
        </row>
        <row r="186">
          <cell r="I186">
            <v>0</v>
          </cell>
        </row>
        <row r="187">
          <cell r="I187">
            <v>0</v>
          </cell>
        </row>
        <row r="188">
          <cell r="I188">
            <v>0</v>
          </cell>
        </row>
        <row r="189">
          <cell r="I189">
            <v>0</v>
          </cell>
        </row>
        <row r="190">
          <cell r="I190">
            <v>0</v>
          </cell>
        </row>
        <row r="191">
          <cell r="I191">
            <v>0</v>
          </cell>
        </row>
        <row r="192">
          <cell r="I192">
            <v>0</v>
          </cell>
        </row>
        <row r="193">
          <cell r="I193">
            <v>0</v>
          </cell>
        </row>
        <row r="194">
          <cell r="I194">
            <v>0</v>
          </cell>
        </row>
        <row r="195">
          <cell r="I195">
            <v>0</v>
          </cell>
        </row>
        <row r="196">
          <cell r="I196">
            <v>0</v>
          </cell>
        </row>
        <row r="197">
          <cell r="I197">
            <v>0</v>
          </cell>
        </row>
        <row r="198">
          <cell r="I198">
            <v>0</v>
          </cell>
        </row>
        <row r="199">
          <cell r="I199">
            <v>0</v>
          </cell>
        </row>
        <row r="200">
          <cell r="I200">
            <v>0</v>
          </cell>
        </row>
        <row r="201">
          <cell r="I201">
            <v>0</v>
          </cell>
        </row>
        <row r="202">
          <cell r="I202">
            <v>0</v>
          </cell>
        </row>
        <row r="203">
          <cell r="I203">
            <v>0</v>
          </cell>
        </row>
        <row r="204">
          <cell r="I204">
            <v>0</v>
          </cell>
        </row>
        <row r="205">
          <cell r="I205">
            <v>0</v>
          </cell>
        </row>
        <row r="206">
          <cell r="I206">
            <v>0</v>
          </cell>
        </row>
        <row r="207">
          <cell r="I207">
            <v>0</v>
          </cell>
        </row>
        <row r="208">
          <cell r="I208">
            <v>0</v>
          </cell>
        </row>
        <row r="209">
          <cell r="I209">
            <v>0</v>
          </cell>
        </row>
        <row r="210">
          <cell r="I210">
            <v>0</v>
          </cell>
        </row>
        <row r="211">
          <cell r="I211">
            <v>0</v>
          </cell>
        </row>
        <row r="212">
          <cell r="I212">
            <v>0</v>
          </cell>
        </row>
        <row r="213">
          <cell r="I213">
            <v>0</v>
          </cell>
        </row>
        <row r="214">
          <cell r="I214">
            <v>0</v>
          </cell>
        </row>
        <row r="215">
          <cell r="I215">
            <v>0</v>
          </cell>
        </row>
        <row r="216">
          <cell r="I216">
            <v>0</v>
          </cell>
        </row>
        <row r="217">
          <cell r="I217">
            <v>0</v>
          </cell>
        </row>
        <row r="218">
          <cell r="I218">
            <v>0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I231">
            <v>0</v>
          </cell>
        </row>
        <row r="232">
          <cell r="I232">
            <v>0</v>
          </cell>
        </row>
        <row r="233">
          <cell r="I233">
            <v>0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I249">
            <v>0</v>
          </cell>
        </row>
        <row r="250">
          <cell r="I250">
            <v>0</v>
          </cell>
        </row>
        <row r="251">
          <cell r="I251">
            <v>0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476500</v>
          </cell>
        </row>
      </sheetData>
      <sheetData sheetId="8">
        <row r="5">
          <cell r="I5">
            <v>0</v>
          </cell>
        </row>
        <row r="6">
          <cell r="I6">
            <v>0</v>
          </cell>
        </row>
        <row r="7">
          <cell r="I7">
            <v>0</v>
          </cell>
        </row>
        <row r="8">
          <cell r="I8">
            <v>0</v>
          </cell>
        </row>
        <row r="9">
          <cell r="I9">
            <v>0</v>
          </cell>
        </row>
        <row r="10">
          <cell r="I10">
            <v>0</v>
          </cell>
        </row>
        <row r="11">
          <cell r="I11">
            <v>0</v>
          </cell>
        </row>
        <row r="12">
          <cell r="I12">
            <v>0</v>
          </cell>
        </row>
        <row r="13">
          <cell r="I13">
            <v>0</v>
          </cell>
        </row>
        <row r="14">
          <cell r="I14">
            <v>0</v>
          </cell>
        </row>
        <row r="15">
          <cell r="I15">
            <v>0</v>
          </cell>
        </row>
        <row r="16">
          <cell r="I16">
            <v>0</v>
          </cell>
        </row>
        <row r="17">
          <cell r="I17">
            <v>0</v>
          </cell>
        </row>
        <row r="18">
          <cell r="I18">
            <v>0</v>
          </cell>
        </row>
        <row r="19">
          <cell r="I19">
            <v>0</v>
          </cell>
        </row>
        <row r="20">
          <cell r="I20">
            <v>0</v>
          </cell>
        </row>
        <row r="21">
          <cell r="I21">
            <v>0</v>
          </cell>
        </row>
        <row r="22">
          <cell r="I22">
            <v>0</v>
          </cell>
        </row>
        <row r="23">
          <cell r="I23">
            <v>0</v>
          </cell>
        </row>
        <row r="24">
          <cell r="I24">
            <v>0</v>
          </cell>
        </row>
        <row r="25">
          <cell r="I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I28">
            <v>0</v>
          </cell>
        </row>
        <row r="29">
          <cell r="I29">
            <v>0</v>
          </cell>
        </row>
        <row r="30">
          <cell r="I30">
            <v>0</v>
          </cell>
        </row>
        <row r="31">
          <cell r="I31">
            <v>0</v>
          </cell>
        </row>
        <row r="32">
          <cell r="I32">
            <v>125112</v>
          </cell>
        </row>
        <row r="33">
          <cell r="I33">
            <v>0</v>
          </cell>
        </row>
        <row r="34">
          <cell r="I34">
            <v>0</v>
          </cell>
        </row>
        <row r="35">
          <cell r="I35">
            <v>0</v>
          </cell>
        </row>
        <row r="36">
          <cell r="I36">
            <v>0</v>
          </cell>
        </row>
        <row r="37">
          <cell r="I37">
            <v>0</v>
          </cell>
        </row>
        <row r="38">
          <cell r="I38">
            <v>0</v>
          </cell>
        </row>
        <row r="39">
          <cell r="I39">
            <v>0</v>
          </cell>
        </row>
        <row r="40">
          <cell r="I40">
            <v>101081</v>
          </cell>
        </row>
        <row r="41">
          <cell r="I41">
            <v>97061</v>
          </cell>
        </row>
        <row r="44">
          <cell r="I44">
            <v>0</v>
          </cell>
        </row>
        <row r="45">
          <cell r="I45">
            <v>0</v>
          </cell>
        </row>
        <row r="46">
          <cell r="I46">
            <v>0</v>
          </cell>
        </row>
        <row r="47">
          <cell r="I47">
            <v>0</v>
          </cell>
        </row>
        <row r="48">
          <cell r="I48">
            <v>0</v>
          </cell>
        </row>
        <row r="49">
          <cell r="I49">
            <v>0</v>
          </cell>
        </row>
        <row r="50">
          <cell r="I50">
            <v>0</v>
          </cell>
        </row>
        <row r="51">
          <cell r="I51">
            <v>4020</v>
          </cell>
        </row>
        <row r="52">
          <cell r="I52">
            <v>0</v>
          </cell>
        </row>
        <row r="53">
          <cell r="I53">
            <v>0</v>
          </cell>
        </row>
        <row r="54">
          <cell r="I54">
            <v>0</v>
          </cell>
        </row>
        <row r="55">
          <cell r="I55">
            <v>24031</v>
          </cell>
        </row>
        <row r="56">
          <cell r="I56">
            <v>24031</v>
          </cell>
        </row>
        <row r="57">
          <cell r="I57">
            <v>0</v>
          </cell>
        </row>
        <row r="58">
          <cell r="I58">
            <v>0</v>
          </cell>
        </row>
        <row r="59">
          <cell r="I59">
            <v>0</v>
          </cell>
        </row>
        <row r="60">
          <cell r="I60">
            <v>0</v>
          </cell>
        </row>
        <row r="61">
          <cell r="I61">
            <v>0</v>
          </cell>
        </row>
        <row r="62">
          <cell r="I62">
            <v>0</v>
          </cell>
        </row>
        <row r="63">
          <cell r="I63">
            <v>0</v>
          </cell>
        </row>
        <row r="64">
          <cell r="I64">
            <v>0</v>
          </cell>
        </row>
        <row r="65">
          <cell r="I65">
            <v>0</v>
          </cell>
        </row>
        <row r="66">
          <cell r="I66">
            <v>0</v>
          </cell>
        </row>
        <row r="67">
          <cell r="I67">
            <v>0</v>
          </cell>
        </row>
        <row r="68">
          <cell r="I68">
            <v>0</v>
          </cell>
        </row>
        <row r="69">
          <cell r="I69">
            <v>0</v>
          </cell>
        </row>
        <row r="70">
          <cell r="I70">
            <v>0</v>
          </cell>
        </row>
        <row r="71">
          <cell r="I71">
            <v>0</v>
          </cell>
        </row>
        <row r="72">
          <cell r="I72">
            <v>0</v>
          </cell>
        </row>
        <row r="73">
          <cell r="I73">
            <v>0</v>
          </cell>
        </row>
        <row r="74">
          <cell r="I74">
            <v>0</v>
          </cell>
        </row>
        <row r="75">
          <cell r="I75">
            <v>0</v>
          </cell>
        </row>
        <row r="76">
          <cell r="I76">
            <v>0</v>
          </cell>
        </row>
        <row r="77">
          <cell r="I77">
            <v>0</v>
          </cell>
        </row>
        <row r="78">
          <cell r="I78">
            <v>0</v>
          </cell>
        </row>
        <row r="79">
          <cell r="I79">
            <v>0</v>
          </cell>
        </row>
        <row r="80">
          <cell r="I80">
            <v>0</v>
          </cell>
        </row>
        <row r="81">
          <cell r="I81">
            <v>0</v>
          </cell>
        </row>
        <row r="82">
          <cell r="I82">
            <v>0</v>
          </cell>
        </row>
        <row r="83">
          <cell r="I83">
            <v>0</v>
          </cell>
        </row>
        <row r="84">
          <cell r="I84">
            <v>0</v>
          </cell>
        </row>
        <row r="85">
          <cell r="I85">
            <v>0</v>
          </cell>
        </row>
        <row r="86">
          <cell r="I86">
            <v>0</v>
          </cell>
        </row>
        <row r="87">
          <cell r="I87">
            <v>0</v>
          </cell>
        </row>
        <row r="88">
          <cell r="I88">
            <v>0</v>
          </cell>
        </row>
        <row r="89">
          <cell r="I89">
            <v>0</v>
          </cell>
        </row>
        <row r="90">
          <cell r="I90">
            <v>0</v>
          </cell>
        </row>
        <row r="91">
          <cell r="I91">
            <v>0</v>
          </cell>
        </row>
        <row r="92">
          <cell r="I92">
            <v>0</v>
          </cell>
        </row>
        <row r="93">
          <cell r="I93">
            <v>0</v>
          </cell>
        </row>
        <row r="94">
          <cell r="I94">
            <v>0</v>
          </cell>
        </row>
        <row r="95">
          <cell r="I95">
            <v>0</v>
          </cell>
        </row>
        <row r="96">
          <cell r="I96">
            <v>0</v>
          </cell>
        </row>
        <row r="97">
          <cell r="I97">
            <v>0</v>
          </cell>
        </row>
        <row r="98">
          <cell r="I98">
            <v>0</v>
          </cell>
        </row>
        <row r="99">
          <cell r="I99">
            <v>0</v>
          </cell>
        </row>
        <row r="100">
          <cell r="I100">
            <v>0</v>
          </cell>
        </row>
        <row r="101">
          <cell r="I101">
            <v>0</v>
          </cell>
        </row>
        <row r="102">
          <cell r="I102">
            <v>0</v>
          </cell>
        </row>
        <row r="103">
          <cell r="I103">
            <v>0</v>
          </cell>
        </row>
        <row r="104">
          <cell r="I104">
            <v>0</v>
          </cell>
        </row>
        <row r="105">
          <cell r="I105">
            <v>0</v>
          </cell>
        </row>
        <row r="106">
          <cell r="I106">
            <v>0</v>
          </cell>
        </row>
        <row r="107">
          <cell r="I107">
            <v>0</v>
          </cell>
        </row>
        <row r="108">
          <cell r="I108">
            <v>0</v>
          </cell>
        </row>
        <row r="109">
          <cell r="I109">
            <v>0</v>
          </cell>
        </row>
        <row r="110">
          <cell r="I110">
            <v>0</v>
          </cell>
        </row>
        <row r="111">
          <cell r="I111">
            <v>0</v>
          </cell>
        </row>
        <row r="112">
          <cell r="I112">
            <v>0</v>
          </cell>
        </row>
        <row r="113">
          <cell r="I113">
            <v>0</v>
          </cell>
        </row>
        <row r="114">
          <cell r="I114">
            <v>0</v>
          </cell>
        </row>
        <row r="115">
          <cell r="I115">
            <v>0</v>
          </cell>
        </row>
        <row r="116">
          <cell r="I116">
            <v>0</v>
          </cell>
        </row>
        <row r="117">
          <cell r="I117">
            <v>0</v>
          </cell>
        </row>
        <row r="118">
          <cell r="I118">
            <v>0</v>
          </cell>
        </row>
        <row r="119">
          <cell r="I119">
            <v>0</v>
          </cell>
        </row>
        <row r="120">
          <cell r="I120">
            <v>0</v>
          </cell>
        </row>
        <row r="121">
          <cell r="I121">
            <v>0</v>
          </cell>
        </row>
        <row r="122">
          <cell r="I122">
            <v>0</v>
          </cell>
        </row>
        <row r="123">
          <cell r="I123">
            <v>0</v>
          </cell>
        </row>
        <row r="124">
          <cell r="I124">
            <v>0</v>
          </cell>
        </row>
        <row r="125">
          <cell r="I125">
            <v>0</v>
          </cell>
        </row>
        <row r="126">
          <cell r="I126">
            <v>0</v>
          </cell>
        </row>
        <row r="127">
          <cell r="I127">
            <v>0</v>
          </cell>
        </row>
        <row r="128">
          <cell r="I128">
            <v>0</v>
          </cell>
        </row>
        <row r="129">
          <cell r="I129">
            <v>0</v>
          </cell>
        </row>
        <row r="130">
          <cell r="I130">
            <v>0</v>
          </cell>
        </row>
        <row r="131">
          <cell r="I131">
            <v>0</v>
          </cell>
        </row>
        <row r="132">
          <cell r="I132">
            <v>0</v>
          </cell>
        </row>
        <row r="133">
          <cell r="I133">
            <v>0</v>
          </cell>
        </row>
        <row r="134">
          <cell r="I134">
            <v>0</v>
          </cell>
        </row>
        <row r="135">
          <cell r="I135">
            <v>0</v>
          </cell>
        </row>
        <row r="136">
          <cell r="I136">
            <v>0</v>
          </cell>
        </row>
        <row r="137">
          <cell r="I137">
            <v>0</v>
          </cell>
        </row>
        <row r="138">
          <cell r="I138">
            <v>0</v>
          </cell>
        </row>
        <row r="139">
          <cell r="I139">
            <v>0</v>
          </cell>
        </row>
        <row r="140">
          <cell r="I140">
            <v>0</v>
          </cell>
        </row>
        <row r="141">
          <cell r="I141">
            <v>0</v>
          </cell>
        </row>
        <row r="142">
          <cell r="I142">
            <v>0</v>
          </cell>
        </row>
        <row r="143">
          <cell r="I143">
            <v>0</v>
          </cell>
        </row>
        <row r="144">
          <cell r="I144">
            <v>0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0</v>
          </cell>
        </row>
        <row r="148">
          <cell r="I148">
            <v>0</v>
          </cell>
        </row>
        <row r="149">
          <cell r="I149">
            <v>0</v>
          </cell>
        </row>
        <row r="150">
          <cell r="I150">
            <v>0</v>
          </cell>
        </row>
        <row r="151">
          <cell r="I151">
            <v>0</v>
          </cell>
        </row>
        <row r="152">
          <cell r="I152">
            <v>0</v>
          </cell>
        </row>
        <row r="153">
          <cell r="I153">
            <v>0</v>
          </cell>
        </row>
        <row r="154">
          <cell r="I154">
            <v>0</v>
          </cell>
        </row>
        <row r="155">
          <cell r="I155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I163">
            <v>0</v>
          </cell>
        </row>
        <row r="164">
          <cell r="I164">
            <v>0</v>
          </cell>
        </row>
        <row r="165">
          <cell r="I165">
            <v>0</v>
          </cell>
        </row>
        <row r="166">
          <cell r="I166">
            <v>0</v>
          </cell>
        </row>
        <row r="167">
          <cell r="I167">
            <v>0</v>
          </cell>
        </row>
        <row r="168">
          <cell r="I168">
            <v>0</v>
          </cell>
        </row>
        <row r="169">
          <cell r="I169">
            <v>0</v>
          </cell>
        </row>
        <row r="170">
          <cell r="I170">
            <v>0</v>
          </cell>
        </row>
        <row r="171">
          <cell r="I171">
            <v>0</v>
          </cell>
        </row>
        <row r="172">
          <cell r="I172">
            <v>0</v>
          </cell>
        </row>
        <row r="173">
          <cell r="I173">
            <v>0</v>
          </cell>
        </row>
        <row r="174">
          <cell r="I174">
            <v>0</v>
          </cell>
        </row>
        <row r="175">
          <cell r="I175">
            <v>0</v>
          </cell>
        </row>
        <row r="176">
          <cell r="I176">
            <v>0</v>
          </cell>
        </row>
        <row r="177">
          <cell r="I177">
            <v>0</v>
          </cell>
        </row>
        <row r="178">
          <cell r="I178">
            <v>0</v>
          </cell>
        </row>
        <row r="179">
          <cell r="I179">
            <v>0</v>
          </cell>
        </row>
        <row r="180">
          <cell r="I180">
            <v>0</v>
          </cell>
        </row>
        <row r="181">
          <cell r="I181">
            <v>0</v>
          </cell>
        </row>
        <row r="182">
          <cell r="I182">
            <v>0</v>
          </cell>
        </row>
        <row r="183">
          <cell r="I183">
            <v>0</v>
          </cell>
        </row>
        <row r="184">
          <cell r="I184">
            <v>0</v>
          </cell>
        </row>
        <row r="185">
          <cell r="I185">
            <v>0</v>
          </cell>
        </row>
        <row r="186">
          <cell r="I186">
            <v>0</v>
          </cell>
        </row>
        <row r="187">
          <cell r="I187">
            <v>0</v>
          </cell>
        </row>
        <row r="188">
          <cell r="I188">
            <v>0</v>
          </cell>
        </row>
        <row r="189">
          <cell r="I189">
            <v>0</v>
          </cell>
        </row>
        <row r="190">
          <cell r="I190">
            <v>0</v>
          </cell>
        </row>
        <row r="191">
          <cell r="I191">
            <v>0</v>
          </cell>
        </row>
        <row r="192">
          <cell r="I192">
            <v>0</v>
          </cell>
        </row>
        <row r="193">
          <cell r="I193">
            <v>0</v>
          </cell>
        </row>
        <row r="194">
          <cell r="I194">
            <v>0</v>
          </cell>
        </row>
        <row r="195">
          <cell r="I195">
            <v>0</v>
          </cell>
        </row>
        <row r="196">
          <cell r="I196">
            <v>0</v>
          </cell>
        </row>
        <row r="197">
          <cell r="I197">
            <v>0</v>
          </cell>
        </row>
        <row r="198">
          <cell r="I198">
            <v>0</v>
          </cell>
        </row>
        <row r="199">
          <cell r="I199">
            <v>0</v>
          </cell>
        </row>
        <row r="200">
          <cell r="I200">
            <v>0</v>
          </cell>
        </row>
        <row r="201">
          <cell r="I201">
            <v>0</v>
          </cell>
        </row>
        <row r="202">
          <cell r="I202">
            <v>0</v>
          </cell>
        </row>
        <row r="203">
          <cell r="I203">
            <v>0</v>
          </cell>
        </row>
        <row r="204">
          <cell r="I204">
            <v>0</v>
          </cell>
        </row>
        <row r="205">
          <cell r="I205">
            <v>0</v>
          </cell>
        </row>
        <row r="206">
          <cell r="I206">
            <v>0</v>
          </cell>
        </row>
        <row r="207">
          <cell r="I207">
            <v>0</v>
          </cell>
        </row>
        <row r="208">
          <cell r="I208">
            <v>0</v>
          </cell>
        </row>
        <row r="209">
          <cell r="I209">
            <v>0</v>
          </cell>
        </row>
        <row r="210">
          <cell r="I210">
            <v>0</v>
          </cell>
        </row>
        <row r="211">
          <cell r="I211">
            <v>0</v>
          </cell>
        </row>
        <row r="212">
          <cell r="I212">
            <v>0</v>
          </cell>
        </row>
        <row r="213">
          <cell r="I213">
            <v>0</v>
          </cell>
        </row>
        <row r="214">
          <cell r="I214">
            <v>0</v>
          </cell>
        </row>
        <row r="215">
          <cell r="I215">
            <v>0</v>
          </cell>
        </row>
        <row r="216">
          <cell r="I216">
            <v>0</v>
          </cell>
        </row>
        <row r="217">
          <cell r="I217">
            <v>0</v>
          </cell>
        </row>
        <row r="218">
          <cell r="I218">
            <v>0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I231">
            <v>0</v>
          </cell>
        </row>
        <row r="232">
          <cell r="I232">
            <v>0</v>
          </cell>
        </row>
        <row r="233">
          <cell r="I233">
            <v>0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I249">
            <v>0</v>
          </cell>
        </row>
        <row r="250">
          <cell r="I250">
            <v>0</v>
          </cell>
        </row>
        <row r="251">
          <cell r="I251">
            <v>0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125112</v>
          </cell>
        </row>
      </sheetData>
      <sheetData sheetId="9">
        <row r="5">
          <cell r="I5">
            <v>1468982</v>
          </cell>
        </row>
        <row r="6">
          <cell r="I6">
            <v>1468982</v>
          </cell>
        </row>
        <row r="7">
          <cell r="I7">
            <v>1123360</v>
          </cell>
        </row>
        <row r="10">
          <cell r="I10">
            <v>94990</v>
          </cell>
        </row>
        <row r="13">
          <cell r="I13">
            <v>0</v>
          </cell>
        </row>
        <row r="14">
          <cell r="I14">
            <v>94990</v>
          </cell>
        </row>
        <row r="17">
          <cell r="I17">
            <v>0</v>
          </cell>
        </row>
        <row r="18">
          <cell r="I18">
            <v>0</v>
          </cell>
        </row>
        <row r="19">
          <cell r="I19">
            <v>59000</v>
          </cell>
        </row>
        <row r="22">
          <cell r="I22">
            <v>14750</v>
          </cell>
        </row>
        <row r="25">
          <cell r="I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I28">
            <v>0</v>
          </cell>
        </row>
        <row r="29">
          <cell r="I29">
            <v>81892</v>
          </cell>
        </row>
        <row r="32">
          <cell r="I32">
            <v>0</v>
          </cell>
        </row>
        <row r="33">
          <cell r="I33">
            <v>0</v>
          </cell>
        </row>
        <row r="34">
          <cell r="I34">
            <v>0</v>
          </cell>
        </row>
        <row r="35">
          <cell r="I35">
            <v>0</v>
          </cell>
        </row>
        <row r="36">
          <cell r="I36">
            <v>318236.79999999999</v>
          </cell>
        </row>
        <row r="37">
          <cell r="I37">
            <v>289976.8</v>
          </cell>
        </row>
        <row r="40">
          <cell r="I40">
            <v>0</v>
          </cell>
        </row>
        <row r="41">
          <cell r="I41">
            <v>0</v>
          </cell>
        </row>
        <row r="42">
          <cell r="I42">
            <v>14363</v>
          </cell>
        </row>
        <row r="45">
          <cell r="I45">
            <v>0</v>
          </cell>
        </row>
        <row r="46">
          <cell r="I46">
            <v>0</v>
          </cell>
        </row>
        <row r="47">
          <cell r="I47">
            <v>13897</v>
          </cell>
        </row>
        <row r="50">
          <cell r="I50">
            <v>1773938</v>
          </cell>
        </row>
        <row r="51">
          <cell r="I51">
            <v>147873</v>
          </cell>
        </row>
        <row r="52">
          <cell r="I52">
            <v>0</v>
          </cell>
        </row>
        <row r="53">
          <cell r="I53">
            <v>147873</v>
          </cell>
        </row>
        <row r="56">
          <cell r="I56">
            <v>0</v>
          </cell>
        </row>
        <row r="57">
          <cell r="I57">
            <v>0</v>
          </cell>
        </row>
        <row r="58">
          <cell r="I58">
            <v>0</v>
          </cell>
        </row>
        <row r="59">
          <cell r="I59">
            <v>0</v>
          </cell>
        </row>
        <row r="60">
          <cell r="I60">
            <v>871995</v>
          </cell>
        </row>
        <row r="61">
          <cell r="I61">
            <v>789646</v>
          </cell>
        </row>
        <row r="71">
          <cell r="I71">
            <v>0</v>
          </cell>
        </row>
        <row r="72">
          <cell r="I72">
            <v>0</v>
          </cell>
        </row>
        <row r="73">
          <cell r="I73">
            <v>45165</v>
          </cell>
        </row>
        <row r="76">
          <cell r="I76">
            <v>0</v>
          </cell>
        </row>
        <row r="77">
          <cell r="I77">
            <v>0</v>
          </cell>
        </row>
        <row r="78">
          <cell r="I78">
            <v>0</v>
          </cell>
        </row>
        <row r="79">
          <cell r="I79">
            <v>0</v>
          </cell>
        </row>
        <row r="80">
          <cell r="I80">
            <v>37184</v>
          </cell>
        </row>
        <row r="83">
          <cell r="I83">
            <v>429846</v>
          </cell>
        </row>
        <row r="84">
          <cell r="I84">
            <v>0</v>
          </cell>
        </row>
        <row r="85">
          <cell r="I85">
            <v>429846</v>
          </cell>
        </row>
        <row r="86">
          <cell r="I86">
            <v>324224</v>
          </cell>
        </row>
        <row r="87">
          <cell r="I87">
            <v>300228</v>
          </cell>
        </row>
        <row r="90">
          <cell r="I90">
            <v>0</v>
          </cell>
        </row>
        <row r="91">
          <cell r="I91">
            <v>0</v>
          </cell>
        </row>
        <row r="92">
          <cell r="I92">
            <v>0</v>
          </cell>
        </row>
        <row r="93">
          <cell r="I93">
            <v>23996</v>
          </cell>
        </row>
        <row r="96">
          <cell r="I96">
            <v>0</v>
          </cell>
        </row>
        <row r="97">
          <cell r="I97">
            <v>0</v>
          </cell>
        </row>
        <row r="98">
          <cell r="I98">
            <v>0</v>
          </cell>
        </row>
        <row r="99">
          <cell r="I99">
            <v>0</v>
          </cell>
        </row>
        <row r="100">
          <cell r="I100">
            <v>0</v>
          </cell>
        </row>
        <row r="101">
          <cell r="I101">
            <v>0</v>
          </cell>
        </row>
        <row r="102">
          <cell r="I102">
            <v>0</v>
          </cell>
        </row>
        <row r="103">
          <cell r="I103">
            <v>0</v>
          </cell>
        </row>
        <row r="104">
          <cell r="I104">
            <v>0</v>
          </cell>
        </row>
        <row r="105">
          <cell r="I105">
            <v>0</v>
          </cell>
        </row>
        <row r="106">
          <cell r="I106">
            <v>0</v>
          </cell>
        </row>
        <row r="107">
          <cell r="I107">
            <v>0</v>
          </cell>
        </row>
        <row r="108">
          <cell r="I108">
            <v>0</v>
          </cell>
        </row>
        <row r="109">
          <cell r="I109">
            <v>0</v>
          </cell>
        </row>
        <row r="110">
          <cell r="I110">
            <v>0</v>
          </cell>
        </row>
        <row r="111">
          <cell r="I111">
            <v>0</v>
          </cell>
        </row>
        <row r="112">
          <cell r="I112">
            <v>0</v>
          </cell>
        </row>
        <row r="113">
          <cell r="I113">
            <v>0</v>
          </cell>
        </row>
        <row r="114">
          <cell r="I114">
            <v>0</v>
          </cell>
        </row>
        <row r="115">
          <cell r="I115">
            <v>0</v>
          </cell>
        </row>
        <row r="116">
          <cell r="I116">
            <v>0</v>
          </cell>
        </row>
        <row r="117">
          <cell r="I117">
            <v>0</v>
          </cell>
        </row>
        <row r="118">
          <cell r="I118">
            <v>0</v>
          </cell>
        </row>
        <row r="119">
          <cell r="I119">
            <v>0</v>
          </cell>
        </row>
        <row r="120">
          <cell r="I120">
            <v>0</v>
          </cell>
        </row>
        <row r="121">
          <cell r="I121">
            <v>0</v>
          </cell>
        </row>
        <row r="122">
          <cell r="I122">
            <v>0</v>
          </cell>
        </row>
        <row r="123">
          <cell r="I123">
            <v>0</v>
          </cell>
        </row>
        <row r="124">
          <cell r="I124">
            <v>0</v>
          </cell>
        </row>
        <row r="125">
          <cell r="I125">
            <v>0</v>
          </cell>
        </row>
        <row r="126">
          <cell r="I126">
            <v>0</v>
          </cell>
        </row>
        <row r="127">
          <cell r="I127">
            <v>0</v>
          </cell>
        </row>
        <row r="128">
          <cell r="I128">
            <v>0</v>
          </cell>
        </row>
        <row r="129">
          <cell r="I129">
            <v>0</v>
          </cell>
        </row>
        <row r="130">
          <cell r="I130">
            <v>0</v>
          </cell>
        </row>
        <row r="131">
          <cell r="I131">
            <v>0</v>
          </cell>
        </row>
        <row r="132">
          <cell r="I132">
            <v>0</v>
          </cell>
        </row>
        <row r="133">
          <cell r="I133">
            <v>0</v>
          </cell>
        </row>
        <row r="134">
          <cell r="I134">
            <v>0</v>
          </cell>
        </row>
        <row r="135">
          <cell r="I135">
            <v>0</v>
          </cell>
        </row>
        <row r="136">
          <cell r="I136">
            <v>0</v>
          </cell>
        </row>
        <row r="137">
          <cell r="I137">
            <v>0</v>
          </cell>
        </row>
        <row r="138">
          <cell r="I138">
            <v>0</v>
          </cell>
        </row>
        <row r="139">
          <cell r="I139">
            <v>0</v>
          </cell>
        </row>
        <row r="140">
          <cell r="I140">
            <v>0</v>
          </cell>
        </row>
        <row r="141">
          <cell r="I141">
            <v>0</v>
          </cell>
        </row>
        <row r="142">
          <cell r="I142">
            <v>0</v>
          </cell>
        </row>
        <row r="143">
          <cell r="I143">
            <v>0</v>
          </cell>
        </row>
        <row r="144">
          <cell r="I144">
            <v>0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0</v>
          </cell>
        </row>
        <row r="148">
          <cell r="I148">
            <v>0</v>
          </cell>
        </row>
        <row r="149">
          <cell r="I149">
            <v>0</v>
          </cell>
        </row>
        <row r="150">
          <cell r="I150">
            <v>0</v>
          </cell>
        </row>
        <row r="151">
          <cell r="I151">
            <v>0</v>
          </cell>
        </row>
        <row r="152">
          <cell r="I152">
            <v>0</v>
          </cell>
        </row>
        <row r="153">
          <cell r="I153">
            <v>0</v>
          </cell>
        </row>
        <row r="154">
          <cell r="I154">
            <v>0</v>
          </cell>
        </row>
        <row r="155">
          <cell r="I155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I163">
            <v>0</v>
          </cell>
        </row>
        <row r="164">
          <cell r="I164">
            <v>0</v>
          </cell>
        </row>
        <row r="165">
          <cell r="I165">
            <v>0</v>
          </cell>
        </row>
        <row r="166">
          <cell r="I166">
            <v>0</v>
          </cell>
        </row>
        <row r="167">
          <cell r="I167">
            <v>0</v>
          </cell>
        </row>
        <row r="168">
          <cell r="I168">
            <v>0</v>
          </cell>
        </row>
        <row r="169">
          <cell r="I169">
            <v>0</v>
          </cell>
        </row>
        <row r="170">
          <cell r="I170">
            <v>0</v>
          </cell>
        </row>
        <row r="171">
          <cell r="I171">
            <v>0</v>
          </cell>
        </row>
        <row r="172">
          <cell r="I172">
            <v>0</v>
          </cell>
        </row>
        <row r="173">
          <cell r="I173">
            <v>0</v>
          </cell>
        </row>
        <row r="174">
          <cell r="I174">
            <v>0</v>
          </cell>
        </row>
        <row r="175">
          <cell r="I175">
            <v>0</v>
          </cell>
        </row>
        <row r="176">
          <cell r="I176">
            <v>0</v>
          </cell>
        </row>
        <row r="177">
          <cell r="I177">
            <v>0</v>
          </cell>
        </row>
        <row r="178">
          <cell r="I178">
            <v>0</v>
          </cell>
        </row>
        <row r="179">
          <cell r="I179">
            <v>0</v>
          </cell>
        </row>
        <row r="180">
          <cell r="I180">
            <v>0</v>
          </cell>
        </row>
        <row r="181">
          <cell r="I181">
            <v>0</v>
          </cell>
        </row>
        <row r="182">
          <cell r="I182">
            <v>0</v>
          </cell>
        </row>
        <row r="183">
          <cell r="I183">
            <v>0</v>
          </cell>
        </row>
        <row r="184">
          <cell r="I184">
            <v>744830</v>
          </cell>
        </row>
        <row r="185">
          <cell r="I185">
            <v>0</v>
          </cell>
        </row>
        <row r="186">
          <cell r="I186">
            <v>0</v>
          </cell>
        </row>
        <row r="187">
          <cell r="I187">
            <v>0</v>
          </cell>
        </row>
        <row r="188">
          <cell r="I188">
            <v>0</v>
          </cell>
        </row>
        <row r="189">
          <cell r="I189">
            <v>0</v>
          </cell>
        </row>
        <row r="190">
          <cell r="I190">
            <v>611992</v>
          </cell>
        </row>
        <row r="193">
          <cell r="I193">
            <v>0</v>
          </cell>
        </row>
        <row r="194">
          <cell r="I194">
            <v>0</v>
          </cell>
        </row>
        <row r="195">
          <cell r="I195">
            <v>132838</v>
          </cell>
        </row>
        <row r="198">
          <cell r="I198">
            <v>7254270</v>
          </cell>
        </row>
        <row r="199">
          <cell r="I199">
            <v>5186394</v>
          </cell>
        </row>
        <row r="202">
          <cell r="I202">
            <v>0</v>
          </cell>
        </row>
        <row r="203">
          <cell r="I203">
            <v>0</v>
          </cell>
        </row>
        <row r="204">
          <cell r="I204">
            <v>2067876</v>
          </cell>
        </row>
        <row r="207">
          <cell r="I207">
            <v>0</v>
          </cell>
        </row>
        <row r="208">
          <cell r="I208">
            <v>0</v>
          </cell>
        </row>
        <row r="209">
          <cell r="I209">
            <v>0</v>
          </cell>
        </row>
        <row r="210">
          <cell r="I210">
            <v>0</v>
          </cell>
        </row>
        <row r="211">
          <cell r="I211">
            <v>0</v>
          </cell>
        </row>
        <row r="212">
          <cell r="I212">
            <v>0</v>
          </cell>
        </row>
        <row r="213">
          <cell r="I213">
            <v>0</v>
          </cell>
        </row>
        <row r="214">
          <cell r="I214">
            <v>0</v>
          </cell>
        </row>
        <row r="215">
          <cell r="I215">
            <v>0</v>
          </cell>
        </row>
        <row r="216">
          <cell r="I216">
            <v>0</v>
          </cell>
        </row>
        <row r="217">
          <cell r="I217">
            <v>0</v>
          </cell>
        </row>
        <row r="218">
          <cell r="I218">
            <v>0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I231">
            <v>0</v>
          </cell>
        </row>
        <row r="232">
          <cell r="I232">
            <v>0</v>
          </cell>
        </row>
        <row r="233">
          <cell r="I233">
            <v>0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I249">
            <v>0</v>
          </cell>
        </row>
        <row r="250">
          <cell r="I250">
            <v>0</v>
          </cell>
        </row>
        <row r="251">
          <cell r="I251">
            <v>0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I264">
            <v>0</v>
          </cell>
        </row>
        <row r="265">
          <cell r="I265">
            <v>0</v>
          </cell>
        </row>
        <row r="266">
          <cell r="I266">
            <v>0</v>
          </cell>
        </row>
        <row r="267">
          <cell r="I267">
            <v>0</v>
          </cell>
        </row>
        <row r="268">
          <cell r="I268">
            <v>0</v>
          </cell>
        </row>
        <row r="269">
          <cell r="I269">
            <v>0</v>
          </cell>
        </row>
        <row r="270">
          <cell r="I270">
            <v>0</v>
          </cell>
        </row>
        <row r="271">
          <cell r="I271">
            <v>0</v>
          </cell>
        </row>
        <row r="272">
          <cell r="I272">
            <v>0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I290">
            <v>0</v>
          </cell>
        </row>
        <row r="291">
          <cell r="I291">
            <v>0</v>
          </cell>
        </row>
        <row r="292">
          <cell r="I292">
            <v>0</v>
          </cell>
        </row>
        <row r="293">
          <cell r="I293">
            <v>0</v>
          </cell>
        </row>
        <row r="294">
          <cell r="I294">
            <v>0</v>
          </cell>
        </row>
        <row r="295">
          <cell r="I295">
            <v>0</v>
          </cell>
        </row>
        <row r="296">
          <cell r="I296">
            <v>0</v>
          </cell>
        </row>
        <row r="297">
          <cell r="I297">
            <v>0</v>
          </cell>
        </row>
        <row r="298">
          <cell r="I298">
            <v>0</v>
          </cell>
        </row>
        <row r="299">
          <cell r="I299">
            <v>0</v>
          </cell>
        </row>
        <row r="300">
          <cell r="I300">
            <v>11560256.800000001</v>
          </cell>
        </row>
      </sheetData>
      <sheetData sheetId="10">
        <row r="5">
          <cell r="I5">
            <v>0</v>
          </cell>
        </row>
        <row r="6">
          <cell r="I6">
            <v>0</v>
          </cell>
        </row>
        <row r="7">
          <cell r="I7">
            <v>0</v>
          </cell>
        </row>
        <row r="8">
          <cell r="I8">
            <v>0</v>
          </cell>
        </row>
        <row r="9">
          <cell r="I9">
            <v>0</v>
          </cell>
        </row>
        <row r="10">
          <cell r="I10">
            <v>0</v>
          </cell>
        </row>
        <row r="11">
          <cell r="I11">
            <v>0</v>
          </cell>
        </row>
        <row r="12">
          <cell r="I12">
            <v>0</v>
          </cell>
        </row>
        <row r="13">
          <cell r="I13">
            <v>0</v>
          </cell>
        </row>
        <row r="14">
          <cell r="I14">
            <v>0</v>
          </cell>
        </row>
        <row r="15">
          <cell r="I15">
            <v>0</v>
          </cell>
        </row>
        <row r="16">
          <cell r="I16">
            <v>0</v>
          </cell>
        </row>
        <row r="17">
          <cell r="I17">
            <v>0</v>
          </cell>
        </row>
        <row r="18">
          <cell r="I18">
            <v>0</v>
          </cell>
        </row>
        <row r="19">
          <cell r="I19">
            <v>0</v>
          </cell>
        </row>
        <row r="20">
          <cell r="I20">
            <v>0</v>
          </cell>
        </row>
        <row r="21">
          <cell r="I21">
            <v>0</v>
          </cell>
        </row>
        <row r="22">
          <cell r="I22">
            <v>0</v>
          </cell>
        </row>
        <row r="23">
          <cell r="I23">
            <v>0</v>
          </cell>
        </row>
        <row r="24">
          <cell r="I24">
            <v>0</v>
          </cell>
        </row>
        <row r="25">
          <cell r="I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I28">
            <v>0</v>
          </cell>
        </row>
        <row r="29">
          <cell r="I29">
            <v>0</v>
          </cell>
        </row>
        <row r="30">
          <cell r="I30">
            <v>0</v>
          </cell>
        </row>
        <row r="31">
          <cell r="I31">
            <v>0</v>
          </cell>
        </row>
        <row r="32">
          <cell r="I32">
            <v>288248</v>
          </cell>
        </row>
        <row r="33">
          <cell r="I33">
            <v>0</v>
          </cell>
        </row>
        <row r="34">
          <cell r="I34">
            <v>0</v>
          </cell>
        </row>
        <row r="35">
          <cell r="I35">
            <v>0</v>
          </cell>
        </row>
        <row r="36">
          <cell r="I36">
            <v>0</v>
          </cell>
        </row>
        <row r="37">
          <cell r="I37">
            <v>0</v>
          </cell>
        </row>
        <row r="38">
          <cell r="I38">
            <v>0</v>
          </cell>
        </row>
        <row r="39">
          <cell r="I39">
            <v>0</v>
          </cell>
        </row>
        <row r="40">
          <cell r="I40">
            <v>288248</v>
          </cell>
        </row>
        <row r="41">
          <cell r="I41">
            <v>0</v>
          </cell>
        </row>
        <row r="42">
          <cell r="I42">
            <v>0</v>
          </cell>
        </row>
        <row r="43">
          <cell r="I43">
            <v>0</v>
          </cell>
        </row>
        <row r="44">
          <cell r="I44">
            <v>0</v>
          </cell>
        </row>
        <row r="45">
          <cell r="I45">
            <v>288248</v>
          </cell>
        </row>
        <row r="46">
          <cell r="I46">
            <v>288248</v>
          </cell>
        </row>
        <row r="47">
          <cell r="I47">
            <v>0</v>
          </cell>
        </row>
        <row r="48">
          <cell r="I48">
            <v>0</v>
          </cell>
        </row>
        <row r="49">
          <cell r="I49">
            <v>0</v>
          </cell>
        </row>
        <row r="50">
          <cell r="I50">
            <v>0</v>
          </cell>
        </row>
        <row r="51">
          <cell r="I51">
            <v>0</v>
          </cell>
        </row>
        <row r="52">
          <cell r="I52">
            <v>0</v>
          </cell>
        </row>
        <row r="53">
          <cell r="I53">
            <v>0</v>
          </cell>
        </row>
        <row r="54">
          <cell r="I54">
            <v>0</v>
          </cell>
        </row>
        <row r="55">
          <cell r="I55">
            <v>0</v>
          </cell>
        </row>
        <row r="56">
          <cell r="I56">
            <v>0</v>
          </cell>
        </row>
        <row r="57">
          <cell r="I57">
            <v>0</v>
          </cell>
        </row>
        <row r="58">
          <cell r="I58">
            <v>0</v>
          </cell>
        </row>
        <row r="59">
          <cell r="I59">
            <v>1676587</v>
          </cell>
        </row>
        <row r="60">
          <cell r="I60">
            <v>0</v>
          </cell>
        </row>
        <row r="61">
          <cell r="I61">
            <v>0</v>
          </cell>
        </row>
        <row r="62">
          <cell r="I62">
            <v>0</v>
          </cell>
        </row>
        <row r="63">
          <cell r="I63">
            <v>0</v>
          </cell>
        </row>
        <row r="64">
          <cell r="I64">
            <v>0</v>
          </cell>
        </row>
        <row r="65">
          <cell r="I65">
            <v>0</v>
          </cell>
        </row>
        <row r="66">
          <cell r="I66">
            <v>100000</v>
          </cell>
        </row>
        <row r="67">
          <cell r="I67">
            <v>0</v>
          </cell>
        </row>
        <row r="68">
          <cell r="I68">
            <v>100000</v>
          </cell>
        </row>
        <row r="69">
          <cell r="I69">
            <v>0</v>
          </cell>
        </row>
        <row r="70">
          <cell r="I70">
            <v>1576587</v>
          </cell>
        </row>
        <row r="71">
          <cell r="I71">
            <v>242000</v>
          </cell>
        </row>
        <row r="74">
          <cell r="I74">
            <v>150000</v>
          </cell>
        </row>
        <row r="75">
          <cell r="I75">
            <v>1184587</v>
          </cell>
        </row>
        <row r="77">
          <cell r="I77">
            <v>3640998</v>
          </cell>
        </row>
        <row r="78">
          <cell r="I78">
            <v>0</v>
          </cell>
        </row>
        <row r="79">
          <cell r="I79">
            <v>0</v>
          </cell>
        </row>
        <row r="80">
          <cell r="I80">
            <v>0</v>
          </cell>
        </row>
        <row r="81">
          <cell r="I81">
            <v>197533</v>
          </cell>
        </row>
        <row r="82">
          <cell r="I82">
            <v>197533</v>
          </cell>
        </row>
        <row r="83">
          <cell r="I83">
            <v>0</v>
          </cell>
        </row>
        <row r="84">
          <cell r="I84">
            <v>0</v>
          </cell>
        </row>
        <row r="85">
          <cell r="I85">
            <v>0</v>
          </cell>
        </row>
        <row r="86">
          <cell r="I86">
            <v>0</v>
          </cell>
        </row>
        <row r="87">
          <cell r="I87">
            <v>0</v>
          </cell>
        </row>
        <row r="88">
          <cell r="I88">
            <v>0</v>
          </cell>
        </row>
        <row r="89">
          <cell r="I89">
            <v>0</v>
          </cell>
        </row>
        <row r="90">
          <cell r="I90">
            <v>0</v>
          </cell>
        </row>
        <row r="91">
          <cell r="I91">
            <v>0</v>
          </cell>
        </row>
        <row r="92">
          <cell r="I92">
            <v>0</v>
          </cell>
        </row>
        <row r="93">
          <cell r="I93">
            <v>0</v>
          </cell>
        </row>
        <row r="94">
          <cell r="I94">
            <v>0</v>
          </cell>
        </row>
        <row r="95">
          <cell r="I95">
            <v>0</v>
          </cell>
        </row>
        <row r="96">
          <cell r="I96">
            <v>0</v>
          </cell>
        </row>
        <row r="97">
          <cell r="I97">
            <v>0</v>
          </cell>
        </row>
        <row r="98">
          <cell r="I98">
            <v>0</v>
          </cell>
        </row>
        <row r="99">
          <cell r="I99">
            <v>0</v>
          </cell>
        </row>
        <row r="100">
          <cell r="I100">
            <v>0</v>
          </cell>
        </row>
        <row r="101">
          <cell r="I101">
            <v>0</v>
          </cell>
        </row>
        <row r="102">
          <cell r="I102">
            <v>0</v>
          </cell>
        </row>
        <row r="103">
          <cell r="I103">
            <v>0</v>
          </cell>
        </row>
        <row r="104">
          <cell r="I104">
            <v>0</v>
          </cell>
        </row>
        <row r="105">
          <cell r="I105">
            <v>0</v>
          </cell>
        </row>
        <row r="106">
          <cell r="I106">
            <v>0</v>
          </cell>
        </row>
        <row r="107">
          <cell r="I107">
            <v>0</v>
          </cell>
        </row>
        <row r="108">
          <cell r="I108">
            <v>2338273</v>
          </cell>
        </row>
        <row r="109">
          <cell r="I109">
            <v>0</v>
          </cell>
        </row>
        <row r="110">
          <cell r="I110">
            <v>0</v>
          </cell>
        </row>
        <row r="111">
          <cell r="I111">
            <v>0</v>
          </cell>
        </row>
        <row r="112">
          <cell r="I112">
            <v>0</v>
          </cell>
        </row>
        <row r="113">
          <cell r="I113">
            <v>0</v>
          </cell>
        </row>
        <row r="114">
          <cell r="I114">
            <v>0</v>
          </cell>
        </row>
        <row r="115">
          <cell r="I115">
            <v>2128338</v>
          </cell>
        </row>
        <row r="120">
          <cell r="I120">
            <v>209935</v>
          </cell>
        </row>
        <row r="126">
          <cell r="I126">
            <v>0</v>
          </cell>
        </row>
        <row r="127">
          <cell r="I127">
            <v>0</v>
          </cell>
        </row>
        <row r="128">
          <cell r="I128">
            <v>0</v>
          </cell>
        </row>
        <row r="129">
          <cell r="I129">
            <v>0</v>
          </cell>
        </row>
        <row r="130">
          <cell r="I130">
            <v>0</v>
          </cell>
        </row>
        <row r="131">
          <cell r="I131">
            <v>0</v>
          </cell>
        </row>
        <row r="132">
          <cell r="I132">
            <v>0</v>
          </cell>
        </row>
        <row r="133">
          <cell r="I133">
            <v>0</v>
          </cell>
        </row>
        <row r="134">
          <cell r="I134">
            <v>0</v>
          </cell>
        </row>
        <row r="135">
          <cell r="I135">
            <v>0</v>
          </cell>
        </row>
        <row r="136">
          <cell r="I136">
            <v>0</v>
          </cell>
        </row>
        <row r="137">
          <cell r="I137">
            <v>0</v>
          </cell>
        </row>
        <row r="138">
          <cell r="I138">
            <v>0</v>
          </cell>
        </row>
        <row r="139">
          <cell r="I139">
            <v>0</v>
          </cell>
        </row>
        <row r="140">
          <cell r="I140">
            <v>0</v>
          </cell>
        </row>
        <row r="141">
          <cell r="I141">
            <v>0</v>
          </cell>
        </row>
        <row r="142">
          <cell r="I142">
            <v>0</v>
          </cell>
        </row>
        <row r="143">
          <cell r="I143">
            <v>0</v>
          </cell>
        </row>
        <row r="144">
          <cell r="I144">
            <v>0</v>
          </cell>
        </row>
        <row r="145">
          <cell r="I145">
            <v>0</v>
          </cell>
        </row>
        <row r="146">
          <cell r="I146">
            <v>750000</v>
          </cell>
        </row>
        <row r="147">
          <cell r="I147">
            <v>0</v>
          </cell>
        </row>
        <row r="148">
          <cell r="I148">
            <v>0</v>
          </cell>
        </row>
        <row r="149">
          <cell r="I149">
            <v>750000</v>
          </cell>
        </row>
        <row r="153">
          <cell r="I153">
            <v>0</v>
          </cell>
        </row>
        <row r="154">
          <cell r="I154">
            <v>0</v>
          </cell>
        </row>
        <row r="155">
          <cell r="I155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355192</v>
          </cell>
        </row>
        <row r="161">
          <cell r="I161">
            <v>1000000</v>
          </cell>
        </row>
        <row r="162">
          <cell r="I162">
            <v>0</v>
          </cell>
        </row>
        <row r="163">
          <cell r="I163">
            <v>1000000</v>
          </cell>
        </row>
        <row r="164">
          <cell r="I164">
            <v>1000000</v>
          </cell>
        </row>
        <row r="165">
          <cell r="I165">
            <v>0</v>
          </cell>
        </row>
        <row r="166">
          <cell r="I166">
            <v>0</v>
          </cell>
        </row>
        <row r="167">
          <cell r="I167">
            <v>0</v>
          </cell>
        </row>
        <row r="168">
          <cell r="I168">
            <v>0</v>
          </cell>
        </row>
        <row r="169">
          <cell r="I169">
            <v>0</v>
          </cell>
        </row>
        <row r="170">
          <cell r="I170">
            <v>0</v>
          </cell>
        </row>
        <row r="171">
          <cell r="I171">
            <v>0</v>
          </cell>
        </row>
        <row r="172">
          <cell r="I172">
            <v>0</v>
          </cell>
        </row>
        <row r="173">
          <cell r="I173">
            <v>0</v>
          </cell>
        </row>
        <row r="174">
          <cell r="I174">
            <v>0</v>
          </cell>
        </row>
        <row r="175">
          <cell r="I175">
            <v>0</v>
          </cell>
        </row>
        <row r="176">
          <cell r="I176">
            <v>50000</v>
          </cell>
        </row>
        <row r="177">
          <cell r="I177">
            <v>0</v>
          </cell>
        </row>
        <row r="178">
          <cell r="I178">
            <v>0</v>
          </cell>
        </row>
        <row r="179">
          <cell r="I179">
            <v>0</v>
          </cell>
        </row>
        <row r="180">
          <cell r="I180">
            <v>0</v>
          </cell>
        </row>
        <row r="181">
          <cell r="I181">
            <v>0</v>
          </cell>
        </row>
        <row r="182">
          <cell r="I182">
            <v>0</v>
          </cell>
        </row>
        <row r="183">
          <cell r="I183">
            <v>0</v>
          </cell>
        </row>
        <row r="184">
          <cell r="I184">
            <v>0</v>
          </cell>
        </row>
        <row r="185">
          <cell r="I185">
            <v>0</v>
          </cell>
        </row>
        <row r="186">
          <cell r="I186">
            <v>0</v>
          </cell>
        </row>
        <row r="187">
          <cell r="I187">
            <v>0</v>
          </cell>
        </row>
        <row r="188">
          <cell r="I188">
            <v>0</v>
          </cell>
        </row>
        <row r="189">
          <cell r="I189">
            <v>0</v>
          </cell>
        </row>
        <row r="190">
          <cell r="I190">
            <v>0</v>
          </cell>
        </row>
        <row r="191">
          <cell r="I191">
            <v>0</v>
          </cell>
        </row>
        <row r="192">
          <cell r="I192">
            <v>0</v>
          </cell>
        </row>
        <row r="193">
          <cell r="I193">
            <v>0</v>
          </cell>
        </row>
        <row r="194">
          <cell r="I194">
            <v>0</v>
          </cell>
        </row>
        <row r="195">
          <cell r="I195">
            <v>0</v>
          </cell>
        </row>
        <row r="196">
          <cell r="I196">
            <v>0</v>
          </cell>
        </row>
        <row r="197">
          <cell r="I197">
            <v>0</v>
          </cell>
        </row>
        <row r="198">
          <cell r="I198">
            <v>0</v>
          </cell>
        </row>
        <row r="199">
          <cell r="I199">
            <v>0</v>
          </cell>
        </row>
        <row r="200">
          <cell r="I200">
            <v>0</v>
          </cell>
        </row>
        <row r="201">
          <cell r="I201">
            <v>0</v>
          </cell>
        </row>
        <row r="202">
          <cell r="I202">
            <v>0</v>
          </cell>
        </row>
        <row r="203">
          <cell r="I203">
            <v>0</v>
          </cell>
        </row>
        <row r="204">
          <cell r="I204">
            <v>0</v>
          </cell>
        </row>
        <row r="205">
          <cell r="I205">
            <v>0</v>
          </cell>
        </row>
        <row r="206">
          <cell r="I206">
            <v>0</v>
          </cell>
        </row>
        <row r="207">
          <cell r="I207">
            <v>0</v>
          </cell>
        </row>
        <row r="208">
          <cell r="I208">
            <v>0</v>
          </cell>
        </row>
        <row r="209">
          <cell r="I209">
            <v>0</v>
          </cell>
        </row>
        <row r="210">
          <cell r="I210">
            <v>0</v>
          </cell>
        </row>
        <row r="211">
          <cell r="I211">
            <v>0</v>
          </cell>
        </row>
        <row r="212">
          <cell r="I212">
            <v>0</v>
          </cell>
        </row>
        <row r="213">
          <cell r="I213">
            <v>0</v>
          </cell>
        </row>
        <row r="214">
          <cell r="I214">
            <v>0</v>
          </cell>
        </row>
        <row r="215">
          <cell r="I215">
            <v>0</v>
          </cell>
        </row>
        <row r="216">
          <cell r="I216">
            <v>0</v>
          </cell>
        </row>
        <row r="217">
          <cell r="I217">
            <v>0</v>
          </cell>
        </row>
        <row r="218">
          <cell r="I218">
            <v>0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I228">
            <v>50000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I231">
            <v>50000</v>
          </cell>
        </row>
        <row r="232">
          <cell r="I232">
            <v>0</v>
          </cell>
        </row>
        <row r="233">
          <cell r="I233">
            <v>0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549172</v>
          </cell>
        </row>
        <row r="240">
          <cell r="I240">
            <v>549172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I249">
            <v>0</v>
          </cell>
        </row>
        <row r="250">
          <cell r="I250">
            <v>0</v>
          </cell>
        </row>
        <row r="251">
          <cell r="I251">
            <v>0</v>
          </cell>
        </row>
        <row r="252">
          <cell r="I252">
            <v>0</v>
          </cell>
        </row>
        <row r="253">
          <cell r="I253">
            <v>549172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I264">
            <v>0</v>
          </cell>
        </row>
        <row r="265">
          <cell r="I265">
            <v>0</v>
          </cell>
        </row>
        <row r="266">
          <cell r="I266">
            <v>0</v>
          </cell>
        </row>
        <row r="267">
          <cell r="I267">
            <v>0</v>
          </cell>
        </row>
        <row r="268">
          <cell r="I268">
            <v>0</v>
          </cell>
        </row>
        <row r="269">
          <cell r="I269">
            <v>7205005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sítő"/>
      <sheetName val="Összesítő cofog"/>
      <sheetName val="Bevételek"/>
      <sheetName val="Kiadások"/>
      <sheetName val="Igazgatás"/>
      <sheetName val="Községgazd"/>
      <sheetName val="Vagyongazd"/>
      <sheetName val="Közút"/>
      <sheetName val="Sport"/>
      <sheetName val="Közművelődés"/>
      <sheetName val="Támogatás"/>
    </sheetNames>
    <sheetDataSet>
      <sheetData sheetId="0"/>
      <sheetData sheetId="1"/>
      <sheetData sheetId="2"/>
      <sheetData sheetId="3"/>
      <sheetData sheetId="4">
        <row r="6">
          <cell r="F6">
            <v>963910</v>
          </cell>
        </row>
        <row r="9">
          <cell r="F9">
            <v>0</v>
          </cell>
          <cell r="G9">
            <v>0</v>
          </cell>
        </row>
        <row r="11">
          <cell r="F11">
            <v>0</v>
          </cell>
          <cell r="G11">
            <v>0</v>
          </cell>
        </row>
        <row r="12">
          <cell r="F12">
            <v>0</v>
          </cell>
          <cell r="G12">
            <v>0</v>
          </cell>
        </row>
        <row r="15">
          <cell r="F15">
            <v>0</v>
          </cell>
          <cell r="G15">
            <v>0</v>
          </cell>
        </row>
        <row r="16">
          <cell r="F16">
            <v>0</v>
          </cell>
          <cell r="G16">
            <v>0</v>
          </cell>
        </row>
        <row r="17">
          <cell r="F17">
            <v>0</v>
          </cell>
          <cell r="G17">
            <v>0</v>
          </cell>
        </row>
        <row r="18">
          <cell r="F18">
            <v>0</v>
          </cell>
          <cell r="G18">
            <v>0</v>
          </cell>
        </row>
        <row r="23">
          <cell r="F23">
            <v>0</v>
          </cell>
        </row>
        <row r="26">
          <cell r="F26">
            <v>0</v>
          </cell>
        </row>
        <row r="27">
          <cell r="F27">
            <v>0</v>
          </cell>
        </row>
        <row r="29">
          <cell r="F29">
            <v>0</v>
          </cell>
        </row>
        <row r="30">
          <cell r="F30">
            <v>0</v>
          </cell>
        </row>
        <row r="38">
          <cell r="F38">
            <v>0</v>
          </cell>
        </row>
        <row r="50">
          <cell r="F50">
            <v>0</v>
          </cell>
        </row>
        <row r="55">
          <cell r="F55">
            <v>0</v>
          </cell>
        </row>
        <row r="70">
          <cell r="F70">
            <v>560560</v>
          </cell>
        </row>
        <row r="71">
          <cell r="F71">
            <v>0</v>
          </cell>
        </row>
        <row r="76">
          <cell r="F76">
            <v>1234402.7300000002</v>
          </cell>
        </row>
        <row r="80">
          <cell r="F80">
            <v>0</v>
          </cell>
        </row>
        <row r="81">
          <cell r="F81">
            <v>0</v>
          </cell>
        </row>
        <row r="82">
          <cell r="F82">
            <v>0</v>
          </cell>
        </row>
        <row r="85">
          <cell r="F85">
            <v>0</v>
          </cell>
        </row>
        <row r="86">
          <cell r="F86">
            <v>0</v>
          </cell>
        </row>
        <row r="87">
          <cell r="F87">
            <v>0</v>
          </cell>
        </row>
        <row r="88">
          <cell r="F88">
            <v>0</v>
          </cell>
        </row>
        <row r="89">
          <cell r="F89">
            <v>0</v>
          </cell>
        </row>
        <row r="91">
          <cell r="F91">
            <v>0</v>
          </cell>
        </row>
        <row r="92">
          <cell r="F92">
            <v>0</v>
          </cell>
        </row>
        <row r="94">
          <cell r="F94">
            <v>0</v>
          </cell>
        </row>
        <row r="100">
          <cell r="F100">
            <v>7451359.0313999951</v>
          </cell>
        </row>
        <row r="101">
          <cell r="F101">
            <v>0</v>
          </cell>
        </row>
        <row r="102">
          <cell r="F102">
            <v>0</v>
          </cell>
        </row>
        <row r="103">
          <cell r="F103">
            <v>0</v>
          </cell>
        </row>
        <row r="104">
          <cell r="F104">
            <v>0</v>
          </cell>
        </row>
        <row r="105">
          <cell r="F105">
            <v>0</v>
          </cell>
        </row>
        <row r="106">
          <cell r="F106">
            <v>0</v>
          </cell>
        </row>
        <row r="107">
          <cell r="F107">
            <v>0</v>
          </cell>
        </row>
        <row r="108">
          <cell r="F108">
            <v>0</v>
          </cell>
        </row>
        <row r="109">
          <cell r="F109">
            <v>0</v>
          </cell>
        </row>
        <row r="110">
          <cell r="F110">
            <v>0</v>
          </cell>
        </row>
        <row r="111">
          <cell r="F111">
            <v>0</v>
          </cell>
        </row>
        <row r="112">
          <cell r="F112">
            <v>0</v>
          </cell>
        </row>
        <row r="113">
          <cell r="F113">
            <v>0</v>
          </cell>
        </row>
        <row r="114">
          <cell r="F114">
            <v>0</v>
          </cell>
        </row>
        <row r="115">
          <cell r="F115">
            <v>0</v>
          </cell>
        </row>
        <row r="116">
          <cell r="F116">
            <v>0</v>
          </cell>
        </row>
        <row r="117">
          <cell r="F117">
            <v>0</v>
          </cell>
        </row>
        <row r="118">
          <cell r="F118">
            <v>0</v>
          </cell>
        </row>
        <row r="119">
          <cell r="F119">
            <v>0</v>
          </cell>
        </row>
        <row r="120">
          <cell r="F120">
            <v>0</v>
          </cell>
        </row>
        <row r="121">
          <cell r="F121">
            <v>0</v>
          </cell>
        </row>
        <row r="122">
          <cell r="F122">
            <v>0</v>
          </cell>
        </row>
        <row r="123">
          <cell r="F123">
            <v>0</v>
          </cell>
        </row>
        <row r="124">
          <cell r="F124">
            <v>0</v>
          </cell>
        </row>
        <row r="125">
          <cell r="F125">
            <v>0</v>
          </cell>
        </row>
        <row r="126">
          <cell r="F126">
            <v>0</v>
          </cell>
        </row>
        <row r="127">
          <cell r="F127">
            <v>0</v>
          </cell>
        </row>
        <row r="128">
          <cell r="F128">
            <v>0</v>
          </cell>
        </row>
        <row r="129">
          <cell r="F129">
            <v>0</v>
          </cell>
        </row>
        <row r="130">
          <cell r="F130">
            <v>0</v>
          </cell>
        </row>
        <row r="131">
          <cell r="F131">
            <v>0</v>
          </cell>
        </row>
        <row r="132">
          <cell r="F132">
            <v>0</v>
          </cell>
        </row>
        <row r="133">
          <cell r="F133">
            <v>0</v>
          </cell>
        </row>
        <row r="134">
          <cell r="F134">
            <v>0</v>
          </cell>
        </row>
        <row r="135">
          <cell r="F135">
            <v>0</v>
          </cell>
        </row>
        <row r="136">
          <cell r="F136">
            <v>0</v>
          </cell>
        </row>
        <row r="137">
          <cell r="F137">
            <v>0</v>
          </cell>
        </row>
        <row r="140">
          <cell r="F140">
            <v>0</v>
          </cell>
        </row>
        <row r="141">
          <cell r="F141">
            <v>0</v>
          </cell>
        </row>
        <row r="142">
          <cell r="F142">
            <v>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0</v>
          </cell>
        </row>
        <row r="148">
          <cell r="F148">
            <v>0</v>
          </cell>
        </row>
        <row r="149">
          <cell r="F149">
            <v>0</v>
          </cell>
        </row>
        <row r="150">
          <cell r="F150">
            <v>0</v>
          </cell>
        </row>
        <row r="151">
          <cell r="F151">
            <v>0</v>
          </cell>
        </row>
        <row r="152">
          <cell r="F152">
            <v>0</v>
          </cell>
        </row>
        <row r="153">
          <cell r="F153">
            <v>0</v>
          </cell>
        </row>
        <row r="154">
          <cell r="F154">
            <v>0</v>
          </cell>
        </row>
        <row r="155">
          <cell r="F155">
            <v>0</v>
          </cell>
        </row>
        <row r="156">
          <cell r="F156">
            <v>0</v>
          </cell>
        </row>
        <row r="157">
          <cell r="F157">
            <v>0</v>
          </cell>
        </row>
        <row r="158">
          <cell r="F158">
            <v>0</v>
          </cell>
        </row>
        <row r="159">
          <cell r="F159">
            <v>0</v>
          </cell>
        </row>
        <row r="160">
          <cell r="F160">
            <v>0</v>
          </cell>
        </row>
        <row r="161">
          <cell r="F161">
            <v>0</v>
          </cell>
        </row>
        <row r="162">
          <cell r="F162">
            <v>0</v>
          </cell>
        </row>
        <row r="164">
          <cell r="F164">
            <v>0</v>
          </cell>
        </row>
        <row r="165">
          <cell r="F165">
            <v>0</v>
          </cell>
        </row>
        <row r="166">
          <cell r="F166">
            <v>0</v>
          </cell>
        </row>
        <row r="167">
          <cell r="F167">
            <v>0</v>
          </cell>
        </row>
        <row r="168">
          <cell r="F168">
            <v>0</v>
          </cell>
        </row>
        <row r="169">
          <cell r="F169">
            <v>0</v>
          </cell>
        </row>
        <row r="170">
          <cell r="F170">
            <v>0</v>
          </cell>
        </row>
        <row r="175">
          <cell r="F175">
            <v>0</v>
          </cell>
        </row>
        <row r="176">
          <cell r="F176">
            <v>0</v>
          </cell>
        </row>
        <row r="177">
          <cell r="F177">
            <v>0</v>
          </cell>
        </row>
        <row r="178">
          <cell r="F178">
            <v>0</v>
          </cell>
        </row>
        <row r="179">
          <cell r="F179">
            <v>0</v>
          </cell>
        </row>
        <row r="180">
          <cell r="F180">
            <v>0</v>
          </cell>
        </row>
        <row r="182">
          <cell r="F182">
            <v>0</v>
          </cell>
        </row>
        <row r="183">
          <cell r="F183">
            <v>0</v>
          </cell>
        </row>
        <row r="185">
          <cell r="F185">
            <v>0</v>
          </cell>
        </row>
        <row r="186">
          <cell r="F186">
            <v>0</v>
          </cell>
        </row>
        <row r="187">
          <cell r="F187">
            <v>0</v>
          </cell>
        </row>
        <row r="188">
          <cell r="F188">
            <v>0</v>
          </cell>
        </row>
        <row r="189">
          <cell r="F189">
            <v>0</v>
          </cell>
        </row>
        <row r="190">
          <cell r="F190">
            <v>0</v>
          </cell>
        </row>
        <row r="191">
          <cell r="F191">
            <v>0</v>
          </cell>
        </row>
        <row r="192">
          <cell r="F192">
            <v>0</v>
          </cell>
        </row>
        <row r="193">
          <cell r="F193">
            <v>0</v>
          </cell>
        </row>
        <row r="194">
          <cell r="F194">
            <v>0</v>
          </cell>
        </row>
        <row r="195">
          <cell r="F195">
            <v>0</v>
          </cell>
        </row>
        <row r="196">
          <cell r="F196">
            <v>0</v>
          </cell>
        </row>
        <row r="197">
          <cell r="F197">
            <v>0</v>
          </cell>
        </row>
        <row r="198">
          <cell r="F198">
            <v>0</v>
          </cell>
        </row>
        <row r="199">
          <cell r="F199">
            <v>0</v>
          </cell>
        </row>
        <row r="200">
          <cell r="F200">
            <v>0</v>
          </cell>
        </row>
        <row r="201">
          <cell r="F201">
            <v>0</v>
          </cell>
        </row>
        <row r="202">
          <cell r="F202">
            <v>0</v>
          </cell>
        </row>
        <row r="203">
          <cell r="F203">
            <v>0</v>
          </cell>
        </row>
        <row r="204">
          <cell r="F204">
            <v>0</v>
          </cell>
        </row>
        <row r="205">
          <cell r="F205">
            <v>0</v>
          </cell>
        </row>
        <row r="206">
          <cell r="F206">
            <v>0</v>
          </cell>
        </row>
        <row r="207">
          <cell r="F207">
            <v>0</v>
          </cell>
        </row>
        <row r="208">
          <cell r="F208">
            <v>0</v>
          </cell>
        </row>
        <row r="209">
          <cell r="F209">
            <v>0</v>
          </cell>
        </row>
        <row r="210">
          <cell r="F210">
            <v>0</v>
          </cell>
        </row>
        <row r="211">
          <cell r="F211">
            <v>0</v>
          </cell>
        </row>
        <row r="212">
          <cell r="F212">
            <v>0</v>
          </cell>
        </row>
        <row r="213">
          <cell r="F213">
            <v>0</v>
          </cell>
        </row>
        <row r="214">
          <cell r="F214">
            <v>0</v>
          </cell>
        </row>
        <row r="215">
          <cell r="F215">
            <v>0</v>
          </cell>
        </row>
        <row r="216">
          <cell r="F216">
            <v>0</v>
          </cell>
        </row>
        <row r="217">
          <cell r="F217">
            <v>0</v>
          </cell>
        </row>
        <row r="218">
          <cell r="F218">
            <v>0</v>
          </cell>
        </row>
        <row r="219">
          <cell r="F219">
            <v>0</v>
          </cell>
        </row>
        <row r="220">
          <cell r="F220">
            <v>0</v>
          </cell>
        </row>
        <row r="221">
          <cell r="F221">
            <v>0</v>
          </cell>
        </row>
        <row r="222">
          <cell r="F222">
            <v>0</v>
          </cell>
        </row>
        <row r="223">
          <cell r="F223">
            <v>0</v>
          </cell>
        </row>
        <row r="224">
          <cell r="F224">
            <v>0</v>
          </cell>
        </row>
        <row r="225">
          <cell r="F225">
            <v>0</v>
          </cell>
        </row>
        <row r="226">
          <cell r="F226">
            <v>0</v>
          </cell>
        </row>
        <row r="227">
          <cell r="F227">
            <v>0</v>
          </cell>
        </row>
        <row r="228">
          <cell r="F228">
            <v>0</v>
          </cell>
        </row>
        <row r="229">
          <cell r="F229">
            <v>0</v>
          </cell>
        </row>
        <row r="230">
          <cell r="F230">
            <v>0</v>
          </cell>
        </row>
        <row r="231">
          <cell r="F231">
            <v>0</v>
          </cell>
        </row>
        <row r="232">
          <cell r="F232">
            <v>0</v>
          </cell>
        </row>
        <row r="233">
          <cell r="F233">
            <v>0</v>
          </cell>
        </row>
        <row r="234">
          <cell r="F234">
            <v>0</v>
          </cell>
        </row>
        <row r="235">
          <cell r="F235">
            <v>0</v>
          </cell>
        </row>
        <row r="236">
          <cell r="F236">
            <v>0</v>
          </cell>
        </row>
        <row r="237">
          <cell r="F237">
            <v>0</v>
          </cell>
        </row>
        <row r="238">
          <cell r="F238">
            <v>0</v>
          </cell>
        </row>
        <row r="239">
          <cell r="F239">
            <v>0</v>
          </cell>
        </row>
        <row r="240">
          <cell r="F240">
            <v>0</v>
          </cell>
        </row>
        <row r="241">
          <cell r="F241">
            <v>0</v>
          </cell>
        </row>
        <row r="242">
          <cell r="F242">
            <v>0</v>
          </cell>
        </row>
        <row r="243">
          <cell r="F243">
            <v>0</v>
          </cell>
        </row>
        <row r="244">
          <cell r="F244">
            <v>0</v>
          </cell>
        </row>
        <row r="245">
          <cell r="F245">
            <v>0</v>
          </cell>
        </row>
        <row r="246">
          <cell r="F246">
            <v>0</v>
          </cell>
        </row>
        <row r="247">
          <cell r="F247">
            <v>0</v>
          </cell>
        </row>
        <row r="248">
          <cell r="F248">
            <v>0</v>
          </cell>
        </row>
        <row r="249">
          <cell r="F249">
            <v>0</v>
          </cell>
        </row>
        <row r="250">
          <cell r="F250">
            <v>0</v>
          </cell>
        </row>
        <row r="251">
          <cell r="F251">
            <v>0</v>
          </cell>
        </row>
        <row r="252">
          <cell r="F252">
            <v>0</v>
          </cell>
        </row>
        <row r="253">
          <cell r="F253">
            <v>0</v>
          </cell>
        </row>
        <row r="254">
          <cell r="F254">
            <v>0</v>
          </cell>
        </row>
        <row r="255">
          <cell r="F255">
            <v>0</v>
          </cell>
        </row>
        <row r="256">
          <cell r="F256">
            <v>0</v>
          </cell>
        </row>
        <row r="257">
          <cell r="F257">
            <v>0</v>
          </cell>
        </row>
        <row r="258">
          <cell r="F258">
            <v>0</v>
          </cell>
        </row>
        <row r="259">
          <cell r="F259">
            <v>0</v>
          </cell>
        </row>
        <row r="260">
          <cell r="F260">
            <v>0</v>
          </cell>
        </row>
        <row r="261">
          <cell r="F261">
            <v>0</v>
          </cell>
        </row>
        <row r="262">
          <cell r="F262">
            <v>0</v>
          </cell>
        </row>
        <row r="263">
          <cell r="F263">
            <v>0</v>
          </cell>
        </row>
        <row r="264">
          <cell r="F264">
            <v>0</v>
          </cell>
        </row>
        <row r="265">
          <cell r="F265">
            <v>0</v>
          </cell>
        </row>
        <row r="266">
          <cell r="F266">
            <v>0</v>
          </cell>
        </row>
        <row r="268">
          <cell r="F268">
            <v>0</v>
          </cell>
        </row>
        <row r="269">
          <cell r="F269">
            <v>0</v>
          </cell>
        </row>
        <row r="270">
          <cell r="F270">
            <v>0</v>
          </cell>
        </row>
        <row r="271">
          <cell r="F271">
            <v>0</v>
          </cell>
        </row>
        <row r="272">
          <cell r="F272">
            <v>0</v>
          </cell>
        </row>
        <row r="273">
          <cell r="F273">
            <v>0</v>
          </cell>
        </row>
        <row r="274">
          <cell r="F274">
            <v>0</v>
          </cell>
        </row>
        <row r="275">
          <cell r="F275">
            <v>0</v>
          </cell>
        </row>
        <row r="276">
          <cell r="F276">
            <v>0</v>
          </cell>
        </row>
        <row r="277">
          <cell r="F277">
            <v>0</v>
          </cell>
        </row>
        <row r="278">
          <cell r="F278">
            <v>0</v>
          </cell>
        </row>
        <row r="279">
          <cell r="F279">
            <v>0</v>
          </cell>
        </row>
        <row r="280">
          <cell r="F280">
            <v>0</v>
          </cell>
        </row>
        <row r="281">
          <cell r="F281">
            <v>0</v>
          </cell>
        </row>
        <row r="282">
          <cell r="F282">
            <v>0</v>
          </cell>
        </row>
      </sheetData>
      <sheetData sheetId="5">
        <row r="6">
          <cell r="F6">
            <v>1554650</v>
          </cell>
        </row>
        <row r="9">
          <cell r="F9">
            <v>0</v>
          </cell>
          <cell r="G9">
            <v>0</v>
          </cell>
        </row>
        <row r="11">
          <cell r="F11">
            <v>0</v>
          </cell>
          <cell r="G11">
            <v>0</v>
          </cell>
        </row>
        <row r="12">
          <cell r="F12">
            <v>0</v>
          </cell>
          <cell r="G12">
            <v>0</v>
          </cell>
        </row>
        <row r="15">
          <cell r="F15">
            <v>0</v>
          </cell>
          <cell r="G15">
            <v>0</v>
          </cell>
        </row>
        <row r="16">
          <cell r="F16">
            <v>0</v>
          </cell>
          <cell r="G16">
            <v>0</v>
          </cell>
        </row>
        <row r="17">
          <cell r="F17">
            <v>0</v>
          </cell>
          <cell r="G17">
            <v>0</v>
          </cell>
        </row>
        <row r="18">
          <cell r="F18">
            <v>0</v>
          </cell>
          <cell r="G18">
            <v>0</v>
          </cell>
        </row>
        <row r="23">
          <cell r="F23">
            <v>0</v>
          </cell>
        </row>
        <row r="26">
          <cell r="F26">
            <v>0</v>
          </cell>
        </row>
        <row r="27">
          <cell r="F27">
            <v>0</v>
          </cell>
        </row>
        <row r="29">
          <cell r="F29">
            <v>0</v>
          </cell>
        </row>
        <row r="30">
          <cell r="F30">
            <v>0</v>
          </cell>
        </row>
        <row r="38">
          <cell r="F38">
            <v>0</v>
          </cell>
        </row>
        <row r="48">
          <cell r="F48">
            <v>0</v>
          </cell>
        </row>
        <row r="55">
          <cell r="F55">
            <v>0</v>
          </cell>
        </row>
        <row r="60">
          <cell r="F60">
            <v>0</v>
          </cell>
        </row>
        <row r="61">
          <cell r="F61">
            <v>0</v>
          </cell>
        </row>
        <row r="63">
          <cell r="F63">
            <v>370770.03240000003</v>
          </cell>
        </row>
        <row r="68">
          <cell r="F68">
            <v>0</v>
          </cell>
        </row>
        <row r="69">
          <cell r="F69">
            <v>0</v>
          </cell>
        </row>
        <row r="70">
          <cell r="F70">
            <v>0</v>
          </cell>
        </row>
        <row r="73">
          <cell r="F73">
            <v>0</v>
          </cell>
        </row>
        <row r="74">
          <cell r="F74">
            <v>0</v>
          </cell>
        </row>
        <row r="75">
          <cell r="F75">
            <v>0</v>
          </cell>
        </row>
        <row r="76">
          <cell r="F76">
            <v>0</v>
          </cell>
        </row>
        <row r="77">
          <cell r="F77">
            <v>0</v>
          </cell>
        </row>
        <row r="79">
          <cell r="F79">
            <v>0</v>
          </cell>
        </row>
        <row r="80">
          <cell r="F80">
            <v>0</v>
          </cell>
        </row>
        <row r="82">
          <cell r="F82">
            <v>0</v>
          </cell>
        </row>
        <row r="88">
          <cell r="F88">
            <v>0</v>
          </cell>
        </row>
        <row r="89">
          <cell r="F89">
            <v>0</v>
          </cell>
        </row>
        <row r="90">
          <cell r="F90">
            <v>0</v>
          </cell>
        </row>
        <row r="91">
          <cell r="F91">
            <v>0</v>
          </cell>
        </row>
        <row r="92">
          <cell r="F92">
            <v>0</v>
          </cell>
        </row>
        <row r="93">
          <cell r="F93">
            <v>0</v>
          </cell>
        </row>
        <row r="94">
          <cell r="F94">
            <v>0</v>
          </cell>
        </row>
        <row r="95">
          <cell r="F95">
            <v>0</v>
          </cell>
        </row>
        <row r="96">
          <cell r="F96">
            <v>0</v>
          </cell>
        </row>
        <row r="97">
          <cell r="F97">
            <v>0</v>
          </cell>
        </row>
        <row r="98">
          <cell r="F98">
            <v>0</v>
          </cell>
        </row>
        <row r="99">
          <cell r="F99">
            <v>0</v>
          </cell>
        </row>
        <row r="100">
          <cell r="F100">
            <v>0</v>
          </cell>
        </row>
        <row r="101">
          <cell r="F101">
            <v>0</v>
          </cell>
        </row>
        <row r="102">
          <cell r="F102">
            <v>0</v>
          </cell>
        </row>
        <row r="103">
          <cell r="F103">
            <v>0</v>
          </cell>
        </row>
        <row r="104">
          <cell r="F104">
            <v>0</v>
          </cell>
        </row>
        <row r="105">
          <cell r="F105">
            <v>0</v>
          </cell>
        </row>
        <row r="106">
          <cell r="F106">
            <v>0</v>
          </cell>
        </row>
        <row r="107">
          <cell r="F107">
            <v>0</v>
          </cell>
        </row>
        <row r="108">
          <cell r="F108">
            <v>0</v>
          </cell>
        </row>
        <row r="109">
          <cell r="F109">
            <v>0</v>
          </cell>
        </row>
        <row r="110">
          <cell r="F110">
            <v>0</v>
          </cell>
        </row>
        <row r="111">
          <cell r="F111">
            <v>0</v>
          </cell>
        </row>
        <row r="112">
          <cell r="F112">
            <v>0</v>
          </cell>
        </row>
        <row r="113">
          <cell r="F113">
            <v>0</v>
          </cell>
        </row>
        <row r="114">
          <cell r="F114">
            <v>0</v>
          </cell>
        </row>
        <row r="115">
          <cell r="F115">
            <v>0</v>
          </cell>
        </row>
        <row r="116">
          <cell r="F116">
            <v>0</v>
          </cell>
        </row>
        <row r="117">
          <cell r="F117">
            <v>0</v>
          </cell>
        </row>
        <row r="118">
          <cell r="F118">
            <v>0</v>
          </cell>
        </row>
        <row r="119">
          <cell r="F119">
            <v>0</v>
          </cell>
        </row>
        <row r="120">
          <cell r="F120">
            <v>0</v>
          </cell>
        </row>
        <row r="121">
          <cell r="F121">
            <v>0</v>
          </cell>
        </row>
        <row r="122">
          <cell r="F122">
            <v>0</v>
          </cell>
        </row>
        <row r="123">
          <cell r="F123">
            <v>0</v>
          </cell>
        </row>
        <row r="124">
          <cell r="F124">
            <v>0</v>
          </cell>
        </row>
        <row r="125">
          <cell r="F125">
            <v>0</v>
          </cell>
        </row>
        <row r="128">
          <cell r="F128">
            <v>0</v>
          </cell>
        </row>
        <row r="129">
          <cell r="F129">
            <v>0</v>
          </cell>
        </row>
        <row r="130">
          <cell r="F130">
            <v>0</v>
          </cell>
        </row>
        <row r="131">
          <cell r="F131">
            <v>0</v>
          </cell>
        </row>
        <row r="132">
          <cell r="F132">
            <v>0</v>
          </cell>
        </row>
        <row r="133">
          <cell r="F133">
            <v>0</v>
          </cell>
        </row>
        <row r="134">
          <cell r="F134">
            <v>0</v>
          </cell>
        </row>
        <row r="135">
          <cell r="F135">
            <v>0</v>
          </cell>
        </row>
        <row r="136">
          <cell r="F136">
            <v>0</v>
          </cell>
        </row>
        <row r="137">
          <cell r="F137">
            <v>0</v>
          </cell>
        </row>
        <row r="138">
          <cell r="F138">
            <v>0</v>
          </cell>
        </row>
        <row r="139">
          <cell r="F139">
            <v>0</v>
          </cell>
        </row>
        <row r="140">
          <cell r="F140">
            <v>0</v>
          </cell>
        </row>
        <row r="141">
          <cell r="F141">
            <v>0</v>
          </cell>
        </row>
        <row r="142">
          <cell r="F142">
            <v>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0</v>
          </cell>
        </row>
        <row r="148">
          <cell r="F148">
            <v>0</v>
          </cell>
        </row>
        <row r="149">
          <cell r="F149">
            <v>0</v>
          </cell>
        </row>
        <row r="150">
          <cell r="F150">
            <v>0</v>
          </cell>
        </row>
        <row r="152">
          <cell r="F152">
            <v>0</v>
          </cell>
        </row>
        <row r="153">
          <cell r="F153">
            <v>0</v>
          </cell>
        </row>
        <row r="154">
          <cell r="F154">
            <v>0</v>
          </cell>
        </row>
        <row r="155">
          <cell r="F155">
            <v>0</v>
          </cell>
        </row>
        <row r="156">
          <cell r="F156">
            <v>0</v>
          </cell>
        </row>
        <row r="157">
          <cell r="F157">
            <v>0</v>
          </cell>
        </row>
        <row r="158">
          <cell r="F158">
            <v>0</v>
          </cell>
        </row>
        <row r="160">
          <cell r="F160">
            <v>200000</v>
          </cell>
        </row>
        <row r="161">
          <cell r="F161">
            <v>0</v>
          </cell>
        </row>
        <row r="162">
          <cell r="F162">
            <v>0</v>
          </cell>
        </row>
        <row r="163">
          <cell r="F163">
            <v>0</v>
          </cell>
        </row>
        <row r="164">
          <cell r="F164">
            <v>0</v>
          </cell>
        </row>
        <row r="165">
          <cell r="F165">
            <v>0</v>
          </cell>
        </row>
        <row r="167">
          <cell r="F167">
            <v>0</v>
          </cell>
        </row>
        <row r="168">
          <cell r="F168">
            <v>0</v>
          </cell>
        </row>
        <row r="170">
          <cell r="F170">
            <v>0</v>
          </cell>
        </row>
        <row r="171">
          <cell r="F171">
            <v>0</v>
          </cell>
        </row>
        <row r="172">
          <cell r="F172">
            <v>0</v>
          </cell>
        </row>
        <row r="173">
          <cell r="F173">
            <v>0</v>
          </cell>
        </row>
        <row r="174">
          <cell r="F174">
            <v>0</v>
          </cell>
        </row>
        <row r="175">
          <cell r="F175">
            <v>0</v>
          </cell>
        </row>
        <row r="176">
          <cell r="F176">
            <v>0</v>
          </cell>
        </row>
        <row r="177">
          <cell r="F177">
            <v>0</v>
          </cell>
        </row>
        <row r="178">
          <cell r="F178">
            <v>0</v>
          </cell>
        </row>
        <row r="179">
          <cell r="F179">
            <v>0</v>
          </cell>
        </row>
        <row r="180">
          <cell r="F180">
            <v>0</v>
          </cell>
        </row>
        <row r="181">
          <cell r="F181">
            <v>0</v>
          </cell>
        </row>
        <row r="182">
          <cell r="F182">
            <v>0</v>
          </cell>
        </row>
        <row r="183">
          <cell r="F183">
            <v>0</v>
          </cell>
        </row>
        <row r="184">
          <cell r="F184">
            <v>0</v>
          </cell>
        </row>
        <row r="185">
          <cell r="F185">
            <v>0</v>
          </cell>
        </row>
        <row r="186">
          <cell r="F186">
            <v>0</v>
          </cell>
        </row>
        <row r="187">
          <cell r="F187">
            <v>0</v>
          </cell>
        </row>
        <row r="188">
          <cell r="F188">
            <v>0</v>
          </cell>
        </row>
        <row r="189">
          <cell r="F189">
            <v>0</v>
          </cell>
        </row>
        <row r="190">
          <cell r="F190">
            <v>0</v>
          </cell>
        </row>
        <row r="191">
          <cell r="F191">
            <v>0</v>
          </cell>
        </row>
        <row r="192">
          <cell r="F192">
            <v>0</v>
          </cell>
        </row>
        <row r="193">
          <cell r="F193">
            <v>0</v>
          </cell>
        </row>
        <row r="194">
          <cell r="F194">
            <v>0</v>
          </cell>
        </row>
        <row r="195">
          <cell r="F195">
            <v>0</v>
          </cell>
        </row>
        <row r="196">
          <cell r="F196">
            <v>0</v>
          </cell>
        </row>
        <row r="197">
          <cell r="F197">
            <v>0</v>
          </cell>
        </row>
        <row r="198">
          <cell r="F198">
            <v>0</v>
          </cell>
        </row>
        <row r="199">
          <cell r="F199">
            <v>0</v>
          </cell>
        </row>
        <row r="200">
          <cell r="F200">
            <v>0</v>
          </cell>
        </row>
        <row r="201">
          <cell r="F201">
            <v>0</v>
          </cell>
        </row>
        <row r="202">
          <cell r="F202">
            <v>0</v>
          </cell>
        </row>
        <row r="203">
          <cell r="F203">
            <v>0</v>
          </cell>
        </row>
        <row r="204">
          <cell r="F204">
            <v>0</v>
          </cell>
        </row>
        <row r="205">
          <cell r="F205">
            <v>0</v>
          </cell>
        </row>
        <row r="206">
          <cell r="F206">
            <v>0</v>
          </cell>
        </row>
        <row r="207">
          <cell r="F207">
            <v>0</v>
          </cell>
        </row>
        <row r="208">
          <cell r="F208">
            <v>0</v>
          </cell>
        </row>
        <row r="209">
          <cell r="F209">
            <v>0</v>
          </cell>
        </row>
        <row r="210">
          <cell r="F210">
            <v>0</v>
          </cell>
        </row>
        <row r="211">
          <cell r="F211">
            <v>0</v>
          </cell>
        </row>
        <row r="212">
          <cell r="F212">
            <v>0</v>
          </cell>
        </row>
        <row r="213">
          <cell r="F213">
            <v>0</v>
          </cell>
        </row>
        <row r="214">
          <cell r="F214">
            <v>0</v>
          </cell>
        </row>
        <row r="215">
          <cell r="F215">
            <v>0</v>
          </cell>
        </row>
        <row r="216">
          <cell r="F216">
            <v>0</v>
          </cell>
        </row>
        <row r="217">
          <cell r="F217">
            <v>0</v>
          </cell>
        </row>
        <row r="218">
          <cell r="F218">
            <v>0</v>
          </cell>
        </row>
        <row r="219">
          <cell r="F219">
            <v>0</v>
          </cell>
        </row>
        <row r="220">
          <cell r="F220">
            <v>0</v>
          </cell>
        </row>
        <row r="221">
          <cell r="F221">
            <v>0</v>
          </cell>
        </row>
        <row r="222">
          <cell r="F222">
            <v>0</v>
          </cell>
        </row>
        <row r="223">
          <cell r="F223">
            <v>0</v>
          </cell>
        </row>
        <row r="224">
          <cell r="F224">
            <v>0</v>
          </cell>
        </row>
        <row r="225">
          <cell r="F225">
            <v>0</v>
          </cell>
        </row>
        <row r="226">
          <cell r="F226">
            <v>0</v>
          </cell>
        </row>
        <row r="227">
          <cell r="F227">
            <v>0</v>
          </cell>
        </row>
        <row r="228">
          <cell r="F228">
            <v>0</v>
          </cell>
        </row>
        <row r="229">
          <cell r="F229">
            <v>0</v>
          </cell>
        </row>
        <row r="230">
          <cell r="F230">
            <v>0</v>
          </cell>
        </row>
        <row r="231">
          <cell r="F231">
            <v>0</v>
          </cell>
        </row>
        <row r="232">
          <cell r="F232">
            <v>0</v>
          </cell>
        </row>
        <row r="233">
          <cell r="F233">
            <v>0</v>
          </cell>
        </row>
        <row r="234">
          <cell r="F234">
            <v>0</v>
          </cell>
        </row>
        <row r="235">
          <cell r="F235">
            <v>0</v>
          </cell>
        </row>
        <row r="236">
          <cell r="F236">
            <v>0</v>
          </cell>
        </row>
        <row r="237">
          <cell r="F237">
            <v>0</v>
          </cell>
        </row>
        <row r="238">
          <cell r="F238">
            <v>0</v>
          </cell>
        </row>
        <row r="239">
          <cell r="F239">
            <v>0</v>
          </cell>
        </row>
        <row r="240">
          <cell r="F240">
            <v>0</v>
          </cell>
        </row>
        <row r="241">
          <cell r="F241">
            <v>0</v>
          </cell>
        </row>
        <row r="242">
          <cell r="F242">
            <v>0</v>
          </cell>
        </row>
        <row r="243">
          <cell r="F243">
            <v>0</v>
          </cell>
        </row>
        <row r="244">
          <cell r="F244">
            <v>0</v>
          </cell>
        </row>
        <row r="245">
          <cell r="F245">
            <v>0</v>
          </cell>
        </row>
        <row r="246">
          <cell r="F246">
            <v>0</v>
          </cell>
        </row>
        <row r="247">
          <cell r="F247">
            <v>0</v>
          </cell>
        </row>
        <row r="248">
          <cell r="F248">
            <v>0</v>
          </cell>
        </row>
        <row r="249">
          <cell r="F249">
            <v>0</v>
          </cell>
        </row>
        <row r="250">
          <cell r="F250">
            <v>0</v>
          </cell>
        </row>
        <row r="251">
          <cell r="F251">
            <v>0</v>
          </cell>
        </row>
        <row r="253">
          <cell r="F253">
            <v>0</v>
          </cell>
        </row>
        <row r="254">
          <cell r="F254">
            <v>0</v>
          </cell>
        </row>
        <row r="255">
          <cell r="F255">
            <v>0</v>
          </cell>
        </row>
        <row r="256">
          <cell r="F256">
            <v>0</v>
          </cell>
        </row>
        <row r="257">
          <cell r="F257">
            <v>0</v>
          </cell>
        </row>
        <row r="258">
          <cell r="F258">
            <v>0</v>
          </cell>
        </row>
        <row r="259">
          <cell r="F259">
            <v>0</v>
          </cell>
        </row>
        <row r="260">
          <cell r="F260">
            <v>0</v>
          </cell>
        </row>
        <row r="261">
          <cell r="F261">
            <v>0</v>
          </cell>
        </row>
        <row r="262">
          <cell r="F262">
            <v>0</v>
          </cell>
        </row>
        <row r="263">
          <cell r="F263">
            <v>0</v>
          </cell>
        </row>
        <row r="264">
          <cell r="F264">
            <v>0</v>
          </cell>
        </row>
        <row r="265">
          <cell r="F265">
            <v>0</v>
          </cell>
        </row>
        <row r="266">
          <cell r="F266">
            <v>0</v>
          </cell>
        </row>
        <row r="267">
          <cell r="F267">
            <v>0</v>
          </cell>
        </row>
      </sheetData>
      <sheetData sheetId="6">
        <row r="6">
          <cell r="F6">
            <v>0</v>
          </cell>
        </row>
        <row r="9">
          <cell r="F9">
            <v>0</v>
          </cell>
          <cell r="G9">
            <v>0</v>
          </cell>
        </row>
        <row r="11">
          <cell r="F11">
            <v>0</v>
          </cell>
          <cell r="G11">
            <v>0</v>
          </cell>
        </row>
        <row r="12">
          <cell r="F12">
            <v>0</v>
          </cell>
          <cell r="G12">
            <v>0</v>
          </cell>
        </row>
        <row r="15">
          <cell r="F15">
            <v>0</v>
          </cell>
          <cell r="G15">
            <v>0</v>
          </cell>
        </row>
        <row r="16">
          <cell r="F16">
            <v>0</v>
          </cell>
          <cell r="G16">
            <v>0</v>
          </cell>
        </row>
        <row r="17">
          <cell r="F17">
            <v>0</v>
          </cell>
          <cell r="G17">
            <v>0</v>
          </cell>
        </row>
        <row r="18">
          <cell r="F18">
            <v>0</v>
          </cell>
          <cell r="G18">
            <v>0</v>
          </cell>
        </row>
        <row r="23">
          <cell r="F23">
            <v>0</v>
          </cell>
        </row>
        <row r="26">
          <cell r="F26">
            <v>0</v>
          </cell>
        </row>
        <row r="27">
          <cell r="F27">
            <v>0</v>
          </cell>
        </row>
        <row r="29">
          <cell r="F29">
            <v>0</v>
          </cell>
        </row>
        <row r="30">
          <cell r="F30">
            <v>0</v>
          </cell>
        </row>
        <row r="36">
          <cell r="F36">
            <v>0</v>
          </cell>
        </row>
        <row r="42">
          <cell r="F42">
            <v>0</v>
          </cell>
        </row>
        <row r="47">
          <cell r="F47">
            <v>0</v>
          </cell>
        </row>
        <row r="50">
          <cell r="F50">
            <v>0</v>
          </cell>
        </row>
        <row r="51">
          <cell r="F51">
            <v>0</v>
          </cell>
        </row>
        <row r="53">
          <cell r="F53">
            <v>0</v>
          </cell>
        </row>
        <row r="55">
          <cell r="F55">
            <v>0</v>
          </cell>
        </row>
        <row r="56">
          <cell r="F56">
            <v>0</v>
          </cell>
        </row>
        <row r="57">
          <cell r="F57">
            <v>0</v>
          </cell>
        </row>
        <row r="60">
          <cell r="F60">
            <v>0</v>
          </cell>
        </row>
        <row r="61">
          <cell r="F61">
            <v>0</v>
          </cell>
        </row>
        <row r="62">
          <cell r="F62">
            <v>0</v>
          </cell>
        </row>
        <row r="63">
          <cell r="F63">
            <v>0</v>
          </cell>
        </row>
        <row r="64">
          <cell r="F64">
            <v>0</v>
          </cell>
        </row>
        <row r="66">
          <cell r="F66">
            <v>0</v>
          </cell>
        </row>
        <row r="67">
          <cell r="F67">
            <v>0</v>
          </cell>
        </row>
        <row r="69">
          <cell r="F69">
            <v>0</v>
          </cell>
        </row>
        <row r="75">
          <cell r="F75">
            <v>2287142</v>
          </cell>
        </row>
        <row r="76">
          <cell r="F76">
            <v>0</v>
          </cell>
        </row>
        <row r="77">
          <cell r="F77">
            <v>0</v>
          </cell>
        </row>
        <row r="78">
          <cell r="F78">
            <v>0</v>
          </cell>
        </row>
        <row r="79">
          <cell r="F79">
            <v>0</v>
          </cell>
        </row>
        <row r="80">
          <cell r="F80">
            <v>0</v>
          </cell>
        </row>
        <row r="81">
          <cell r="F81">
            <v>0</v>
          </cell>
        </row>
        <row r="82">
          <cell r="F82">
            <v>0</v>
          </cell>
        </row>
        <row r="83">
          <cell r="F83">
            <v>0</v>
          </cell>
        </row>
        <row r="84">
          <cell r="F84">
            <v>0</v>
          </cell>
        </row>
        <row r="85">
          <cell r="F85">
            <v>0</v>
          </cell>
        </row>
        <row r="86">
          <cell r="F86">
            <v>0</v>
          </cell>
        </row>
        <row r="87">
          <cell r="F87">
            <v>0</v>
          </cell>
        </row>
        <row r="88">
          <cell r="F88">
            <v>0</v>
          </cell>
        </row>
        <row r="89">
          <cell r="F89">
            <v>0</v>
          </cell>
        </row>
        <row r="90">
          <cell r="F90">
            <v>0</v>
          </cell>
        </row>
        <row r="91">
          <cell r="F91">
            <v>0</v>
          </cell>
        </row>
        <row r="92">
          <cell r="F92">
            <v>0</v>
          </cell>
        </row>
        <row r="93">
          <cell r="F93">
            <v>0</v>
          </cell>
        </row>
        <row r="94">
          <cell r="F94">
            <v>0</v>
          </cell>
        </row>
        <row r="95">
          <cell r="F95">
            <v>0</v>
          </cell>
        </row>
        <row r="96">
          <cell r="F96">
            <v>0</v>
          </cell>
        </row>
        <row r="97">
          <cell r="F97">
            <v>0</v>
          </cell>
        </row>
        <row r="98">
          <cell r="F98">
            <v>0</v>
          </cell>
        </row>
        <row r="99">
          <cell r="F99">
            <v>0</v>
          </cell>
        </row>
        <row r="100">
          <cell r="F100">
            <v>0</v>
          </cell>
        </row>
        <row r="101">
          <cell r="F101">
            <v>0</v>
          </cell>
        </row>
        <row r="102">
          <cell r="F102">
            <v>0</v>
          </cell>
        </row>
        <row r="103">
          <cell r="F103">
            <v>0</v>
          </cell>
        </row>
        <row r="104">
          <cell r="F104">
            <v>0</v>
          </cell>
        </row>
        <row r="105">
          <cell r="F105">
            <v>0</v>
          </cell>
        </row>
        <row r="106">
          <cell r="F106">
            <v>0</v>
          </cell>
        </row>
        <row r="107">
          <cell r="F107">
            <v>0</v>
          </cell>
        </row>
        <row r="108">
          <cell r="F108">
            <v>0</v>
          </cell>
        </row>
        <row r="109">
          <cell r="F109">
            <v>0</v>
          </cell>
        </row>
        <row r="110">
          <cell r="F110">
            <v>0</v>
          </cell>
        </row>
        <row r="111">
          <cell r="F111">
            <v>0</v>
          </cell>
        </row>
        <row r="112">
          <cell r="F112">
            <v>0</v>
          </cell>
        </row>
        <row r="115">
          <cell r="F115">
            <v>0</v>
          </cell>
        </row>
        <row r="116">
          <cell r="F116">
            <v>0</v>
          </cell>
        </row>
        <row r="117">
          <cell r="F117">
            <v>0</v>
          </cell>
        </row>
        <row r="118">
          <cell r="F118">
            <v>0</v>
          </cell>
        </row>
        <row r="119">
          <cell r="F119">
            <v>0</v>
          </cell>
        </row>
        <row r="120">
          <cell r="F120">
            <v>0</v>
          </cell>
        </row>
        <row r="121">
          <cell r="F121">
            <v>0</v>
          </cell>
        </row>
        <row r="122">
          <cell r="F122">
            <v>0</v>
          </cell>
        </row>
        <row r="123">
          <cell r="F123">
            <v>0</v>
          </cell>
        </row>
        <row r="124">
          <cell r="F124">
            <v>0</v>
          </cell>
        </row>
        <row r="125">
          <cell r="F125">
            <v>0</v>
          </cell>
        </row>
        <row r="126">
          <cell r="F126">
            <v>0</v>
          </cell>
        </row>
        <row r="127">
          <cell r="F127">
            <v>0</v>
          </cell>
        </row>
        <row r="128">
          <cell r="F128">
            <v>0</v>
          </cell>
        </row>
        <row r="129">
          <cell r="F129">
            <v>0</v>
          </cell>
        </row>
        <row r="130">
          <cell r="F130">
            <v>0</v>
          </cell>
        </row>
        <row r="131">
          <cell r="F131">
            <v>0</v>
          </cell>
        </row>
        <row r="132">
          <cell r="F132">
            <v>0</v>
          </cell>
        </row>
        <row r="133">
          <cell r="F133">
            <v>0</v>
          </cell>
        </row>
        <row r="134">
          <cell r="F134">
            <v>0</v>
          </cell>
        </row>
        <row r="135">
          <cell r="F135">
            <v>0</v>
          </cell>
        </row>
        <row r="136">
          <cell r="F136">
            <v>0</v>
          </cell>
        </row>
        <row r="137">
          <cell r="F137">
            <v>0</v>
          </cell>
        </row>
        <row r="139">
          <cell r="F139">
            <v>0</v>
          </cell>
        </row>
        <row r="140">
          <cell r="F140">
            <v>0</v>
          </cell>
        </row>
        <row r="141">
          <cell r="F141">
            <v>0</v>
          </cell>
        </row>
        <row r="142">
          <cell r="F142">
            <v>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7">
          <cell r="F147">
            <v>0</v>
          </cell>
        </row>
        <row r="148">
          <cell r="F148">
            <v>0</v>
          </cell>
        </row>
        <row r="149">
          <cell r="F149">
            <v>0</v>
          </cell>
        </row>
        <row r="150">
          <cell r="F150">
            <v>0</v>
          </cell>
        </row>
        <row r="151">
          <cell r="F151">
            <v>0</v>
          </cell>
        </row>
        <row r="152">
          <cell r="F152">
            <v>0</v>
          </cell>
        </row>
        <row r="154">
          <cell r="F154">
            <v>0</v>
          </cell>
        </row>
        <row r="155">
          <cell r="F155">
            <v>0</v>
          </cell>
        </row>
        <row r="157">
          <cell r="F157">
            <v>0</v>
          </cell>
        </row>
        <row r="158">
          <cell r="F158">
            <v>0</v>
          </cell>
        </row>
        <row r="159">
          <cell r="F159">
            <v>0</v>
          </cell>
        </row>
        <row r="160">
          <cell r="F160">
            <v>0</v>
          </cell>
        </row>
        <row r="161">
          <cell r="F161">
            <v>0</v>
          </cell>
        </row>
        <row r="162">
          <cell r="F162">
            <v>0</v>
          </cell>
        </row>
        <row r="163">
          <cell r="F163">
            <v>0</v>
          </cell>
        </row>
        <row r="164">
          <cell r="F164">
            <v>0</v>
          </cell>
        </row>
        <row r="165">
          <cell r="F165">
            <v>0</v>
          </cell>
        </row>
        <row r="166">
          <cell r="F166">
            <v>0</v>
          </cell>
        </row>
        <row r="167">
          <cell r="F167">
            <v>0</v>
          </cell>
        </row>
        <row r="168">
          <cell r="F168">
            <v>0</v>
          </cell>
        </row>
        <row r="169">
          <cell r="F169">
            <v>0</v>
          </cell>
        </row>
        <row r="170">
          <cell r="F170">
            <v>0</v>
          </cell>
        </row>
        <row r="171">
          <cell r="F171">
            <v>0</v>
          </cell>
        </row>
        <row r="172">
          <cell r="F172">
            <v>0</v>
          </cell>
        </row>
        <row r="173">
          <cell r="F173">
            <v>0</v>
          </cell>
        </row>
        <row r="174">
          <cell r="F174">
            <v>0</v>
          </cell>
        </row>
        <row r="175">
          <cell r="F175">
            <v>0</v>
          </cell>
        </row>
        <row r="176">
          <cell r="F176">
            <v>0</v>
          </cell>
        </row>
        <row r="177">
          <cell r="F177">
            <v>0</v>
          </cell>
        </row>
        <row r="178">
          <cell r="F178">
            <v>0</v>
          </cell>
        </row>
        <row r="179">
          <cell r="F179">
            <v>0</v>
          </cell>
        </row>
        <row r="180">
          <cell r="F180">
            <v>0</v>
          </cell>
        </row>
        <row r="181">
          <cell r="F181">
            <v>0</v>
          </cell>
        </row>
        <row r="182">
          <cell r="F182">
            <v>0</v>
          </cell>
        </row>
        <row r="183">
          <cell r="F183">
            <v>0</v>
          </cell>
        </row>
        <row r="184">
          <cell r="F184">
            <v>0</v>
          </cell>
        </row>
        <row r="185">
          <cell r="F185">
            <v>0</v>
          </cell>
        </row>
        <row r="186">
          <cell r="F186">
            <v>0</v>
          </cell>
        </row>
        <row r="187">
          <cell r="F187">
            <v>0</v>
          </cell>
        </row>
        <row r="188">
          <cell r="F188">
            <v>0</v>
          </cell>
        </row>
        <row r="189">
          <cell r="F189">
            <v>0</v>
          </cell>
        </row>
        <row r="190">
          <cell r="F190">
            <v>0</v>
          </cell>
        </row>
        <row r="191">
          <cell r="F191">
            <v>0</v>
          </cell>
        </row>
        <row r="192">
          <cell r="F192">
            <v>0</v>
          </cell>
        </row>
        <row r="193">
          <cell r="F193">
            <v>0</v>
          </cell>
        </row>
        <row r="194">
          <cell r="F194">
            <v>0</v>
          </cell>
        </row>
        <row r="195">
          <cell r="F195">
            <v>0</v>
          </cell>
        </row>
        <row r="196">
          <cell r="F196">
            <v>0</v>
          </cell>
        </row>
        <row r="197">
          <cell r="F197">
            <v>0</v>
          </cell>
        </row>
        <row r="198">
          <cell r="F198">
            <v>0</v>
          </cell>
        </row>
        <row r="199">
          <cell r="F199">
            <v>0</v>
          </cell>
        </row>
        <row r="200">
          <cell r="F200">
            <v>0</v>
          </cell>
        </row>
        <row r="201">
          <cell r="F201">
            <v>0</v>
          </cell>
        </row>
        <row r="202">
          <cell r="F202">
            <v>0</v>
          </cell>
        </row>
        <row r="203">
          <cell r="F203">
            <v>0</v>
          </cell>
        </row>
        <row r="204">
          <cell r="F204">
            <v>0</v>
          </cell>
        </row>
        <row r="205">
          <cell r="F205">
            <v>0</v>
          </cell>
        </row>
        <row r="206">
          <cell r="F206">
            <v>0</v>
          </cell>
        </row>
        <row r="207">
          <cell r="F207">
            <v>0</v>
          </cell>
        </row>
        <row r="208">
          <cell r="F208">
            <v>0</v>
          </cell>
        </row>
        <row r="209">
          <cell r="F209">
            <v>0</v>
          </cell>
        </row>
        <row r="210">
          <cell r="F210">
            <v>0</v>
          </cell>
        </row>
        <row r="211">
          <cell r="F211">
            <v>0</v>
          </cell>
        </row>
        <row r="212">
          <cell r="F212">
            <v>0</v>
          </cell>
        </row>
        <row r="213">
          <cell r="F213">
            <v>0</v>
          </cell>
        </row>
        <row r="214">
          <cell r="F214">
            <v>0</v>
          </cell>
        </row>
        <row r="215">
          <cell r="F215">
            <v>0</v>
          </cell>
        </row>
        <row r="216">
          <cell r="F216">
            <v>0</v>
          </cell>
        </row>
        <row r="217">
          <cell r="F217">
            <v>0</v>
          </cell>
        </row>
        <row r="218">
          <cell r="F218">
            <v>0</v>
          </cell>
        </row>
        <row r="219">
          <cell r="F219">
            <v>0</v>
          </cell>
        </row>
        <row r="220">
          <cell r="F220">
            <v>0</v>
          </cell>
        </row>
        <row r="221">
          <cell r="F221">
            <v>0</v>
          </cell>
        </row>
        <row r="222">
          <cell r="F222">
            <v>0</v>
          </cell>
        </row>
        <row r="223">
          <cell r="F223">
            <v>0</v>
          </cell>
        </row>
        <row r="224">
          <cell r="F224">
            <v>0</v>
          </cell>
        </row>
        <row r="225">
          <cell r="F225">
            <v>0</v>
          </cell>
        </row>
        <row r="226">
          <cell r="F226">
            <v>0</v>
          </cell>
        </row>
        <row r="227">
          <cell r="F227">
            <v>0</v>
          </cell>
        </row>
        <row r="228">
          <cell r="F228">
            <v>0</v>
          </cell>
        </row>
        <row r="229">
          <cell r="F229">
            <v>0</v>
          </cell>
        </row>
        <row r="230">
          <cell r="F230">
            <v>0</v>
          </cell>
        </row>
        <row r="231">
          <cell r="F231">
            <v>0</v>
          </cell>
        </row>
        <row r="232">
          <cell r="F232">
            <v>0</v>
          </cell>
        </row>
        <row r="233">
          <cell r="F233">
            <v>0</v>
          </cell>
        </row>
        <row r="234">
          <cell r="F234">
            <v>0</v>
          </cell>
        </row>
        <row r="235">
          <cell r="F235">
            <v>0</v>
          </cell>
        </row>
        <row r="236">
          <cell r="F236">
            <v>0</v>
          </cell>
        </row>
        <row r="237">
          <cell r="F237">
            <v>0</v>
          </cell>
        </row>
        <row r="238">
          <cell r="F238">
            <v>0</v>
          </cell>
        </row>
        <row r="240">
          <cell r="F240">
            <v>0</v>
          </cell>
        </row>
        <row r="241">
          <cell r="F241">
            <v>0</v>
          </cell>
        </row>
        <row r="242">
          <cell r="F242">
            <v>0</v>
          </cell>
        </row>
        <row r="243">
          <cell r="F243">
            <v>0</v>
          </cell>
        </row>
        <row r="244">
          <cell r="F244">
            <v>0</v>
          </cell>
        </row>
        <row r="245">
          <cell r="F245">
            <v>0</v>
          </cell>
        </row>
        <row r="246">
          <cell r="F246">
            <v>0</v>
          </cell>
        </row>
        <row r="247">
          <cell r="F247">
            <v>0</v>
          </cell>
        </row>
        <row r="248">
          <cell r="F248">
            <v>0</v>
          </cell>
        </row>
        <row r="249">
          <cell r="F249">
            <v>0</v>
          </cell>
        </row>
        <row r="250">
          <cell r="F250">
            <v>0</v>
          </cell>
        </row>
        <row r="251">
          <cell r="F251">
            <v>0</v>
          </cell>
        </row>
        <row r="252">
          <cell r="F252">
            <v>0</v>
          </cell>
        </row>
        <row r="253">
          <cell r="F253">
            <v>0</v>
          </cell>
        </row>
        <row r="254">
          <cell r="F254">
            <v>0</v>
          </cell>
        </row>
      </sheetData>
      <sheetData sheetId="7">
        <row r="6">
          <cell r="F6">
            <v>0</v>
          </cell>
        </row>
        <row r="9">
          <cell r="F9">
            <v>0</v>
          </cell>
          <cell r="G9">
            <v>0</v>
          </cell>
        </row>
        <row r="11">
          <cell r="F11">
            <v>0</v>
          </cell>
          <cell r="G11">
            <v>0</v>
          </cell>
        </row>
        <row r="12">
          <cell r="F12">
            <v>0</v>
          </cell>
          <cell r="G12">
            <v>0</v>
          </cell>
        </row>
        <row r="15">
          <cell r="F15">
            <v>0</v>
          </cell>
          <cell r="G15">
            <v>0</v>
          </cell>
        </row>
        <row r="16">
          <cell r="F16">
            <v>0</v>
          </cell>
          <cell r="G16">
            <v>0</v>
          </cell>
        </row>
        <row r="17">
          <cell r="F17">
            <v>0</v>
          </cell>
          <cell r="G17">
            <v>0</v>
          </cell>
        </row>
        <row r="18">
          <cell r="F18">
            <v>0</v>
          </cell>
          <cell r="G18">
            <v>0</v>
          </cell>
        </row>
        <row r="23">
          <cell r="F23">
            <v>0</v>
          </cell>
        </row>
        <row r="26">
          <cell r="F26">
            <v>0</v>
          </cell>
        </row>
        <row r="27">
          <cell r="F27">
            <v>0</v>
          </cell>
        </row>
        <row r="29">
          <cell r="F29">
            <v>0</v>
          </cell>
        </row>
        <row r="30">
          <cell r="F30">
            <v>0</v>
          </cell>
        </row>
        <row r="36">
          <cell r="F36">
            <v>0</v>
          </cell>
        </row>
        <row r="42">
          <cell r="F42">
            <v>0</v>
          </cell>
        </row>
        <row r="47">
          <cell r="F47">
            <v>0</v>
          </cell>
        </row>
        <row r="50">
          <cell r="F50">
            <v>0</v>
          </cell>
        </row>
        <row r="51">
          <cell r="F51">
            <v>0</v>
          </cell>
        </row>
        <row r="53">
          <cell r="F53">
            <v>122500</v>
          </cell>
        </row>
        <row r="55">
          <cell r="F55">
            <v>0</v>
          </cell>
        </row>
        <row r="56">
          <cell r="F56">
            <v>0</v>
          </cell>
        </row>
        <row r="57">
          <cell r="F57">
            <v>0</v>
          </cell>
        </row>
        <row r="60">
          <cell r="F60">
            <v>0</v>
          </cell>
        </row>
        <row r="61">
          <cell r="F61">
            <v>0</v>
          </cell>
        </row>
        <row r="62">
          <cell r="F62">
            <v>0</v>
          </cell>
        </row>
        <row r="63">
          <cell r="F63">
            <v>0</v>
          </cell>
        </row>
        <row r="64">
          <cell r="F64">
            <v>0</v>
          </cell>
        </row>
        <row r="66">
          <cell r="F66">
            <v>0</v>
          </cell>
        </row>
        <row r="67">
          <cell r="F67">
            <v>0</v>
          </cell>
        </row>
        <row r="69">
          <cell r="F69">
            <v>0</v>
          </cell>
        </row>
        <row r="75">
          <cell r="F75">
            <v>0</v>
          </cell>
        </row>
        <row r="76">
          <cell r="F76">
            <v>0</v>
          </cell>
        </row>
        <row r="77">
          <cell r="F77">
            <v>0</v>
          </cell>
        </row>
        <row r="78">
          <cell r="F78">
            <v>0</v>
          </cell>
        </row>
        <row r="79">
          <cell r="F79">
            <v>0</v>
          </cell>
        </row>
        <row r="80">
          <cell r="F80">
            <v>0</v>
          </cell>
        </row>
        <row r="81">
          <cell r="F81">
            <v>0</v>
          </cell>
        </row>
        <row r="82">
          <cell r="F82">
            <v>0</v>
          </cell>
        </row>
        <row r="83">
          <cell r="F83">
            <v>0</v>
          </cell>
        </row>
        <row r="84">
          <cell r="F84">
            <v>0</v>
          </cell>
        </row>
        <row r="85">
          <cell r="F85">
            <v>0</v>
          </cell>
        </row>
        <row r="86">
          <cell r="F86">
            <v>0</v>
          </cell>
        </row>
        <row r="87">
          <cell r="F87">
            <v>0</v>
          </cell>
        </row>
        <row r="88">
          <cell r="F88">
            <v>0</v>
          </cell>
        </row>
        <row r="89">
          <cell r="F89">
            <v>0</v>
          </cell>
        </row>
        <row r="90">
          <cell r="F90">
            <v>0</v>
          </cell>
        </row>
        <row r="91">
          <cell r="F91">
            <v>0</v>
          </cell>
        </row>
        <row r="92">
          <cell r="F92">
            <v>0</v>
          </cell>
        </row>
        <row r="93">
          <cell r="F93">
            <v>0</v>
          </cell>
        </row>
        <row r="94">
          <cell r="F94">
            <v>0</v>
          </cell>
        </row>
        <row r="95">
          <cell r="F95">
            <v>0</v>
          </cell>
        </row>
        <row r="96">
          <cell r="F96">
            <v>0</v>
          </cell>
        </row>
        <row r="97">
          <cell r="F97">
            <v>0</v>
          </cell>
        </row>
        <row r="98">
          <cell r="F98">
            <v>0</v>
          </cell>
        </row>
        <row r="99">
          <cell r="F99">
            <v>0</v>
          </cell>
        </row>
        <row r="100">
          <cell r="F100">
            <v>0</v>
          </cell>
        </row>
        <row r="101">
          <cell r="F101">
            <v>0</v>
          </cell>
        </row>
        <row r="102">
          <cell r="F102">
            <v>0</v>
          </cell>
        </row>
        <row r="103">
          <cell r="F103">
            <v>0</v>
          </cell>
        </row>
        <row r="104">
          <cell r="F104">
            <v>0</v>
          </cell>
        </row>
        <row r="105">
          <cell r="F105">
            <v>0</v>
          </cell>
        </row>
        <row r="106">
          <cell r="F106">
            <v>0</v>
          </cell>
        </row>
        <row r="107">
          <cell r="F107">
            <v>0</v>
          </cell>
        </row>
        <row r="108">
          <cell r="F108">
            <v>0</v>
          </cell>
        </row>
        <row r="109">
          <cell r="F109">
            <v>0</v>
          </cell>
        </row>
        <row r="110">
          <cell r="F110">
            <v>0</v>
          </cell>
        </row>
        <row r="111">
          <cell r="F111">
            <v>0</v>
          </cell>
        </row>
        <row r="112">
          <cell r="F112">
            <v>0</v>
          </cell>
        </row>
        <row r="115">
          <cell r="F115">
            <v>0</v>
          </cell>
        </row>
        <row r="116">
          <cell r="F116">
            <v>0</v>
          </cell>
        </row>
        <row r="117">
          <cell r="F117">
            <v>0</v>
          </cell>
        </row>
        <row r="118">
          <cell r="F118">
            <v>0</v>
          </cell>
        </row>
        <row r="119">
          <cell r="F119">
            <v>0</v>
          </cell>
        </row>
        <row r="120">
          <cell r="F120">
            <v>0</v>
          </cell>
        </row>
        <row r="121">
          <cell r="F121">
            <v>0</v>
          </cell>
        </row>
        <row r="122">
          <cell r="F122">
            <v>0</v>
          </cell>
        </row>
        <row r="123">
          <cell r="F123">
            <v>0</v>
          </cell>
        </row>
        <row r="124">
          <cell r="F124">
            <v>0</v>
          </cell>
        </row>
        <row r="125">
          <cell r="F125">
            <v>0</v>
          </cell>
        </row>
        <row r="126">
          <cell r="F126">
            <v>0</v>
          </cell>
        </row>
        <row r="127">
          <cell r="F127">
            <v>0</v>
          </cell>
        </row>
        <row r="128">
          <cell r="F128">
            <v>0</v>
          </cell>
        </row>
        <row r="129">
          <cell r="F129">
            <v>0</v>
          </cell>
        </row>
        <row r="130">
          <cell r="F130">
            <v>0</v>
          </cell>
        </row>
        <row r="131">
          <cell r="F131">
            <v>0</v>
          </cell>
        </row>
        <row r="132">
          <cell r="F132">
            <v>0</v>
          </cell>
        </row>
        <row r="133">
          <cell r="F133">
            <v>0</v>
          </cell>
        </row>
        <row r="134">
          <cell r="F134">
            <v>0</v>
          </cell>
        </row>
        <row r="135">
          <cell r="F135">
            <v>0</v>
          </cell>
        </row>
        <row r="136">
          <cell r="F136">
            <v>0</v>
          </cell>
        </row>
        <row r="137">
          <cell r="F137">
            <v>0</v>
          </cell>
        </row>
        <row r="139">
          <cell r="F139">
            <v>0</v>
          </cell>
        </row>
        <row r="140">
          <cell r="F140">
            <v>0</v>
          </cell>
        </row>
        <row r="141">
          <cell r="F141">
            <v>0</v>
          </cell>
        </row>
        <row r="142">
          <cell r="F142">
            <v>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7">
          <cell r="F147">
            <v>0</v>
          </cell>
        </row>
        <row r="148">
          <cell r="F148">
            <v>0</v>
          </cell>
        </row>
        <row r="149">
          <cell r="F149">
            <v>0</v>
          </cell>
        </row>
        <row r="150">
          <cell r="F150">
            <v>0</v>
          </cell>
        </row>
        <row r="151">
          <cell r="F151">
            <v>0</v>
          </cell>
        </row>
        <row r="152">
          <cell r="F152">
            <v>0</v>
          </cell>
        </row>
        <row r="154">
          <cell r="F154">
            <v>0</v>
          </cell>
        </row>
        <row r="155">
          <cell r="F155">
            <v>0</v>
          </cell>
        </row>
        <row r="157">
          <cell r="F157">
            <v>0</v>
          </cell>
        </row>
        <row r="158">
          <cell r="F158">
            <v>0</v>
          </cell>
        </row>
        <row r="159">
          <cell r="F159">
            <v>0</v>
          </cell>
        </row>
        <row r="160">
          <cell r="F160">
            <v>0</v>
          </cell>
        </row>
        <row r="161">
          <cell r="F161">
            <v>0</v>
          </cell>
        </row>
        <row r="162">
          <cell r="F162">
            <v>0</v>
          </cell>
        </row>
        <row r="163">
          <cell r="F163">
            <v>0</v>
          </cell>
        </row>
        <row r="164">
          <cell r="F164">
            <v>0</v>
          </cell>
        </row>
        <row r="165">
          <cell r="F165">
            <v>0</v>
          </cell>
        </row>
        <row r="166">
          <cell r="F166">
            <v>0</v>
          </cell>
        </row>
        <row r="167">
          <cell r="F167">
            <v>0</v>
          </cell>
        </row>
        <row r="168">
          <cell r="F168">
            <v>0</v>
          </cell>
        </row>
        <row r="169">
          <cell r="F169">
            <v>0</v>
          </cell>
        </row>
        <row r="170">
          <cell r="F170">
            <v>0</v>
          </cell>
        </row>
        <row r="171">
          <cell r="F171">
            <v>0</v>
          </cell>
        </row>
        <row r="172">
          <cell r="F172">
            <v>0</v>
          </cell>
        </row>
        <row r="173">
          <cell r="F173">
            <v>0</v>
          </cell>
        </row>
        <row r="174">
          <cell r="F174">
            <v>0</v>
          </cell>
        </row>
        <row r="175">
          <cell r="F175">
            <v>0</v>
          </cell>
        </row>
        <row r="176">
          <cell r="F176">
            <v>0</v>
          </cell>
        </row>
        <row r="177">
          <cell r="F177">
            <v>0</v>
          </cell>
        </row>
        <row r="178">
          <cell r="F178">
            <v>0</v>
          </cell>
        </row>
        <row r="179">
          <cell r="F179">
            <v>0</v>
          </cell>
        </row>
        <row r="180">
          <cell r="F180">
            <v>0</v>
          </cell>
        </row>
        <row r="181">
          <cell r="F181">
            <v>0</v>
          </cell>
        </row>
        <row r="182">
          <cell r="F182">
            <v>0</v>
          </cell>
        </row>
        <row r="183">
          <cell r="F183">
            <v>0</v>
          </cell>
        </row>
        <row r="184">
          <cell r="F184">
            <v>0</v>
          </cell>
        </row>
        <row r="185">
          <cell r="F185">
            <v>0</v>
          </cell>
        </row>
        <row r="186">
          <cell r="F186">
            <v>0</v>
          </cell>
        </row>
        <row r="187">
          <cell r="F187">
            <v>0</v>
          </cell>
        </row>
        <row r="188">
          <cell r="F188">
            <v>0</v>
          </cell>
        </row>
        <row r="189">
          <cell r="F189">
            <v>0</v>
          </cell>
        </row>
        <row r="190">
          <cell r="F190">
            <v>0</v>
          </cell>
        </row>
        <row r="191">
          <cell r="F191">
            <v>0</v>
          </cell>
        </row>
        <row r="192">
          <cell r="F192">
            <v>0</v>
          </cell>
        </row>
        <row r="193">
          <cell r="F193">
            <v>0</v>
          </cell>
        </row>
        <row r="194">
          <cell r="F194">
            <v>0</v>
          </cell>
        </row>
        <row r="195">
          <cell r="F195">
            <v>0</v>
          </cell>
        </row>
        <row r="196">
          <cell r="F196">
            <v>0</v>
          </cell>
        </row>
        <row r="197">
          <cell r="F197">
            <v>0</v>
          </cell>
        </row>
        <row r="198">
          <cell r="F198">
            <v>0</v>
          </cell>
        </row>
        <row r="199">
          <cell r="F199">
            <v>0</v>
          </cell>
        </row>
        <row r="200">
          <cell r="F200">
            <v>0</v>
          </cell>
        </row>
        <row r="201">
          <cell r="F201">
            <v>0</v>
          </cell>
        </row>
        <row r="202">
          <cell r="F202">
            <v>0</v>
          </cell>
        </row>
        <row r="203">
          <cell r="F203">
            <v>0</v>
          </cell>
        </row>
        <row r="204">
          <cell r="F204">
            <v>0</v>
          </cell>
        </row>
        <row r="205">
          <cell r="F205">
            <v>0</v>
          </cell>
        </row>
        <row r="206">
          <cell r="F206">
            <v>0</v>
          </cell>
        </row>
        <row r="207">
          <cell r="F207">
            <v>0</v>
          </cell>
        </row>
        <row r="208">
          <cell r="F208">
            <v>0</v>
          </cell>
        </row>
        <row r="209">
          <cell r="F209">
            <v>0</v>
          </cell>
        </row>
        <row r="210">
          <cell r="F210">
            <v>0</v>
          </cell>
        </row>
        <row r="211">
          <cell r="F211">
            <v>0</v>
          </cell>
        </row>
        <row r="212">
          <cell r="F212">
            <v>0</v>
          </cell>
        </row>
        <row r="213">
          <cell r="F213">
            <v>0</v>
          </cell>
        </row>
        <row r="214">
          <cell r="F214">
            <v>0</v>
          </cell>
        </row>
        <row r="215">
          <cell r="F215">
            <v>0</v>
          </cell>
        </row>
        <row r="216">
          <cell r="F216">
            <v>0</v>
          </cell>
        </row>
        <row r="217">
          <cell r="F217">
            <v>0</v>
          </cell>
        </row>
        <row r="218">
          <cell r="F218">
            <v>0</v>
          </cell>
        </row>
        <row r="219">
          <cell r="F219">
            <v>0</v>
          </cell>
        </row>
        <row r="220">
          <cell r="F220">
            <v>0</v>
          </cell>
        </row>
        <row r="221">
          <cell r="F221">
            <v>0</v>
          </cell>
        </row>
        <row r="222">
          <cell r="F222">
            <v>0</v>
          </cell>
        </row>
        <row r="223">
          <cell r="F223">
            <v>0</v>
          </cell>
        </row>
        <row r="224">
          <cell r="F224">
            <v>0</v>
          </cell>
        </row>
        <row r="225">
          <cell r="F225">
            <v>0</v>
          </cell>
        </row>
        <row r="226">
          <cell r="F226">
            <v>0</v>
          </cell>
        </row>
        <row r="227">
          <cell r="F227">
            <v>0</v>
          </cell>
        </row>
        <row r="228">
          <cell r="F228">
            <v>0</v>
          </cell>
        </row>
        <row r="229">
          <cell r="F229">
            <v>0</v>
          </cell>
        </row>
        <row r="230">
          <cell r="F230">
            <v>0</v>
          </cell>
        </row>
        <row r="231">
          <cell r="F231">
            <v>0</v>
          </cell>
        </row>
        <row r="232">
          <cell r="F232">
            <v>0</v>
          </cell>
        </row>
        <row r="233">
          <cell r="F233">
            <v>0</v>
          </cell>
        </row>
        <row r="234">
          <cell r="F234">
            <v>0</v>
          </cell>
        </row>
        <row r="235">
          <cell r="F235">
            <v>0</v>
          </cell>
        </row>
        <row r="236">
          <cell r="F236">
            <v>0</v>
          </cell>
        </row>
        <row r="237">
          <cell r="F237">
            <v>0</v>
          </cell>
        </row>
        <row r="238">
          <cell r="F238">
            <v>0</v>
          </cell>
        </row>
        <row r="240">
          <cell r="F240">
            <v>0</v>
          </cell>
        </row>
        <row r="241">
          <cell r="F241">
            <v>0</v>
          </cell>
        </row>
        <row r="242">
          <cell r="F242">
            <v>0</v>
          </cell>
        </row>
        <row r="243">
          <cell r="F243">
            <v>0</v>
          </cell>
        </row>
        <row r="244">
          <cell r="F244">
            <v>0</v>
          </cell>
        </row>
        <row r="245">
          <cell r="F245">
            <v>0</v>
          </cell>
        </row>
        <row r="246">
          <cell r="F246">
            <v>0</v>
          </cell>
        </row>
        <row r="247">
          <cell r="F247">
            <v>0</v>
          </cell>
        </row>
        <row r="248">
          <cell r="F248">
            <v>0</v>
          </cell>
        </row>
        <row r="249">
          <cell r="F249">
            <v>0</v>
          </cell>
        </row>
        <row r="250">
          <cell r="F250">
            <v>0</v>
          </cell>
        </row>
        <row r="251">
          <cell r="F251">
            <v>0</v>
          </cell>
        </row>
        <row r="252">
          <cell r="F252">
            <v>0</v>
          </cell>
        </row>
        <row r="253">
          <cell r="F253">
            <v>0</v>
          </cell>
        </row>
        <row r="254">
          <cell r="F254">
            <v>0</v>
          </cell>
        </row>
      </sheetData>
      <sheetData sheetId="8">
        <row r="6">
          <cell r="F6">
            <v>0</v>
          </cell>
        </row>
        <row r="9">
          <cell r="F9">
            <v>0</v>
          </cell>
          <cell r="G9">
            <v>0</v>
          </cell>
        </row>
        <row r="11">
          <cell r="F11">
            <v>0</v>
          </cell>
          <cell r="G11">
            <v>0</v>
          </cell>
        </row>
        <row r="12">
          <cell r="F12">
            <v>0</v>
          </cell>
          <cell r="G12">
            <v>0</v>
          </cell>
        </row>
        <row r="15">
          <cell r="F15">
            <v>0</v>
          </cell>
          <cell r="G15">
            <v>0</v>
          </cell>
        </row>
        <row r="16">
          <cell r="F16">
            <v>0</v>
          </cell>
          <cell r="G16">
            <v>0</v>
          </cell>
        </row>
        <row r="17">
          <cell r="F17">
            <v>0</v>
          </cell>
          <cell r="G17">
            <v>0</v>
          </cell>
        </row>
        <row r="18">
          <cell r="F18">
            <v>0</v>
          </cell>
          <cell r="G18">
            <v>0</v>
          </cell>
        </row>
        <row r="23">
          <cell r="F23">
            <v>0</v>
          </cell>
        </row>
        <row r="26">
          <cell r="F26">
            <v>0</v>
          </cell>
        </row>
        <row r="27">
          <cell r="F27">
            <v>0</v>
          </cell>
        </row>
        <row r="29">
          <cell r="F29">
            <v>0</v>
          </cell>
        </row>
        <row r="30">
          <cell r="F30">
            <v>0</v>
          </cell>
        </row>
        <row r="36">
          <cell r="F36">
            <v>0</v>
          </cell>
        </row>
        <row r="44">
          <cell r="F44">
            <v>0</v>
          </cell>
        </row>
        <row r="49">
          <cell r="F49">
            <v>0</v>
          </cell>
        </row>
        <row r="52">
          <cell r="F52">
            <v>0</v>
          </cell>
        </row>
        <row r="53">
          <cell r="F53">
            <v>0</v>
          </cell>
        </row>
        <row r="55">
          <cell r="F55">
            <v>22110</v>
          </cell>
        </row>
        <row r="57">
          <cell r="F57">
            <v>0</v>
          </cell>
        </row>
        <row r="58">
          <cell r="F58">
            <v>0</v>
          </cell>
        </row>
        <row r="59">
          <cell r="F59">
            <v>0</v>
          </cell>
        </row>
        <row r="62">
          <cell r="F62">
            <v>0</v>
          </cell>
        </row>
        <row r="63">
          <cell r="F63">
            <v>0</v>
          </cell>
        </row>
        <row r="64">
          <cell r="F64">
            <v>0</v>
          </cell>
        </row>
        <row r="65">
          <cell r="F65">
            <v>0</v>
          </cell>
        </row>
        <row r="66">
          <cell r="F66">
            <v>0</v>
          </cell>
        </row>
        <row r="68">
          <cell r="F68">
            <v>0</v>
          </cell>
        </row>
        <row r="69">
          <cell r="F69">
            <v>0</v>
          </cell>
        </row>
        <row r="71">
          <cell r="F71">
            <v>0</v>
          </cell>
        </row>
        <row r="77">
          <cell r="F77">
            <v>0</v>
          </cell>
        </row>
        <row r="78">
          <cell r="F78">
            <v>0</v>
          </cell>
        </row>
        <row r="79">
          <cell r="F79">
            <v>0</v>
          </cell>
        </row>
        <row r="80">
          <cell r="F80">
            <v>0</v>
          </cell>
        </row>
        <row r="81">
          <cell r="F81">
            <v>0</v>
          </cell>
        </row>
        <row r="82">
          <cell r="F82">
            <v>0</v>
          </cell>
        </row>
        <row r="83">
          <cell r="F83">
            <v>0</v>
          </cell>
        </row>
        <row r="84">
          <cell r="F84">
            <v>0</v>
          </cell>
        </row>
        <row r="85">
          <cell r="F85">
            <v>0</v>
          </cell>
        </row>
        <row r="86">
          <cell r="F86">
            <v>0</v>
          </cell>
        </row>
        <row r="87">
          <cell r="F87">
            <v>0</v>
          </cell>
        </row>
        <row r="88">
          <cell r="F88">
            <v>0</v>
          </cell>
        </row>
        <row r="89">
          <cell r="F89">
            <v>0</v>
          </cell>
        </row>
        <row r="90">
          <cell r="F90">
            <v>0</v>
          </cell>
        </row>
        <row r="91">
          <cell r="F91">
            <v>0</v>
          </cell>
        </row>
        <row r="92">
          <cell r="F92">
            <v>0</v>
          </cell>
        </row>
        <row r="93">
          <cell r="F93">
            <v>0</v>
          </cell>
        </row>
        <row r="94">
          <cell r="F94">
            <v>0</v>
          </cell>
        </row>
        <row r="95">
          <cell r="F95">
            <v>0</v>
          </cell>
        </row>
        <row r="96">
          <cell r="F96">
            <v>0</v>
          </cell>
        </row>
        <row r="97">
          <cell r="F97">
            <v>0</v>
          </cell>
        </row>
        <row r="98">
          <cell r="F98">
            <v>0</v>
          </cell>
        </row>
        <row r="99">
          <cell r="F99">
            <v>0</v>
          </cell>
        </row>
        <row r="100">
          <cell r="F100">
            <v>0</v>
          </cell>
        </row>
        <row r="101">
          <cell r="F101">
            <v>0</v>
          </cell>
        </row>
        <row r="102">
          <cell r="F102">
            <v>0</v>
          </cell>
        </row>
        <row r="103">
          <cell r="F103">
            <v>0</v>
          </cell>
        </row>
        <row r="104">
          <cell r="F104">
            <v>0</v>
          </cell>
        </row>
        <row r="105">
          <cell r="F105">
            <v>0</v>
          </cell>
        </row>
        <row r="106">
          <cell r="F106">
            <v>0</v>
          </cell>
        </row>
        <row r="107">
          <cell r="F107">
            <v>0</v>
          </cell>
        </row>
        <row r="108">
          <cell r="F108">
            <v>0</v>
          </cell>
        </row>
        <row r="109">
          <cell r="F109">
            <v>0</v>
          </cell>
        </row>
        <row r="110">
          <cell r="F110">
            <v>0</v>
          </cell>
        </row>
        <row r="111">
          <cell r="F111">
            <v>0</v>
          </cell>
        </row>
        <row r="112">
          <cell r="F112">
            <v>0</v>
          </cell>
        </row>
        <row r="113">
          <cell r="F113">
            <v>0</v>
          </cell>
        </row>
        <row r="114">
          <cell r="F114">
            <v>0</v>
          </cell>
        </row>
        <row r="117">
          <cell r="F117">
            <v>0</v>
          </cell>
        </row>
        <row r="118">
          <cell r="F118">
            <v>0</v>
          </cell>
        </row>
        <row r="119">
          <cell r="F119">
            <v>0</v>
          </cell>
        </row>
        <row r="120">
          <cell r="F120">
            <v>0</v>
          </cell>
        </row>
        <row r="121">
          <cell r="F121">
            <v>0</v>
          </cell>
        </row>
        <row r="122">
          <cell r="F122">
            <v>0</v>
          </cell>
        </row>
        <row r="123">
          <cell r="F123">
            <v>0</v>
          </cell>
        </row>
        <row r="124">
          <cell r="F124">
            <v>0</v>
          </cell>
        </row>
        <row r="125">
          <cell r="F125">
            <v>0</v>
          </cell>
        </row>
        <row r="126">
          <cell r="F126">
            <v>0</v>
          </cell>
        </row>
        <row r="127">
          <cell r="F127">
            <v>0</v>
          </cell>
        </row>
        <row r="128">
          <cell r="F128">
            <v>0</v>
          </cell>
        </row>
        <row r="129">
          <cell r="F129">
            <v>0</v>
          </cell>
        </row>
        <row r="130">
          <cell r="F130">
            <v>0</v>
          </cell>
        </row>
        <row r="131">
          <cell r="F131">
            <v>0</v>
          </cell>
        </row>
        <row r="132">
          <cell r="F132">
            <v>0</v>
          </cell>
        </row>
        <row r="133">
          <cell r="F133">
            <v>0</v>
          </cell>
        </row>
        <row r="134">
          <cell r="F134">
            <v>0</v>
          </cell>
        </row>
        <row r="135">
          <cell r="F135">
            <v>0</v>
          </cell>
        </row>
        <row r="136">
          <cell r="F136">
            <v>0</v>
          </cell>
        </row>
        <row r="137">
          <cell r="F137">
            <v>0</v>
          </cell>
        </row>
        <row r="138">
          <cell r="F138">
            <v>0</v>
          </cell>
        </row>
        <row r="139">
          <cell r="F139">
            <v>0</v>
          </cell>
        </row>
        <row r="141">
          <cell r="F141">
            <v>0</v>
          </cell>
        </row>
        <row r="142">
          <cell r="F142">
            <v>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0</v>
          </cell>
        </row>
        <row r="149">
          <cell r="F149">
            <v>0</v>
          </cell>
        </row>
        <row r="150">
          <cell r="F150">
            <v>0</v>
          </cell>
        </row>
        <row r="151">
          <cell r="F151">
            <v>0</v>
          </cell>
        </row>
        <row r="152">
          <cell r="F152">
            <v>0</v>
          </cell>
        </row>
        <row r="153">
          <cell r="F153">
            <v>0</v>
          </cell>
        </row>
        <row r="154">
          <cell r="F154">
            <v>0</v>
          </cell>
        </row>
        <row r="156">
          <cell r="F156">
            <v>0</v>
          </cell>
        </row>
        <row r="157">
          <cell r="F157">
            <v>0</v>
          </cell>
        </row>
        <row r="159">
          <cell r="F159">
            <v>0</v>
          </cell>
        </row>
        <row r="160">
          <cell r="F160">
            <v>0</v>
          </cell>
        </row>
        <row r="161">
          <cell r="F161">
            <v>0</v>
          </cell>
        </row>
        <row r="162">
          <cell r="F162">
            <v>0</v>
          </cell>
        </row>
        <row r="163">
          <cell r="F163">
            <v>0</v>
          </cell>
        </row>
        <row r="164">
          <cell r="F164">
            <v>0</v>
          </cell>
        </row>
        <row r="165">
          <cell r="F165">
            <v>0</v>
          </cell>
        </row>
        <row r="166">
          <cell r="F166">
            <v>0</v>
          </cell>
        </row>
        <row r="167">
          <cell r="F167">
            <v>0</v>
          </cell>
        </row>
        <row r="168">
          <cell r="F168">
            <v>0</v>
          </cell>
        </row>
        <row r="169">
          <cell r="F169">
            <v>0</v>
          </cell>
        </row>
        <row r="170">
          <cell r="F170">
            <v>0</v>
          </cell>
        </row>
        <row r="171">
          <cell r="F171">
            <v>0</v>
          </cell>
        </row>
        <row r="172">
          <cell r="F172">
            <v>0</v>
          </cell>
        </row>
        <row r="173">
          <cell r="F173">
            <v>0</v>
          </cell>
        </row>
        <row r="174">
          <cell r="F174">
            <v>0</v>
          </cell>
        </row>
        <row r="175">
          <cell r="F175">
            <v>0</v>
          </cell>
        </row>
        <row r="176">
          <cell r="F176">
            <v>0</v>
          </cell>
        </row>
        <row r="177">
          <cell r="F177">
            <v>0</v>
          </cell>
        </row>
        <row r="178">
          <cell r="F178">
            <v>0</v>
          </cell>
        </row>
        <row r="179">
          <cell r="F179">
            <v>0</v>
          </cell>
        </row>
        <row r="180">
          <cell r="F180">
            <v>0</v>
          </cell>
        </row>
        <row r="181">
          <cell r="F181">
            <v>0</v>
          </cell>
        </row>
        <row r="182">
          <cell r="F182">
            <v>0</v>
          </cell>
        </row>
        <row r="183">
          <cell r="F183">
            <v>0</v>
          </cell>
        </row>
        <row r="184">
          <cell r="F184">
            <v>0</v>
          </cell>
        </row>
        <row r="185">
          <cell r="F185">
            <v>0</v>
          </cell>
        </row>
        <row r="186">
          <cell r="F186">
            <v>0</v>
          </cell>
        </row>
        <row r="187">
          <cell r="F187">
            <v>0</v>
          </cell>
        </row>
        <row r="188">
          <cell r="F188">
            <v>0</v>
          </cell>
        </row>
        <row r="189">
          <cell r="F189">
            <v>0</v>
          </cell>
        </row>
        <row r="190">
          <cell r="F190">
            <v>0</v>
          </cell>
        </row>
        <row r="191">
          <cell r="F191">
            <v>0</v>
          </cell>
        </row>
        <row r="192">
          <cell r="F192">
            <v>0</v>
          </cell>
        </row>
        <row r="193">
          <cell r="F193">
            <v>0</v>
          </cell>
        </row>
        <row r="194">
          <cell r="F194">
            <v>0</v>
          </cell>
        </row>
        <row r="195">
          <cell r="F195">
            <v>0</v>
          </cell>
        </row>
        <row r="196">
          <cell r="F196">
            <v>0</v>
          </cell>
        </row>
        <row r="197">
          <cell r="F197">
            <v>0</v>
          </cell>
        </row>
        <row r="198">
          <cell r="F198">
            <v>0</v>
          </cell>
        </row>
        <row r="199">
          <cell r="F199">
            <v>0</v>
          </cell>
        </row>
        <row r="200">
          <cell r="F200">
            <v>0</v>
          </cell>
        </row>
        <row r="201">
          <cell r="F201">
            <v>0</v>
          </cell>
        </row>
        <row r="202">
          <cell r="F202">
            <v>0</v>
          </cell>
        </row>
        <row r="203">
          <cell r="F203">
            <v>0</v>
          </cell>
        </row>
        <row r="204">
          <cell r="F204">
            <v>0</v>
          </cell>
        </row>
        <row r="205">
          <cell r="F205">
            <v>0</v>
          </cell>
        </row>
        <row r="206">
          <cell r="F206">
            <v>0</v>
          </cell>
        </row>
        <row r="207">
          <cell r="F207">
            <v>0</v>
          </cell>
        </row>
        <row r="208">
          <cell r="F208">
            <v>0</v>
          </cell>
        </row>
        <row r="209">
          <cell r="F209">
            <v>0</v>
          </cell>
        </row>
        <row r="210">
          <cell r="F210">
            <v>0</v>
          </cell>
        </row>
        <row r="211">
          <cell r="F211">
            <v>0</v>
          </cell>
        </row>
        <row r="212">
          <cell r="F212">
            <v>0</v>
          </cell>
        </row>
        <row r="213">
          <cell r="F213">
            <v>0</v>
          </cell>
        </row>
        <row r="214">
          <cell r="F214">
            <v>0</v>
          </cell>
        </row>
        <row r="215">
          <cell r="F215">
            <v>0</v>
          </cell>
        </row>
        <row r="216">
          <cell r="F216">
            <v>0</v>
          </cell>
        </row>
        <row r="217">
          <cell r="F217">
            <v>0</v>
          </cell>
        </row>
        <row r="218">
          <cell r="F218">
            <v>0</v>
          </cell>
        </row>
        <row r="219">
          <cell r="F219">
            <v>0</v>
          </cell>
        </row>
        <row r="220">
          <cell r="F220">
            <v>0</v>
          </cell>
        </row>
        <row r="221">
          <cell r="F221">
            <v>0</v>
          </cell>
        </row>
        <row r="222">
          <cell r="F222">
            <v>0</v>
          </cell>
        </row>
        <row r="223">
          <cell r="F223">
            <v>0</v>
          </cell>
        </row>
        <row r="224">
          <cell r="F224">
            <v>0</v>
          </cell>
        </row>
        <row r="225">
          <cell r="F225">
            <v>0</v>
          </cell>
        </row>
        <row r="226">
          <cell r="F226">
            <v>0</v>
          </cell>
        </row>
        <row r="227">
          <cell r="F227">
            <v>0</v>
          </cell>
        </row>
        <row r="228">
          <cell r="F228">
            <v>0</v>
          </cell>
        </row>
        <row r="229">
          <cell r="F229">
            <v>0</v>
          </cell>
        </row>
        <row r="230">
          <cell r="F230">
            <v>0</v>
          </cell>
        </row>
        <row r="231">
          <cell r="F231">
            <v>0</v>
          </cell>
        </row>
        <row r="232">
          <cell r="F232">
            <v>0</v>
          </cell>
        </row>
        <row r="233">
          <cell r="F233">
            <v>0</v>
          </cell>
        </row>
        <row r="234">
          <cell r="F234">
            <v>0</v>
          </cell>
        </row>
        <row r="235">
          <cell r="F235">
            <v>0</v>
          </cell>
        </row>
        <row r="236">
          <cell r="F236">
            <v>0</v>
          </cell>
        </row>
        <row r="237">
          <cell r="F237">
            <v>0</v>
          </cell>
        </row>
        <row r="238">
          <cell r="F238">
            <v>0</v>
          </cell>
        </row>
        <row r="239">
          <cell r="F239">
            <v>0</v>
          </cell>
        </row>
        <row r="240">
          <cell r="F240">
            <v>0</v>
          </cell>
        </row>
        <row r="242">
          <cell r="F242">
            <v>0</v>
          </cell>
        </row>
        <row r="243">
          <cell r="F243">
            <v>0</v>
          </cell>
        </row>
        <row r="244">
          <cell r="F244">
            <v>0</v>
          </cell>
        </row>
        <row r="245">
          <cell r="F245">
            <v>0</v>
          </cell>
        </row>
        <row r="246">
          <cell r="F246">
            <v>0</v>
          </cell>
        </row>
        <row r="247">
          <cell r="F247">
            <v>0</v>
          </cell>
        </row>
        <row r="248">
          <cell r="F248">
            <v>0</v>
          </cell>
        </row>
        <row r="249">
          <cell r="F249">
            <v>0</v>
          </cell>
        </row>
        <row r="250">
          <cell r="F250">
            <v>0</v>
          </cell>
        </row>
        <row r="251">
          <cell r="F251">
            <v>0</v>
          </cell>
        </row>
        <row r="252">
          <cell r="F252">
            <v>0</v>
          </cell>
        </row>
        <row r="253">
          <cell r="F253">
            <v>0</v>
          </cell>
        </row>
        <row r="254">
          <cell r="F254">
            <v>0</v>
          </cell>
        </row>
        <row r="255">
          <cell r="F255">
            <v>0</v>
          </cell>
        </row>
        <row r="256">
          <cell r="F256">
            <v>0</v>
          </cell>
        </row>
      </sheetData>
      <sheetData sheetId="9">
        <row r="6">
          <cell r="F6">
            <v>1387090</v>
          </cell>
        </row>
        <row r="13">
          <cell r="F13">
            <v>0</v>
          </cell>
          <cell r="G13">
            <v>0</v>
          </cell>
        </row>
        <row r="17">
          <cell r="F17">
            <v>0</v>
          </cell>
          <cell r="G17">
            <v>0</v>
          </cell>
        </row>
        <row r="18">
          <cell r="F18">
            <v>0</v>
          </cell>
          <cell r="G18">
            <v>0</v>
          </cell>
        </row>
        <row r="25">
          <cell r="F25">
            <v>0</v>
          </cell>
          <cell r="G25">
            <v>0</v>
          </cell>
        </row>
        <row r="26">
          <cell r="F26">
            <v>0</v>
          </cell>
          <cell r="G26">
            <v>0</v>
          </cell>
        </row>
        <row r="27">
          <cell r="F27">
            <v>0</v>
          </cell>
          <cell r="G27">
            <v>0</v>
          </cell>
        </row>
        <row r="28">
          <cell r="F28">
            <v>0</v>
          </cell>
          <cell r="G28">
            <v>0</v>
          </cell>
        </row>
        <row r="33">
          <cell r="F33">
            <v>0</v>
          </cell>
        </row>
        <row r="38">
          <cell r="F38">
            <v>0</v>
          </cell>
        </row>
        <row r="39">
          <cell r="F39">
            <v>0</v>
          </cell>
        </row>
        <row r="43">
          <cell r="F43">
            <v>0</v>
          </cell>
        </row>
        <row r="44">
          <cell r="F44">
            <v>0</v>
          </cell>
        </row>
        <row r="54">
          <cell r="F54">
            <v>0</v>
          </cell>
        </row>
        <row r="69">
          <cell r="F69">
            <v>0</v>
          </cell>
        </row>
        <row r="76">
          <cell r="F76">
            <v>0</v>
          </cell>
        </row>
        <row r="81">
          <cell r="F81">
            <v>500000</v>
          </cell>
        </row>
        <row r="82">
          <cell r="F82">
            <v>0</v>
          </cell>
        </row>
        <row r="84">
          <cell r="F84">
            <v>378037.74</v>
          </cell>
        </row>
        <row r="88">
          <cell r="F88">
            <v>0</v>
          </cell>
        </row>
        <row r="89">
          <cell r="F89">
            <v>0</v>
          </cell>
        </row>
        <row r="90">
          <cell r="F90">
            <v>0</v>
          </cell>
        </row>
        <row r="95">
          <cell r="F95">
            <v>0</v>
          </cell>
        </row>
        <row r="96">
          <cell r="F96">
            <v>0</v>
          </cell>
        </row>
        <row r="97">
          <cell r="F97">
            <v>0</v>
          </cell>
        </row>
        <row r="98">
          <cell r="F98">
            <v>0</v>
          </cell>
        </row>
        <row r="99">
          <cell r="F99">
            <v>0</v>
          </cell>
        </row>
        <row r="101">
          <cell r="F101">
            <v>0</v>
          </cell>
        </row>
        <row r="102">
          <cell r="F102">
            <v>0</v>
          </cell>
        </row>
        <row r="104">
          <cell r="F104">
            <v>0</v>
          </cell>
        </row>
        <row r="110">
          <cell r="F110">
            <v>0</v>
          </cell>
        </row>
        <row r="111">
          <cell r="F111">
            <v>0</v>
          </cell>
        </row>
        <row r="112">
          <cell r="F112">
            <v>0</v>
          </cell>
        </row>
        <row r="113">
          <cell r="F113">
            <v>0</v>
          </cell>
        </row>
        <row r="114">
          <cell r="F114">
            <v>0</v>
          </cell>
        </row>
        <row r="115">
          <cell r="F115">
            <v>0</v>
          </cell>
        </row>
        <row r="116">
          <cell r="F116">
            <v>0</v>
          </cell>
        </row>
        <row r="117">
          <cell r="F117">
            <v>0</v>
          </cell>
        </row>
        <row r="118">
          <cell r="F118">
            <v>0</v>
          </cell>
        </row>
        <row r="119">
          <cell r="F119">
            <v>0</v>
          </cell>
        </row>
        <row r="120">
          <cell r="F120">
            <v>0</v>
          </cell>
        </row>
        <row r="121">
          <cell r="F121">
            <v>0</v>
          </cell>
        </row>
        <row r="122">
          <cell r="F122">
            <v>0</v>
          </cell>
        </row>
        <row r="123">
          <cell r="F123">
            <v>0</v>
          </cell>
        </row>
        <row r="124">
          <cell r="F124">
            <v>0</v>
          </cell>
        </row>
        <row r="125">
          <cell r="F125">
            <v>0</v>
          </cell>
        </row>
        <row r="126">
          <cell r="F126">
            <v>0</v>
          </cell>
        </row>
        <row r="127">
          <cell r="F127">
            <v>0</v>
          </cell>
        </row>
        <row r="128">
          <cell r="F128">
            <v>0</v>
          </cell>
        </row>
        <row r="129">
          <cell r="F129">
            <v>0</v>
          </cell>
        </row>
        <row r="130">
          <cell r="F130">
            <v>0</v>
          </cell>
        </row>
        <row r="131">
          <cell r="F131">
            <v>0</v>
          </cell>
        </row>
        <row r="132">
          <cell r="F132">
            <v>0</v>
          </cell>
        </row>
        <row r="133">
          <cell r="F133">
            <v>0</v>
          </cell>
        </row>
        <row r="134">
          <cell r="F134">
            <v>0</v>
          </cell>
        </row>
        <row r="135">
          <cell r="F135">
            <v>0</v>
          </cell>
        </row>
        <row r="136">
          <cell r="F136">
            <v>0</v>
          </cell>
        </row>
        <row r="137">
          <cell r="F137">
            <v>0</v>
          </cell>
        </row>
        <row r="138">
          <cell r="F138">
            <v>0</v>
          </cell>
        </row>
        <row r="139">
          <cell r="F139">
            <v>0</v>
          </cell>
        </row>
        <row r="140">
          <cell r="F140">
            <v>0</v>
          </cell>
        </row>
        <row r="141">
          <cell r="F141">
            <v>0</v>
          </cell>
        </row>
        <row r="142">
          <cell r="F142">
            <v>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0</v>
          </cell>
        </row>
        <row r="150">
          <cell r="F150">
            <v>0</v>
          </cell>
        </row>
        <row r="151">
          <cell r="F151">
            <v>0</v>
          </cell>
        </row>
        <row r="152">
          <cell r="F152">
            <v>0</v>
          </cell>
        </row>
        <row r="153">
          <cell r="F153">
            <v>0</v>
          </cell>
        </row>
        <row r="154">
          <cell r="F154">
            <v>0</v>
          </cell>
        </row>
        <row r="155">
          <cell r="F155">
            <v>0</v>
          </cell>
        </row>
        <row r="156">
          <cell r="F156">
            <v>0</v>
          </cell>
        </row>
        <row r="157">
          <cell r="F157">
            <v>0</v>
          </cell>
        </row>
        <row r="158">
          <cell r="F158">
            <v>0</v>
          </cell>
        </row>
        <row r="159">
          <cell r="F159">
            <v>0</v>
          </cell>
        </row>
        <row r="160">
          <cell r="F160">
            <v>0</v>
          </cell>
        </row>
        <row r="161">
          <cell r="F161">
            <v>0</v>
          </cell>
        </row>
        <row r="162">
          <cell r="F162">
            <v>0</v>
          </cell>
        </row>
        <row r="163">
          <cell r="F163">
            <v>0</v>
          </cell>
        </row>
        <row r="164">
          <cell r="F164">
            <v>0</v>
          </cell>
        </row>
        <row r="165">
          <cell r="F165">
            <v>0</v>
          </cell>
        </row>
        <row r="166">
          <cell r="F166">
            <v>0</v>
          </cell>
        </row>
        <row r="167">
          <cell r="F167">
            <v>0</v>
          </cell>
        </row>
        <row r="168">
          <cell r="F168">
            <v>0</v>
          </cell>
        </row>
        <row r="169">
          <cell r="F169">
            <v>0</v>
          </cell>
        </row>
        <row r="170">
          <cell r="F170">
            <v>0</v>
          </cell>
        </row>
        <row r="171">
          <cell r="F171">
            <v>0</v>
          </cell>
        </row>
        <row r="172">
          <cell r="F172">
            <v>0</v>
          </cell>
        </row>
        <row r="174">
          <cell r="F174">
            <v>0</v>
          </cell>
        </row>
        <row r="175">
          <cell r="F175">
            <v>0</v>
          </cell>
        </row>
        <row r="176">
          <cell r="F176">
            <v>0</v>
          </cell>
        </row>
        <row r="177">
          <cell r="F177">
            <v>0</v>
          </cell>
        </row>
        <row r="178">
          <cell r="F178">
            <v>0</v>
          </cell>
        </row>
        <row r="179">
          <cell r="F179">
            <v>0</v>
          </cell>
        </row>
        <row r="180">
          <cell r="F180">
            <v>0</v>
          </cell>
        </row>
        <row r="182">
          <cell r="F182">
            <v>350000</v>
          </cell>
        </row>
        <row r="183">
          <cell r="F183">
            <v>0</v>
          </cell>
        </row>
        <row r="184">
          <cell r="F184">
            <v>0</v>
          </cell>
        </row>
        <row r="185">
          <cell r="F185">
            <v>0</v>
          </cell>
        </row>
        <row r="186">
          <cell r="F186">
            <v>0</v>
          </cell>
        </row>
        <row r="187">
          <cell r="F187">
            <v>0</v>
          </cell>
        </row>
        <row r="189">
          <cell r="F189">
            <v>0</v>
          </cell>
        </row>
        <row r="190">
          <cell r="F190">
            <v>0</v>
          </cell>
        </row>
        <row r="192">
          <cell r="F192">
            <v>0</v>
          </cell>
        </row>
        <row r="193">
          <cell r="F193">
            <v>0</v>
          </cell>
        </row>
        <row r="194">
          <cell r="F194">
            <v>0</v>
          </cell>
        </row>
        <row r="195">
          <cell r="F195">
            <v>0</v>
          </cell>
        </row>
        <row r="196">
          <cell r="F196">
            <v>0</v>
          </cell>
        </row>
        <row r="197">
          <cell r="F197">
            <v>0</v>
          </cell>
        </row>
        <row r="198">
          <cell r="F198">
            <v>0</v>
          </cell>
        </row>
        <row r="199">
          <cell r="F199">
            <v>0</v>
          </cell>
        </row>
        <row r="200">
          <cell r="F200">
            <v>0</v>
          </cell>
        </row>
        <row r="201">
          <cell r="F201">
            <v>0</v>
          </cell>
        </row>
        <row r="202">
          <cell r="F202">
            <v>0</v>
          </cell>
        </row>
        <row r="203">
          <cell r="F203">
            <v>0</v>
          </cell>
        </row>
        <row r="204">
          <cell r="F204">
            <v>0</v>
          </cell>
        </row>
        <row r="205">
          <cell r="F205">
            <v>0</v>
          </cell>
        </row>
        <row r="206">
          <cell r="F206">
            <v>0</v>
          </cell>
        </row>
        <row r="207">
          <cell r="F207">
            <v>0</v>
          </cell>
        </row>
        <row r="208">
          <cell r="F208">
            <v>0</v>
          </cell>
        </row>
        <row r="209">
          <cell r="F209">
            <v>0</v>
          </cell>
        </row>
        <row r="210">
          <cell r="F210">
            <v>0</v>
          </cell>
        </row>
        <row r="211">
          <cell r="F211">
            <v>0</v>
          </cell>
        </row>
        <row r="212">
          <cell r="F212">
            <v>0</v>
          </cell>
        </row>
        <row r="213">
          <cell r="F213">
            <v>0</v>
          </cell>
        </row>
        <row r="214">
          <cell r="F214">
            <v>0</v>
          </cell>
        </row>
        <row r="215">
          <cell r="F215">
            <v>0</v>
          </cell>
        </row>
        <row r="216">
          <cell r="F216">
            <v>0</v>
          </cell>
        </row>
        <row r="217">
          <cell r="F217">
            <v>0</v>
          </cell>
        </row>
        <row r="218">
          <cell r="F218">
            <v>0</v>
          </cell>
        </row>
        <row r="219">
          <cell r="F219">
            <v>0</v>
          </cell>
        </row>
        <row r="220">
          <cell r="F220">
            <v>0</v>
          </cell>
        </row>
        <row r="221">
          <cell r="F221">
            <v>0</v>
          </cell>
        </row>
        <row r="222">
          <cell r="F222">
            <v>0</v>
          </cell>
        </row>
        <row r="223">
          <cell r="F223">
            <v>0</v>
          </cell>
        </row>
        <row r="224">
          <cell r="F224">
            <v>0</v>
          </cell>
        </row>
        <row r="225">
          <cell r="F225">
            <v>0</v>
          </cell>
        </row>
        <row r="226">
          <cell r="F226">
            <v>0</v>
          </cell>
        </row>
        <row r="227">
          <cell r="F227">
            <v>0</v>
          </cell>
        </row>
        <row r="228">
          <cell r="F228">
            <v>0</v>
          </cell>
        </row>
        <row r="229">
          <cell r="F229">
            <v>0</v>
          </cell>
        </row>
        <row r="230">
          <cell r="F230">
            <v>0</v>
          </cell>
        </row>
        <row r="231">
          <cell r="F231">
            <v>0</v>
          </cell>
        </row>
        <row r="232">
          <cell r="F232">
            <v>0</v>
          </cell>
        </row>
        <row r="233">
          <cell r="F233">
            <v>0</v>
          </cell>
        </row>
        <row r="234">
          <cell r="F234">
            <v>0</v>
          </cell>
        </row>
        <row r="235">
          <cell r="F235">
            <v>0</v>
          </cell>
        </row>
        <row r="236">
          <cell r="F236">
            <v>0</v>
          </cell>
        </row>
        <row r="237">
          <cell r="F237">
            <v>0</v>
          </cell>
        </row>
        <row r="238">
          <cell r="F238">
            <v>0</v>
          </cell>
        </row>
        <row r="239">
          <cell r="F239">
            <v>0</v>
          </cell>
        </row>
        <row r="240">
          <cell r="F240">
            <v>0</v>
          </cell>
        </row>
        <row r="241">
          <cell r="F241">
            <v>0</v>
          </cell>
        </row>
        <row r="242">
          <cell r="F242">
            <v>0</v>
          </cell>
        </row>
        <row r="243">
          <cell r="F243">
            <v>0</v>
          </cell>
        </row>
        <row r="244">
          <cell r="F244">
            <v>0</v>
          </cell>
        </row>
        <row r="245">
          <cell r="F245">
            <v>0</v>
          </cell>
        </row>
        <row r="246">
          <cell r="F246">
            <v>0</v>
          </cell>
        </row>
        <row r="247">
          <cell r="F247">
            <v>0</v>
          </cell>
        </row>
        <row r="248">
          <cell r="F248">
            <v>0</v>
          </cell>
        </row>
        <row r="249">
          <cell r="F249">
            <v>0</v>
          </cell>
        </row>
        <row r="250">
          <cell r="F250">
            <v>0</v>
          </cell>
        </row>
        <row r="251">
          <cell r="F251">
            <v>0</v>
          </cell>
        </row>
        <row r="252">
          <cell r="F252">
            <v>0</v>
          </cell>
        </row>
        <row r="253">
          <cell r="F253">
            <v>0</v>
          </cell>
        </row>
        <row r="254">
          <cell r="F254">
            <v>0</v>
          </cell>
        </row>
        <row r="255">
          <cell r="F255">
            <v>0</v>
          </cell>
        </row>
        <row r="256">
          <cell r="F256">
            <v>0</v>
          </cell>
        </row>
        <row r="257">
          <cell r="F257">
            <v>0</v>
          </cell>
        </row>
        <row r="258">
          <cell r="F258">
            <v>0</v>
          </cell>
        </row>
        <row r="259">
          <cell r="F259">
            <v>0</v>
          </cell>
        </row>
        <row r="260">
          <cell r="F260">
            <v>0</v>
          </cell>
        </row>
        <row r="261">
          <cell r="F261">
            <v>0</v>
          </cell>
        </row>
        <row r="262">
          <cell r="F262">
            <v>0</v>
          </cell>
        </row>
        <row r="263">
          <cell r="F263">
            <v>0</v>
          </cell>
        </row>
        <row r="264">
          <cell r="F264">
            <v>0</v>
          </cell>
        </row>
        <row r="265">
          <cell r="F265">
            <v>0</v>
          </cell>
        </row>
        <row r="266">
          <cell r="F266">
            <v>0</v>
          </cell>
        </row>
        <row r="267">
          <cell r="F267">
            <v>0</v>
          </cell>
        </row>
        <row r="268">
          <cell r="F268">
            <v>0</v>
          </cell>
        </row>
        <row r="269">
          <cell r="F269">
            <v>0</v>
          </cell>
        </row>
        <row r="270">
          <cell r="F270">
            <v>0</v>
          </cell>
        </row>
        <row r="271">
          <cell r="F271">
            <v>0</v>
          </cell>
        </row>
        <row r="272">
          <cell r="F272">
            <v>0</v>
          </cell>
        </row>
        <row r="273">
          <cell r="F273">
            <v>0</v>
          </cell>
        </row>
        <row r="275">
          <cell r="F275">
            <v>0</v>
          </cell>
        </row>
        <row r="276">
          <cell r="F276">
            <v>0</v>
          </cell>
        </row>
        <row r="277">
          <cell r="F277">
            <v>0</v>
          </cell>
        </row>
        <row r="278">
          <cell r="F278">
            <v>0</v>
          </cell>
        </row>
        <row r="279">
          <cell r="F279">
            <v>0</v>
          </cell>
        </row>
        <row r="280">
          <cell r="F280">
            <v>0</v>
          </cell>
        </row>
        <row r="281">
          <cell r="F281">
            <v>0</v>
          </cell>
        </row>
        <row r="282">
          <cell r="F282">
            <v>0</v>
          </cell>
        </row>
        <row r="283">
          <cell r="F283">
            <v>0</v>
          </cell>
        </row>
        <row r="284">
          <cell r="F284">
            <v>0</v>
          </cell>
        </row>
        <row r="285">
          <cell r="F285">
            <v>0</v>
          </cell>
        </row>
        <row r="286">
          <cell r="F286">
            <v>0</v>
          </cell>
        </row>
        <row r="287">
          <cell r="F287">
            <v>0</v>
          </cell>
        </row>
        <row r="288">
          <cell r="F288">
            <v>0</v>
          </cell>
        </row>
        <row r="289">
          <cell r="F289">
            <v>0</v>
          </cell>
        </row>
      </sheetData>
      <sheetData sheetId="10">
        <row r="6">
          <cell r="F6">
            <v>0</v>
          </cell>
        </row>
        <row r="9">
          <cell r="F9">
            <v>0</v>
          </cell>
          <cell r="G9">
            <v>0</v>
          </cell>
        </row>
        <row r="11">
          <cell r="F11">
            <v>0</v>
          </cell>
          <cell r="G11">
            <v>0</v>
          </cell>
        </row>
        <row r="12">
          <cell r="F12">
            <v>0</v>
          </cell>
          <cell r="G12">
            <v>0</v>
          </cell>
        </row>
        <row r="15">
          <cell r="F15">
            <v>0</v>
          </cell>
          <cell r="G15">
            <v>0</v>
          </cell>
        </row>
        <row r="16">
          <cell r="F16">
            <v>0</v>
          </cell>
          <cell r="G16">
            <v>0</v>
          </cell>
        </row>
        <row r="17">
          <cell r="F17">
            <v>0</v>
          </cell>
          <cell r="G17">
            <v>0</v>
          </cell>
        </row>
        <row r="18">
          <cell r="F18">
            <v>0</v>
          </cell>
          <cell r="G18">
            <v>0</v>
          </cell>
        </row>
        <row r="23">
          <cell r="F23">
            <v>0</v>
          </cell>
        </row>
        <row r="26">
          <cell r="F26">
            <v>0</v>
          </cell>
        </row>
        <row r="27">
          <cell r="F27">
            <v>0</v>
          </cell>
        </row>
        <row r="29">
          <cell r="F29">
            <v>0</v>
          </cell>
        </row>
        <row r="30">
          <cell r="F30">
            <v>0</v>
          </cell>
        </row>
        <row r="36">
          <cell r="F36">
            <v>0</v>
          </cell>
        </row>
        <row r="42">
          <cell r="F42">
            <v>0</v>
          </cell>
        </row>
        <row r="47">
          <cell r="F47">
            <v>0</v>
          </cell>
        </row>
        <row r="50">
          <cell r="F50">
            <v>0</v>
          </cell>
        </row>
        <row r="51">
          <cell r="F51">
            <v>0</v>
          </cell>
        </row>
        <row r="53">
          <cell r="F53">
            <v>0</v>
          </cell>
        </row>
        <row r="55">
          <cell r="F55">
            <v>0</v>
          </cell>
        </row>
        <row r="56">
          <cell r="F56">
            <v>0</v>
          </cell>
        </row>
        <row r="57">
          <cell r="F57">
            <v>0</v>
          </cell>
        </row>
        <row r="60">
          <cell r="F60">
            <v>0</v>
          </cell>
        </row>
        <row r="61">
          <cell r="F61">
            <v>0</v>
          </cell>
        </row>
        <row r="62">
          <cell r="F62">
            <v>0</v>
          </cell>
        </row>
        <row r="63">
          <cell r="F63">
            <v>0</v>
          </cell>
        </row>
        <row r="64">
          <cell r="F64">
            <v>0</v>
          </cell>
        </row>
        <row r="66">
          <cell r="F66">
            <v>100000</v>
          </cell>
        </row>
        <row r="67">
          <cell r="F67">
            <v>0</v>
          </cell>
        </row>
        <row r="69">
          <cell r="F69">
            <v>0</v>
          </cell>
        </row>
        <row r="77">
          <cell r="F77">
            <v>3431313</v>
          </cell>
        </row>
        <row r="78">
          <cell r="F78">
            <v>0</v>
          </cell>
        </row>
        <row r="79">
          <cell r="F79">
            <v>0</v>
          </cell>
        </row>
        <row r="80">
          <cell r="F80">
            <v>0</v>
          </cell>
        </row>
        <row r="81">
          <cell r="F81">
            <v>0</v>
          </cell>
        </row>
        <row r="82">
          <cell r="F82">
            <v>0</v>
          </cell>
        </row>
        <row r="83">
          <cell r="F83">
            <v>0</v>
          </cell>
        </row>
        <row r="84">
          <cell r="F84">
            <v>0</v>
          </cell>
        </row>
        <row r="85">
          <cell r="F85">
            <v>0</v>
          </cell>
        </row>
        <row r="86">
          <cell r="F86">
            <v>0</v>
          </cell>
        </row>
        <row r="87">
          <cell r="F87">
            <v>0</v>
          </cell>
        </row>
        <row r="88">
          <cell r="F88">
            <v>0</v>
          </cell>
        </row>
        <row r="89">
          <cell r="F89">
            <v>0</v>
          </cell>
        </row>
        <row r="90">
          <cell r="F90">
            <v>0</v>
          </cell>
        </row>
        <row r="91">
          <cell r="F91">
            <v>0</v>
          </cell>
        </row>
        <row r="92">
          <cell r="F92">
            <v>0</v>
          </cell>
        </row>
        <row r="93">
          <cell r="F93">
            <v>0</v>
          </cell>
        </row>
        <row r="94">
          <cell r="F94">
            <v>0</v>
          </cell>
        </row>
        <row r="95">
          <cell r="F95">
            <v>0</v>
          </cell>
        </row>
        <row r="96">
          <cell r="F96">
            <v>0</v>
          </cell>
        </row>
        <row r="97">
          <cell r="F97">
            <v>0</v>
          </cell>
        </row>
        <row r="98">
          <cell r="F98">
            <v>0</v>
          </cell>
        </row>
        <row r="99">
          <cell r="F99">
            <v>0</v>
          </cell>
        </row>
        <row r="100">
          <cell r="F100">
            <v>0</v>
          </cell>
        </row>
        <row r="101">
          <cell r="F101">
            <v>0</v>
          </cell>
        </row>
        <row r="102">
          <cell r="F102">
            <v>0</v>
          </cell>
        </row>
        <row r="103">
          <cell r="F103">
            <v>0</v>
          </cell>
        </row>
        <row r="104">
          <cell r="F104">
            <v>0</v>
          </cell>
        </row>
        <row r="105">
          <cell r="F105">
            <v>0</v>
          </cell>
        </row>
        <row r="106">
          <cell r="F106">
            <v>0</v>
          </cell>
        </row>
        <row r="107">
          <cell r="F107">
            <v>0</v>
          </cell>
        </row>
        <row r="108">
          <cell r="F108">
            <v>2326121</v>
          </cell>
        </row>
        <row r="109">
          <cell r="F109">
            <v>0</v>
          </cell>
        </row>
        <row r="110">
          <cell r="F110">
            <v>0</v>
          </cell>
        </row>
        <row r="111">
          <cell r="F111">
            <v>0</v>
          </cell>
        </row>
        <row r="112">
          <cell r="F112">
            <v>0</v>
          </cell>
        </row>
        <row r="113">
          <cell r="F113">
            <v>0</v>
          </cell>
        </row>
        <row r="114">
          <cell r="F114">
            <v>0</v>
          </cell>
        </row>
        <row r="124">
          <cell r="F124">
            <v>0</v>
          </cell>
        </row>
        <row r="125">
          <cell r="F125">
            <v>0</v>
          </cell>
        </row>
        <row r="126">
          <cell r="F126">
            <v>0</v>
          </cell>
        </row>
        <row r="127">
          <cell r="F127">
            <v>0</v>
          </cell>
        </row>
        <row r="128">
          <cell r="F128">
            <v>0</v>
          </cell>
        </row>
        <row r="129">
          <cell r="F129">
            <v>0</v>
          </cell>
        </row>
        <row r="130">
          <cell r="F130">
            <v>0</v>
          </cell>
        </row>
        <row r="131">
          <cell r="F131">
            <v>0</v>
          </cell>
        </row>
        <row r="132">
          <cell r="F132">
            <v>0</v>
          </cell>
        </row>
        <row r="133">
          <cell r="F133">
            <v>0</v>
          </cell>
        </row>
        <row r="134">
          <cell r="F134">
            <v>0</v>
          </cell>
        </row>
        <row r="135">
          <cell r="F135">
            <v>0</v>
          </cell>
        </row>
        <row r="136">
          <cell r="F136">
            <v>0</v>
          </cell>
        </row>
        <row r="137">
          <cell r="F137">
            <v>0</v>
          </cell>
        </row>
        <row r="138">
          <cell r="F138">
            <v>0</v>
          </cell>
        </row>
        <row r="139">
          <cell r="F139">
            <v>0</v>
          </cell>
        </row>
        <row r="140">
          <cell r="F140">
            <v>0</v>
          </cell>
        </row>
        <row r="141">
          <cell r="F141">
            <v>0</v>
          </cell>
        </row>
        <row r="142">
          <cell r="F142">
            <v>0</v>
          </cell>
        </row>
        <row r="143">
          <cell r="F143">
            <v>0</v>
          </cell>
        </row>
        <row r="144">
          <cell r="F144">
            <v>750000</v>
          </cell>
        </row>
        <row r="145">
          <cell r="F145">
            <v>0</v>
          </cell>
        </row>
        <row r="146">
          <cell r="F146">
            <v>0</v>
          </cell>
        </row>
        <row r="151">
          <cell r="F151">
            <v>0</v>
          </cell>
        </row>
        <row r="152">
          <cell r="F152">
            <v>0</v>
          </cell>
        </row>
        <row r="153">
          <cell r="F153">
            <v>0</v>
          </cell>
        </row>
        <row r="154">
          <cell r="F154">
            <v>0</v>
          </cell>
        </row>
        <row r="155">
          <cell r="F155">
            <v>0</v>
          </cell>
        </row>
        <row r="156">
          <cell r="F156">
            <v>0</v>
          </cell>
        </row>
        <row r="157">
          <cell r="F157">
            <v>0</v>
          </cell>
        </row>
        <row r="159">
          <cell r="F159">
            <v>0</v>
          </cell>
        </row>
        <row r="160">
          <cell r="F160">
            <v>0</v>
          </cell>
        </row>
        <row r="161">
          <cell r="F161">
            <v>0</v>
          </cell>
        </row>
        <row r="162">
          <cell r="F162">
            <v>0</v>
          </cell>
        </row>
        <row r="163">
          <cell r="F163">
            <v>0</v>
          </cell>
        </row>
        <row r="164">
          <cell r="F164">
            <v>0</v>
          </cell>
        </row>
        <row r="166">
          <cell r="F166">
            <v>0</v>
          </cell>
        </row>
        <row r="167">
          <cell r="F167">
            <v>0</v>
          </cell>
        </row>
        <row r="169">
          <cell r="F169">
            <v>0</v>
          </cell>
        </row>
        <row r="170">
          <cell r="F170">
            <v>0</v>
          </cell>
        </row>
        <row r="171">
          <cell r="F171">
            <v>0</v>
          </cell>
        </row>
        <row r="172">
          <cell r="F172">
            <v>0</v>
          </cell>
        </row>
        <row r="173">
          <cell r="F173">
            <v>0</v>
          </cell>
        </row>
        <row r="174">
          <cell r="F174">
            <v>0</v>
          </cell>
        </row>
        <row r="175">
          <cell r="F175">
            <v>0</v>
          </cell>
        </row>
        <row r="176">
          <cell r="F176">
            <v>0</v>
          </cell>
        </row>
        <row r="177">
          <cell r="F177">
            <v>0</v>
          </cell>
        </row>
        <row r="178">
          <cell r="F178">
            <v>0</v>
          </cell>
        </row>
        <row r="179">
          <cell r="F179">
            <v>0</v>
          </cell>
        </row>
        <row r="180">
          <cell r="F180">
            <v>0</v>
          </cell>
        </row>
        <row r="181">
          <cell r="F181">
            <v>0</v>
          </cell>
        </row>
        <row r="182">
          <cell r="F182">
            <v>0</v>
          </cell>
        </row>
        <row r="183">
          <cell r="F183">
            <v>0</v>
          </cell>
        </row>
        <row r="184">
          <cell r="F184">
            <v>0</v>
          </cell>
        </row>
        <row r="185">
          <cell r="F185">
            <v>0</v>
          </cell>
        </row>
        <row r="186">
          <cell r="F186">
            <v>0</v>
          </cell>
        </row>
        <row r="187">
          <cell r="F187">
            <v>0</v>
          </cell>
        </row>
        <row r="188">
          <cell r="F188">
            <v>0</v>
          </cell>
        </row>
        <row r="189">
          <cell r="F189">
            <v>0</v>
          </cell>
        </row>
        <row r="190">
          <cell r="F190">
            <v>0</v>
          </cell>
        </row>
        <row r="191">
          <cell r="F191">
            <v>0</v>
          </cell>
        </row>
        <row r="192">
          <cell r="F192">
            <v>0</v>
          </cell>
        </row>
        <row r="193">
          <cell r="F193">
            <v>0</v>
          </cell>
        </row>
        <row r="194">
          <cell r="F194">
            <v>0</v>
          </cell>
        </row>
        <row r="195">
          <cell r="F195">
            <v>0</v>
          </cell>
        </row>
        <row r="196">
          <cell r="F196">
            <v>0</v>
          </cell>
        </row>
        <row r="197">
          <cell r="F197">
            <v>0</v>
          </cell>
        </row>
        <row r="198">
          <cell r="F198">
            <v>0</v>
          </cell>
        </row>
        <row r="199">
          <cell r="F199">
            <v>0</v>
          </cell>
        </row>
        <row r="200">
          <cell r="F200">
            <v>0</v>
          </cell>
        </row>
        <row r="201">
          <cell r="F201">
            <v>0</v>
          </cell>
        </row>
        <row r="202">
          <cell r="F202">
            <v>0</v>
          </cell>
        </row>
        <row r="203">
          <cell r="F203">
            <v>0</v>
          </cell>
        </row>
        <row r="204">
          <cell r="F204">
            <v>0</v>
          </cell>
        </row>
        <row r="205">
          <cell r="F205">
            <v>0</v>
          </cell>
        </row>
        <row r="206">
          <cell r="F206">
            <v>0</v>
          </cell>
        </row>
        <row r="207">
          <cell r="F207">
            <v>0</v>
          </cell>
        </row>
        <row r="208">
          <cell r="F208">
            <v>0</v>
          </cell>
        </row>
        <row r="209">
          <cell r="F209">
            <v>0</v>
          </cell>
        </row>
        <row r="210">
          <cell r="F210">
            <v>0</v>
          </cell>
        </row>
        <row r="211">
          <cell r="F211">
            <v>0</v>
          </cell>
        </row>
        <row r="212">
          <cell r="F212">
            <v>0</v>
          </cell>
        </row>
        <row r="213">
          <cell r="F213">
            <v>0</v>
          </cell>
        </row>
        <row r="214">
          <cell r="F214">
            <v>0</v>
          </cell>
        </row>
        <row r="215">
          <cell r="F215">
            <v>0</v>
          </cell>
        </row>
        <row r="216">
          <cell r="F216">
            <v>0</v>
          </cell>
        </row>
        <row r="217">
          <cell r="F217">
            <v>0</v>
          </cell>
        </row>
        <row r="218">
          <cell r="F218">
            <v>0</v>
          </cell>
        </row>
        <row r="219">
          <cell r="F219">
            <v>0</v>
          </cell>
        </row>
        <row r="220">
          <cell r="F220">
            <v>0</v>
          </cell>
        </row>
        <row r="221">
          <cell r="F221">
            <v>0</v>
          </cell>
        </row>
        <row r="222">
          <cell r="F222">
            <v>0</v>
          </cell>
        </row>
        <row r="223">
          <cell r="F223">
            <v>0</v>
          </cell>
        </row>
        <row r="224">
          <cell r="F224">
            <v>0</v>
          </cell>
        </row>
        <row r="225">
          <cell r="F225">
            <v>0</v>
          </cell>
        </row>
        <row r="226">
          <cell r="F226">
            <v>0</v>
          </cell>
        </row>
        <row r="227">
          <cell r="F227">
            <v>0</v>
          </cell>
        </row>
        <row r="228">
          <cell r="F228">
            <v>0</v>
          </cell>
        </row>
        <row r="229">
          <cell r="F229">
            <v>0</v>
          </cell>
        </row>
        <row r="230">
          <cell r="F230">
            <v>0</v>
          </cell>
        </row>
        <row r="231">
          <cell r="F231">
            <v>0</v>
          </cell>
        </row>
        <row r="232">
          <cell r="F232">
            <v>0</v>
          </cell>
        </row>
        <row r="233">
          <cell r="F233">
            <v>0</v>
          </cell>
        </row>
        <row r="234">
          <cell r="F234">
            <v>0</v>
          </cell>
        </row>
        <row r="235">
          <cell r="F235">
            <v>0</v>
          </cell>
        </row>
        <row r="236">
          <cell r="F236">
            <v>0</v>
          </cell>
        </row>
        <row r="237">
          <cell r="F237">
            <v>549172</v>
          </cell>
        </row>
        <row r="238">
          <cell r="F238">
            <v>549172</v>
          </cell>
        </row>
        <row r="239">
          <cell r="F239">
            <v>0</v>
          </cell>
        </row>
        <row r="240">
          <cell r="F240">
            <v>0</v>
          </cell>
        </row>
        <row r="241">
          <cell r="F241">
            <v>0</v>
          </cell>
        </row>
        <row r="242">
          <cell r="F242">
            <v>0</v>
          </cell>
        </row>
        <row r="243">
          <cell r="F243">
            <v>0</v>
          </cell>
        </row>
        <row r="244">
          <cell r="F244">
            <v>0</v>
          </cell>
        </row>
        <row r="245">
          <cell r="F245">
            <v>0</v>
          </cell>
        </row>
        <row r="246">
          <cell r="F246">
            <v>0</v>
          </cell>
        </row>
        <row r="247">
          <cell r="F247">
            <v>0</v>
          </cell>
        </row>
        <row r="248">
          <cell r="F248">
            <v>0</v>
          </cell>
        </row>
        <row r="249">
          <cell r="F249">
            <v>0</v>
          </cell>
        </row>
        <row r="250">
          <cell r="F250">
            <v>0</v>
          </cell>
        </row>
        <row r="252">
          <cell r="F252">
            <v>0</v>
          </cell>
        </row>
        <row r="253">
          <cell r="F253">
            <v>0</v>
          </cell>
        </row>
        <row r="254">
          <cell r="F254">
            <v>0</v>
          </cell>
        </row>
        <row r="255">
          <cell r="F255">
            <v>0</v>
          </cell>
        </row>
        <row r="256">
          <cell r="F256">
            <v>0</v>
          </cell>
        </row>
        <row r="257">
          <cell r="F257">
            <v>0</v>
          </cell>
        </row>
        <row r="258">
          <cell r="F258">
            <v>0</v>
          </cell>
        </row>
        <row r="259">
          <cell r="F259">
            <v>0</v>
          </cell>
        </row>
        <row r="260">
          <cell r="F260">
            <v>0</v>
          </cell>
        </row>
        <row r="261">
          <cell r="F261">
            <v>0</v>
          </cell>
        </row>
        <row r="262">
          <cell r="F262">
            <v>0</v>
          </cell>
        </row>
        <row r="263">
          <cell r="F263">
            <v>0</v>
          </cell>
        </row>
        <row r="264">
          <cell r="F264">
            <v>0</v>
          </cell>
        </row>
        <row r="265">
          <cell r="F265">
            <v>0</v>
          </cell>
        </row>
        <row r="266">
          <cell r="F266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5"/>
  <sheetViews>
    <sheetView tabSelected="1" view="pageLayout" zoomScaleNormal="89" workbookViewId="0">
      <selection activeCell="G5" sqref="G5"/>
    </sheetView>
  </sheetViews>
  <sheetFormatPr defaultColWidth="9.140625" defaultRowHeight="15" x14ac:dyDescent="0.25"/>
  <cols>
    <col min="1" max="1" width="5.7109375" customWidth="1"/>
    <col min="2" max="2" width="31.28515625" customWidth="1"/>
    <col min="3" max="6" width="11.42578125" customWidth="1"/>
    <col min="7" max="7" width="12.140625" customWidth="1"/>
    <col min="8" max="9" width="12.140625" hidden="1" customWidth="1"/>
    <col min="10" max="10" width="5.7109375" customWidth="1"/>
    <col min="11" max="11" width="31.28515625" customWidth="1"/>
    <col min="12" max="15" width="11.7109375" customWidth="1"/>
    <col min="16" max="16" width="12.140625" customWidth="1"/>
    <col min="17" max="18" width="12.140625" hidden="1" customWidth="1"/>
    <col min="19" max="19" width="19.85546875" customWidth="1"/>
  </cols>
  <sheetData>
    <row r="1" spans="1:19" ht="15.75" x14ac:dyDescent="0.25">
      <c r="A1" s="799" t="s">
        <v>876</v>
      </c>
      <c r="B1" s="799"/>
      <c r="C1" s="799"/>
      <c r="D1" s="799"/>
      <c r="E1" s="799"/>
      <c r="F1" s="799"/>
      <c r="G1" s="799"/>
      <c r="H1" s="799"/>
      <c r="I1" s="799"/>
      <c r="J1" s="799"/>
      <c r="K1" s="799"/>
      <c r="L1" s="799"/>
      <c r="M1" s="799"/>
      <c r="N1" s="799"/>
      <c r="O1" s="799"/>
      <c r="P1" s="799"/>
      <c r="Q1" s="799"/>
      <c r="R1" s="799"/>
      <c r="S1" s="799"/>
    </row>
    <row r="2" spans="1:19" ht="15.75" thickBot="1" x14ac:dyDescent="0.3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4" t="s">
        <v>828</v>
      </c>
    </row>
    <row r="3" spans="1:19" ht="51.75" customHeight="1" x14ac:dyDescent="0.25">
      <c r="A3" s="809" t="s">
        <v>574</v>
      </c>
      <c r="B3" s="810"/>
      <c r="C3" s="810"/>
      <c r="D3" s="810"/>
      <c r="E3" s="810"/>
      <c r="F3" s="810"/>
      <c r="G3" s="810"/>
      <c r="H3" s="810"/>
      <c r="I3" s="811"/>
      <c r="J3" s="809" t="s">
        <v>575</v>
      </c>
      <c r="K3" s="810"/>
      <c r="L3" s="810"/>
      <c r="M3" s="810"/>
      <c r="N3" s="810"/>
      <c r="O3" s="810"/>
      <c r="P3" s="810"/>
      <c r="Q3" s="810"/>
      <c r="R3" s="812"/>
      <c r="S3" s="813" t="s">
        <v>825</v>
      </c>
    </row>
    <row r="4" spans="1:19" ht="42.75" customHeight="1" x14ac:dyDescent="0.25">
      <c r="A4" s="815" t="s">
        <v>576</v>
      </c>
      <c r="B4" s="816"/>
      <c r="C4" s="459" t="s">
        <v>1047</v>
      </c>
      <c r="D4" s="528" t="s">
        <v>1053</v>
      </c>
      <c r="E4" s="648" t="s">
        <v>1055</v>
      </c>
      <c r="F4" s="719" t="s">
        <v>1060</v>
      </c>
      <c r="G4" s="460" t="s">
        <v>1048</v>
      </c>
      <c r="H4" s="232" t="s">
        <v>875</v>
      </c>
      <c r="I4" s="135" t="s">
        <v>826</v>
      </c>
      <c r="J4" s="815" t="s">
        <v>577</v>
      </c>
      <c r="K4" s="816"/>
      <c r="L4" s="459" t="s">
        <v>1037</v>
      </c>
      <c r="M4" s="528" t="s">
        <v>1053</v>
      </c>
      <c r="N4" s="648" t="s">
        <v>1055</v>
      </c>
      <c r="O4" s="719" t="s">
        <v>1060</v>
      </c>
      <c r="P4" s="460" t="s">
        <v>1048</v>
      </c>
      <c r="Q4" s="232" t="s">
        <v>875</v>
      </c>
      <c r="R4" s="135" t="s">
        <v>826</v>
      </c>
      <c r="S4" s="814"/>
    </row>
    <row r="5" spans="1:19" ht="30" x14ac:dyDescent="0.25">
      <c r="A5" s="800" t="s">
        <v>44</v>
      </c>
      <c r="B5" s="66" t="s">
        <v>2</v>
      </c>
      <c r="C5" s="67">
        <v>13743024</v>
      </c>
      <c r="D5" s="67">
        <v>17021393</v>
      </c>
      <c r="E5" s="67">
        <v>17046957</v>
      </c>
      <c r="F5" s="67">
        <v>17043579</v>
      </c>
      <c r="G5" s="67">
        <f>Bevételek!J5</f>
        <v>18064441</v>
      </c>
      <c r="H5" s="67" t="e">
        <f>Bevételek!#REF!</f>
        <v>#REF!</v>
      </c>
      <c r="I5" s="68" t="e">
        <f>Bevételek!#REF!</f>
        <v>#REF!</v>
      </c>
      <c r="J5" s="800" t="s">
        <v>572</v>
      </c>
      <c r="K5" s="66" t="s">
        <v>119</v>
      </c>
      <c r="L5" s="68">
        <v>9173537</v>
      </c>
      <c r="M5" s="68">
        <v>8835150</v>
      </c>
      <c r="N5" s="68">
        <v>8934128</v>
      </c>
      <c r="O5" s="68">
        <v>8985128</v>
      </c>
      <c r="P5" s="67">
        <f>Kiadások!L5</f>
        <v>8838456</v>
      </c>
      <c r="Q5" s="67" t="e">
        <f>Kiadások!#REF!</f>
        <v>#REF!</v>
      </c>
      <c r="R5" s="68">
        <f>Kiadások!L5</f>
        <v>8838456</v>
      </c>
      <c r="S5" s="69"/>
    </row>
    <row r="6" spans="1:19" ht="30" x14ac:dyDescent="0.25">
      <c r="A6" s="801"/>
      <c r="B6" s="66" t="s">
        <v>31</v>
      </c>
      <c r="C6" s="67">
        <v>10368180</v>
      </c>
      <c r="D6" s="67">
        <v>10707609</v>
      </c>
      <c r="E6" s="67">
        <v>11825641</v>
      </c>
      <c r="F6" s="67">
        <f>[1]Bevételek!I93</f>
        <v>9913196</v>
      </c>
      <c r="G6" s="67">
        <f>Bevételek!J93</f>
        <v>10199945</v>
      </c>
      <c r="H6" s="67" t="e">
        <f>Bevételek!#REF!</f>
        <v>#REF!</v>
      </c>
      <c r="I6" s="68" t="e">
        <f>Bevételek!#REF!</f>
        <v>#REF!</v>
      </c>
      <c r="J6" s="801"/>
      <c r="K6" s="66" t="s">
        <v>153</v>
      </c>
      <c r="L6" s="68">
        <v>2175123</v>
      </c>
      <c r="M6" s="68">
        <v>2062519</v>
      </c>
      <c r="N6" s="68">
        <v>2043084</v>
      </c>
      <c r="O6" s="68">
        <v>2038025</v>
      </c>
      <c r="P6" s="67">
        <f>Kiadások!L24</f>
        <v>2040705.97</v>
      </c>
      <c r="Q6" s="67" t="e">
        <f>Kiadások!#REF!</f>
        <v>#REF!</v>
      </c>
      <c r="R6" s="68">
        <f>Kiadások!L24</f>
        <v>2040705.97</v>
      </c>
      <c r="S6" s="69"/>
    </row>
    <row r="7" spans="1:19" x14ac:dyDescent="0.25">
      <c r="A7" s="801"/>
      <c r="B7" s="803" t="s">
        <v>44</v>
      </c>
      <c r="C7" s="805">
        <v>1304744</v>
      </c>
      <c r="D7" s="805">
        <v>1161023</v>
      </c>
      <c r="E7" s="817">
        <v>1376673</v>
      </c>
      <c r="F7" s="805">
        <f>[1]Bevételek!I128</f>
        <v>1966769</v>
      </c>
      <c r="G7" s="805">
        <f>Bevételek!J128</f>
        <v>1837830</v>
      </c>
      <c r="H7" s="805" t="e">
        <f>Bevételek!#REF!</f>
        <v>#REF!</v>
      </c>
      <c r="I7" s="807" t="e">
        <f>Bevételek!#REF!</f>
        <v>#REF!</v>
      </c>
      <c r="J7" s="801"/>
      <c r="K7" s="66" t="s">
        <v>162</v>
      </c>
      <c r="L7" s="68">
        <v>11096577</v>
      </c>
      <c r="M7" s="68">
        <v>10615668</v>
      </c>
      <c r="N7" s="68">
        <v>10762496</v>
      </c>
      <c r="O7" s="68">
        <v>10800288</v>
      </c>
      <c r="P7" s="67">
        <f>Kiadások!L32</f>
        <v>10552523.120000001</v>
      </c>
      <c r="Q7" s="67" t="e">
        <f>Kiadások!#REF!</f>
        <v>#REF!</v>
      </c>
      <c r="R7" s="68">
        <f>Kiadások!L32</f>
        <v>10552523.120000001</v>
      </c>
      <c r="S7" s="69"/>
    </row>
    <row r="8" spans="1:19" x14ac:dyDescent="0.25">
      <c r="A8" s="801"/>
      <c r="B8" s="804"/>
      <c r="C8" s="806"/>
      <c r="D8" s="806"/>
      <c r="E8" s="818"/>
      <c r="F8" s="806"/>
      <c r="G8" s="806"/>
      <c r="H8" s="806"/>
      <c r="I8" s="808"/>
      <c r="J8" s="801"/>
      <c r="K8" s="66" t="s">
        <v>578</v>
      </c>
      <c r="L8" s="68">
        <v>2180560</v>
      </c>
      <c r="M8" s="68">
        <v>2005560</v>
      </c>
      <c r="N8" s="68">
        <v>1728578</v>
      </c>
      <c r="O8" s="68">
        <v>1676587</v>
      </c>
      <c r="P8" s="67">
        <f>Kiadások!L59</f>
        <v>1676587</v>
      </c>
      <c r="Q8" s="67" t="e">
        <f>Kiadások!#REF!</f>
        <v>#REF!</v>
      </c>
      <c r="R8" s="68">
        <f>Kiadások!L59</f>
        <v>1676587</v>
      </c>
      <c r="S8" s="69"/>
    </row>
    <row r="9" spans="1:19" x14ac:dyDescent="0.25">
      <c r="A9" s="801"/>
      <c r="B9" s="66" t="s">
        <v>68</v>
      </c>
      <c r="C9" s="67">
        <v>0</v>
      </c>
      <c r="D9" s="67">
        <v>0</v>
      </c>
      <c r="E9" s="67">
        <v>0</v>
      </c>
      <c r="F9" s="67">
        <f>[1]Bevételek!I185</f>
        <v>0</v>
      </c>
      <c r="G9" s="67">
        <f>Bevételek!J185</f>
        <v>0</v>
      </c>
      <c r="H9" s="67" t="e">
        <f>Bevételek!#REF!</f>
        <v>#REF!</v>
      </c>
      <c r="I9" s="68" t="e">
        <f>Bevételek!#REF!</f>
        <v>#REF!</v>
      </c>
      <c r="J9" s="801"/>
      <c r="K9" s="66" t="s">
        <v>221</v>
      </c>
      <c r="L9" s="68">
        <v>13169814</v>
      </c>
      <c r="M9" s="68">
        <v>14592742</v>
      </c>
      <c r="N9" s="68">
        <v>10826930</v>
      </c>
      <c r="O9" s="68">
        <v>6027591</v>
      </c>
      <c r="P9" s="67">
        <f>Kiadások!L75</f>
        <v>6321009</v>
      </c>
      <c r="Q9" s="67" t="e">
        <f>Kiadások!#REF!</f>
        <v>#REF!</v>
      </c>
      <c r="R9" s="68">
        <f>Kiadások!L75</f>
        <v>6321009</v>
      </c>
      <c r="S9" s="69"/>
    </row>
    <row r="10" spans="1:19" x14ac:dyDescent="0.25">
      <c r="A10" s="802"/>
      <c r="B10" s="70" t="s">
        <v>579</v>
      </c>
      <c r="C10" s="71">
        <f t="shared" ref="C10:I10" si="0">SUM(C5:C9)</f>
        <v>25415948</v>
      </c>
      <c r="D10" s="71">
        <f t="shared" si="0"/>
        <v>28890025</v>
      </c>
      <c r="E10" s="71">
        <f t="shared" si="0"/>
        <v>30249271</v>
      </c>
      <c r="F10" s="71">
        <f t="shared" si="0"/>
        <v>28923544</v>
      </c>
      <c r="G10" s="71">
        <f t="shared" si="0"/>
        <v>30102216</v>
      </c>
      <c r="H10" s="71" t="e">
        <f t="shared" si="0"/>
        <v>#REF!</v>
      </c>
      <c r="I10" s="72" t="e">
        <f t="shared" si="0"/>
        <v>#REF!</v>
      </c>
      <c r="J10" s="802"/>
      <c r="K10" s="70" t="s">
        <v>580</v>
      </c>
      <c r="L10" s="71">
        <f t="shared" ref="L10:R10" si="1">SUM(L5:L9)</f>
        <v>37795611</v>
      </c>
      <c r="M10" s="71">
        <f t="shared" si="1"/>
        <v>38111639</v>
      </c>
      <c r="N10" s="71">
        <f t="shared" si="1"/>
        <v>34295216</v>
      </c>
      <c r="O10" s="71">
        <f t="shared" si="1"/>
        <v>29527619</v>
      </c>
      <c r="P10" s="71">
        <f t="shared" si="1"/>
        <v>29429281.090000004</v>
      </c>
      <c r="Q10" s="71" t="e">
        <f t="shared" si="1"/>
        <v>#REF!</v>
      </c>
      <c r="R10" s="72">
        <f t="shared" si="1"/>
        <v>29429281.090000004</v>
      </c>
      <c r="S10" s="73">
        <f>G10-P10</f>
        <v>672934.90999999642</v>
      </c>
    </row>
    <row r="11" spans="1:19" ht="30" x14ac:dyDescent="0.25">
      <c r="A11" s="786" t="s">
        <v>59</v>
      </c>
      <c r="B11" s="66" t="s">
        <v>21</v>
      </c>
      <c r="C11" s="67">
        <v>0</v>
      </c>
      <c r="D11" s="67">
        <v>0</v>
      </c>
      <c r="E11" s="67">
        <v>0</v>
      </c>
      <c r="F11" s="67">
        <v>0</v>
      </c>
      <c r="G11" s="67">
        <f>Bevételek!J57</f>
        <v>0</v>
      </c>
      <c r="H11" s="67" t="e">
        <f>Bevételek!#REF!</f>
        <v>#REF!</v>
      </c>
      <c r="I11" s="68" t="e">
        <f>Bevételek!#REF!</f>
        <v>#REF!</v>
      </c>
      <c r="J11" s="786" t="s">
        <v>573</v>
      </c>
      <c r="K11" s="66" t="s">
        <v>246</v>
      </c>
      <c r="L11" s="68">
        <v>550000</v>
      </c>
      <c r="M11" s="68">
        <v>733186</v>
      </c>
      <c r="N11" s="68">
        <v>744830</v>
      </c>
      <c r="O11" s="68">
        <v>1744830</v>
      </c>
      <c r="P11" s="67">
        <f>Kiadások!L147</f>
        <v>1744830</v>
      </c>
      <c r="Q11" s="67" t="e">
        <f>Kiadások!#REF!</f>
        <v>#REF!</v>
      </c>
      <c r="R11" s="68">
        <f>Kiadások!L147</f>
        <v>1744830</v>
      </c>
      <c r="S11" s="69"/>
    </row>
    <row r="12" spans="1:19" x14ac:dyDescent="0.25">
      <c r="A12" s="786"/>
      <c r="B12" s="66" t="s">
        <v>59</v>
      </c>
      <c r="C12" s="67">
        <v>0</v>
      </c>
      <c r="D12" s="67">
        <v>350000</v>
      </c>
      <c r="E12" s="67">
        <v>350000</v>
      </c>
      <c r="F12" s="67">
        <v>350000</v>
      </c>
      <c r="G12" s="67">
        <f>Bevételek!J175</f>
        <v>600000</v>
      </c>
      <c r="H12" s="67" t="e">
        <f>Bevételek!#REF!</f>
        <v>#REF!</v>
      </c>
      <c r="I12" s="68" t="e">
        <f>Bevételek!#REF!</f>
        <v>#REF!</v>
      </c>
      <c r="J12" s="786"/>
      <c r="K12" s="66" t="s">
        <v>262</v>
      </c>
      <c r="L12" s="68">
        <v>0</v>
      </c>
      <c r="M12" s="68">
        <v>0</v>
      </c>
      <c r="N12" s="68">
        <v>5114025</v>
      </c>
      <c r="O12" s="68">
        <v>7555895</v>
      </c>
      <c r="P12" s="67">
        <f>Kiadások!L157</f>
        <v>9082905</v>
      </c>
      <c r="Q12" s="67" t="e">
        <f>Kiadások!#REF!</f>
        <v>#REF!</v>
      </c>
      <c r="R12" s="68">
        <f>Kiadások!L157</f>
        <v>9082905</v>
      </c>
      <c r="S12" s="69"/>
    </row>
    <row r="13" spans="1:19" ht="30" x14ac:dyDescent="0.25">
      <c r="A13" s="786"/>
      <c r="B13" s="66" t="s">
        <v>78</v>
      </c>
      <c r="C13" s="67">
        <v>0</v>
      </c>
      <c r="D13" s="67">
        <v>100000</v>
      </c>
      <c r="E13" s="67">
        <v>100000</v>
      </c>
      <c r="F13" s="67">
        <v>100000</v>
      </c>
      <c r="G13" s="67">
        <f>Bevételek!J211</f>
        <v>100000</v>
      </c>
      <c r="H13" s="67" t="e">
        <f>Bevételek!#REF!</f>
        <v>#REF!</v>
      </c>
      <c r="I13" s="68" t="e">
        <f>Bevételek!#REF!</f>
        <v>#REF!</v>
      </c>
      <c r="J13" s="786"/>
      <c r="K13" s="66" t="s">
        <v>581</v>
      </c>
      <c r="L13" s="68">
        <v>0</v>
      </c>
      <c r="M13" s="68">
        <v>0</v>
      </c>
      <c r="N13" s="68">
        <v>50000</v>
      </c>
      <c r="O13" s="68">
        <v>50000</v>
      </c>
      <c r="P13" s="67">
        <f>Kiadások!L162</f>
        <v>50000</v>
      </c>
      <c r="Q13" s="67" t="e">
        <f>Kiadások!#REF!</f>
        <v>#REF!</v>
      </c>
      <c r="R13" s="68">
        <f>Kiadások!L162</f>
        <v>50000</v>
      </c>
      <c r="S13" s="69"/>
    </row>
    <row r="14" spans="1:19" x14ac:dyDescent="0.25">
      <c r="A14" s="786"/>
      <c r="B14" s="70" t="s">
        <v>582</v>
      </c>
      <c r="C14" s="71">
        <f t="shared" ref="C14:I14" si="2">SUM(C11:C13)</f>
        <v>0</v>
      </c>
      <c r="D14" s="71">
        <f t="shared" si="2"/>
        <v>450000</v>
      </c>
      <c r="E14" s="71">
        <f t="shared" si="2"/>
        <v>450000</v>
      </c>
      <c r="F14" s="71">
        <f t="shared" si="2"/>
        <v>450000</v>
      </c>
      <c r="G14" s="71">
        <f t="shared" si="2"/>
        <v>700000</v>
      </c>
      <c r="H14" s="71" t="e">
        <f t="shared" si="2"/>
        <v>#REF!</v>
      </c>
      <c r="I14" s="72" t="e">
        <f t="shared" si="2"/>
        <v>#REF!</v>
      </c>
      <c r="J14" s="786"/>
      <c r="K14" s="70" t="s">
        <v>583</v>
      </c>
      <c r="L14" s="71">
        <f>SUM(L11:L13)</f>
        <v>550000</v>
      </c>
      <c r="M14" s="71">
        <v>733186</v>
      </c>
      <c r="N14" s="71">
        <v>5908855</v>
      </c>
      <c r="O14" s="71">
        <v>9350725</v>
      </c>
      <c r="P14" s="71">
        <f>SUM(P11:P13)</f>
        <v>10877735</v>
      </c>
      <c r="Q14" s="71" t="e">
        <f>SUM(Q11:Q13)</f>
        <v>#REF!</v>
      </c>
      <c r="R14" s="72">
        <f>SUM(R11:R13)</f>
        <v>10877735</v>
      </c>
      <c r="S14" s="73">
        <f>G14-P14</f>
        <v>-10177735</v>
      </c>
    </row>
    <row r="15" spans="1:19" ht="15.75" thickBot="1" x14ac:dyDescent="0.3">
      <c r="A15" s="787" t="s">
        <v>584</v>
      </c>
      <c r="B15" s="788"/>
      <c r="C15" s="64">
        <f t="shared" ref="C15:I15" si="3">C10+C14</f>
        <v>25415948</v>
      </c>
      <c r="D15" s="64">
        <f t="shared" si="3"/>
        <v>29340025</v>
      </c>
      <c r="E15" s="64">
        <f t="shared" si="3"/>
        <v>30699271</v>
      </c>
      <c r="F15" s="64">
        <f t="shared" si="3"/>
        <v>29373544</v>
      </c>
      <c r="G15" s="64">
        <f t="shared" si="3"/>
        <v>30802216</v>
      </c>
      <c r="H15" s="64" t="e">
        <f t="shared" si="3"/>
        <v>#REF!</v>
      </c>
      <c r="I15" s="5" t="e">
        <f t="shared" si="3"/>
        <v>#REF!</v>
      </c>
      <c r="J15" s="789" t="s">
        <v>585</v>
      </c>
      <c r="K15" s="790"/>
      <c r="L15" s="64">
        <f t="shared" ref="L15:S15" si="4">L10+L14</f>
        <v>38345611</v>
      </c>
      <c r="M15" s="64">
        <f t="shared" si="4"/>
        <v>38844825</v>
      </c>
      <c r="N15" s="64">
        <f t="shared" si="4"/>
        <v>40204071</v>
      </c>
      <c r="O15" s="64">
        <f t="shared" si="4"/>
        <v>38878344</v>
      </c>
      <c r="P15" s="64">
        <f t="shared" si="4"/>
        <v>40307016.090000004</v>
      </c>
      <c r="Q15" s="64" t="e">
        <f t="shared" si="4"/>
        <v>#REF!</v>
      </c>
      <c r="R15" s="5">
        <f t="shared" si="4"/>
        <v>40307016.090000004</v>
      </c>
      <c r="S15" s="6">
        <f t="shared" si="4"/>
        <v>-9504800.0900000036</v>
      </c>
    </row>
    <row r="16" spans="1:19" x14ac:dyDescent="0.25">
      <c r="A16" s="791" t="s">
        <v>586</v>
      </c>
      <c r="B16" s="792"/>
      <c r="C16" s="792"/>
      <c r="D16" s="792"/>
      <c r="E16" s="792"/>
      <c r="F16" s="792"/>
      <c r="G16" s="792"/>
      <c r="H16" s="792"/>
      <c r="I16" s="792"/>
      <c r="J16" s="793"/>
      <c r="K16" s="794"/>
      <c r="L16" s="794"/>
      <c r="M16" s="794"/>
      <c r="N16" s="794"/>
      <c r="O16" s="794"/>
      <c r="P16" s="794"/>
      <c r="Q16" s="794"/>
      <c r="R16" s="794"/>
      <c r="S16" s="7"/>
    </row>
    <row r="17" spans="1:19" x14ac:dyDescent="0.25">
      <c r="A17" s="797" t="s">
        <v>570</v>
      </c>
      <c r="B17" s="798"/>
      <c r="C17" s="233">
        <v>13478835</v>
      </c>
      <c r="D17" s="233">
        <v>10053972</v>
      </c>
      <c r="E17" s="233">
        <v>10053972</v>
      </c>
      <c r="F17" s="233">
        <v>10053972</v>
      </c>
      <c r="G17" s="136">
        <f>Bevételek!J251</f>
        <v>10053972</v>
      </c>
      <c r="H17" s="233" t="e">
        <f>Bevételek!#REF!</f>
        <v>#REF!</v>
      </c>
      <c r="I17" s="8" t="e">
        <f>Bevételek!#REF!</f>
        <v>#REF!</v>
      </c>
      <c r="J17" s="795"/>
      <c r="K17" s="796"/>
      <c r="L17" s="796"/>
      <c r="M17" s="796"/>
      <c r="N17" s="796"/>
      <c r="O17" s="796"/>
      <c r="P17" s="796"/>
      <c r="Q17" s="796"/>
      <c r="R17" s="796"/>
      <c r="S17" s="9">
        <f>G17</f>
        <v>10053972</v>
      </c>
    </row>
    <row r="18" spans="1:19" x14ac:dyDescent="0.25">
      <c r="A18" s="797" t="s">
        <v>587</v>
      </c>
      <c r="B18" s="798"/>
      <c r="C18" s="821">
        <f>C17+C15</f>
        <v>38894783</v>
      </c>
      <c r="D18" s="821">
        <f>D17+D15</f>
        <v>39393997</v>
      </c>
      <c r="E18" s="821">
        <f>E17+E15</f>
        <v>40753243</v>
      </c>
      <c r="F18" s="821">
        <f>F17+F15</f>
        <v>39427516</v>
      </c>
      <c r="G18" s="821">
        <f>G15+G17</f>
        <v>40856188</v>
      </c>
      <c r="H18" s="821" t="e">
        <f>H15+H17</f>
        <v>#REF!</v>
      </c>
      <c r="I18" s="826" t="e">
        <f>I15+I17</f>
        <v>#REF!</v>
      </c>
      <c r="J18" s="797" t="s">
        <v>588</v>
      </c>
      <c r="K18" s="798"/>
      <c r="L18" s="821">
        <f t="shared" ref="L18:R18" si="5">L15</f>
        <v>38345611</v>
      </c>
      <c r="M18" s="821">
        <f t="shared" si="5"/>
        <v>38844825</v>
      </c>
      <c r="N18" s="821">
        <f t="shared" si="5"/>
        <v>40204071</v>
      </c>
      <c r="O18" s="821">
        <f t="shared" ref="O18" si="6">O15</f>
        <v>38878344</v>
      </c>
      <c r="P18" s="821">
        <f t="shared" si="5"/>
        <v>40307016.090000004</v>
      </c>
      <c r="Q18" s="821" t="e">
        <f t="shared" si="5"/>
        <v>#REF!</v>
      </c>
      <c r="R18" s="821">
        <f t="shared" si="5"/>
        <v>40307016.090000004</v>
      </c>
      <c r="S18" s="823">
        <f>G18-P18</f>
        <v>549171.90999999642</v>
      </c>
    </row>
    <row r="19" spans="1:19" x14ac:dyDescent="0.25">
      <c r="A19" s="797"/>
      <c r="B19" s="798"/>
      <c r="C19" s="822"/>
      <c r="D19" s="822"/>
      <c r="E19" s="822"/>
      <c r="F19" s="822"/>
      <c r="G19" s="825"/>
      <c r="H19" s="825"/>
      <c r="I19" s="827"/>
      <c r="J19" s="797"/>
      <c r="K19" s="798"/>
      <c r="L19" s="822"/>
      <c r="M19" s="822"/>
      <c r="N19" s="822"/>
      <c r="O19" s="822"/>
      <c r="P19" s="822"/>
      <c r="Q19" s="822"/>
      <c r="R19" s="825"/>
      <c r="S19" s="824">
        <f>I19-R19</f>
        <v>0</v>
      </c>
    </row>
    <row r="20" spans="1:19" x14ac:dyDescent="0.25">
      <c r="A20" s="819" t="s">
        <v>589</v>
      </c>
      <c r="B20" s="820"/>
      <c r="C20" s="820"/>
      <c r="D20" s="820"/>
      <c r="E20" s="820"/>
      <c r="F20" s="820"/>
      <c r="G20" s="820"/>
      <c r="H20" s="820"/>
      <c r="I20" s="820"/>
      <c r="J20" s="819" t="s">
        <v>590</v>
      </c>
      <c r="K20" s="820"/>
      <c r="L20" s="820"/>
      <c r="M20" s="820"/>
      <c r="N20" s="820"/>
      <c r="O20" s="820"/>
      <c r="P20" s="820"/>
      <c r="Q20" s="820"/>
      <c r="R20" s="820"/>
      <c r="S20" s="10"/>
    </row>
    <row r="21" spans="1:19" x14ac:dyDescent="0.25">
      <c r="A21" s="797" t="s">
        <v>88</v>
      </c>
      <c r="B21" s="798"/>
      <c r="C21" s="461">
        <v>0</v>
      </c>
      <c r="D21" s="461">
        <v>0</v>
      </c>
      <c r="E21" s="461">
        <v>0</v>
      </c>
      <c r="F21" s="461">
        <v>0</v>
      </c>
      <c r="G21" s="136">
        <f>Bevételek!J237-Bevételek!J251</f>
        <v>0</v>
      </c>
      <c r="H21" s="233" t="e">
        <f>Bevételek!#REF!-Bevételek!#REF!</f>
        <v>#REF!</v>
      </c>
      <c r="I21" s="8" t="e">
        <f>Bevételek!#REF!-Bevételek!#REF!</f>
        <v>#REF!</v>
      </c>
      <c r="J21" s="797" t="s">
        <v>285</v>
      </c>
      <c r="K21" s="798"/>
      <c r="L21" s="233">
        <v>549172</v>
      </c>
      <c r="M21" s="233">
        <v>549172</v>
      </c>
      <c r="N21" s="233">
        <v>549172</v>
      </c>
      <c r="O21" s="233">
        <v>549172</v>
      </c>
      <c r="P21" s="136">
        <f>Kiadások!L225</f>
        <v>549172</v>
      </c>
      <c r="Q21" s="233" t="e">
        <f>Kiadások!#REF!</f>
        <v>#REF!</v>
      </c>
      <c r="R21" s="8">
        <f>Kiadások!L225</f>
        <v>549172</v>
      </c>
      <c r="S21" s="9">
        <f>G21-P21</f>
        <v>-549172</v>
      </c>
    </row>
    <row r="22" spans="1:19" x14ac:dyDescent="0.25">
      <c r="A22" s="819" t="s">
        <v>591</v>
      </c>
      <c r="B22" s="820"/>
      <c r="C22" s="820"/>
      <c r="D22" s="820"/>
      <c r="E22" s="820"/>
      <c r="F22" s="820"/>
      <c r="G22" s="820"/>
      <c r="H22" s="820"/>
      <c r="I22" s="820"/>
      <c r="J22" s="819" t="s">
        <v>592</v>
      </c>
      <c r="K22" s="820"/>
      <c r="L22" s="820"/>
      <c r="M22" s="820"/>
      <c r="N22" s="820"/>
      <c r="O22" s="820"/>
      <c r="P22" s="820"/>
      <c r="Q22" s="820"/>
      <c r="R22" s="820"/>
      <c r="S22" s="10"/>
    </row>
    <row r="23" spans="1:19" ht="15.75" thickBot="1" x14ac:dyDescent="0.3">
      <c r="A23" s="789" t="s">
        <v>571</v>
      </c>
      <c r="B23" s="790"/>
      <c r="C23" s="64">
        <f t="shared" ref="C23:I23" si="7">C18+C21</f>
        <v>38894783</v>
      </c>
      <c r="D23" s="64">
        <f t="shared" si="7"/>
        <v>39393997</v>
      </c>
      <c r="E23" s="64">
        <f t="shared" si="7"/>
        <v>40753243</v>
      </c>
      <c r="F23" s="64">
        <f t="shared" si="7"/>
        <v>39427516</v>
      </c>
      <c r="G23" s="64">
        <f t="shared" si="7"/>
        <v>40856188</v>
      </c>
      <c r="H23" s="64" t="e">
        <f t="shared" si="7"/>
        <v>#REF!</v>
      </c>
      <c r="I23" s="5" t="e">
        <f t="shared" si="7"/>
        <v>#REF!</v>
      </c>
      <c r="J23" s="789" t="s">
        <v>571</v>
      </c>
      <c r="K23" s="790"/>
      <c r="L23" s="64">
        <f t="shared" ref="L23:S23" si="8">L18+L21</f>
        <v>38894783</v>
      </c>
      <c r="M23" s="64">
        <f t="shared" si="8"/>
        <v>39393997</v>
      </c>
      <c r="N23" s="64">
        <f t="shared" si="8"/>
        <v>40753243</v>
      </c>
      <c r="O23" s="64">
        <f t="shared" si="8"/>
        <v>39427516</v>
      </c>
      <c r="P23" s="64">
        <f t="shared" si="8"/>
        <v>40856188.090000004</v>
      </c>
      <c r="Q23" s="64" t="e">
        <f t="shared" si="8"/>
        <v>#REF!</v>
      </c>
      <c r="R23" s="5">
        <f t="shared" si="8"/>
        <v>40856188.090000004</v>
      </c>
      <c r="S23" s="6">
        <f t="shared" si="8"/>
        <v>-9.0000003576278687E-2</v>
      </c>
    </row>
    <row r="25" spans="1:19" x14ac:dyDescent="0.25">
      <c r="P25" s="235"/>
      <c r="Q25" s="235" t="e">
        <f>H23-Q23</f>
        <v>#REF!</v>
      </c>
    </row>
  </sheetData>
  <mergeCells count="48">
    <mergeCell ref="S18:S19"/>
    <mergeCell ref="A20:I20"/>
    <mergeCell ref="J20:R20"/>
    <mergeCell ref="A21:B21"/>
    <mergeCell ref="J21:K21"/>
    <mergeCell ref="A18:B19"/>
    <mergeCell ref="G18:G19"/>
    <mergeCell ref="I18:I19"/>
    <mergeCell ref="J18:K19"/>
    <mergeCell ref="P18:P19"/>
    <mergeCell ref="R18:R19"/>
    <mergeCell ref="H18:H19"/>
    <mergeCell ref="D18:D19"/>
    <mergeCell ref="M18:M19"/>
    <mergeCell ref="E18:E19"/>
    <mergeCell ref="N18:N19"/>
    <mergeCell ref="A23:B23"/>
    <mergeCell ref="J23:K23"/>
    <mergeCell ref="A22:I22"/>
    <mergeCell ref="J22:R22"/>
    <mergeCell ref="Q18:Q19"/>
    <mergeCell ref="C18:C19"/>
    <mergeCell ref="L18:L19"/>
    <mergeCell ref="F18:F19"/>
    <mergeCell ref="O18:O19"/>
    <mergeCell ref="A1:S1"/>
    <mergeCell ref="A5:A10"/>
    <mergeCell ref="J5:J10"/>
    <mergeCell ref="B7:B8"/>
    <mergeCell ref="G7:G8"/>
    <mergeCell ref="I7:I8"/>
    <mergeCell ref="A3:I3"/>
    <mergeCell ref="J3:R3"/>
    <mergeCell ref="S3:S4"/>
    <mergeCell ref="A4:B4"/>
    <mergeCell ref="J4:K4"/>
    <mergeCell ref="H7:H8"/>
    <mergeCell ref="C7:C8"/>
    <mergeCell ref="D7:D8"/>
    <mergeCell ref="E7:E8"/>
    <mergeCell ref="F7:F8"/>
    <mergeCell ref="A11:A14"/>
    <mergeCell ref="J11:J14"/>
    <mergeCell ref="A15:B15"/>
    <mergeCell ref="J15:K15"/>
    <mergeCell ref="A16:I16"/>
    <mergeCell ref="J16:R17"/>
    <mergeCell ref="A17:B17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5" orientation="landscape" horizontalDpi="4294967293" r:id="rId1"/>
  <headerFooter>
    <oddHeader>&amp;L&amp;"Times New Roman,Félkövér"&amp;10&amp;K000000 1. melléklet a 1/2018. (I.5.) önkormányzati rendelethez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B766"/>
  <sheetViews>
    <sheetView view="pageBreakPreview" zoomScale="60" zoomScaleNormal="71" workbookViewId="0">
      <pane xSplit="5" ySplit="4" topLeftCell="F48" activePane="bottomRight" state="frozen"/>
      <selection pane="topRight" activeCell="F1" sqref="F1"/>
      <selection pane="bottomLeft" activeCell="A5" sqref="A5"/>
      <selection pane="bottomRight" activeCell="AB208" sqref="AB208"/>
    </sheetView>
  </sheetViews>
  <sheetFormatPr defaultColWidth="9.140625" defaultRowHeight="15" x14ac:dyDescent="0.25"/>
  <cols>
    <col min="1" max="1" width="7.85546875" style="125" bestFit="1" customWidth="1"/>
    <col min="2" max="2" width="6.85546875" style="16" bestFit="1" customWidth="1"/>
    <col min="3" max="4" width="3.28515625" style="12" customWidth="1"/>
    <col min="5" max="5" width="48.85546875" style="12" customWidth="1"/>
    <col min="6" max="8" width="10.140625" style="352" customWidth="1"/>
    <col min="9" max="9" width="10.42578125" style="352" customWidth="1"/>
    <col min="10" max="10" width="11" style="12" customWidth="1"/>
    <col min="11" max="11" width="11.140625" style="12" customWidth="1"/>
    <col min="12" max="12" width="11.7109375" style="49" customWidth="1"/>
    <col min="13" max="13" width="10.85546875" style="12" bestFit="1" customWidth="1"/>
    <col min="14" max="14" width="12" style="12" bestFit="1" customWidth="1"/>
    <col min="15" max="23" width="10.28515625" style="12" bestFit="1" customWidth="1"/>
    <col min="24" max="24" width="10.85546875" style="12" bestFit="1" customWidth="1"/>
    <col min="25" max="25" width="10.28515625" style="12" bestFit="1" customWidth="1"/>
    <col min="26" max="26" width="11.42578125" style="12" bestFit="1" customWidth="1"/>
    <col min="27" max="16384" width="9.140625" style="17"/>
  </cols>
  <sheetData>
    <row r="1" spans="1:26" ht="15.75" thickBot="1" x14ac:dyDescent="0.3">
      <c r="Z1" s="11" t="s">
        <v>828</v>
      </c>
    </row>
    <row r="2" spans="1:26" ht="15" customHeight="1" x14ac:dyDescent="0.25">
      <c r="B2" s="854" t="s">
        <v>0</v>
      </c>
      <c r="C2" s="855"/>
      <c r="D2" s="855"/>
      <c r="E2" s="855"/>
      <c r="F2" s="938" t="s">
        <v>1041</v>
      </c>
      <c r="G2" s="938" t="s">
        <v>1053</v>
      </c>
      <c r="H2" s="938" t="s">
        <v>1055</v>
      </c>
      <c r="I2" s="938" t="s">
        <v>1060</v>
      </c>
      <c r="J2" s="927" t="s">
        <v>1031</v>
      </c>
      <c r="K2" s="840"/>
      <c r="L2" s="841"/>
      <c r="M2" s="836" t="s">
        <v>1038</v>
      </c>
      <c r="N2" s="948"/>
      <c r="O2" s="836" t="s">
        <v>1032</v>
      </c>
      <c r="P2" s="855"/>
      <c r="Q2" s="855"/>
      <c r="R2" s="855"/>
      <c r="S2" s="855"/>
      <c r="T2" s="855"/>
      <c r="U2" s="855"/>
      <c r="V2" s="855"/>
      <c r="W2" s="855"/>
      <c r="X2" s="855"/>
      <c r="Y2" s="855"/>
      <c r="Z2" s="897"/>
    </row>
    <row r="3" spans="1:26" ht="27.75" customHeight="1" x14ac:dyDescent="0.25">
      <c r="B3" s="856"/>
      <c r="C3" s="857"/>
      <c r="D3" s="857"/>
      <c r="E3" s="857"/>
      <c r="F3" s="939"/>
      <c r="G3" s="939"/>
      <c r="H3" s="939"/>
      <c r="I3" s="939"/>
      <c r="J3" s="928" t="s">
        <v>854</v>
      </c>
      <c r="K3" s="930" t="s">
        <v>855</v>
      </c>
      <c r="L3" s="932" t="s">
        <v>571</v>
      </c>
      <c r="M3" s="949"/>
      <c r="N3" s="950"/>
      <c r="O3" s="895" t="s">
        <v>1033</v>
      </c>
      <c r="P3" s="896"/>
      <c r="Q3" s="896"/>
      <c r="R3" s="896"/>
      <c r="S3" s="896"/>
      <c r="T3" s="896"/>
      <c r="U3" s="896"/>
      <c r="V3" s="896"/>
      <c r="W3" s="896"/>
      <c r="X3" s="896"/>
      <c r="Y3" s="941"/>
      <c r="Z3" s="735" t="s">
        <v>1034</v>
      </c>
    </row>
    <row r="4" spans="1:26" ht="39" thickBot="1" x14ac:dyDescent="0.3">
      <c r="B4" s="858"/>
      <c r="C4" s="859"/>
      <c r="D4" s="859"/>
      <c r="E4" s="859"/>
      <c r="F4" s="940"/>
      <c r="G4" s="940"/>
      <c r="H4" s="940"/>
      <c r="I4" s="940"/>
      <c r="J4" s="929"/>
      <c r="K4" s="931"/>
      <c r="L4" s="933"/>
      <c r="M4" s="265" t="s">
        <v>973</v>
      </c>
      <c r="N4" s="266" t="s">
        <v>974</v>
      </c>
      <c r="O4" s="129" t="s">
        <v>593</v>
      </c>
      <c r="P4" s="65" t="s">
        <v>594</v>
      </c>
      <c r="Q4" s="65" t="s">
        <v>595</v>
      </c>
      <c r="R4" s="65" t="s">
        <v>596</v>
      </c>
      <c r="S4" s="65" t="s">
        <v>597</v>
      </c>
      <c r="T4" s="628" t="s">
        <v>598</v>
      </c>
      <c r="U4" s="82" t="s">
        <v>599</v>
      </c>
      <c r="V4" s="268" t="s">
        <v>600</v>
      </c>
      <c r="W4" s="650" t="s">
        <v>601</v>
      </c>
      <c r="X4" s="724" t="s">
        <v>602</v>
      </c>
      <c r="Y4" s="652" t="s">
        <v>603</v>
      </c>
      <c r="Z4" s="727" t="s">
        <v>604</v>
      </c>
    </row>
    <row r="5" spans="1:26" ht="15.75" thickBot="1" x14ac:dyDescent="0.3">
      <c r="B5" s="83" t="s">
        <v>118</v>
      </c>
      <c r="C5" s="934" t="s">
        <v>119</v>
      </c>
      <c r="D5" s="935"/>
      <c r="E5" s="935"/>
      <c r="F5" s="380">
        <f>F6</f>
        <v>1387090</v>
      </c>
      <c r="G5" s="380">
        <f>G6</f>
        <v>1387090</v>
      </c>
      <c r="H5" s="247">
        <v>1468982</v>
      </c>
      <c r="I5" s="247">
        <v>1373992</v>
      </c>
      <c r="J5" s="247">
        <f>J6+J32</f>
        <v>1373992</v>
      </c>
      <c r="K5" s="146">
        <f t="shared" ref="K5:Z5" si="0">K6+K32</f>
        <v>0</v>
      </c>
      <c r="L5" s="163">
        <f>SUM(J5:K5)</f>
        <v>1373992</v>
      </c>
      <c r="M5" s="85">
        <f>M6+M32</f>
        <v>582200</v>
      </c>
      <c r="N5" s="86">
        <f>N6+N32</f>
        <v>791792</v>
      </c>
      <c r="O5" s="85">
        <f t="shared" si="0"/>
        <v>78470</v>
      </c>
      <c r="P5" s="86">
        <f t="shared" si="0"/>
        <v>94990</v>
      </c>
      <c r="Q5" s="86">
        <f t="shared" si="0"/>
        <v>153990</v>
      </c>
      <c r="R5" s="86">
        <f t="shared" si="0"/>
        <v>94990</v>
      </c>
      <c r="S5" s="86">
        <f t="shared" si="0"/>
        <v>94990</v>
      </c>
      <c r="T5" s="89">
        <f t="shared" si="0"/>
        <v>94990</v>
      </c>
      <c r="U5" s="86">
        <f t="shared" si="0"/>
        <v>94990</v>
      </c>
      <c r="V5" s="88">
        <f t="shared" si="0"/>
        <v>109740</v>
      </c>
      <c r="W5" s="482">
        <f t="shared" si="0"/>
        <v>176882</v>
      </c>
      <c r="X5" s="89">
        <f t="shared" si="0"/>
        <v>94990</v>
      </c>
      <c r="Y5" s="90">
        <f t="shared" si="0"/>
        <v>94990</v>
      </c>
      <c r="Z5" s="728">
        <f t="shared" si="0"/>
        <v>189980</v>
      </c>
    </row>
    <row r="6" spans="1:26" x14ac:dyDescent="0.25">
      <c r="B6" s="122" t="s">
        <v>609</v>
      </c>
      <c r="C6" s="868" t="s">
        <v>120</v>
      </c>
      <c r="D6" s="869"/>
      <c r="E6" s="869"/>
      <c r="F6" s="416">
        <f>F7+F10+F14+F19+F22</f>
        <v>1387090</v>
      </c>
      <c r="G6" s="416">
        <f>G7+G10+G14+G19+G22</f>
        <v>1387090</v>
      </c>
      <c r="H6" s="248">
        <v>1468982</v>
      </c>
      <c r="I6" s="248">
        <v>1373992</v>
      </c>
      <c r="J6" s="248">
        <f>J7+J10+J13+J14+J17+J18+J19+J22+J25+J26+J27+J28+J29</f>
        <v>1373992</v>
      </c>
      <c r="K6" s="147">
        <f t="shared" ref="K6:Z6" si="1">K7+K10+K13+K14+K17+K18+K19+K22+K25+K26+K27+K28+K29</f>
        <v>0</v>
      </c>
      <c r="L6" s="164">
        <f t="shared" ref="L6:L106" si="2">SUM(J6:K6)</f>
        <v>1373992</v>
      </c>
      <c r="M6" s="116">
        <f>M7+M10+M13+M14+M17+M18+M19+M22+M25+M26+M27+M28+M29</f>
        <v>582200</v>
      </c>
      <c r="N6" s="117">
        <f>N7+N10+N13+N14+N17+N18+N19+N22+N25+N26+N27+N28+N29</f>
        <v>791792</v>
      </c>
      <c r="O6" s="116">
        <f t="shared" si="1"/>
        <v>78470</v>
      </c>
      <c r="P6" s="117">
        <f t="shared" si="1"/>
        <v>94990</v>
      </c>
      <c r="Q6" s="117">
        <f t="shared" si="1"/>
        <v>153990</v>
      </c>
      <c r="R6" s="117">
        <f t="shared" si="1"/>
        <v>94990</v>
      </c>
      <c r="S6" s="117">
        <f t="shared" si="1"/>
        <v>94990</v>
      </c>
      <c r="T6" s="120">
        <f t="shared" si="1"/>
        <v>94990</v>
      </c>
      <c r="U6" s="117">
        <f t="shared" si="1"/>
        <v>94990</v>
      </c>
      <c r="V6" s="119">
        <f t="shared" si="1"/>
        <v>109740</v>
      </c>
      <c r="W6" s="483">
        <f t="shared" si="1"/>
        <v>176882</v>
      </c>
      <c r="X6" s="120">
        <f t="shared" si="1"/>
        <v>94990</v>
      </c>
      <c r="Y6" s="121">
        <f t="shared" si="1"/>
        <v>94990</v>
      </c>
      <c r="Z6" s="729">
        <f t="shared" si="1"/>
        <v>189980</v>
      </c>
    </row>
    <row r="7" spans="1:26" s="208" customFormat="1" x14ac:dyDescent="0.25">
      <c r="A7" s="125" t="s">
        <v>121</v>
      </c>
      <c r="B7" s="188" t="s">
        <v>610</v>
      </c>
      <c r="C7" s="201"/>
      <c r="D7" s="264" t="s">
        <v>122</v>
      </c>
      <c r="E7" s="264"/>
      <c r="F7" s="420">
        <f>F8+F9</f>
        <v>1123360</v>
      </c>
      <c r="G7" s="420">
        <f>G8+G9</f>
        <v>1123360</v>
      </c>
      <c r="H7" s="269">
        <v>1123360</v>
      </c>
      <c r="I7" s="269">
        <v>1123360</v>
      </c>
      <c r="J7" s="269">
        <f>SUM(J8:J9)</f>
        <v>1123360</v>
      </c>
      <c r="K7" s="189">
        <f>SUM(K8:K9)</f>
        <v>0</v>
      </c>
      <c r="L7" s="190">
        <f t="shared" si="2"/>
        <v>1123360</v>
      </c>
      <c r="M7" s="198">
        <f t="shared" ref="M7:Z7" si="3">SUM(M8:M9)</f>
        <v>476000</v>
      </c>
      <c r="N7" s="192">
        <f t="shared" si="3"/>
        <v>647360</v>
      </c>
      <c r="O7" s="198">
        <f t="shared" si="3"/>
        <v>78470</v>
      </c>
      <c r="P7" s="192">
        <f t="shared" si="3"/>
        <v>94990</v>
      </c>
      <c r="Q7" s="192">
        <f>SUM(Q8:Q9)</f>
        <v>94990</v>
      </c>
      <c r="R7" s="192">
        <f t="shared" si="3"/>
        <v>94990</v>
      </c>
      <c r="S7" s="192">
        <f t="shared" si="3"/>
        <v>94990</v>
      </c>
      <c r="T7" s="193">
        <f t="shared" si="3"/>
        <v>94990</v>
      </c>
      <c r="U7" s="192">
        <f t="shared" si="3"/>
        <v>94990</v>
      </c>
      <c r="V7" s="191">
        <f t="shared" si="3"/>
        <v>94990</v>
      </c>
      <c r="W7" s="484">
        <f t="shared" si="3"/>
        <v>94990</v>
      </c>
      <c r="X7" s="193">
        <f t="shared" si="3"/>
        <v>94990</v>
      </c>
      <c r="Y7" s="194">
        <f t="shared" si="3"/>
        <v>94990</v>
      </c>
      <c r="Z7" s="646">
        <f t="shared" si="3"/>
        <v>94990</v>
      </c>
    </row>
    <row r="8" spans="1:26" x14ac:dyDescent="0.25">
      <c r="B8" s="55"/>
      <c r="C8" s="301"/>
      <c r="D8" s="241"/>
      <c r="E8" s="241" t="s">
        <v>1000</v>
      </c>
      <c r="F8" s="418">
        <v>476000</v>
      </c>
      <c r="G8" s="418">
        <v>476000</v>
      </c>
      <c r="H8" s="249">
        <v>476000</v>
      </c>
      <c r="I8" s="249">
        <v>476000</v>
      </c>
      <c r="J8" s="249">
        <f>SUM(O8:Z8)</f>
        <v>476000</v>
      </c>
      <c r="K8" s="148"/>
      <c r="L8" s="166">
        <f>SUM(J8:K8)</f>
        <v>476000</v>
      </c>
      <c r="M8" s="74">
        <f>L8</f>
        <v>476000</v>
      </c>
      <c r="N8" s="1"/>
      <c r="O8" s="74">
        <f>133000*0.25</f>
        <v>33250</v>
      </c>
      <c r="P8" s="1">
        <f>161000*0.25</f>
        <v>40250</v>
      </c>
      <c r="Q8" s="1">
        <f t="shared" ref="Q8:Z8" si="4">161000*0.25</f>
        <v>40250</v>
      </c>
      <c r="R8" s="1">
        <f t="shared" si="4"/>
        <v>40250</v>
      </c>
      <c r="S8" s="1">
        <f t="shared" si="4"/>
        <v>40250</v>
      </c>
      <c r="T8" s="80">
        <f t="shared" si="4"/>
        <v>40250</v>
      </c>
      <c r="U8" s="1">
        <f t="shared" si="4"/>
        <v>40250</v>
      </c>
      <c r="V8" s="42">
        <f t="shared" si="4"/>
        <v>40250</v>
      </c>
      <c r="W8" s="487">
        <f t="shared" si="4"/>
        <v>40250</v>
      </c>
      <c r="X8" s="80">
        <f t="shared" si="4"/>
        <v>40250</v>
      </c>
      <c r="Y8" s="44">
        <f t="shared" si="4"/>
        <v>40250</v>
      </c>
      <c r="Z8" s="718">
        <f t="shared" si="4"/>
        <v>40250</v>
      </c>
    </row>
    <row r="9" spans="1:26" x14ac:dyDescent="0.25">
      <c r="B9" s="55"/>
      <c r="C9" s="301"/>
      <c r="D9" s="241"/>
      <c r="E9" s="241" t="s">
        <v>1001</v>
      </c>
      <c r="F9" s="418">
        <v>647360</v>
      </c>
      <c r="G9" s="418">
        <v>647360</v>
      </c>
      <c r="H9" s="249">
        <v>647360</v>
      </c>
      <c r="I9" s="249">
        <v>647360</v>
      </c>
      <c r="J9" s="249">
        <f>SUM(O9:Z9)</f>
        <v>647360</v>
      </c>
      <c r="K9" s="148"/>
      <c r="L9" s="166">
        <f>SUM(J9:K9)</f>
        <v>647360</v>
      </c>
      <c r="M9" s="74"/>
      <c r="N9" s="1">
        <f>L9</f>
        <v>647360</v>
      </c>
      <c r="O9" s="74">
        <f>133000*0.34</f>
        <v>45220</v>
      </c>
      <c r="P9" s="1">
        <f>161000*0.34</f>
        <v>54740.000000000007</v>
      </c>
      <c r="Q9" s="1">
        <f t="shared" ref="Q9:Z9" si="5">161000*0.34</f>
        <v>54740.000000000007</v>
      </c>
      <c r="R9" s="1">
        <f t="shared" si="5"/>
        <v>54740.000000000007</v>
      </c>
      <c r="S9" s="1">
        <f t="shared" si="5"/>
        <v>54740.000000000007</v>
      </c>
      <c r="T9" s="80">
        <f t="shared" si="5"/>
        <v>54740.000000000007</v>
      </c>
      <c r="U9" s="1">
        <f t="shared" si="5"/>
        <v>54740.000000000007</v>
      </c>
      <c r="V9" s="42">
        <f t="shared" si="5"/>
        <v>54740.000000000007</v>
      </c>
      <c r="W9" s="487">
        <f t="shared" si="5"/>
        <v>54740.000000000007</v>
      </c>
      <c r="X9" s="80">
        <f t="shared" si="5"/>
        <v>54740.000000000007</v>
      </c>
      <c r="Y9" s="44">
        <f t="shared" si="5"/>
        <v>54740.000000000007</v>
      </c>
      <c r="Z9" s="718">
        <f t="shared" si="5"/>
        <v>54740.000000000007</v>
      </c>
    </row>
    <row r="10" spans="1:26" s="208" customFormat="1" x14ac:dyDescent="0.25">
      <c r="A10" s="125" t="s">
        <v>123</v>
      </c>
      <c r="B10" s="188" t="s">
        <v>611</v>
      </c>
      <c r="C10" s="201"/>
      <c r="D10" s="264" t="s">
        <v>124</v>
      </c>
      <c r="E10" s="264"/>
      <c r="F10" s="420">
        <f>F11+F12</f>
        <v>94990</v>
      </c>
      <c r="G10" s="420">
        <f>G11+G12</f>
        <v>94990</v>
      </c>
      <c r="H10" s="269">
        <v>94990</v>
      </c>
      <c r="I10" s="269">
        <v>94990</v>
      </c>
      <c r="J10" s="269">
        <f>SUM(J11:J12)</f>
        <v>94990</v>
      </c>
      <c r="K10" s="189">
        <f>SUM(K11:K12)</f>
        <v>0</v>
      </c>
      <c r="L10" s="190">
        <f>SUM(J10:K10)</f>
        <v>94990</v>
      </c>
      <c r="M10" s="198">
        <f t="shared" ref="M10:Z10" si="6">SUM(M11:M12)</f>
        <v>40250</v>
      </c>
      <c r="N10" s="192">
        <f t="shared" si="6"/>
        <v>54740.000000000007</v>
      </c>
      <c r="O10" s="198">
        <f t="shared" si="6"/>
        <v>0</v>
      </c>
      <c r="P10" s="192">
        <f t="shared" si="6"/>
        <v>0</v>
      </c>
      <c r="Q10" s="192">
        <f t="shared" si="6"/>
        <v>0</v>
      </c>
      <c r="R10" s="192">
        <f t="shared" si="6"/>
        <v>0</v>
      </c>
      <c r="S10" s="192">
        <f t="shared" si="6"/>
        <v>0</v>
      </c>
      <c r="T10" s="193">
        <f t="shared" si="6"/>
        <v>0</v>
      </c>
      <c r="U10" s="192">
        <f t="shared" si="6"/>
        <v>0</v>
      </c>
      <c r="V10" s="191">
        <f t="shared" si="6"/>
        <v>0</v>
      </c>
      <c r="W10" s="484">
        <f t="shared" si="6"/>
        <v>0</v>
      </c>
      <c r="X10" s="193">
        <f t="shared" si="6"/>
        <v>0</v>
      </c>
      <c r="Y10" s="194">
        <f t="shared" si="6"/>
        <v>0</v>
      </c>
      <c r="Z10" s="646">
        <f t="shared" si="6"/>
        <v>94990</v>
      </c>
    </row>
    <row r="11" spans="1:26" x14ac:dyDescent="0.25">
      <c r="B11" s="55"/>
      <c r="C11" s="301"/>
      <c r="D11" s="241"/>
      <c r="E11" s="241" t="s">
        <v>1000</v>
      </c>
      <c r="F11" s="418">
        <v>40250</v>
      </c>
      <c r="G11" s="418">
        <v>40250</v>
      </c>
      <c r="H11" s="249">
        <v>40250</v>
      </c>
      <c r="I11" s="249">
        <v>40250</v>
      </c>
      <c r="J11" s="249">
        <f>SUM(O11:Z11)</f>
        <v>40250</v>
      </c>
      <c r="K11" s="148"/>
      <c r="L11" s="166">
        <f>SUM(J11:K11)</f>
        <v>40250</v>
      </c>
      <c r="M11" s="74">
        <f>L11</f>
        <v>40250</v>
      </c>
      <c r="N11" s="1"/>
      <c r="O11" s="74"/>
      <c r="P11" s="1"/>
      <c r="Q11" s="1"/>
      <c r="R11" s="1"/>
      <c r="S11" s="1"/>
      <c r="T11" s="80"/>
      <c r="U11" s="1"/>
      <c r="V11" s="42"/>
      <c r="W11" s="487"/>
      <c r="X11" s="80"/>
      <c r="Y11" s="44"/>
      <c r="Z11" s="44">
        <f>161000*0.25</f>
        <v>40250</v>
      </c>
    </row>
    <row r="12" spans="1:26" x14ac:dyDescent="0.25">
      <c r="B12" s="55"/>
      <c r="C12" s="301"/>
      <c r="D12" s="241"/>
      <c r="E12" s="241" t="s">
        <v>1001</v>
      </c>
      <c r="F12" s="418">
        <v>54740</v>
      </c>
      <c r="G12" s="418">
        <v>54740</v>
      </c>
      <c r="H12" s="249">
        <v>54740.000000000007</v>
      </c>
      <c r="I12" s="249">
        <v>54740.000000000007</v>
      </c>
      <c r="J12" s="249">
        <f>SUM(O12:Z12)</f>
        <v>54740.000000000007</v>
      </c>
      <c r="K12" s="148"/>
      <c r="L12" s="166">
        <f>SUM(J12:K12)</f>
        <v>54740.000000000007</v>
      </c>
      <c r="M12" s="74"/>
      <c r="N12" s="1">
        <f>L12</f>
        <v>54740.000000000007</v>
      </c>
      <c r="O12" s="74"/>
      <c r="P12" s="1"/>
      <c r="Q12" s="1"/>
      <c r="R12" s="1"/>
      <c r="S12" s="1"/>
      <c r="T12" s="80"/>
      <c r="U12" s="1"/>
      <c r="V12" s="42"/>
      <c r="W12" s="487"/>
      <c r="X12" s="80"/>
      <c r="Y12" s="44"/>
      <c r="Z12" s="44">
        <f>161000*0.34</f>
        <v>54740.000000000007</v>
      </c>
    </row>
    <row r="13" spans="1:26" s="208" customFormat="1" hidden="1" x14ac:dyDescent="0.25">
      <c r="A13" s="125" t="s">
        <v>125</v>
      </c>
      <c r="B13" s="188" t="s">
        <v>612</v>
      </c>
      <c r="C13" s="201"/>
      <c r="D13" s="264" t="s">
        <v>126</v>
      </c>
      <c r="E13" s="264"/>
      <c r="F13" s="420"/>
      <c r="G13" s="420"/>
      <c r="H13" s="269">
        <v>0</v>
      </c>
      <c r="I13" s="269">
        <v>0</v>
      </c>
      <c r="J13" s="269">
        <f t="shared" ref="J13:J28" si="7">SUM(O13:Z13)</f>
        <v>0</v>
      </c>
      <c r="K13" s="189"/>
      <c r="L13" s="190">
        <f t="shared" si="2"/>
        <v>0</v>
      </c>
      <c r="M13" s="198"/>
      <c r="N13" s="192"/>
      <c r="O13" s="198"/>
      <c r="P13" s="192"/>
      <c r="Q13" s="192"/>
      <c r="R13" s="192"/>
      <c r="S13" s="192"/>
      <c r="T13" s="193"/>
      <c r="U13" s="192"/>
      <c r="V13" s="191"/>
      <c r="W13" s="484"/>
      <c r="X13" s="193"/>
      <c r="Y13" s="194"/>
      <c r="Z13" s="646"/>
    </row>
    <row r="14" spans="1:26" s="208" customFormat="1" x14ac:dyDescent="0.25">
      <c r="A14" s="125" t="s">
        <v>127</v>
      </c>
      <c r="B14" s="188" t="s">
        <v>613</v>
      </c>
      <c r="C14" s="201"/>
      <c r="D14" s="264" t="s">
        <v>351</v>
      </c>
      <c r="E14" s="264"/>
      <c r="F14" s="420">
        <f>F15+F16</f>
        <v>94990</v>
      </c>
      <c r="G14" s="420">
        <f>G15+G16</f>
        <v>94990</v>
      </c>
      <c r="H14" s="269">
        <v>94990</v>
      </c>
      <c r="I14" s="269">
        <v>0</v>
      </c>
      <c r="J14" s="269">
        <f>SUM(J15:J16)</f>
        <v>0</v>
      </c>
      <c r="K14" s="189">
        <f>SUM(K15:K16)</f>
        <v>0</v>
      </c>
      <c r="L14" s="190">
        <f>SUM(J14:K14)</f>
        <v>0</v>
      </c>
      <c r="M14" s="198">
        <f t="shared" ref="M14:Z14" si="8">SUM(M15:M16)</f>
        <v>0</v>
      </c>
      <c r="N14" s="192">
        <f t="shared" si="8"/>
        <v>0</v>
      </c>
      <c r="O14" s="198">
        <f t="shared" si="8"/>
        <v>0</v>
      </c>
      <c r="P14" s="192">
        <f t="shared" si="8"/>
        <v>0</v>
      </c>
      <c r="Q14" s="192">
        <f t="shared" si="8"/>
        <v>0</v>
      </c>
      <c r="R14" s="192">
        <f t="shared" si="8"/>
        <v>0</v>
      </c>
      <c r="S14" s="192">
        <f t="shared" si="8"/>
        <v>0</v>
      </c>
      <c r="T14" s="193">
        <f t="shared" si="8"/>
        <v>0</v>
      </c>
      <c r="U14" s="192">
        <f t="shared" si="8"/>
        <v>0</v>
      </c>
      <c r="V14" s="191">
        <f t="shared" si="8"/>
        <v>0</v>
      </c>
      <c r="W14" s="484">
        <f t="shared" si="8"/>
        <v>0</v>
      </c>
      <c r="X14" s="193">
        <f t="shared" si="8"/>
        <v>0</v>
      </c>
      <c r="Y14" s="194">
        <f t="shared" si="8"/>
        <v>0</v>
      </c>
      <c r="Z14" s="331">
        <f t="shared" si="8"/>
        <v>0</v>
      </c>
    </row>
    <row r="15" spans="1:26" x14ac:dyDescent="0.25">
      <c r="B15" s="55"/>
      <c r="C15" s="301"/>
      <c r="D15" s="241"/>
      <c r="E15" s="241" t="s">
        <v>1000</v>
      </c>
      <c r="F15" s="418">
        <v>40250</v>
      </c>
      <c r="G15" s="418">
        <v>40250</v>
      </c>
      <c r="H15" s="249">
        <v>40250</v>
      </c>
      <c r="I15" s="249">
        <v>0</v>
      </c>
      <c r="J15" s="249">
        <f>SUM(O15:Z15)</f>
        <v>0</v>
      </c>
      <c r="K15" s="148"/>
      <c r="L15" s="166">
        <f>SUM(J15:K15)</f>
        <v>0</v>
      </c>
      <c r="M15" s="74">
        <f>L15</f>
        <v>0</v>
      </c>
      <c r="N15" s="1"/>
      <c r="O15" s="74"/>
      <c r="P15" s="1"/>
      <c r="Q15" s="1"/>
      <c r="R15" s="1"/>
      <c r="S15" s="1"/>
      <c r="T15" s="80"/>
      <c r="U15" s="1"/>
      <c r="V15" s="42"/>
      <c r="W15" s="487"/>
      <c r="X15" s="80"/>
      <c r="Y15" s="44"/>
      <c r="Z15" s="334"/>
    </row>
    <row r="16" spans="1:26" x14ac:dyDescent="0.25">
      <c r="B16" s="55"/>
      <c r="C16" s="301"/>
      <c r="D16" s="241"/>
      <c r="E16" s="241" t="s">
        <v>1001</v>
      </c>
      <c r="F16" s="418">
        <v>54740</v>
      </c>
      <c r="G16" s="418">
        <v>54740</v>
      </c>
      <c r="H16" s="249">
        <v>54740.000000000007</v>
      </c>
      <c r="I16" s="249">
        <v>0</v>
      </c>
      <c r="J16" s="249">
        <f>SUM(O16:Z16)</f>
        <v>0</v>
      </c>
      <c r="K16" s="148"/>
      <c r="L16" s="166">
        <f>SUM(J16:K16)</f>
        <v>0</v>
      </c>
      <c r="M16" s="74"/>
      <c r="N16" s="1">
        <f>L16</f>
        <v>0</v>
      </c>
      <c r="O16" s="74"/>
      <c r="P16" s="1"/>
      <c r="Q16" s="1"/>
      <c r="R16" s="1"/>
      <c r="S16" s="1"/>
      <c r="T16" s="80"/>
      <c r="U16" s="1"/>
      <c r="V16" s="42"/>
      <c r="W16" s="487"/>
      <c r="X16" s="80"/>
      <c r="Y16" s="44"/>
      <c r="Z16" s="334"/>
    </row>
    <row r="17" spans="1:26" s="208" customFormat="1" hidden="1" x14ac:dyDescent="0.25">
      <c r="A17" s="125" t="s">
        <v>128</v>
      </c>
      <c r="B17" s="188" t="s">
        <v>614</v>
      </c>
      <c r="C17" s="201"/>
      <c r="D17" s="264" t="s">
        <v>129</v>
      </c>
      <c r="E17" s="264"/>
      <c r="F17" s="420"/>
      <c r="G17" s="420"/>
      <c r="H17" s="269">
        <v>0</v>
      </c>
      <c r="I17" s="269">
        <v>0</v>
      </c>
      <c r="J17" s="269">
        <f t="shared" si="7"/>
        <v>0</v>
      </c>
      <c r="K17" s="189"/>
      <c r="L17" s="190">
        <f t="shared" si="2"/>
        <v>0</v>
      </c>
      <c r="M17" s="198"/>
      <c r="N17" s="192"/>
      <c r="O17" s="198"/>
      <c r="P17" s="192"/>
      <c r="Q17" s="192"/>
      <c r="R17" s="192"/>
      <c r="S17" s="192"/>
      <c r="T17" s="193"/>
      <c r="U17" s="192"/>
      <c r="V17" s="191"/>
      <c r="W17" s="484"/>
      <c r="X17" s="193"/>
      <c r="Y17" s="194"/>
      <c r="Z17" s="331"/>
    </row>
    <row r="18" spans="1:26" s="208" customFormat="1" hidden="1" x14ac:dyDescent="0.25">
      <c r="A18" s="125" t="s">
        <v>130</v>
      </c>
      <c r="B18" s="188" t="s">
        <v>615</v>
      </c>
      <c r="C18" s="201"/>
      <c r="D18" s="264" t="s">
        <v>131</v>
      </c>
      <c r="E18" s="264"/>
      <c r="F18" s="420"/>
      <c r="G18" s="420"/>
      <c r="H18" s="269">
        <v>0</v>
      </c>
      <c r="I18" s="269">
        <v>0</v>
      </c>
      <c r="J18" s="269">
        <f t="shared" si="7"/>
        <v>0</v>
      </c>
      <c r="K18" s="189"/>
      <c r="L18" s="190">
        <f t="shared" si="2"/>
        <v>0</v>
      </c>
      <c r="M18" s="198"/>
      <c r="N18" s="192"/>
      <c r="O18" s="198"/>
      <c r="P18" s="192"/>
      <c r="Q18" s="192"/>
      <c r="R18" s="192"/>
      <c r="S18" s="192"/>
      <c r="T18" s="193"/>
      <c r="U18" s="192"/>
      <c r="V18" s="191"/>
      <c r="W18" s="484"/>
      <c r="X18" s="193"/>
      <c r="Y18" s="194"/>
      <c r="Z18" s="331"/>
    </row>
    <row r="19" spans="1:26" s="208" customFormat="1" x14ac:dyDescent="0.25">
      <c r="A19" s="125" t="s">
        <v>132</v>
      </c>
      <c r="B19" s="188" t="s">
        <v>616</v>
      </c>
      <c r="C19" s="201"/>
      <c r="D19" s="264" t="s">
        <v>133</v>
      </c>
      <c r="E19" s="264"/>
      <c r="F19" s="420">
        <f>F20+F21</f>
        <v>59000</v>
      </c>
      <c r="G19" s="420">
        <f>G20+G21</f>
        <v>59000</v>
      </c>
      <c r="H19" s="269">
        <v>59000</v>
      </c>
      <c r="I19" s="269">
        <v>59000</v>
      </c>
      <c r="J19" s="269">
        <f>SUM(J20:J21)</f>
        <v>59000</v>
      </c>
      <c r="K19" s="189">
        <f>SUM(K20:K21)</f>
        <v>0</v>
      </c>
      <c r="L19" s="190">
        <f>SUM(J19:K19)</f>
        <v>59000</v>
      </c>
      <c r="M19" s="198">
        <f t="shared" ref="M19:Z19" si="9">SUM(M20:M21)</f>
        <v>25000</v>
      </c>
      <c r="N19" s="192">
        <f t="shared" si="9"/>
        <v>34000</v>
      </c>
      <c r="O19" s="198">
        <f t="shared" si="9"/>
        <v>0</v>
      </c>
      <c r="P19" s="192">
        <f t="shared" si="9"/>
        <v>0</v>
      </c>
      <c r="Q19" s="192">
        <f t="shared" si="9"/>
        <v>59000</v>
      </c>
      <c r="R19" s="192">
        <f t="shared" si="9"/>
        <v>0</v>
      </c>
      <c r="S19" s="192">
        <f t="shared" si="9"/>
        <v>0</v>
      </c>
      <c r="T19" s="193">
        <f t="shared" si="9"/>
        <v>0</v>
      </c>
      <c r="U19" s="192">
        <f t="shared" si="9"/>
        <v>0</v>
      </c>
      <c r="V19" s="191">
        <f t="shared" si="9"/>
        <v>0</v>
      </c>
      <c r="W19" s="484">
        <f t="shared" si="9"/>
        <v>0</v>
      </c>
      <c r="X19" s="193">
        <f t="shared" si="9"/>
        <v>0</v>
      </c>
      <c r="Y19" s="194">
        <f t="shared" si="9"/>
        <v>0</v>
      </c>
      <c r="Z19" s="331">
        <f t="shared" si="9"/>
        <v>0</v>
      </c>
    </row>
    <row r="20" spans="1:26" x14ac:dyDescent="0.25">
      <c r="B20" s="55"/>
      <c r="C20" s="301"/>
      <c r="D20" s="241"/>
      <c r="E20" s="241" t="s">
        <v>1000</v>
      </c>
      <c r="F20" s="418">
        <v>25000</v>
      </c>
      <c r="G20" s="418">
        <v>25000</v>
      </c>
      <c r="H20" s="249">
        <v>25000</v>
      </c>
      <c r="I20" s="249">
        <v>25000</v>
      </c>
      <c r="J20" s="249">
        <f>SUM(O20:Z20)</f>
        <v>25000</v>
      </c>
      <c r="K20" s="148"/>
      <c r="L20" s="166">
        <f t="shared" si="2"/>
        <v>25000</v>
      </c>
      <c r="M20" s="74">
        <f>L20</f>
        <v>25000</v>
      </c>
      <c r="N20" s="1"/>
      <c r="O20" s="74"/>
      <c r="P20" s="1"/>
      <c r="Q20" s="1">
        <v>25000</v>
      </c>
      <c r="R20" s="1"/>
      <c r="S20" s="1"/>
      <c r="T20" s="80"/>
      <c r="U20" s="1"/>
      <c r="V20" s="42"/>
      <c r="W20" s="487"/>
      <c r="X20" s="80"/>
      <c r="Y20" s="44"/>
      <c r="Z20" s="718"/>
    </row>
    <row r="21" spans="1:26" x14ac:dyDescent="0.25">
      <c r="B21" s="55"/>
      <c r="C21" s="301"/>
      <c r="D21" s="241"/>
      <c r="E21" s="241" t="s">
        <v>1001</v>
      </c>
      <c r="F21" s="418">
        <v>34000</v>
      </c>
      <c r="G21" s="418">
        <v>34000</v>
      </c>
      <c r="H21" s="249">
        <v>34000</v>
      </c>
      <c r="I21" s="249">
        <v>34000</v>
      </c>
      <c r="J21" s="249">
        <f>SUM(O21:Z21)</f>
        <v>34000</v>
      </c>
      <c r="K21" s="148"/>
      <c r="L21" s="166">
        <f t="shared" si="2"/>
        <v>34000</v>
      </c>
      <c r="M21" s="74"/>
      <c r="N21" s="1">
        <f>L21</f>
        <v>34000</v>
      </c>
      <c r="O21" s="74"/>
      <c r="P21" s="1"/>
      <c r="Q21" s="1">
        <v>34000</v>
      </c>
      <c r="R21" s="1"/>
      <c r="S21" s="1"/>
      <c r="T21" s="80"/>
      <c r="U21" s="1"/>
      <c r="V21" s="42"/>
      <c r="W21" s="487"/>
      <c r="X21" s="80"/>
      <c r="Y21" s="44"/>
      <c r="Z21" s="718"/>
    </row>
    <row r="22" spans="1:26" s="208" customFormat="1" x14ac:dyDescent="0.25">
      <c r="A22" s="125" t="s">
        <v>134</v>
      </c>
      <c r="B22" s="188" t="s">
        <v>617</v>
      </c>
      <c r="C22" s="201"/>
      <c r="D22" s="264" t="s">
        <v>135</v>
      </c>
      <c r="E22" s="264"/>
      <c r="F22" s="420">
        <f>F23+F24</f>
        <v>14750</v>
      </c>
      <c r="G22" s="420">
        <f>G23+G24</f>
        <v>14750</v>
      </c>
      <c r="H22" s="269">
        <v>14750</v>
      </c>
      <c r="I22" s="269">
        <v>14750</v>
      </c>
      <c r="J22" s="269">
        <f>SUM(J23:J24)</f>
        <v>14750</v>
      </c>
      <c r="K22" s="189">
        <f>SUM(K23:K24)</f>
        <v>0</v>
      </c>
      <c r="L22" s="190">
        <f>SUM(J22:K22)</f>
        <v>14750</v>
      </c>
      <c r="M22" s="198">
        <f>SUM(M23:M24)</f>
        <v>6250</v>
      </c>
      <c r="N22" s="192">
        <f t="shared" ref="N22:Z22" si="10">SUM(N23:N24)</f>
        <v>8500</v>
      </c>
      <c r="O22" s="198">
        <f>SUM(O23:O24)</f>
        <v>0</v>
      </c>
      <c r="P22" s="192">
        <f t="shared" si="10"/>
        <v>0</v>
      </c>
      <c r="Q22" s="192">
        <f t="shared" si="10"/>
        <v>0</v>
      </c>
      <c r="R22" s="192">
        <f t="shared" si="10"/>
        <v>0</v>
      </c>
      <c r="S22" s="192">
        <f t="shared" si="10"/>
        <v>0</v>
      </c>
      <c r="T22" s="193">
        <f t="shared" si="10"/>
        <v>0</v>
      </c>
      <c r="U22" s="192">
        <f t="shared" si="10"/>
        <v>0</v>
      </c>
      <c r="V22" s="191">
        <f>SUM(V23:V24)</f>
        <v>14750</v>
      </c>
      <c r="W22" s="484">
        <f t="shared" si="10"/>
        <v>0</v>
      </c>
      <c r="X22" s="193">
        <f t="shared" si="10"/>
        <v>0</v>
      </c>
      <c r="Y22" s="194">
        <f t="shared" si="10"/>
        <v>0</v>
      </c>
      <c r="Z22" s="646">
        <f t="shared" si="10"/>
        <v>0</v>
      </c>
    </row>
    <row r="23" spans="1:26" x14ac:dyDescent="0.25">
      <c r="B23" s="55"/>
      <c r="C23" s="301"/>
      <c r="D23" s="241"/>
      <c r="E23" s="241" t="s">
        <v>1000</v>
      </c>
      <c r="F23" s="418">
        <v>6250</v>
      </c>
      <c r="G23" s="418">
        <v>6250</v>
      </c>
      <c r="H23" s="249">
        <v>6250</v>
      </c>
      <c r="I23" s="249">
        <v>6250</v>
      </c>
      <c r="J23" s="249">
        <f>SUM(O23:Z23)</f>
        <v>6250</v>
      </c>
      <c r="K23" s="148"/>
      <c r="L23" s="166">
        <f>SUM(J23:K23)</f>
        <v>6250</v>
      </c>
      <c r="M23" s="74">
        <f>L23</f>
        <v>6250</v>
      </c>
      <c r="N23" s="1"/>
      <c r="O23" s="74"/>
      <c r="P23" s="1"/>
      <c r="Q23" s="1"/>
      <c r="R23" s="1"/>
      <c r="S23" s="1"/>
      <c r="T23" s="80"/>
      <c r="U23" s="1"/>
      <c r="V23" s="42">
        <v>6250</v>
      </c>
      <c r="W23" s="487"/>
      <c r="X23" s="80"/>
      <c r="Y23" s="44"/>
      <c r="Z23" s="718"/>
    </row>
    <row r="24" spans="1:26" x14ac:dyDescent="0.25">
      <c r="B24" s="55"/>
      <c r="C24" s="301"/>
      <c r="D24" s="241"/>
      <c r="E24" s="241" t="s">
        <v>1001</v>
      </c>
      <c r="F24" s="418">
        <v>8500</v>
      </c>
      <c r="G24" s="418">
        <v>8500</v>
      </c>
      <c r="H24" s="249">
        <v>8500</v>
      </c>
      <c r="I24" s="249">
        <v>8500</v>
      </c>
      <c r="J24" s="249">
        <f>SUM(O24:Z24)</f>
        <v>8500</v>
      </c>
      <c r="K24" s="148"/>
      <c r="L24" s="166">
        <f>SUM(J24:K24)</f>
        <v>8500</v>
      </c>
      <c r="M24" s="74"/>
      <c r="N24" s="1">
        <f>L24</f>
        <v>8500</v>
      </c>
      <c r="O24" s="74"/>
      <c r="P24" s="1"/>
      <c r="Q24" s="1"/>
      <c r="R24" s="1"/>
      <c r="S24" s="1"/>
      <c r="T24" s="80"/>
      <c r="U24" s="1"/>
      <c r="V24" s="42">
        <v>8500</v>
      </c>
      <c r="W24" s="487"/>
      <c r="X24" s="80"/>
      <c r="Y24" s="44"/>
      <c r="Z24" s="718"/>
    </row>
    <row r="25" spans="1:26" s="208" customFormat="1" ht="15" hidden="1" customHeight="1" x14ac:dyDescent="0.25">
      <c r="A25" s="125" t="s">
        <v>136</v>
      </c>
      <c r="B25" s="188" t="s">
        <v>618</v>
      </c>
      <c r="C25" s="201"/>
      <c r="D25" s="264" t="s">
        <v>137</v>
      </c>
      <c r="E25" s="264"/>
      <c r="F25" s="381"/>
      <c r="G25" s="563"/>
      <c r="H25" s="269">
        <v>0</v>
      </c>
      <c r="I25" s="269">
        <v>0</v>
      </c>
      <c r="J25" s="269">
        <f t="shared" si="7"/>
        <v>0</v>
      </c>
      <c r="K25" s="189"/>
      <c r="L25" s="190">
        <f t="shared" si="2"/>
        <v>0</v>
      </c>
      <c r="M25" s="198"/>
      <c r="N25" s="192"/>
      <c r="O25" s="198"/>
      <c r="P25" s="192"/>
      <c r="Q25" s="192"/>
      <c r="R25" s="192"/>
      <c r="S25" s="192"/>
      <c r="T25" s="193"/>
      <c r="U25" s="192"/>
      <c r="V25" s="191"/>
      <c r="W25" s="484"/>
      <c r="X25" s="193"/>
      <c r="Y25" s="194"/>
      <c r="Z25" s="646"/>
    </row>
    <row r="26" spans="1:26" s="208" customFormat="1" ht="15" hidden="1" customHeight="1" x14ac:dyDescent="0.25">
      <c r="A26" s="125" t="s">
        <v>138</v>
      </c>
      <c r="B26" s="188" t="s">
        <v>619</v>
      </c>
      <c r="C26" s="201"/>
      <c r="D26" s="264" t="s">
        <v>139</v>
      </c>
      <c r="E26" s="264"/>
      <c r="F26" s="381"/>
      <c r="G26" s="563"/>
      <c r="H26" s="269">
        <v>0</v>
      </c>
      <c r="I26" s="269">
        <v>0</v>
      </c>
      <c r="J26" s="269">
        <f t="shared" si="7"/>
        <v>0</v>
      </c>
      <c r="K26" s="189"/>
      <c r="L26" s="190">
        <f t="shared" si="2"/>
        <v>0</v>
      </c>
      <c r="M26" s="198"/>
      <c r="N26" s="192"/>
      <c r="O26" s="198"/>
      <c r="P26" s="192"/>
      <c r="Q26" s="192"/>
      <c r="R26" s="192"/>
      <c r="S26" s="192"/>
      <c r="T26" s="193"/>
      <c r="U26" s="192"/>
      <c r="V26" s="191"/>
      <c r="W26" s="484"/>
      <c r="X26" s="193"/>
      <c r="Y26" s="194"/>
      <c r="Z26" s="646"/>
    </row>
    <row r="27" spans="1:26" s="208" customFormat="1" ht="15" hidden="1" customHeight="1" x14ac:dyDescent="0.25">
      <c r="A27" s="125" t="s">
        <v>140</v>
      </c>
      <c r="B27" s="188" t="s">
        <v>620</v>
      </c>
      <c r="C27" s="201"/>
      <c r="D27" s="264" t="s">
        <v>141</v>
      </c>
      <c r="E27" s="264"/>
      <c r="F27" s="381"/>
      <c r="G27" s="563"/>
      <c r="H27" s="269">
        <v>0</v>
      </c>
      <c r="I27" s="269">
        <v>0</v>
      </c>
      <c r="J27" s="269">
        <f t="shared" si="7"/>
        <v>0</v>
      </c>
      <c r="K27" s="189"/>
      <c r="L27" s="190">
        <f t="shared" si="2"/>
        <v>0</v>
      </c>
      <c r="M27" s="198"/>
      <c r="N27" s="192"/>
      <c r="O27" s="198"/>
      <c r="P27" s="192"/>
      <c r="Q27" s="192"/>
      <c r="R27" s="192"/>
      <c r="S27" s="192"/>
      <c r="T27" s="193"/>
      <c r="U27" s="192"/>
      <c r="V27" s="191"/>
      <c r="W27" s="484"/>
      <c r="X27" s="193"/>
      <c r="Y27" s="194"/>
      <c r="Z27" s="646"/>
    </row>
    <row r="28" spans="1:26" s="208" customFormat="1" ht="15" hidden="1" customHeight="1" x14ac:dyDescent="0.25">
      <c r="A28" s="125" t="s">
        <v>142</v>
      </c>
      <c r="B28" s="188" t="s">
        <v>621</v>
      </c>
      <c r="C28" s="201"/>
      <c r="D28" s="264" t="s">
        <v>143</v>
      </c>
      <c r="E28" s="264"/>
      <c r="F28" s="381"/>
      <c r="G28" s="563"/>
      <c r="H28" s="269">
        <v>0</v>
      </c>
      <c r="I28" s="269">
        <v>0</v>
      </c>
      <c r="J28" s="269">
        <f t="shared" si="7"/>
        <v>0</v>
      </c>
      <c r="K28" s="189"/>
      <c r="L28" s="190">
        <f t="shared" si="2"/>
        <v>0</v>
      </c>
      <c r="M28" s="198"/>
      <c r="N28" s="192"/>
      <c r="O28" s="198"/>
      <c r="P28" s="192"/>
      <c r="Q28" s="192"/>
      <c r="R28" s="192"/>
      <c r="S28" s="192"/>
      <c r="T28" s="193"/>
      <c r="U28" s="192"/>
      <c r="V28" s="191"/>
      <c r="W28" s="484"/>
      <c r="X28" s="193"/>
      <c r="Y28" s="194"/>
      <c r="Z28" s="646"/>
    </row>
    <row r="29" spans="1:26" s="208" customFormat="1" ht="15" customHeight="1" x14ac:dyDescent="0.25">
      <c r="A29" s="125" t="s">
        <v>144</v>
      </c>
      <c r="B29" s="188" t="s">
        <v>622</v>
      </c>
      <c r="C29" s="201"/>
      <c r="D29" s="264" t="s">
        <v>145</v>
      </c>
      <c r="E29" s="264"/>
      <c r="F29" s="381"/>
      <c r="G29" s="563"/>
      <c r="H29" s="269">
        <v>81892</v>
      </c>
      <c r="I29" s="269">
        <v>81892</v>
      </c>
      <c r="J29" s="269">
        <f>SUM(J30:J31)</f>
        <v>81892</v>
      </c>
      <c r="K29" s="189"/>
      <c r="L29" s="190">
        <f>SUM(J29:K29)</f>
        <v>81892</v>
      </c>
      <c r="M29" s="198">
        <f>M30+M31</f>
        <v>34700</v>
      </c>
      <c r="N29" s="191">
        <f>N30+N31</f>
        <v>47192</v>
      </c>
      <c r="O29" s="198"/>
      <c r="P29" s="192"/>
      <c r="Q29" s="192"/>
      <c r="R29" s="192"/>
      <c r="S29" s="192"/>
      <c r="T29" s="193"/>
      <c r="U29" s="192"/>
      <c r="V29" s="191"/>
      <c r="W29" s="484">
        <f>W30+W31</f>
        <v>81892</v>
      </c>
      <c r="X29" s="193"/>
      <c r="Y29" s="194"/>
      <c r="Z29" s="646"/>
    </row>
    <row r="30" spans="1:26" s="208" customFormat="1" ht="15" customHeight="1" x14ac:dyDescent="0.25">
      <c r="A30" s="125"/>
      <c r="B30" s="188"/>
      <c r="C30" s="301"/>
      <c r="D30" s="241"/>
      <c r="E30" s="241" t="s">
        <v>1000</v>
      </c>
      <c r="F30" s="381"/>
      <c r="G30" s="563"/>
      <c r="H30" s="249">
        <v>34700</v>
      </c>
      <c r="I30" s="249">
        <v>34700</v>
      </c>
      <c r="J30" s="249">
        <f>SUM(O30:Z30)</f>
        <v>34700</v>
      </c>
      <c r="K30" s="189"/>
      <c r="L30" s="166">
        <f>SUM(J30:K30)</f>
        <v>34700</v>
      </c>
      <c r="M30" s="198">
        <f>L30</f>
        <v>34700</v>
      </c>
      <c r="N30" s="192"/>
      <c r="O30" s="198"/>
      <c r="P30" s="192"/>
      <c r="Q30" s="192"/>
      <c r="R30" s="192"/>
      <c r="S30" s="192"/>
      <c r="T30" s="193"/>
      <c r="U30" s="192"/>
      <c r="V30" s="191"/>
      <c r="W30" s="487">
        <v>34700</v>
      </c>
      <c r="X30" s="193"/>
      <c r="Y30" s="194"/>
      <c r="Z30" s="646"/>
    </row>
    <row r="31" spans="1:26" s="208" customFormat="1" ht="15" customHeight="1" x14ac:dyDescent="0.25">
      <c r="A31" s="125"/>
      <c r="B31" s="188"/>
      <c r="C31" s="301"/>
      <c r="D31" s="241"/>
      <c r="E31" s="241" t="s">
        <v>1001</v>
      </c>
      <c r="F31" s="381"/>
      <c r="G31" s="563"/>
      <c r="H31" s="249">
        <v>47192</v>
      </c>
      <c r="I31" s="249">
        <v>47192</v>
      </c>
      <c r="J31" s="249">
        <f t="shared" ref="J31:J34" si="11">SUM(O31:Z31)</f>
        <v>47192</v>
      </c>
      <c r="K31" s="189"/>
      <c r="L31" s="166">
        <f>SUM(J31:K31)</f>
        <v>47192</v>
      </c>
      <c r="M31" s="198"/>
      <c r="N31" s="192">
        <f>L31</f>
        <v>47192</v>
      </c>
      <c r="O31" s="198"/>
      <c r="P31" s="192"/>
      <c r="Q31" s="192"/>
      <c r="R31" s="192"/>
      <c r="S31" s="192"/>
      <c r="T31" s="193"/>
      <c r="U31" s="192"/>
      <c r="V31" s="191"/>
      <c r="W31" s="487">
        <v>47192</v>
      </c>
      <c r="X31" s="193"/>
      <c r="Y31" s="194"/>
      <c r="Z31" s="646"/>
    </row>
    <row r="32" spans="1:26" ht="15" hidden="1" customHeight="1" x14ac:dyDescent="0.25">
      <c r="B32" s="91" t="s">
        <v>623</v>
      </c>
      <c r="C32" s="870" t="s">
        <v>146</v>
      </c>
      <c r="D32" s="871"/>
      <c r="E32" s="871"/>
      <c r="F32" s="386"/>
      <c r="G32" s="564"/>
      <c r="H32" s="249">
        <v>0</v>
      </c>
      <c r="I32" s="249">
        <v>0</v>
      </c>
      <c r="J32" s="249">
        <f t="shared" si="11"/>
        <v>0</v>
      </c>
      <c r="K32" s="149">
        <f t="shared" ref="K32:Z32" si="12">K33+K34+K35</f>
        <v>0</v>
      </c>
      <c r="L32" s="165">
        <f t="shared" si="2"/>
        <v>0</v>
      </c>
      <c r="M32" s="93">
        <f>M33+M34+M35</f>
        <v>0</v>
      </c>
      <c r="N32" s="94">
        <f>N33+N34+N35</f>
        <v>0</v>
      </c>
      <c r="O32" s="93">
        <f t="shared" si="12"/>
        <v>0</v>
      </c>
      <c r="P32" s="94">
        <f t="shared" si="12"/>
        <v>0</v>
      </c>
      <c r="Q32" s="94">
        <f t="shared" si="12"/>
        <v>0</v>
      </c>
      <c r="R32" s="94">
        <f t="shared" si="12"/>
        <v>0</v>
      </c>
      <c r="S32" s="94">
        <f t="shared" si="12"/>
        <v>0</v>
      </c>
      <c r="T32" s="97">
        <f t="shared" si="12"/>
        <v>0</v>
      </c>
      <c r="U32" s="94">
        <f t="shared" si="12"/>
        <v>0</v>
      </c>
      <c r="V32" s="278">
        <f t="shared" si="12"/>
        <v>0</v>
      </c>
      <c r="W32" s="490">
        <f t="shared" si="12"/>
        <v>0</v>
      </c>
      <c r="X32" s="97">
        <f t="shared" si="12"/>
        <v>0</v>
      </c>
      <c r="Y32" s="98">
        <f t="shared" si="12"/>
        <v>0</v>
      </c>
      <c r="Z32" s="731">
        <f t="shared" si="12"/>
        <v>0</v>
      </c>
    </row>
    <row r="33" spans="1:26" s="41" customFormat="1" ht="15" hidden="1" customHeight="1" x14ac:dyDescent="0.25">
      <c r="A33" s="125" t="s">
        <v>147</v>
      </c>
      <c r="B33" s="53" t="s">
        <v>624</v>
      </c>
      <c r="C33" s="891" t="s">
        <v>148</v>
      </c>
      <c r="D33" s="892"/>
      <c r="E33" s="892"/>
      <c r="F33" s="382"/>
      <c r="G33" s="565"/>
      <c r="H33" s="249">
        <v>0</v>
      </c>
      <c r="I33" s="249">
        <v>0</v>
      </c>
      <c r="J33" s="249">
        <f t="shared" si="11"/>
        <v>0</v>
      </c>
      <c r="K33" s="155"/>
      <c r="L33" s="167">
        <f t="shared" si="2"/>
        <v>0</v>
      </c>
      <c r="M33" s="76"/>
      <c r="N33" s="13"/>
      <c r="O33" s="76"/>
      <c r="P33" s="13"/>
      <c r="Q33" s="13"/>
      <c r="R33" s="13"/>
      <c r="S33" s="13"/>
      <c r="T33" s="81"/>
      <c r="U33" s="13"/>
      <c r="V33" s="43"/>
      <c r="W33" s="486"/>
      <c r="X33" s="81"/>
      <c r="Y33" s="45"/>
      <c r="Z33" s="730"/>
    </row>
    <row r="34" spans="1:26" s="41" customFormat="1" ht="25.5" hidden="1" customHeight="1" x14ac:dyDescent="0.25">
      <c r="A34" s="125" t="s">
        <v>149</v>
      </c>
      <c r="B34" s="53" t="s">
        <v>625</v>
      </c>
      <c r="C34" s="893" t="s">
        <v>877</v>
      </c>
      <c r="D34" s="894"/>
      <c r="E34" s="894"/>
      <c r="F34" s="383"/>
      <c r="G34" s="566"/>
      <c r="H34" s="249">
        <v>0</v>
      </c>
      <c r="I34" s="249">
        <v>0</v>
      </c>
      <c r="J34" s="249">
        <f t="shared" si="11"/>
        <v>0</v>
      </c>
      <c r="K34" s="155"/>
      <c r="L34" s="167">
        <f t="shared" si="2"/>
        <v>0</v>
      </c>
      <c r="M34" s="76"/>
      <c r="N34" s="13"/>
      <c r="O34" s="76"/>
      <c r="P34" s="13"/>
      <c r="Q34" s="13"/>
      <c r="R34" s="13"/>
      <c r="S34" s="13"/>
      <c r="T34" s="81"/>
      <c r="U34" s="13"/>
      <c r="V34" s="43"/>
      <c r="W34" s="486"/>
      <c r="X34" s="81"/>
      <c r="Y34" s="45"/>
      <c r="Z34" s="730"/>
    </row>
    <row r="35" spans="1:26" s="41" customFormat="1" ht="15.75" customHeight="1" thickBot="1" x14ac:dyDescent="0.3">
      <c r="A35" s="125" t="s">
        <v>150</v>
      </c>
      <c r="B35" s="195" t="s">
        <v>626</v>
      </c>
      <c r="C35" s="936" t="s">
        <v>151</v>
      </c>
      <c r="D35" s="937"/>
      <c r="E35" s="937"/>
      <c r="F35" s="392"/>
      <c r="G35" s="567"/>
      <c r="H35" s="270">
        <v>0</v>
      </c>
      <c r="I35" s="270">
        <v>0</v>
      </c>
      <c r="J35" s="270">
        <f>SUM(O35:Z35)</f>
        <v>0</v>
      </c>
      <c r="K35" s="196"/>
      <c r="L35" s="167">
        <f t="shared" si="2"/>
        <v>0</v>
      </c>
      <c r="M35" s="76"/>
      <c r="N35" s="13"/>
      <c r="O35" s="76"/>
      <c r="P35" s="13"/>
      <c r="Q35" s="13"/>
      <c r="R35" s="13"/>
      <c r="S35" s="13"/>
      <c r="T35" s="81"/>
      <c r="U35" s="13"/>
      <c r="V35" s="43"/>
      <c r="W35" s="486"/>
      <c r="X35" s="81"/>
      <c r="Y35" s="45"/>
      <c r="Z35" s="730"/>
    </row>
    <row r="36" spans="1:26" ht="15.75" thickBot="1" x14ac:dyDescent="0.3">
      <c r="A36" s="125" t="s">
        <v>966</v>
      </c>
      <c r="B36" s="83" t="s">
        <v>152</v>
      </c>
      <c r="C36" s="866" t="s">
        <v>803</v>
      </c>
      <c r="D36" s="866"/>
      <c r="E36" s="867"/>
      <c r="F36" s="410">
        <f>F37+F42+F47</f>
        <v>314252</v>
      </c>
      <c r="G36" s="410">
        <f>G37+G42+G47</f>
        <v>321118</v>
      </c>
      <c r="H36" s="252">
        <v>318236.79999999999</v>
      </c>
      <c r="I36" s="252">
        <v>318236.79999999999</v>
      </c>
      <c r="J36" s="252">
        <f>J37+J40+J41+J42+J45+J46+J47</f>
        <v>318236.80000000005</v>
      </c>
      <c r="K36" s="151">
        <f t="shared" ref="K36:Z36" si="13">K37+K40+K41+K42+K45+K46+K47</f>
        <v>0</v>
      </c>
      <c r="L36" s="163">
        <f t="shared" si="2"/>
        <v>318236.80000000005</v>
      </c>
      <c r="M36" s="85">
        <f>M37+M40+M41+M42+M45+M46+M47</f>
        <v>147055</v>
      </c>
      <c r="N36" s="86">
        <f>N37+N40+N41+N42+N45+N46+N47</f>
        <v>171181.80000000002</v>
      </c>
      <c r="O36" s="85">
        <f t="shared" si="13"/>
        <v>22816</v>
      </c>
      <c r="P36" s="86">
        <f t="shared" si="13"/>
        <v>20897.800000000003</v>
      </c>
      <c r="Q36" s="86">
        <f t="shared" si="13"/>
        <v>41087.800000000003</v>
      </c>
      <c r="R36" s="86">
        <f t="shared" si="13"/>
        <v>20897.800000000003</v>
      </c>
      <c r="S36" s="86">
        <f t="shared" si="13"/>
        <v>20897.800000000003</v>
      </c>
      <c r="T36" s="89">
        <f t="shared" si="13"/>
        <v>20897.800000000003</v>
      </c>
      <c r="U36" s="86">
        <f t="shared" si="13"/>
        <v>20897.800000000003</v>
      </c>
      <c r="V36" s="88">
        <f t="shared" si="13"/>
        <v>27338.800000000003</v>
      </c>
      <c r="W36" s="482">
        <f t="shared" si="13"/>
        <v>38914</v>
      </c>
      <c r="X36" s="89">
        <f t="shared" si="13"/>
        <v>20897.800000000003</v>
      </c>
      <c r="Y36" s="90">
        <f t="shared" si="13"/>
        <v>20897.800000000003</v>
      </c>
      <c r="Z36" s="728">
        <f t="shared" si="13"/>
        <v>41795.600000000006</v>
      </c>
    </row>
    <row r="37" spans="1:26" s="208" customFormat="1" x14ac:dyDescent="0.25">
      <c r="A37" s="300"/>
      <c r="B37" s="311"/>
      <c r="C37" s="952" t="s">
        <v>154</v>
      </c>
      <c r="D37" s="953"/>
      <c r="E37" s="953"/>
      <c r="F37" s="411">
        <f>SUM(F38:F39)</f>
        <v>287677</v>
      </c>
      <c r="G37" s="411">
        <f>SUM(G38:G39)</f>
        <v>292858</v>
      </c>
      <c r="H37" s="269">
        <v>289976.8</v>
      </c>
      <c r="I37" s="269">
        <v>289976.8</v>
      </c>
      <c r="J37" s="269">
        <f>SUM(J38:J39)</f>
        <v>289976.80000000005</v>
      </c>
      <c r="K37" s="189">
        <f>SUM(K38:K39)</f>
        <v>0</v>
      </c>
      <c r="L37" s="190">
        <f t="shared" si="2"/>
        <v>289976.80000000005</v>
      </c>
      <c r="M37" s="198">
        <f t="shared" ref="M37:Z37" si="14">SUM(M38:M39)</f>
        <v>135081</v>
      </c>
      <c r="N37" s="192">
        <f t="shared" si="14"/>
        <v>154895.80000000002</v>
      </c>
      <c r="O37" s="198">
        <f t="shared" si="14"/>
        <v>21187</v>
      </c>
      <c r="P37" s="192">
        <f t="shared" si="14"/>
        <v>20897.800000000003</v>
      </c>
      <c r="Q37" s="192">
        <f t="shared" si="14"/>
        <v>20897.800000000003</v>
      </c>
      <c r="R37" s="192">
        <f t="shared" si="14"/>
        <v>20897.800000000003</v>
      </c>
      <c r="S37" s="192">
        <f t="shared" si="14"/>
        <v>20897.800000000003</v>
      </c>
      <c r="T37" s="193">
        <f t="shared" si="14"/>
        <v>20897.800000000003</v>
      </c>
      <c r="U37" s="192">
        <f t="shared" si="14"/>
        <v>20897.800000000003</v>
      </c>
      <c r="V37" s="191">
        <f>SUM(V38:V39)</f>
        <v>20897.800000000003</v>
      </c>
      <c r="W37" s="484">
        <f t="shared" si="14"/>
        <v>38914</v>
      </c>
      <c r="X37" s="193">
        <f t="shared" si="14"/>
        <v>20897.800000000003</v>
      </c>
      <c r="Y37" s="194">
        <f t="shared" si="14"/>
        <v>20897.800000000003</v>
      </c>
      <c r="Z37" s="646">
        <f t="shared" si="14"/>
        <v>41795.600000000006</v>
      </c>
    </row>
    <row r="38" spans="1:26" x14ac:dyDescent="0.25">
      <c r="B38" s="61"/>
      <c r="C38" s="295"/>
      <c r="D38" s="296" t="s">
        <v>1000</v>
      </c>
      <c r="E38" s="296"/>
      <c r="F38" s="412">
        <v>118912</v>
      </c>
      <c r="G38" s="412">
        <v>136302</v>
      </c>
      <c r="H38" s="249">
        <v>135081</v>
      </c>
      <c r="I38" s="249">
        <v>135081</v>
      </c>
      <c r="J38" s="249">
        <f>SUM(O38:Z38)</f>
        <v>135081</v>
      </c>
      <c r="K38" s="148"/>
      <c r="L38" s="166">
        <f t="shared" si="2"/>
        <v>135081</v>
      </c>
      <c r="M38" s="74">
        <f>L38</f>
        <v>135081</v>
      </c>
      <c r="N38" s="1"/>
      <c r="O38" s="74">
        <v>21187</v>
      </c>
      <c r="P38" s="1">
        <f t="shared" ref="P38:V38" si="15">P8*0.22</f>
        <v>8855</v>
      </c>
      <c r="Q38" s="1">
        <f t="shared" si="15"/>
        <v>8855</v>
      </c>
      <c r="R38" s="1">
        <f t="shared" si="15"/>
        <v>8855</v>
      </c>
      <c r="S38" s="1">
        <f t="shared" si="15"/>
        <v>8855</v>
      </c>
      <c r="T38" s="80">
        <f t="shared" si="15"/>
        <v>8855</v>
      </c>
      <c r="U38" s="1">
        <f t="shared" si="15"/>
        <v>8855</v>
      </c>
      <c r="V38" s="1">
        <f t="shared" si="15"/>
        <v>8855</v>
      </c>
      <c r="W38" s="487">
        <v>16489</v>
      </c>
      <c r="X38" s="80">
        <f>X8*0.22</f>
        <v>8855</v>
      </c>
      <c r="Y38" s="44">
        <f>(Y8+Y11)*0.22</f>
        <v>8855</v>
      </c>
      <c r="Z38" s="44">
        <f>(Z8+Z11)*0.22</f>
        <v>17710</v>
      </c>
    </row>
    <row r="39" spans="1:26" x14ac:dyDescent="0.25">
      <c r="B39" s="61"/>
      <c r="C39" s="295"/>
      <c r="D39" s="296" t="s">
        <v>1001</v>
      </c>
      <c r="E39" s="296"/>
      <c r="F39" s="412">
        <v>168765</v>
      </c>
      <c r="G39" s="412">
        <v>156556</v>
      </c>
      <c r="H39" s="249">
        <v>154895.79999999999</v>
      </c>
      <c r="I39" s="249">
        <v>154895.79999999999</v>
      </c>
      <c r="J39" s="249">
        <f>SUM(O39:Z39)</f>
        <v>154895.80000000002</v>
      </c>
      <c r="K39" s="148"/>
      <c r="L39" s="166">
        <f t="shared" si="2"/>
        <v>154895.80000000002</v>
      </c>
      <c r="M39" s="74"/>
      <c r="N39" s="1">
        <f>L39</f>
        <v>154895.80000000002</v>
      </c>
      <c r="O39" s="74"/>
      <c r="P39" s="1">
        <f>P9*0.22</f>
        <v>12042.800000000001</v>
      </c>
      <c r="Q39" s="1">
        <f t="shared" ref="Q39:X39" si="16">Q9*0.22</f>
        <v>12042.800000000001</v>
      </c>
      <c r="R39" s="1">
        <f t="shared" si="16"/>
        <v>12042.800000000001</v>
      </c>
      <c r="S39" s="1">
        <f t="shared" si="16"/>
        <v>12042.800000000001</v>
      </c>
      <c r="T39" s="80">
        <f t="shared" si="16"/>
        <v>12042.800000000001</v>
      </c>
      <c r="U39" s="1">
        <f t="shared" si="16"/>
        <v>12042.800000000001</v>
      </c>
      <c r="V39" s="42">
        <f>(V9+V16)*0.22</f>
        <v>12042.800000000001</v>
      </c>
      <c r="W39" s="487">
        <v>22425</v>
      </c>
      <c r="X39" s="80">
        <f t="shared" si="16"/>
        <v>12042.800000000001</v>
      </c>
      <c r="Y39" s="44">
        <f>(Y9+Y12)*0.22</f>
        <v>12042.800000000001</v>
      </c>
      <c r="Z39" s="44">
        <f>(Z9+Z12)*0.22</f>
        <v>24085.600000000002</v>
      </c>
    </row>
    <row r="40" spans="1:26" hidden="1" x14ac:dyDescent="0.25">
      <c r="B40" s="62"/>
      <c r="C40" s="923" t="s">
        <v>155</v>
      </c>
      <c r="D40" s="924"/>
      <c r="E40" s="924"/>
      <c r="F40" s="413">
        <f t="shared" ref="F40:G46" si="17">SUM(N40:Y40)</f>
        <v>0</v>
      </c>
      <c r="G40" s="413">
        <f t="shared" si="17"/>
        <v>0</v>
      </c>
      <c r="H40" s="254">
        <v>0</v>
      </c>
      <c r="I40" s="254">
        <v>0</v>
      </c>
      <c r="J40" s="254">
        <f t="shared" ref="J40:J46" si="18">SUM(O40:Z40)</f>
        <v>0</v>
      </c>
      <c r="K40" s="153"/>
      <c r="L40" s="166">
        <f t="shared" si="2"/>
        <v>0</v>
      </c>
      <c r="M40" s="74"/>
      <c r="N40" s="1"/>
      <c r="O40" s="74"/>
      <c r="P40" s="1"/>
      <c r="Q40" s="1"/>
      <c r="R40" s="1"/>
      <c r="S40" s="1"/>
      <c r="T40" s="80"/>
      <c r="U40" s="1"/>
      <c r="V40" s="42"/>
      <c r="W40" s="487"/>
      <c r="X40" s="80"/>
      <c r="Y40" s="44"/>
      <c r="Z40" s="718"/>
    </row>
    <row r="41" spans="1:26" hidden="1" x14ac:dyDescent="0.25">
      <c r="B41" s="62"/>
      <c r="C41" s="923" t="s">
        <v>156</v>
      </c>
      <c r="D41" s="924"/>
      <c r="E41" s="924"/>
      <c r="F41" s="413">
        <f t="shared" si="17"/>
        <v>0</v>
      </c>
      <c r="G41" s="413">
        <f t="shared" si="17"/>
        <v>0</v>
      </c>
      <c r="H41" s="254">
        <v>0</v>
      </c>
      <c r="I41" s="254">
        <v>0</v>
      </c>
      <c r="J41" s="254">
        <f t="shared" si="18"/>
        <v>0</v>
      </c>
      <c r="K41" s="153"/>
      <c r="L41" s="166">
        <f t="shared" si="2"/>
        <v>0</v>
      </c>
      <c r="M41" s="74"/>
      <c r="N41" s="1"/>
      <c r="O41" s="74"/>
      <c r="P41" s="1"/>
      <c r="Q41" s="1"/>
      <c r="R41" s="1"/>
      <c r="S41" s="1"/>
      <c r="T41" s="80"/>
      <c r="U41" s="1"/>
      <c r="V41" s="42"/>
      <c r="W41" s="487"/>
      <c r="X41" s="80"/>
      <c r="Y41" s="44"/>
      <c r="Z41" s="718"/>
    </row>
    <row r="42" spans="1:26" s="208" customFormat="1" x14ac:dyDescent="0.25">
      <c r="A42" s="300"/>
      <c r="B42" s="312"/>
      <c r="C42" s="954" t="s">
        <v>157</v>
      </c>
      <c r="D42" s="955"/>
      <c r="E42" s="955"/>
      <c r="F42" s="414">
        <f>SUM(F43:F44)</f>
        <v>13549</v>
      </c>
      <c r="G42" s="414">
        <f>SUM(G43:G44)</f>
        <v>14363</v>
      </c>
      <c r="H42" s="269">
        <v>14363</v>
      </c>
      <c r="I42" s="269">
        <v>14363</v>
      </c>
      <c r="J42" s="269">
        <f>SUM(J43:J44)</f>
        <v>14363</v>
      </c>
      <c r="K42" s="189">
        <f>SUM(K43:K44)</f>
        <v>0</v>
      </c>
      <c r="L42" s="190">
        <f t="shared" si="2"/>
        <v>14363</v>
      </c>
      <c r="M42" s="198">
        <f t="shared" ref="M42:Z42" si="19">SUM(M43:M44)</f>
        <v>6086</v>
      </c>
      <c r="N42" s="192">
        <f t="shared" si="19"/>
        <v>8277</v>
      </c>
      <c r="O42" s="198">
        <f t="shared" si="19"/>
        <v>786</v>
      </c>
      <c r="P42" s="192">
        <f t="shared" si="19"/>
        <v>0</v>
      </c>
      <c r="Q42" s="192">
        <f t="shared" si="19"/>
        <v>9747</v>
      </c>
      <c r="R42" s="192">
        <f t="shared" si="19"/>
        <v>0</v>
      </c>
      <c r="S42" s="192">
        <f t="shared" si="19"/>
        <v>0</v>
      </c>
      <c r="T42" s="193">
        <f t="shared" si="19"/>
        <v>0</v>
      </c>
      <c r="U42" s="192">
        <f t="shared" si="19"/>
        <v>0</v>
      </c>
      <c r="V42" s="191">
        <f t="shared" si="19"/>
        <v>3830</v>
      </c>
      <c r="W42" s="484">
        <f t="shared" si="19"/>
        <v>0</v>
      </c>
      <c r="X42" s="193">
        <f t="shared" si="19"/>
        <v>0</v>
      </c>
      <c r="Y42" s="194">
        <f t="shared" si="19"/>
        <v>0</v>
      </c>
      <c r="Z42" s="646">
        <f t="shared" si="19"/>
        <v>0</v>
      </c>
    </row>
    <row r="43" spans="1:26" x14ac:dyDescent="0.25">
      <c r="B43" s="62"/>
      <c r="C43" s="454"/>
      <c r="D43" s="455" t="s">
        <v>1000</v>
      </c>
      <c r="E43" s="455"/>
      <c r="F43" s="413">
        <v>5741</v>
      </c>
      <c r="G43" s="413">
        <v>6086</v>
      </c>
      <c r="H43" s="249">
        <v>6086</v>
      </c>
      <c r="I43" s="249">
        <v>6086</v>
      </c>
      <c r="J43" s="249">
        <f>SUM(O43:Z43)</f>
        <v>6086</v>
      </c>
      <c r="K43" s="148"/>
      <c r="L43" s="166">
        <f t="shared" si="2"/>
        <v>6086</v>
      </c>
      <c r="M43" s="74">
        <f>L43</f>
        <v>6086</v>
      </c>
      <c r="N43" s="1"/>
      <c r="O43" s="74">
        <v>333</v>
      </c>
      <c r="P43" s="1"/>
      <c r="Q43" s="1">
        <v>4130</v>
      </c>
      <c r="R43" s="1"/>
      <c r="S43" s="1"/>
      <c r="T43" s="80"/>
      <c r="U43" s="1"/>
      <c r="V43" s="42">
        <v>1623</v>
      </c>
      <c r="W43" s="487"/>
      <c r="X43" s="80"/>
      <c r="Y43" s="44">
        <f>Y23*1.18*0.22</f>
        <v>0</v>
      </c>
      <c r="Z43" s="718"/>
    </row>
    <row r="44" spans="1:26" x14ac:dyDescent="0.25">
      <c r="B44" s="62"/>
      <c r="C44" s="454"/>
      <c r="D44" s="455" t="s">
        <v>1001</v>
      </c>
      <c r="E44" s="455"/>
      <c r="F44" s="413">
        <v>7808</v>
      </c>
      <c r="G44" s="413">
        <v>8277</v>
      </c>
      <c r="H44" s="249">
        <v>8277</v>
      </c>
      <c r="I44" s="249">
        <v>8277</v>
      </c>
      <c r="J44" s="249">
        <f>SUM(O44:Z44)</f>
        <v>8277</v>
      </c>
      <c r="K44" s="148"/>
      <c r="L44" s="166">
        <f t="shared" si="2"/>
        <v>8277</v>
      </c>
      <c r="M44" s="74"/>
      <c r="N44" s="1">
        <f>L44</f>
        <v>8277</v>
      </c>
      <c r="O44" s="74">
        <v>453</v>
      </c>
      <c r="P44" s="1"/>
      <c r="Q44" s="1">
        <v>5617</v>
      </c>
      <c r="R44" s="1"/>
      <c r="S44" s="1"/>
      <c r="T44" s="80"/>
      <c r="U44" s="1"/>
      <c r="V44" s="42">
        <v>2207</v>
      </c>
      <c r="W44" s="487"/>
      <c r="X44" s="80"/>
      <c r="Y44" s="44">
        <f>Y24*1.18*0.22</f>
        <v>0</v>
      </c>
      <c r="Z44" s="718"/>
    </row>
    <row r="45" spans="1:26" hidden="1" x14ac:dyDescent="0.25">
      <c r="B45" s="62"/>
      <c r="C45" s="923" t="s">
        <v>158</v>
      </c>
      <c r="D45" s="924"/>
      <c r="E45" s="924"/>
      <c r="F45" s="413">
        <f t="shared" si="17"/>
        <v>0</v>
      </c>
      <c r="G45" s="413">
        <f t="shared" si="17"/>
        <v>0</v>
      </c>
      <c r="H45" s="254">
        <v>0</v>
      </c>
      <c r="I45" s="254">
        <v>0</v>
      </c>
      <c r="J45" s="254">
        <f t="shared" si="18"/>
        <v>0</v>
      </c>
      <c r="K45" s="153"/>
      <c r="L45" s="166">
        <f t="shared" si="2"/>
        <v>0</v>
      </c>
      <c r="M45" s="74"/>
      <c r="N45" s="1"/>
      <c r="O45" s="74"/>
      <c r="P45" s="1"/>
      <c r="Q45" s="1"/>
      <c r="R45" s="1"/>
      <c r="S45" s="1"/>
      <c r="T45" s="80"/>
      <c r="U45" s="1"/>
      <c r="V45" s="42"/>
      <c r="W45" s="487"/>
      <c r="X45" s="80"/>
      <c r="Y45" s="44"/>
      <c r="Z45" s="718"/>
    </row>
    <row r="46" spans="1:26" hidden="1" x14ac:dyDescent="0.25">
      <c r="B46" s="62"/>
      <c r="C46" s="923" t="s">
        <v>159</v>
      </c>
      <c r="D46" s="924"/>
      <c r="E46" s="924"/>
      <c r="F46" s="413">
        <f t="shared" si="17"/>
        <v>0</v>
      </c>
      <c r="G46" s="413">
        <f t="shared" si="17"/>
        <v>0</v>
      </c>
      <c r="H46" s="254">
        <v>0</v>
      </c>
      <c r="I46" s="254">
        <v>0</v>
      </c>
      <c r="J46" s="254">
        <f t="shared" si="18"/>
        <v>0</v>
      </c>
      <c r="K46" s="153"/>
      <c r="L46" s="166">
        <f t="shared" si="2"/>
        <v>0</v>
      </c>
      <c r="M46" s="74"/>
      <c r="N46" s="1"/>
      <c r="O46" s="74"/>
      <c r="P46" s="1"/>
      <c r="Q46" s="1"/>
      <c r="R46" s="1"/>
      <c r="S46" s="1"/>
      <c r="T46" s="80"/>
      <c r="U46" s="1"/>
      <c r="V46" s="42"/>
      <c r="W46" s="487"/>
      <c r="X46" s="80"/>
      <c r="Y46" s="44"/>
      <c r="Z46" s="718"/>
    </row>
    <row r="47" spans="1:26" s="208" customFormat="1" x14ac:dyDescent="0.25">
      <c r="A47" s="300"/>
      <c r="B47" s="312"/>
      <c r="C47" s="954" t="s">
        <v>160</v>
      </c>
      <c r="D47" s="955"/>
      <c r="E47" s="955"/>
      <c r="F47" s="414">
        <f>SUM(F48:F49)</f>
        <v>13026</v>
      </c>
      <c r="G47" s="414">
        <f>SUM(G48:G49)</f>
        <v>13897</v>
      </c>
      <c r="H47" s="269">
        <v>13897</v>
      </c>
      <c r="I47" s="269">
        <v>13897</v>
      </c>
      <c r="J47" s="269">
        <f>SUM(J48:J49)</f>
        <v>13897</v>
      </c>
      <c r="K47" s="189">
        <f>SUM(K48:K49)</f>
        <v>0</v>
      </c>
      <c r="L47" s="190">
        <f t="shared" si="2"/>
        <v>13897</v>
      </c>
      <c r="M47" s="198">
        <f t="shared" ref="M47:Z47" si="20">SUM(M48:M49)</f>
        <v>5888</v>
      </c>
      <c r="N47" s="192">
        <f t="shared" si="20"/>
        <v>8009</v>
      </c>
      <c r="O47" s="198">
        <f t="shared" si="20"/>
        <v>843</v>
      </c>
      <c r="P47" s="192">
        <f t="shared" si="20"/>
        <v>0</v>
      </c>
      <c r="Q47" s="192">
        <f t="shared" si="20"/>
        <v>10443</v>
      </c>
      <c r="R47" s="192">
        <f t="shared" si="20"/>
        <v>0</v>
      </c>
      <c r="S47" s="192">
        <f t="shared" si="20"/>
        <v>0</v>
      </c>
      <c r="T47" s="193">
        <f t="shared" si="20"/>
        <v>0</v>
      </c>
      <c r="U47" s="192">
        <f t="shared" si="20"/>
        <v>0</v>
      </c>
      <c r="V47" s="191">
        <f t="shared" si="20"/>
        <v>2611</v>
      </c>
      <c r="W47" s="484">
        <f t="shared" si="20"/>
        <v>0</v>
      </c>
      <c r="X47" s="193">
        <f t="shared" si="20"/>
        <v>0</v>
      </c>
      <c r="Y47" s="194">
        <f t="shared" si="20"/>
        <v>0</v>
      </c>
      <c r="Z47" s="646">
        <f t="shared" si="20"/>
        <v>0</v>
      </c>
    </row>
    <row r="48" spans="1:26" x14ac:dyDescent="0.25">
      <c r="B48" s="62"/>
      <c r="C48" s="454"/>
      <c r="D48" s="455" t="s">
        <v>1000</v>
      </c>
      <c r="E48" s="455"/>
      <c r="F48" s="413">
        <v>5519</v>
      </c>
      <c r="G48" s="413">
        <v>5888</v>
      </c>
      <c r="H48" s="249">
        <v>5888</v>
      </c>
      <c r="I48" s="249">
        <v>5888</v>
      </c>
      <c r="J48" s="249">
        <f>SUM(O48:Z48)</f>
        <v>5888</v>
      </c>
      <c r="K48" s="148"/>
      <c r="L48" s="166">
        <f t="shared" si="2"/>
        <v>5888</v>
      </c>
      <c r="M48" s="74">
        <f>L48</f>
        <v>5888</v>
      </c>
      <c r="N48" s="1"/>
      <c r="O48" s="74">
        <v>357</v>
      </c>
      <c r="P48" s="1"/>
      <c r="Q48" s="1">
        <v>4425</v>
      </c>
      <c r="R48" s="1"/>
      <c r="S48" s="1"/>
      <c r="T48" s="80"/>
      <c r="U48" s="1"/>
      <c r="V48" s="42">
        <v>1106</v>
      </c>
      <c r="W48" s="487"/>
      <c r="X48" s="80"/>
      <c r="Y48" s="44">
        <f>(Y23)*1.18*0.15</f>
        <v>0</v>
      </c>
      <c r="Z48" s="718"/>
    </row>
    <row r="49" spans="1:28" ht="15.75" thickBot="1" x14ac:dyDescent="0.3">
      <c r="B49" s="302"/>
      <c r="C49" s="303"/>
      <c r="D49" s="304" t="s">
        <v>1001</v>
      </c>
      <c r="E49" s="304"/>
      <c r="F49" s="415">
        <v>7507</v>
      </c>
      <c r="G49" s="415">
        <v>8009</v>
      </c>
      <c r="H49" s="249">
        <v>8009</v>
      </c>
      <c r="I49" s="249">
        <v>8009</v>
      </c>
      <c r="J49" s="249">
        <f>SUM(O49:Z49)</f>
        <v>8009</v>
      </c>
      <c r="K49" s="148"/>
      <c r="L49" s="166">
        <f t="shared" si="2"/>
        <v>8009</v>
      </c>
      <c r="M49" s="74"/>
      <c r="N49" s="1">
        <f>L49</f>
        <v>8009</v>
      </c>
      <c r="O49" s="74">
        <v>486</v>
      </c>
      <c r="P49" s="1"/>
      <c r="Q49" s="1">
        <v>6018</v>
      </c>
      <c r="R49" s="1"/>
      <c r="S49" s="1"/>
      <c r="T49" s="80"/>
      <c r="U49" s="1"/>
      <c r="V49" s="42">
        <v>1505</v>
      </c>
      <c r="W49" s="487"/>
      <c r="X49" s="80"/>
      <c r="Y49" s="44">
        <f>(Y24)*1.18*0.15</f>
        <v>0</v>
      </c>
      <c r="Z49" s="718"/>
    </row>
    <row r="50" spans="1:28" ht="15.75" thickBot="1" x14ac:dyDescent="0.3">
      <c r="B50" s="83" t="s">
        <v>161</v>
      </c>
      <c r="C50" s="867" t="s">
        <v>162</v>
      </c>
      <c r="D50" s="875"/>
      <c r="E50" s="875"/>
      <c r="F50" s="410">
        <f>F51+F57+F60+F83+F86</f>
        <v>1667000</v>
      </c>
      <c r="G50" s="410">
        <f>G51+G57+G60+G83+G86</f>
        <v>1840454</v>
      </c>
      <c r="H50" s="252">
        <v>1807138</v>
      </c>
      <c r="I50" s="252">
        <v>1773938</v>
      </c>
      <c r="J50" s="252">
        <f>J51+J57+J60+J83+J86</f>
        <v>1657982</v>
      </c>
      <c r="K50" s="151">
        <f t="shared" ref="K50:Z50" si="21">K51+K57+K60+K83+K86</f>
        <v>0</v>
      </c>
      <c r="L50" s="163">
        <f t="shared" si="2"/>
        <v>1657982</v>
      </c>
      <c r="M50" s="85">
        <f>M51+M57+M60+M83+M86</f>
        <v>712554</v>
      </c>
      <c r="N50" s="86">
        <f>N51+N57+N60+N83+N86</f>
        <v>945428</v>
      </c>
      <c r="O50" s="85">
        <f t="shared" si="21"/>
        <v>98694</v>
      </c>
      <c r="P50" s="86">
        <f t="shared" si="21"/>
        <v>116882</v>
      </c>
      <c r="Q50" s="86">
        <f t="shared" si="21"/>
        <v>94614</v>
      </c>
      <c r="R50" s="86">
        <f t="shared" si="21"/>
        <v>147117</v>
      </c>
      <c r="S50" s="86">
        <f t="shared" si="21"/>
        <v>94014</v>
      </c>
      <c r="T50" s="89">
        <f t="shared" si="21"/>
        <v>278088</v>
      </c>
      <c r="U50" s="86">
        <f t="shared" si="21"/>
        <v>68129</v>
      </c>
      <c r="V50" s="88">
        <f t="shared" si="21"/>
        <v>80314</v>
      </c>
      <c r="W50" s="482">
        <f t="shared" si="21"/>
        <v>80571</v>
      </c>
      <c r="X50" s="89">
        <f t="shared" si="21"/>
        <v>336449</v>
      </c>
      <c r="Y50" s="90">
        <f t="shared" si="21"/>
        <v>152958</v>
      </c>
      <c r="Z50" s="728">
        <f t="shared" si="21"/>
        <v>110152</v>
      </c>
    </row>
    <row r="51" spans="1:28" x14ac:dyDescent="0.25">
      <c r="B51" s="122" t="s">
        <v>627</v>
      </c>
      <c r="C51" s="868" t="s">
        <v>163</v>
      </c>
      <c r="D51" s="869"/>
      <c r="E51" s="869"/>
      <c r="F51" s="416">
        <f>F52+F53+F56</f>
        <v>102000</v>
      </c>
      <c r="G51" s="416">
        <f>G52+G53+G56</f>
        <v>121384</v>
      </c>
      <c r="H51" s="248">
        <v>138787</v>
      </c>
      <c r="I51" s="248">
        <v>147873</v>
      </c>
      <c r="J51" s="248">
        <f>J52+J53+J56</f>
        <v>147873</v>
      </c>
      <c r="K51" s="147">
        <f t="shared" ref="K51:Z51" si="22">K52+K53+K56</f>
        <v>0</v>
      </c>
      <c r="L51" s="164">
        <f t="shared" si="2"/>
        <v>147873</v>
      </c>
      <c r="M51" s="116">
        <f>M52+M53+M56</f>
        <v>40848</v>
      </c>
      <c r="N51" s="117">
        <f>N52+N53+N56</f>
        <v>107025</v>
      </c>
      <c r="O51" s="116">
        <f t="shared" si="22"/>
        <v>6259</v>
      </c>
      <c r="P51" s="117">
        <f t="shared" si="22"/>
        <v>22272</v>
      </c>
      <c r="Q51" s="117">
        <f t="shared" si="22"/>
        <v>10683</v>
      </c>
      <c r="R51" s="117">
        <f t="shared" si="22"/>
        <v>36570</v>
      </c>
      <c r="S51" s="117">
        <f t="shared" si="22"/>
        <v>3938</v>
      </c>
      <c r="T51" s="120">
        <f t="shared" si="22"/>
        <v>9292</v>
      </c>
      <c r="U51" s="117">
        <f t="shared" si="22"/>
        <v>0</v>
      </c>
      <c r="V51" s="119">
        <f t="shared" si="22"/>
        <v>17495</v>
      </c>
      <c r="W51" s="483">
        <f t="shared" si="22"/>
        <v>3778</v>
      </c>
      <c r="X51" s="120">
        <f t="shared" si="22"/>
        <v>9086</v>
      </c>
      <c r="Y51" s="121">
        <f t="shared" si="22"/>
        <v>0</v>
      </c>
      <c r="Z51" s="729">
        <f t="shared" si="22"/>
        <v>28500</v>
      </c>
    </row>
    <row r="52" spans="1:28" s="41" customFormat="1" hidden="1" x14ac:dyDescent="0.25">
      <c r="A52" s="125" t="s">
        <v>164</v>
      </c>
      <c r="B52" s="53" t="s">
        <v>628</v>
      </c>
      <c r="C52" s="891" t="s">
        <v>165</v>
      </c>
      <c r="D52" s="892"/>
      <c r="E52" s="892"/>
      <c r="F52" s="417">
        <f>SUM(N52:Y52)</f>
        <v>0</v>
      </c>
      <c r="G52" s="417">
        <f>SUM(O52:Z52)</f>
        <v>0</v>
      </c>
      <c r="H52" s="256">
        <v>0</v>
      </c>
      <c r="I52" s="256">
        <v>0</v>
      </c>
      <c r="J52" s="256">
        <f>SUM(O52:Z52)</f>
        <v>0</v>
      </c>
      <c r="K52" s="155"/>
      <c r="L52" s="167">
        <f t="shared" si="2"/>
        <v>0</v>
      </c>
      <c r="M52" s="76"/>
      <c r="N52" s="13"/>
      <c r="O52" s="76"/>
      <c r="P52" s="13"/>
      <c r="Q52" s="13"/>
      <c r="R52" s="13"/>
      <c r="S52" s="13"/>
      <c r="T52" s="81"/>
      <c r="U52" s="13"/>
      <c r="V52" s="43"/>
      <c r="W52" s="486"/>
      <c r="X52" s="81"/>
      <c r="Y52" s="45"/>
      <c r="Z52" s="730"/>
    </row>
    <row r="53" spans="1:28" s="41" customFormat="1" x14ac:dyDescent="0.25">
      <c r="A53" s="125" t="s">
        <v>166</v>
      </c>
      <c r="B53" s="53" t="s">
        <v>629</v>
      </c>
      <c r="C53" s="891" t="s">
        <v>167</v>
      </c>
      <c r="D53" s="892"/>
      <c r="E53" s="892"/>
      <c r="F53" s="417">
        <f>SUM(F54:F55)</f>
        <v>102000</v>
      </c>
      <c r="G53" s="417">
        <f>SUM(G54:G55)</f>
        <v>121384</v>
      </c>
      <c r="H53" s="256">
        <v>138787</v>
      </c>
      <c r="I53" s="256">
        <v>147873</v>
      </c>
      <c r="J53" s="256">
        <f>SUM(J54:J55)</f>
        <v>147873</v>
      </c>
      <c r="K53" s="155">
        <f>SUM(K54:K55)</f>
        <v>0</v>
      </c>
      <c r="L53" s="167">
        <f t="shared" si="2"/>
        <v>147873</v>
      </c>
      <c r="M53" s="76">
        <f t="shared" ref="M53:Z53" si="23">SUM(M54:M55)</f>
        <v>40848</v>
      </c>
      <c r="N53" s="13">
        <f t="shared" si="23"/>
        <v>107025</v>
      </c>
      <c r="O53" s="76">
        <f t="shared" si="23"/>
        <v>6259</v>
      </c>
      <c r="P53" s="13">
        <f t="shared" si="23"/>
        <v>22272</v>
      </c>
      <c r="Q53" s="13">
        <f t="shared" si="23"/>
        <v>10683</v>
      </c>
      <c r="R53" s="13">
        <f t="shared" si="23"/>
        <v>36570</v>
      </c>
      <c r="S53" s="13">
        <f t="shared" si="23"/>
        <v>3938</v>
      </c>
      <c r="T53" s="81">
        <f t="shared" si="23"/>
        <v>9292</v>
      </c>
      <c r="U53" s="13">
        <f t="shared" si="23"/>
        <v>0</v>
      </c>
      <c r="V53" s="43">
        <f t="shared" si="23"/>
        <v>17495</v>
      </c>
      <c r="W53" s="486">
        <f t="shared" si="23"/>
        <v>3778</v>
      </c>
      <c r="X53" s="81">
        <f t="shared" si="23"/>
        <v>9086</v>
      </c>
      <c r="Y53" s="45">
        <f t="shared" si="23"/>
        <v>0</v>
      </c>
      <c r="Z53" s="730">
        <f t="shared" si="23"/>
        <v>28500</v>
      </c>
    </row>
    <row r="54" spans="1:28" x14ac:dyDescent="0.25">
      <c r="B54" s="55"/>
      <c r="C54" s="301"/>
      <c r="D54" s="299" t="s">
        <v>1000</v>
      </c>
      <c r="E54" s="241"/>
      <c r="F54" s="418">
        <v>34000</v>
      </c>
      <c r="G54" s="418">
        <v>34000</v>
      </c>
      <c r="H54" s="249">
        <v>32823</v>
      </c>
      <c r="I54" s="249">
        <v>40848</v>
      </c>
      <c r="J54" s="249">
        <f>SUM(O54:Z54)</f>
        <v>40848</v>
      </c>
      <c r="K54" s="148"/>
      <c r="L54" s="166">
        <f>SUM(J54:K54)</f>
        <v>40848</v>
      </c>
      <c r="M54" s="74">
        <f>L54</f>
        <v>40848</v>
      </c>
      <c r="N54" s="1"/>
      <c r="O54" s="74"/>
      <c r="P54" s="1"/>
      <c r="Q54" s="1">
        <v>10683</v>
      </c>
      <c r="R54" s="1">
        <v>5365</v>
      </c>
      <c r="S54" s="1"/>
      <c r="T54" s="80">
        <v>5582</v>
      </c>
      <c r="U54" s="1"/>
      <c r="V54" s="42">
        <v>2693</v>
      </c>
      <c r="W54" s="487"/>
      <c r="X54" s="80">
        <v>8025</v>
      </c>
      <c r="Y54" s="44"/>
      <c r="Z54" s="44">
        <v>8500</v>
      </c>
    </row>
    <row r="55" spans="1:28" x14ac:dyDescent="0.25">
      <c r="B55" s="55"/>
      <c r="C55" s="301"/>
      <c r="D55" s="299" t="s">
        <v>1001</v>
      </c>
      <c r="E55" s="241"/>
      <c r="F55" s="418">
        <v>68000</v>
      </c>
      <c r="G55" s="418">
        <v>87384</v>
      </c>
      <c r="H55" s="249">
        <v>105964</v>
      </c>
      <c r="I55" s="249">
        <v>107025</v>
      </c>
      <c r="J55" s="249">
        <f>SUM(O55:Z55)</f>
        <v>107025</v>
      </c>
      <c r="K55" s="148"/>
      <c r="L55" s="166">
        <f>SUM(J55:K55)</f>
        <v>107025</v>
      </c>
      <c r="M55" s="74"/>
      <c r="N55" s="1">
        <f>L55</f>
        <v>107025</v>
      </c>
      <c r="O55" s="74">
        <v>6259</v>
      </c>
      <c r="P55" s="1">
        <v>22272</v>
      </c>
      <c r="Q55" s="1"/>
      <c r="R55" s="1">
        <v>31205</v>
      </c>
      <c r="S55" s="1">
        <v>3938</v>
      </c>
      <c r="T55" s="80">
        <v>3710</v>
      </c>
      <c r="U55" s="1"/>
      <c r="V55" s="42">
        <v>14802</v>
      </c>
      <c r="W55" s="487">
        <v>3778</v>
      </c>
      <c r="X55" s="80">
        <v>1061</v>
      </c>
      <c r="Y55" s="44"/>
      <c r="Z55" s="718">
        <v>20000</v>
      </c>
    </row>
    <row r="56" spans="1:28" s="41" customFormat="1" hidden="1" x14ac:dyDescent="0.25">
      <c r="A56" s="125" t="s">
        <v>168</v>
      </c>
      <c r="B56" s="53" t="s">
        <v>630</v>
      </c>
      <c r="C56" s="891" t="s">
        <v>169</v>
      </c>
      <c r="D56" s="951"/>
      <c r="E56" s="892"/>
      <c r="F56" s="417">
        <f>SUM(N56:Y56)</f>
        <v>0</v>
      </c>
      <c r="G56" s="417">
        <f>SUM(O56:Z56)</f>
        <v>0</v>
      </c>
      <c r="H56" s="256">
        <v>0</v>
      </c>
      <c r="I56" s="256">
        <v>0</v>
      </c>
      <c r="J56" s="256">
        <f>SUM(O56:Z56)</f>
        <v>0</v>
      </c>
      <c r="K56" s="155"/>
      <c r="L56" s="167">
        <f t="shared" si="2"/>
        <v>0</v>
      </c>
      <c r="M56" s="76"/>
      <c r="N56" s="13"/>
      <c r="O56" s="76"/>
      <c r="P56" s="13"/>
      <c r="Q56" s="13"/>
      <c r="R56" s="13"/>
      <c r="S56" s="13"/>
      <c r="T56" s="81"/>
      <c r="U56" s="13"/>
      <c r="V56" s="43"/>
      <c r="W56" s="486"/>
      <c r="X56" s="81"/>
      <c r="Y56" s="45"/>
      <c r="Z56" s="730"/>
    </row>
    <row r="57" spans="1:28" hidden="1" x14ac:dyDescent="0.25">
      <c r="B57" s="91" t="s">
        <v>631</v>
      </c>
      <c r="C57" s="870" t="s">
        <v>170</v>
      </c>
      <c r="D57" s="871"/>
      <c r="E57" s="871"/>
      <c r="F57" s="419">
        <f>F58+F59</f>
        <v>0</v>
      </c>
      <c r="G57" s="419">
        <f>G58+G59</f>
        <v>0</v>
      </c>
      <c r="H57" s="250">
        <v>0</v>
      </c>
      <c r="I57" s="250">
        <v>0</v>
      </c>
      <c r="J57" s="250">
        <f>J58+J59</f>
        <v>0</v>
      </c>
      <c r="K57" s="149">
        <f t="shared" ref="K57:Z57" si="24">K58+K59</f>
        <v>0</v>
      </c>
      <c r="L57" s="165">
        <f t="shared" si="2"/>
        <v>0</v>
      </c>
      <c r="M57" s="93">
        <f>M58+M59</f>
        <v>0</v>
      </c>
      <c r="N57" s="94">
        <f>N58+N59</f>
        <v>0</v>
      </c>
      <c r="O57" s="93">
        <f t="shared" si="24"/>
        <v>0</v>
      </c>
      <c r="P57" s="94">
        <f t="shared" si="24"/>
        <v>0</v>
      </c>
      <c r="Q57" s="94">
        <f t="shared" si="24"/>
        <v>0</v>
      </c>
      <c r="R57" s="94">
        <f t="shared" si="24"/>
        <v>0</v>
      </c>
      <c r="S57" s="94">
        <f t="shared" si="24"/>
        <v>0</v>
      </c>
      <c r="T57" s="97">
        <f t="shared" si="24"/>
        <v>0</v>
      </c>
      <c r="U57" s="94">
        <f t="shared" si="24"/>
        <v>0</v>
      </c>
      <c r="V57" s="278">
        <f t="shared" si="24"/>
        <v>0</v>
      </c>
      <c r="W57" s="490">
        <f t="shared" si="24"/>
        <v>0</v>
      </c>
      <c r="X57" s="97">
        <f t="shared" si="24"/>
        <v>0</v>
      </c>
      <c r="Y57" s="98">
        <f t="shared" si="24"/>
        <v>0</v>
      </c>
      <c r="Z57" s="731">
        <f t="shared" si="24"/>
        <v>0</v>
      </c>
    </row>
    <row r="58" spans="1:28" s="41" customFormat="1" hidden="1" x14ac:dyDescent="0.25">
      <c r="A58" s="125" t="s">
        <v>171</v>
      </c>
      <c r="B58" s="53" t="s">
        <v>632</v>
      </c>
      <c r="C58" s="891" t="s">
        <v>172</v>
      </c>
      <c r="D58" s="892"/>
      <c r="E58" s="892"/>
      <c r="F58" s="417">
        <f>SUM(N58:Y58)</f>
        <v>0</v>
      </c>
      <c r="G58" s="417">
        <f>SUM(O58:Z58)</f>
        <v>0</v>
      </c>
      <c r="H58" s="256">
        <v>0</v>
      </c>
      <c r="I58" s="256">
        <v>0</v>
      </c>
      <c r="J58" s="256">
        <f>SUM(O58:Z58)</f>
        <v>0</v>
      </c>
      <c r="K58" s="155"/>
      <c r="L58" s="167">
        <f t="shared" si="2"/>
        <v>0</v>
      </c>
      <c r="M58" s="76"/>
      <c r="N58" s="13"/>
      <c r="O58" s="76"/>
      <c r="P58" s="13"/>
      <c r="Q58" s="13"/>
      <c r="R58" s="13"/>
      <c r="S58" s="13"/>
      <c r="T58" s="81"/>
      <c r="U58" s="13"/>
      <c r="V58" s="43"/>
      <c r="W58" s="486"/>
      <c r="X58" s="81"/>
      <c r="Y58" s="45"/>
      <c r="Z58" s="730"/>
    </row>
    <row r="59" spans="1:28" s="41" customFormat="1" hidden="1" x14ac:dyDescent="0.25">
      <c r="A59" s="125" t="s">
        <v>173</v>
      </c>
      <c r="B59" s="53" t="s">
        <v>633</v>
      </c>
      <c r="C59" s="891" t="s">
        <v>174</v>
      </c>
      <c r="D59" s="892"/>
      <c r="E59" s="892"/>
      <c r="F59" s="417">
        <f>SUM(N59:Y59)</f>
        <v>0</v>
      </c>
      <c r="G59" s="417">
        <f>SUM(O59:Z59)</f>
        <v>0</v>
      </c>
      <c r="H59" s="256">
        <v>0</v>
      </c>
      <c r="I59" s="256">
        <v>0</v>
      </c>
      <c r="J59" s="256">
        <f>SUM(O59:Z59)</f>
        <v>0</v>
      </c>
      <c r="K59" s="155"/>
      <c r="L59" s="167">
        <f t="shared" si="2"/>
        <v>0</v>
      </c>
      <c r="M59" s="76"/>
      <c r="N59" s="13"/>
      <c r="O59" s="76"/>
      <c r="P59" s="13"/>
      <c r="Q59" s="13"/>
      <c r="R59" s="13"/>
      <c r="S59" s="13"/>
      <c r="T59" s="81"/>
      <c r="U59" s="13"/>
      <c r="V59" s="43"/>
      <c r="W59" s="486"/>
      <c r="X59" s="81"/>
      <c r="Y59" s="45"/>
      <c r="Z59" s="730"/>
    </row>
    <row r="60" spans="1:28" x14ac:dyDescent="0.25">
      <c r="B60" s="91" t="s">
        <v>634</v>
      </c>
      <c r="C60" s="870" t="s">
        <v>175</v>
      </c>
      <c r="D60" s="871"/>
      <c r="E60" s="871"/>
      <c r="F60" s="419">
        <f>F61+F71+F72+F73+F76+F79+F80</f>
        <v>686962</v>
      </c>
      <c r="G60" s="419">
        <f>G61+G71+G72+G73+G76+G79+G80</f>
        <v>932860</v>
      </c>
      <c r="H60" s="250">
        <v>905919</v>
      </c>
      <c r="I60" s="250">
        <v>871995</v>
      </c>
      <c r="J60" s="250">
        <f>J61+J71+J72+J73+J76+J79+J80</f>
        <v>862510</v>
      </c>
      <c r="K60" s="149">
        <f t="shared" ref="K60:Z60" si="25">K61+K71+K72+K73+K76+K79+K80</f>
        <v>0</v>
      </c>
      <c r="L60" s="165">
        <f t="shared" si="2"/>
        <v>862510</v>
      </c>
      <c r="M60" s="93">
        <f>M61+M71+M72+M73+M76+M79+M80</f>
        <v>213563</v>
      </c>
      <c r="N60" s="94">
        <f>N61+N71+N72+N73+N76+N79+N80</f>
        <v>648947</v>
      </c>
      <c r="O60" s="93">
        <f t="shared" si="25"/>
        <v>71546</v>
      </c>
      <c r="P60" s="94">
        <f t="shared" si="25"/>
        <v>54364</v>
      </c>
      <c r="Q60" s="94">
        <f t="shared" si="25"/>
        <v>54117</v>
      </c>
      <c r="R60" s="94">
        <f t="shared" si="25"/>
        <v>83324</v>
      </c>
      <c r="S60" s="94">
        <f t="shared" si="25"/>
        <v>54381</v>
      </c>
      <c r="T60" s="97">
        <f t="shared" si="25"/>
        <v>210226</v>
      </c>
      <c r="U60" s="94">
        <f t="shared" si="25"/>
        <v>54355</v>
      </c>
      <c r="V60" s="96">
        <f t="shared" si="25"/>
        <v>45226</v>
      </c>
      <c r="W60" s="485">
        <f t="shared" si="25"/>
        <v>63765</v>
      </c>
      <c r="X60" s="97">
        <f t="shared" si="25"/>
        <v>58525</v>
      </c>
      <c r="Y60" s="98">
        <f t="shared" si="25"/>
        <v>58229</v>
      </c>
      <c r="Z60" s="731">
        <f t="shared" si="25"/>
        <v>54452</v>
      </c>
    </row>
    <row r="61" spans="1:28" s="41" customFormat="1" x14ac:dyDescent="0.25">
      <c r="A61" s="125" t="s">
        <v>176</v>
      </c>
      <c r="B61" s="53" t="s">
        <v>635</v>
      </c>
      <c r="C61" s="891" t="s">
        <v>177</v>
      </c>
      <c r="D61" s="892"/>
      <c r="E61" s="892"/>
      <c r="F61" s="417">
        <f>F62+F65+F68</f>
        <v>510600</v>
      </c>
      <c r="G61" s="417">
        <f>G62+G65+G68</f>
        <v>850511</v>
      </c>
      <c r="H61" s="256">
        <v>813570</v>
      </c>
      <c r="I61" s="256">
        <v>789646</v>
      </c>
      <c r="J61" s="256">
        <f>J62+J65+J68</f>
        <v>787098</v>
      </c>
      <c r="K61" s="155">
        <f>K62+K65+K68</f>
        <v>0</v>
      </c>
      <c r="L61" s="167">
        <f t="shared" si="2"/>
        <v>787098</v>
      </c>
      <c r="M61" s="76">
        <f t="shared" ref="M61:Z61" si="26">M62+M65+M68</f>
        <v>201503</v>
      </c>
      <c r="N61" s="13">
        <f t="shared" si="26"/>
        <v>585595</v>
      </c>
      <c r="O61" s="76">
        <f t="shared" si="26"/>
        <v>53696</v>
      </c>
      <c r="P61" s="13">
        <f t="shared" si="26"/>
        <v>54364</v>
      </c>
      <c r="Q61" s="13">
        <f t="shared" si="26"/>
        <v>54117</v>
      </c>
      <c r="R61" s="13">
        <f t="shared" si="26"/>
        <v>64732</v>
      </c>
      <c r="S61" s="13">
        <f t="shared" si="26"/>
        <v>54381</v>
      </c>
      <c r="T61" s="81">
        <f t="shared" si="26"/>
        <v>202911</v>
      </c>
      <c r="U61" s="13">
        <f t="shared" si="26"/>
        <v>54355</v>
      </c>
      <c r="V61" s="43">
        <f t="shared" si="26"/>
        <v>45226</v>
      </c>
      <c r="W61" s="486">
        <f t="shared" si="26"/>
        <v>45173</v>
      </c>
      <c r="X61" s="81">
        <f t="shared" si="26"/>
        <v>58525</v>
      </c>
      <c r="Y61" s="45">
        <f t="shared" si="26"/>
        <v>45166</v>
      </c>
      <c r="Z61" s="730">
        <f t="shared" si="26"/>
        <v>54452</v>
      </c>
    </row>
    <row r="62" spans="1:28" s="208" customFormat="1" x14ac:dyDescent="0.25">
      <c r="A62" s="300"/>
      <c r="B62" s="188"/>
      <c r="C62" s="201"/>
      <c r="D62" s="264" t="s">
        <v>997</v>
      </c>
      <c r="E62" s="264"/>
      <c r="F62" s="420">
        <f>SUM(F63:F64)</f>
        <v>144000</v>
      </c>
      <c r="G62" s="420">
        <f>SUM(G63:G64)</f>
        <v>125665</v>
      </c>
      <c r="H62" s="269">
        <v>121057</v>
      </c>
      <c r="I62" s="269">
        <v>116220</v>
      </c>
      <c r="J62" s="269">
        <f>SUM(J63:J64)</f>
        <v>113672</v>
      </c>
      <c r="K62" s="189">
        <f>SUM(K63:K64)</f>
        <v>0</v>
      </c>
      <c r="L62" s="190">
        <f>SUM(J62:K62)</f>
        <v>113672</v>
      </c>
      <c r="M62" s="198">
        <f t="shared" ref="M62:Z62" si="27">SUM(M63:M64)</f>
        <v>28769</v>
      </c>
      <c r="N62" s="192">
        <f t="shared" si="27"/>
        <v>84903</v>
      </c>
      <c r="O62" s="198">
        <f t="shared" si="27"/>
        <v>4182</v>
      </c>
      <c r="P62" s="192">
        <f t="shared" si="27"/>
        <v>4229</v>
      </c>
      <c r="Q62" s="192">
        <f t="shared" si="27"/>
        <v>3816</v>
      </c>
      <c r="R62" s="192">
        <f t="shared" si="27"/>
        <v>4229</v>
      </c>
      <c r="S62" s="192">
        <f t="shared" si="27"/>
        <v>4080</v>
      </c>
      <c r="T62" s="193">
        <f t="shared" si="27"/>
        <v>38461</v>
      </c>
      <c r="U62" s="192">
        <f t="shared" si="27"/>
        <v>16668</v>
      </c>
      <c r="V62" s="191">
        <f t="shared" si="27"/>
        <v>7696</v>
      </c>
      <c r="W62" s="484">
        <f t="shared" si="27"/>
        <v>7696</v>
      </c>
      <c r="X62" s="193">
        <f t="shared" si="27"/>
        <v>7433</v>
      </c>
      <c r="Y62" s="194">
        <f t="shared" si="27"/>
        <v>7730</v>
      </c>
      <c r="Z62" s="331">
        <f t="shared" si="27"/>
        <v>7452</v>
      </c>
    </row>
    <row r="63" spans="1:28" x14ac:dyDescent="0.25">
      <c r="B63" s="55"/>
      <c r="C63" s="301"/>
      <c r="D63" s="241"/>
      <c r="E63" s="241" t="s">
        <v>1000</v>
      </c>
      <c r="F63" s="418">
        <v>48000</v>
      </c>
      <c r="G63" s="418">
        <v>29265</v>
      </c>
      <c r="H63" s="249">
        <v>29113</v>
      </c>
      <c r="I63" s="249">
        <v>28905</v>
      </c>
      <c r="J63" s="249">
        <f t="shared" ref="J63:J70" si="28">SUM(O63:Z63)</f>
        <v>28769</v>
      </c>
      <c r="K63" s="148"/>
      <c r="L63" s="166">
        <f t="shared" ref="L63:L70" si="29">SUM(J63:K63)</f>
        <v>28769</v>
      </c>
      <c r="M63" s="74">
        <f>L63</f>
        <v>28769</v>
      </c>
      <c r="N63" s="1"/>
      <c r="O63" s="74">
        <v>1394</v>
      </c>
      <c r="P63" s="1">
        <v>1057</v>
      </c>
      <c r="Q63" s="1">
        <v>954</v>
      </c>
      <c r="R63" s="1">
        <v>1057</v>
      </c>
      <c r="S63" s="1">
        <v>1020</v>
      </c>
      <c r="T63" s="80">
        <v>9616</v>
      </c>
      <c r="U63" s="1">
        <v>4167</v>
      </c>
      <c r="V63" s="42">
        <v>1924</v>
      </c>
      <c r="W63" s="487">
        <v>1924</v>
      </c>
      <c r="X63" s="80">
        <v>1859</v>
      </c>
      <c r="Y63" s="44">
        <v>1933</v>
      </c>
      <c r="Z63" s="334">
        <v>1864</v>
      </c>
      <c r="AB63" s="187"/>
    </row>
    <row r="64" spans="1:28" x14ac:dyDescent="0.25">
      <c r="B64" s="55"/>
      <c r="C64" s="301"/>
      <c r="D64" s="241"/>
      <c r="E64" s="241" t="s">
        <v>1001</v>
      </c>
      <c r="F64" s="418">
        <v>96000</v>
      </c>
      <c r="G64" s="418">
        <v>96400</v>
      </c>
      <c r="H64" s="249">
        <v>91944</v>
      </c>
      <c r="I64" s="249">
        <v>87315</v>
      </c>
      <c r="J64" s="249">
        <f t="shared" si="28"/>
        <v>84903</v>
      </c>
      <c r="K64" s="148"/>
      <c r="L64" s="166">
        <f t="shared" si="29"/>
        <v>84903</v>
      </c>
      <c r="M64" s="74"/>
      <c r="N64" s="1">
        <f>L64</f>
        <v>84903</v>
      </c>
      <c r="O64" s="74">
        <v>2788</v>
      </c>
      <c r="P64" s="1">
        <v>3172</v>
      </c>
      <c r="Q64" s="1">
        <v>2862</v>
      </c>
      <c r="R64" s="1">
        <v>3172</v>
      </c>
      <c r="S64" s="1">
        <v>3060</v>
      </c>
      <c r="T64" s="80">
        <v>28845</v>
      </c>
      <c r="U64" s="1">
        <v>12501</v>
      </c>
      <c r="V64" s="42">
        <v>5772</v>
      </c>
      <c r="W64" s="487">
        <v>5772</v>
      </c>
      <c r="X64" s="80">
        <v>5574</v>
      </c>
      <c r="Y64" s="44">
        <v>5797</v>
      </c>
      <c r="Z64" s="334">
        <v>5588</v>
      </c>
    </row>
    <row r="65" spans="1:26" s="208" customFormat="1" x14ac:dyDescent="0.25">
      <c r="A65" s="300"/>
      <c r="B65" s="188"/>
      <c r="C65" s="201"/>
      <c r="D65" s="264" t="s">
        <v>998</v>
      </c>
      <c r="E65" s="264"/>
      <c r="F65" s="420">
        <f>SUM(F66:F67)</f>
        <v>321600</v>
      </c>
      <c r="G65" s="420">
        <f>SUM(G66:G67)</f>
        <v>687846</v>
      </c>
      <c r="H65" s="269">
        <v>668853</v>
      </c>
      <c r="I65" s="269">
        <v>649766</v>
      </c>
      <c r="J65" s="269">
        <f>SUM(J66:J67)</f>
        <v>649766</v>
      </c>
      <c r="K65" s="189">
        <f>SUM(K66:K67)</f>
        <v>0</v>
      </c>
      <c r="L65" s="190">
        <f t="shared" si="29"/>
        <v>649766</v>
      </c>
      <c r="M65" s="198">
        <f t="shared" ref="M65:Z65" si="30">SUM(M66:M67)</f>
        <v>166819</v>
      </c>
      <c r="N65" s="192">
        <f t="shared" si="30"/>
        <v>482947</v>
      </c>
      <c r="O65" s="198">
        <f t="shared" si="30"/>
        <v>49514</v>
      </c>
      <c r="P65" s="192">
        <f t="shared" si="30"/>
        <v>50135</v>
      </c>
      <c r="Q65" s="192">
        <f t="shared" si="30"/>
        <v>50301</v>
      </c>
      <c r="R65" s="192">
        <f t="shared" si="30"/>
        <v>50458</v>
      </c>
      <c r="S65" s="192">
        <f t="shared" si="30"/>
        <v>50301</v>
      </c>
      <c r="T65" s="193">
        <f t="shared" si="30"/>
        <v>164450</v>
      </c>
      <c r="U65" s="192">
        <f t="shared" si="30"/>
        <v>37687</v>
      </c>
      <c r="V65" s="191">
        <f t="shared" si="30"/>
        <v>37530</v>
      </c>
      <c r="W65" s="484">
        <f t="shared" si="30"/>
        <v>37477</v>
      </c>
      <c r="X65" s="193">
        <f t="shared" si="30"/>
        <v>37477</v>
      </c>
      <c r="Y65" s="194">
        <f t="shared" si="30"/>
        <v>37436</v>
      </c>
      <c r="Z65" s="646">
        <f t="shared" si="30"/>
        <v>47000</v>
      </c>
    </row>
    <row r="66" spans="1:26" x14ac:dyDescent="0.25">
      <c r="B66" s="55"/>
      <c r="C66" s="301"/>
      <c r="D66" s="241"/>
      <c r="E66" s="241" t="s">
        <v>1000</v>
      </c>
      <c r="F66" s="418">
        <v>107200</v>
      </c>
      <c r="G66" s="418">
        <v>177339</v>
      </c>
      <c r="H66" s="249">
        <v>172091</v>
      </c>
      <c r="I66" s="249">
        <v>166819</v>
      </c>
      <c r="J66" s="249">
        <f t="shared" si="28"/>
        <v>166819</v>
      </c>
      <c r="K66" s="148"/>
      <c r="L66" s="166">
        <f t="shared" si="29"/>
        <v>166819</v>
      </c>
      <c r="M66" s="74">
        <f>L66</f>
        <v>166819</v>
      </c>
      <c r="N66" s="1"/>
      <c r="O66" s="74">
        <v>16505</v>
      </c>
      <c r="P66" s="1">
        <v>12534</v>
      </c>
      <c r="Q66" s="1">
        <v>12575</v>
      </c>
      <c r="R66" s="1">
        <v>12615</v>
      </c>
      <c r="S66" s="1">
        <v>12575</v>
      </c>
      <c r="T66" s="80">
        <v>41113</v>
      </c>
      <c r="U66" s="1">
        <v>9422</v>
      </c>
      <c r="V66" s="42">
        <v>9383</v>
      </c>
      <c r="W66" s="487">
        <v>9369</v>
      </c>
      <c r="X66" s="80">
        <v>9369</v>
      </c>
      <c r="Y66" s="44">
        <v>9359</v>
      </c>
      <c r="Z66" s="718">
        <v>12000</v>
      </c>
    </row>
    <row r="67" spans="1:26" x14ac:dyDescent="0.25">
      <c r="B67" s="55"/>
      <c r="C67" s="301"/>
      <c r="D67" s="241"/>
      <c r="E67" s="241" t="s">
        <v>1001</v>
      </c>
      <c r="F67" s="418">
        <v>214400</v>
      </c>
      <c r="G67" s="418">
        <v>510507</v>
      </c>
      <c r="H67" s="249">
        <v>496762</v>
      </c>
      <c r="I67" s="249">
        <v>482947</v>
      </c>
      <c r="J67" s="249">
        <f t="shared" si="28"/>
        <v>482947</v>
      </c>
      <c r="K67" s="148"/>
      <c r="L67" s="166">
        <f t="shared" si="29"/>
        <v>482947</v>
      </c>
      <c r="M67" s="74"/>
      <c r="N67" s="1">
        <f>L67</f>
        <v>482947</v>
      </c>
      <c r="O67" s="74">
        <v>33009</v>
      </c>
      <c r="P67" s="1">
        <v>37601</v>
      </c>
      <c r="Q67" s="1">
        <v>37726</v>
      </c>
      <c r="R67" s="1">
        <v>37843</v>
      </c>
      <c r="S67" s="1">
        <v>37726</v>
      </c>
      <c r="T67" s="80">
        <v>123337</v>
      </c>
      <c r="U67" s="1">
        <v>28265</v>
      </c>
      <c r="V67" s="42">
        <v>28147</v>
      </c>
      <c r="W67" s="487">
        <v>28108</v>
      </c>
      <c r="X67" s="80">
        <v>28108</v>
      </c>
      <c r="Y67" s="44">
        <v>28077</v>
      </c>
      <c r="Z67" s="718">
        <v>35000</v>
      </c>
    </row>
    <row r="68" spans="1:26" s="208" customFormat="1" x14ac:dyDescent="0.25">
      <c r="A68" s="300"/>
      <c r="B68" s="188"/>
      <c r="C68" s="201"/>
      <c r="D68" s="264" t="s">
        <v>999</v>
      </c>
      <c r="E68" s="264"/>
      <c r="F68" s="420">
        <f>SUM(F69:F70)</f>
        <v>45000</v>
      </c>
      <c r="G68" s="420">
        <f>SUM(G69:G70)</f>
        <v>37000</v>
      </c>
      <c r="H68" s="269">
        <v>23660</v>
      </c>
      <c r="I68" s="269">
        <v>23660</v>
      </c>
      <c r="J68" s="269">
        <f>SUM(J69:J70)</f>
        <v>23660</v>
      </c>
      <c r="K68" s="189">
        <f>SUM(K69:K70)</f>
        <v>0</v>
      </c>
      <c r="L68" s="190">
        <f t="shared" si="29"/>
        <v>23660</v>
      </c>
      <c r="M68" s="198">
        <f t="shared" ref="M68:Z68" si="31">SUM(M69:M70)</f>
        <v>5915</v>
      </c>
      <c r="N68" s="192">
        <f t="shared" si="31"/>
        <v>17745</v>
      </c>
      <c r="O68" s="198">
        <f t="shared" si="31"/>
        <v>0</v>
      </c>
      <c r="P68" s="192">
        <f t="shared" si="31"/>
        <v>0</v>
      </c>
      <c r="Q68" s="192">
        <f t="shared" si="31"/>
        <v>0</v>
      </c>
      <c r="R68" s="192">
        <f t="shared" si="31"/>
        <v>10045</v>
      </c>
      <c r="S68" s="192">
        <f t="shared" si="31"/>
        <v>0</v>
      </c>
      <c r="T68" s="193">
        <f t="shared" si="31"/>
        <v>0</v>
      </c>
      <c r="U68" s="192">
        <f t="shared" si="31"/>
        <v>0</v>
      </c>
      <c r="V68" s="191">
        <f t="shared" si="31"/>
        <v>0</v>
      </c>
      <c r="W68" s="484">
        <f t="shared" si="31"/>
        <v>0</v>
      </c>
      <c r="X68" s="193">
        <f t="shared" si="31"/>
        <v>13615</v>
      </c>
      <c r="Y68" s="194">
        <f t="shared" si="31"/>
        <v>0</v>
      </c>
      <c r="Z68" s="646">
        <f t="shared" si="31"/>
        <v>0</v>
      </c>
    </row>
    <row r="69" spans="1:26" x14ac:dyDescent="0.25">
      <c r="B69" s="55"/>
      <c r="C69" s="301"/>
      <c r="D69" s="241"/>
      <c r="E69" s="241" t="s">
        <v>1000</v>
      </c>
      <c r="F69" s="418">
        <v>15000</v>
      </c>
      <c r="G69" s="418">
        <v>12000</v>
      </c>
      <c r="H69" s="249">
        <v>5915</v>
      </c>
      <c r="I69" s="249">
        <v>5915</v>
      </c>
      <c r="J69" s="249">
        <f t="shared" si="28"/>
        <v>5915</v>
      </c>
      <c r="K69" s="148"/>
      <c r="L69" s="166">
        <f t="shared" si="29"/>
        <v>5915</v>
      </c>
      <c r="M69" s="74">
        <f>L69</f>
        <v>5915</v>
      </c>
      <c r="N69" s="1"/>
      <c r="O69" s="74"/>
      <c r="P69" s="1"/>
      <c r="Q69" s="1"/>
      <c r="R69" s="1">
        <v>2511</v>
      </c>
      <c r="S69" s="1"/>
      <c r="T69" s="80"/>
      <c r="U69" s="1"/>
      <c r="V69" s="42"/>
      <c r="W69" s="487"/>
      <c r="X69" s="80">
        <v>3404</v>
      </c>
      <c r="Y69" s="44"/>
      <c r="Z69" s="718"/>
    </row>
    <row r="70" spans="1:26" x14ac:dyDescent="0.25">
      <c r="B70" s="55"/>
      <c r="C70" s="301"/>
      <c r="D70" s="241"/>
      <c r="E70" s="241" t="s">
        <v>1001</v>
      </c>
      <c r="F70" s="418">
        <v>30000</v>
      </c>
      <c r="G70" s="418">
        <v>25000</v>
      </c>
      <c r="H70" s="249">
        <v>17745</v>
      </c>
      <c r="I70" s="249">
        <v>17745</v>
      </c>
      <c r="J70" s="249">
        <f t="shared" si="28"/>
        <v>17745</v>
      </c>
      <c r="K70" s="148"/>
      <c r="L70" s="166">
        <f t="shared" si="29"/>
        <v>17745</v>
      </c>
      <c r="M70" s="74"/>
      <c r="N70" s="1">
        <f>L70</f>
        <v>17745</v>
      </c>
      <c r="O70" s="74"/>
      <c r="P70" s="1"/>
      <c r="Q70" s="1"/>
      <c r="R70" s="1">
        <v>7534</v>
      </c>
      <c r="S70" s="1"/>
      <c r="T70" s="80"/>
      <c r="U70" s="1"/>
      <c r="V70" s="42"/>
      <c r="W70" s="487"/>
      <c r="X70" s="80">
        <v>10211</v>
      </c>
      <c r="Y70" s="44"/>
      <c r="Z70" s="718"/>
    </row>
    <row r="71" spans="1:26" s="41" customFormat="1" hidden="1" x14ac:dyDescent="0.25">
      <c r="A71" s="125" t="s">
        <v>178</v>
      </c>
      <c r="B71" s="53" t="s">
        <v>636</v>
      </c>
      <c r="C71" s="891" t="s">
        <v>179</v>
      </c>
      <c r="D71" s="892"/>
      <c r="E71" s="892"/>
      <c r="F71" s="417">
        <f>SUM(N71:Y71)</f>
        <v>0</v>
      </c>
      <c r="G71" s="417">
        <f>SUM(O71:Z71)</f>
        <v>0</v>
      </c>
      <c r="H71" s="256">
        <v>0</v>
      </c>
      <c r="I71" s="256">
        <v>0</v>
      </c>
      <c r="J71" s="256">
        <f>SUM(O71:Z71)</f>
        <v>0</v>
      </c>
      <c r="K71" s="155"/>
      <c r="L71" s="167">
        <f t="shared" si="2"/>
        <v>0</v>
      </c>
      <c r="M71" s="76"/>
      <c r="N71" s="13"/>
      <c r="O71" s="76"/>
      <c r="P71" s="13"/>
      <c r="Q71" s="13"/>
      <c r="R71" s="13"/>
      <c r="S71" s="13"/>
      <c r="T71" s="81"/>
      <c r="U71" s="13"/>
      <c r="V71" s="43"/>
      <c r="W71" s="486"/>
      <c r="X71" s="81"/>
      <c r="Y71" s="45"/>
      <c r="Z71" s="730"/>
    </row>
    <row r="72" spans="1:26" s="41" customFormat="1" hidden="1" x14ac:dyDescent="0.25">
      <c r="A72" s="125" t="s">
        <v>180</v>
      </c>
      <c r="B72" s="53" t="s">
        <v>637</v>
      </c>
      <c r="C72" s="891" t="s">
        <v>181</v>
      </c>
      <c r="D72" s="892"/>
      <c r="E72" s="892"/>
      <c r="F72" s="417">
        <f>SUM(N72:Y72)</f>
        <v>0</v>
      </c>
      <c r="G72" s="417">
        <f>SUM(O72:Z72)</f>
        <v>0</v>
      </c>
      <c r="H72" s="256">
        <v>0</v>
      </c>
      <c r="I72" s="256">
        <v>0</v>
      </c>
      <c r="J72" s="256">
        <f>SUM(O72:Z72)</f>
        <v>0</v>
      </c>
      <c r="K72" s="155"/>
      <c r="L72" s="167">
        <f t="shared" si="2"/>
        <v>0</v>
      </c>
      <c r="M72" s="76"/>
      <c r="N72" s="13"/>
      <c r="O72" s="76"/>
      <c r="P72" s="13"/>
      <c r="Q72" s="13"/>
      <c r="R72" s="13"/>
      <c r="S72" s="13"/>
      <c r="T72" s="81"/>
      <c r="U72" s="13"/>
      <c r="V72" s="43"/>
      <c r="W72" s="486"/>
      <c r="X72" s="81"/>
      <c r="Y72" s="45"/>
      <c r="Z72" s="730"/>
    </row>
    <row r="73" spans="1:26" s="41" customFormat="1" x14ac:dyDescent="0.25">
      <c r="A73" s="125" t="s">
        <v>182</v>
      </c>
      <c r="B73" s="53" t="s">
        <v>638</v>
      </c>
      <c r="C73" s="891" t="s">
        <v>183</v>
      </c>
      <c r="D73" s="892"/>
      <c r="E73" s="892"/>
      <c r="F73" s="417">
        <f>SUM(F74:F75)</f>
        <v>122362</v>
      </c>
      <c r="G73" s="417">
        <f>SUM(G74:G75)</f>
        <v>45165</v>
      </c>
      <c r="H73" s="256">
        <v>55165</v>
      </c>
      <c r="I73" s="256">
        <v>45165</v>
      </c>
      <c r="J73" s="256">
        <f>SUM(J74:J75)</f>
        <v>38228</v>
      </c>
      <c r="K73" s="155">
        <f>SUM(K74:K75)</f>
        <v>0</v>
      </c>
      <c r="L73" s="167">
        <f t="shared" si="2"/>
        <v>38228</v>
      </c>
      <c r="M73" s="76">
        <f t="shared" ref="M73:Z73" si="32">SUM(M74:M75)</f>
        <v>0</v>
      </c>
      <c r="N73" s="13">
        <f t="shared" si="32"/>
        <v>38228</v>
      </c>
      <c r="O73" s="76">
        <f t="shared" si="32"/>
        <v>17850</v>
      </c>
      <c r="P73" s="13">
        <f t="shared" si="32"/>
        <v>0</v>
      </c>
      <c r="Q73" s="13">
        <f t="shared" si="32"/>
        <v>0</v>
      </c>
      <c r="R73" s="13">
        <f t="shared" si="32"/>
        <v>0</v>
      </c>
      <c r="S73" s="13">
        <f t="shared" si="32"/>
        <v>0</v>
      </c>
      <c r="T73" s="81">
        <f t="shared" si="32"/>
        <v>7315</v>
      </c>
      <c r="U73" s="13">
        <f t="shared" si="32"/>
        <v>0</v>
      </c>
      <c r="V73" s="43">
        <f t="shared" si="32"/>
        <v>0</v>
      </c>
      <c r="W73" s="486">
        <f t="shared" si="32"/>
        <v>0</v>
      </c>
      <c r="X73" s="81">
        <f t="shared" si="32"/>
        <v>0</v>
      </c>
      <c r="Y73" s="45">
        <f t="shared" si="32"/>
        <v>13063</v>
      </c>
      <c r="Z73" s="730">
        <f t="shared" si="32"/>
        <v>0</v>
      </c>
    </row>
    <row r="74" spans="1:26" x14ac:dyDescent="0.25">
      <c r="B74" s="55"/>
      <c r="C74" s="301"/>
      <c r="D74" s="299" t="s">
        <v>1000</v>
      </c>
      <c r="E74" s="241"/>
      <c r="F74" s="418">
        <f>SUM(N74:Y74)</f>
        <v>0</v>
      </c>
      <c r="G74" s="418">
        <f>SUM(O74:Z74)</f>
        <v>0</v>
      </c>
      <c r="H74" s="249">
        <v>10000</v>
      </c>
      <c r="I74" s="249">
        <v>0</v>
      </c>
      <c r="J74" s="249">
        <f>SUM(O74:Z74)</f>
        <v>0</v>
      </c>
      <c r="K74" s="148"/>
      <c r="L74" s="166">
        <f>SUM(J74:K74)</f>
        <v>0</v>
      </c>
      <c r="M74" s="74">
        <f>L74</f>
        <v>0</v>
      </c>
      <c r="N74" s="1"/>
      <c r="O74" s="74"/>
      <c r="P74" s="1"/>
      <c r="Q74" s="1"/>
      <c r="R74" s="1"/>
      <c r="S74" s="1"/>
      <c r="T74" s="80"/>
      <c r="U74" s="1"/>
      <c r="V74" s="42"/>
      <c r="W74" s="487"/>
      <c r="X74" s="80"/>
      <c r="Y74" s="44"/>
      <c r="Z74" s="718"/>
    </row>
    <row r="75" spans="1:26" x14ac:dyDescent="0.25">
      <c r="B75" s="55"/>
      <c r="C75" s="301"/>
      <c r="D75" s="299" t="s">
        <v>1001</v>
      </c>
      <c r="E75" s="241"/>
      <c r="F75" s="418">
        <v>122362</v>
      </c>
      <c r="G75" s="418">
        <v>45165</v>
      </c>
      <c r="H75" s="249">
        <v>45165</v>
      </c>
      <c r="I75" s="249">
        <v>45165</v>
      </c>
      <c r="J75" s="249">
        <f>SUM(O75:Z75)</f>
        <v>38228</v>
      </c>
      <c r="K75" s="148"/>
      <c r="L75" s="166">
        <f>SUM(J75:K75)</f>
        <v>38228</v>
      </c>
      <c r="M75" s="74"/>
      <c r="N75" s="1">
        <f>L75</f>
        <v>38228</v>
      </c>
      <c r="O75" s="74">
        <v>17850</v>
      </c>
      <c r="P75" s="1"/>
      <c r="Q75" s="1"/>
      <c r="R75" s="1"/>
      <c r="S75" s="1"/>
      <c r="T75" s="80">
        <v>7315</v>
      </c>
      <c r="U75" s="1"/>
      <c r="V75" s="42"/>
      <c r="W75" s="487"/>
      <c r="X75" s="80"/>
      <c r="Y75" s="44">
        <v>13063</v>
      </c>
      <c r="Z75" s="718"/>
    </row>
    <row r="76" spans="1:26" s="18" customFormat="1" hidden="1" x14ac:dyDescent="0.25">
      <c r="A76" s="125" t="s">
        <v>184</v>
      </c>
      <c r="B76" s="53" t="s">
        <v>639</v>
      </c>
      <c r="C76" s="891" t="s">
        <v>185</v>
      </c>
      <c r="D76" s="892"/>
      <c r="E76" s="892"/>
      <c r="F76" s="417">
        <f>F77+F78</f>
        <v>0</v>
      </c>
      <c r="G76" s="417">
        <f>G77+G78</f>
        <v>0</v>
      </c>
      <c r="H76" s="256">
        <v>0</v>
      </c>
      <c r="I76" s="256">
        <v>0</v>
      </c>
      <c r="J76" s="256">
        <f>J77+J78</f>
        <v>0</v>
      </c>
      <c r="K76" s="155">
        <f t="shared" ref="K76:Z76" si="33">K77+K78</f>
        <v>0</v>
      </c>
      <c r="L76" s="167">
        <f t="shared" si="2"/>
        <v>0</v>
      </c>
      <c r="M76" s="76">
        <f>M77+M78</f>
        <v>0</v>
      </c>
      <c r="N76" s="13">
        <f>N77+N78</f>
        <v>0</v>
      </c>
      <c r="O76" s="76">
        <f t="shared" si="33"/>
        <v>0</v>
      </c>
      <c r="P76" s="13">
        <f t="shared" si="33"/>
        <v>0</v>
      </c>
      <c r="Q76" s="13">
        <f t="shared" si="33"/>
        <v>0</v>
      </c>
      <c r="R76" s="13">
        <f t="shared" si="33"/>
        <v>0</v>
      </c>
      <c r="S76" s="13">
        <f t="shared" si="33"/>
        <v>0</v>
      </c>
      <c r="T76" s="81">
        <f t="shared" si="33"/>
        <v>0</v>
      </c>
      <c r="U76" s="13">
        <f t="shared" si="33"/>
        <v>0</v>
      </c>
      <c r="V76" s="43">
        <f t="shared" si="33"/>
        <v>0</v>
      </c>
      <c r="W76" s="486">
        <f t="shared" si="33"/>
        <v>0</v>
      </c>
      <c r="X76" s="81">
        <f t="shared" si="33"/>
        <v>0</v>
      </c>
      <c r="Y76" s="45">
        <f t="shared" si="33"/>
        <v>0</v>
      </c>
      <c r="Z76" s="730">
        <f t="shared" si="33"/>
        <v>0</v>
      </c>
    </row>
    <row r="77" spans="1:26" hidden="1" x14ac:dyDescent="0.25">
      <c r="B77" s="55"/>
      <c r="C77" s="267"/>
      <c r="D77" s="850" t="s">
        <v>186</v>
      </c>
      <c r="E77" s="850"/>
      <c r="F77" s="418">
        <f t="shared" ref="F77:G79" si="34">SUM(N77:Y77)</f>
        <v>0</v>
      </c>
      <c r="G77" s="418">
        <f t="shared" si="34"/>
        <v>0</v>
      </c>
      <c r="H77" s="249">
        <v>0</v>
      </c>
      <c r="I77" s="249">
        <v>0</v>
      </c>
      <c r="J77" s="249">
        <f t="shared" ref="J77:J82" si="35">SUM(O77:Z77)</f>
        <v>0</v>
      </c>
      <c r="K77" s="148"/>
      <c r="L77" s="166">
        <f t="shared" si="2"/>
        <v>0</v>
      </c>
      <c r="M77" s="74"/>
      <c r="N77" s="1"/>
      <c r="O77" s="74"/>
      <c r="P77" s="1"/>
      <c r="Q77" s="1"/>
      <c r="R77" s="1"/>
      <c r="S77" s="1"/>
      <c r="T77" s="80"/>
      <c r="U77" s="1"/>
      <c r="V77" s="42"/>
      <c r="W77" s="487"/>
      <c r="X77" s="80"/>
      <c r="Y77" s="44"/>
      <c r="Z77" s="718"/>
    </row>
    <row r="78" spans="1:26" hidden="1" x14ac:dyDescent="0.25">
      <c r="B78" s="55"/>
      <c r="C78" s="267"/>
      <c r="D78" s="850" t="s">
        <v>187</v>
      </c>
      <c r="E78" s="850"/>
      <c r="F78" s="418">
        <f t="shared" si="34"/>
        <v>0</v>
      </c>
      <c r="G78" s="418">
        <f t="shared" si="34"/>
        <v>0</v>
      </c>
      <c r="H78" s="249">
        <v>0</v>
      </c>
      <c r="I78" s="249">
        <v>0</v>
      </c>
      <c r="J78" s="249">
        <f t="shared" si="35"/>
        <v>0</v>
      </c>
      <c r="K78" s="148"/>
      <c r="L78" s="166">
        <f t="shared" si="2"/>
        <v>0</v>
      </c>
      <c r="M78" s="74"/>
      <c r="N78" s="1"/>
      <c r="O78" s="74"/>
      <c r="P78" s="1"/>
      <c r="Q78" s="1"/>
      <c r="R78" s="1"/>
      <c r="S78" s="1"/>
      <c r="T78" s="80"/>
      <c r="U78" s="1"/>
      <c r="V78" s="42"/>
      <c r="W78" s="487"/>
      <c r="X78" s="80"/>
      <c r="Y78" s="44"/>
      <c r="Z78" s="718"/>
    </row>
    <row r="79" spans="1:26" s="41" customFormat="1" hidden="1" x14ac:dyDescent="0.25">
      <c r="A79" s="125" t="s">
        <v>188</v>
      </c>
      <c r="B79" s="53" t="s">
        <v>640</v>
      </c>
      <c r="C79" s="898" t="s">
        <v>189</v>
      </c>
      <c r="D79" s="899"/>
      <c r="E79" s="899"/>
      <c r="F79" s="417">
        <f t="shared" si="34"/>
        <v>0</v>
      </c>
      <c r="G79" s="417">
        <f t="shared" si="34"/>
        <v>0</v>
      </c>
      <c r="H79" s="256">
        <v>0</v>
      </c>
      <c r="I79" s="256">
        <v>0</v>
      </c>
      <c r="J79" s="256">
        <f t="shared" si="35"/>
        <v>0</v>
      </c>
      <c r="K79" s="155"/>
      <c r="L79" s="167">
        <f t="shared" si="2"/>
        <v>0</v>
      </c>
      <c r="M79" s="76"/>
      <c r="N79" s="13"/>
      <c r="O79" s="76"/>
      <c r="P79" s="13"/>
      <c r="Q79" s="13"/>
      <c r="R79" s="13"/>
      <c r="S79" s="13"/>
      <c r="T79" s="81"/>
      <c r="U79" s="13"/>
      <c r="V79" s="43"/>
      <c r="W79" s="486"/>
      <c r="X79" s="81"/>
      <c r="Y79" s="45"/>
      <c r="Z79" s="730"/>
    </row>
    <row r="80" spans="1:26" s="41" customFormat="1" x14ac:dyDescent="0.25">
      <c r="A80" s="125" t="s">
        <v>190</v>
      </c>
      <c r="B80" s="53" t="s">
        <v>641</v>
      </c>
      <c r="C80" s="898" t="s">
        <v>191</v>
      </c>
      <c r="D80" s="899"/>
      <c r="E80" s="899"/>
      <c r="F80" s="417">
        <f>SUM(F81:F82)</f>
        <v>54000</v>
      </c>
      <c r="G80" s="417">
        <f>SUM(G81:G82)</f>
        <v>37184</v>
      </c>
      <c r="H80" s="256">
        <v>37184</v>
      </c>
      <c r="I80" s="256">
        <v>37184</v>
      </c>
      <c r="J80" s="256">
        <f>SUM(J81:J82)</f>
        <v>37184</v>
      </c>
      <c r="K80" s="155">
        <f>SUM(K81:K82)</f>
        <v>0</v>
      </c>
      <c r="L80" s="167">
        <f t="shared" si="2"/>
        <v>37184</v>
      </c>
      <c r="M80" s="76">
        <f>SUM(M81:M82)</f>
        <v>12060</v>
      </c>
      <c r="N80" s="13">
        <f t="shared" ref="N80:Z80" si="36">SUM(N81:N82)</f>
        <v>25124</v>
      </c>
      <c r="O80" s="76">
        <f>SUM(O81:O82)</f>
        <v>0</v>
      </c>
      <c r="P80" s="13">
        <f t="shared" si="36"/>
        <v>0</v>
      </c>
      <c r="Q80" s="13">
        <f t="shared" si="36"/>
        <v>0</v>
      </c>
      <c r="R80" s="13">
        <f t="shared" si="36"/>
        <v>18592</v>
      </c>
      <c r="S80" s="13">
        <f t="shared" si="36"/>
        <v>0</v>
      </c>
      <c r="T80" s="81">
        <f t="shared" si="36"/>
        <v>0</v>
      </c>
      <c r="U80" s="13">
        <f t="shared" si="36"/>
        <v>0</v>
      </c>
      <c r="V80" s="43">
        <f t="shared" si="36"/>
        <v>0</v>
      </c>
      <c r="W80" s="486">
        <f t="shared" si="36"/>
        <v>18592</v>
      </c>
      <c r="X80" s="81">
        <f t="shared" si="36"/>
        <v>0</v>
      </c>
      <c r="Y80" s="45">
        <f t="shared" si="36"/>
        <v>0</v>
      </c>
      <c r="Z80" s="730">
        <f t="shared" si="36"/>
        <v>0</v>
      </c>
    </row>
    <row r="81" spans="1:26" x14ac:dyDescent="0.25">
      <c r="B81" s="55"/>
      <c r="C81" s="267"/>
      <c r="D81" s="299" t="s">
        <v>1000</v>
      </c>
      <c r="E81" s="298"/>
      <c r="F81" s="418">
        <v>18000</v>
      </c>
      <c r="G81" s="418">
        <v>12060</v>
      </c>
      <c r="H81" s="249">
        <v>12060</v>
      </c>
      <c r="I81" s="249">
        <v>12060</v>
      </c>
      <c r="J81" s="249">
        <f t="shared" si="35"/>
        <v>12060</v>
      </c>
      <c r="K81" s="148"/>
      <c r="L81" s="166">
        <f>SUM(J81:K81)</f>
        <v>12060</v>
      </c>
      <c r="M81" s="74">
        <f>L81</f>
        <v>12060</v>
      </c>
      <c r="N81" s="1"/>
      <c r="O81" s="74"/>
      <c r="P81" s="1"/>
      <c r="Q81" s="1"/>
      <c r="R81" s="1">
        <v>6030</v>
      </c>
      <c r="S81" s="1"/>
      <c r="T81" s="80"/>
      <c r="U81" s="1"/>
      <c r="V81" s="42"/>
      <c r="W81" s="487">
        <v>6030</v>
      </c>
      <c r="X81" s="80"/>
      <c r="Y81" s="44"/>
      <c r="Z81" s="718"/>
    </row>
    <row r="82" spans="1:26" x14ac:dyDescent="0.25">
      <c r="B82" s="55"/>
      <c r="C82" s="267"/>
      <c r="D82" s="299" t="s">
        <v>1001</v>
      </c>
      <c r="E82" s="298"/>
      <c r="F82" s="418">
        <v>36000</v>
      </c>
      <c r="G82" s="418">
        <v>25124</v>
      </c>
      <c r="H82" s="249">
        <v>25124</v>
      </c>
      <c r="I82" s="249">
        <v>25124</v>
      </c>
      <c r="J82" s="249">
        <f t="shared" si="35"/>
        <v>25124</v>
      </c>
      <c r="K82" s="148"/>
      <c r="L82" s="166">
        <f>SUM(J82:K82)</f>
        <v>25124</v>
      </c>
      <c r="M82" s="74"/>
      <c r="N82" s="1">
        <f>L82</f>
        <v>25124</v>
      </c>
      <c r="O82" s="74"/>
      <c r="P82" s="1"/>
      <c r="Q82" s="1"/>
      <c r="R82" s="1">
        <f>14572-2010</f>
        <v>12562</v>
      </c>
      <c r="S82" s="1"/>
      <c r="T82" s="80"/>
      <c r="U82" s="1"/>
      <c r="V82" s="42"/>
      <c r="W82" s="487">
        <v>12562</v>
      </c>
      <c r="X82" s="80"/>
      <c r="Y82" s="44"/>
      <c r="Z82" s="718"/>
    </row>
    <row r="83" spans="1:26" x14ac:dyDescent="0.25">
      <c r="B83" s="91" t="s">
        <v>642</v>
      </c>
      <c r="C83" s="873" t="s">
        <v>192</v>
      </c>
      <c r="D83" s="874"/>
      <c r="E83" s="874"/>
      <c r="F83" s="419">
        <f>F84+F85</f>
        <v>500000</v>
      </c>
      <c r="G83" s="419">
        <f>G84+G85</f>
        <v>444262</v>
      </c>
      <c r="H83" s="250">
        <v>444939</v>
      </c>
      <c r="I83" s="250">
        <v>429846</v>
      </c>
      <c r="J83" s="250">
        <f>J84+J85</f>
        <v>342217</v>
      </c>
      <c r="K83" s="149">
        <f t="shared" ref="K83:Z83" si="37">K84+K85</f>
        <v>0</v>
      </c>
      <c r="L83" s="165">
        <f t="shared" si="2"/>
        <v>342217</v>
      </c>
      <c r="M83" s="93">
        <f>M84+M85</f>
        <v>342217</v>
      </c>
      <c r="N83" s="94">
        <f>N84+N85</f>
        <v>0</v>
      </c>
      <c r="O83" s="93">
        <f t="shared" si="37"/>
        <v>0</v>
      </c>
      <c r="P83" s="94">
        <f t="shared" si="37"/>
        <v>15515</v>
      </c>
      <c r="Q83" s="94">
        <f t="shared" si="37"/>
        <v>10989</v>
      </c>
      <c r="R83" s="94">
        <f t="shared" si="37"/>
        <v>0</v>
      </c>
      <c r="S83" s="94">
        <f t="shared" si="37"/>
        <v>17758</v>
      </c>
      <c r="T83" s="97">
        <f t="shared" si="37"/>
        <v>0</v>
      </c>
      <c r="U83" s="94">
        <f t="shared" si="37"/>
        <v>0</v>
      </c>
      <c r="V83" s="96">
        <f t="shared" si="37"/>
        <v>677</v>
      </c>
      <c r="W83" s="485">
        <f t="shared" si="37"/>
        <v>0</v>
      </c>
      <c r="X83" s="97">
        <f t="shared" si="37"/>
        <v>234907</v>
      </c>
      <c r="Y83" s="98">
        <f t="shared" si="37"/>
        <v>62371</v>
      </c>
      <c r="Z83" s="731">
        <f t="shared" si="37"/>
        <v>0</v>
      </c>
    </row>
    <row r="84" spans="1:26" s="41" customFormat="1" hidden="1" x14ac:dyDescent="0.25">
      <c r="A84" s="125" t="s">
        <v>193</v>
      </c>
      <c r="B84" s="53" t="s">
        <v>643</v>
      </c>
      <c r="C84" s="898" t="s">
        <v>194</v>
      </c>
      <c r="D84" s="899"/>
      <c r="E84" s="899"/>
      <c r="F84" s="417">
        <f>SUM(N84:Y84)</f>
        <v>0</v>
      </c>
      <c r="G84" s="417">
        <f>SUM(O84:Z84)</f>
        <v>0</v>
      </c>
      <c r="H84" s="256">
        <v>0</v>
      </c>
      <c r="I84" s="256">
        <v>0</v>
      </c>
      <c r="J84" s="256">
        <f>SUM(O84:Z84)</f>
        <v>0</v>
      </c>
      <c r="K84" s="155"/>
      <c r="L84" s="167">
        <f t="shared" si="2"/>
        <v>0</v>
      </c>
      <c r="M84" s="76"/>
      <c r="N84" s="13"/>
      <c r="O84" s="76"/>
      <c r="P84" s="13"/>
      <c r="Q84" s="13"/>
      <c r="R84" s="13"/>
      <c r="S84" s="13"/>
      <c r="T84" s="81"/>
      <c r="U84" s="13"/>
      <c r="V84" s="43"/>
      <c r="W84" s="486"/>
      <c r="X84" s="81"/>
      <c r="Y84" s="45"/>
      <c r="Z84" s="730"/>
    </row>
    <row r="85" spans="1:26" s="41" customFormat="1" x14ac:dyDescent="0.25">
      <c r="A85" s="125" t="s">
        <v>195</v>
      </c>
      <c r="B85" s="53" t="s">
        <v>644</v>
      </c>
      <c r="C85" s="898" t="s">
        <v>196</v>
      </c>
      <c r="D85" s="899"/>
      <c r="E85" s="899"/>
      <c r="F85" s="417">
        <v>500000</v>
      </c>
      <c r="G85" s="417">
        <v>444262</v>
      </c>
      <c r="H85" s="256">
        <v>444939</v>
      </c>
      <c r="I85" s="256">
        <v>429846</v>
      </c>
      <c r="J85" s="256">
        <f>SUM(O85:Z85)</f>
        <v>342217</v>
      </c>
      <c r="K85" s="155"/>
      <c r="L85" s="167">
        <f t="shared" si="2"/>
        <v>342217</v>
      </c>
      <c r="M85" s="76">
        <f>L85</f>
        <v>342217</v>
      </c>
      <c r="N85" s="13"/>
      <c r="O85" s="76"/>
      <c r="P85" s="13">
        <v>15515</v>
      </c>
      <c r="Q85" s="13">
        <v>10989</v>
      </c>
      <c r="R85" s="13"/>
      <c r="S85" s="13">
        <v>17758</v>
      </c>
      <c r="T85" s="81"/>
      <c r="U85" s="13"/>
      <c r="V85" s="43">
        <v>677</v>
      </c>
      <c r="W85" s="486"/>
      <c r="X85" s="81">
        <v>234907</v>
      </c>
      <c r="Y85" s="45">
        <f>45009+17362</f>
        <v>62371</v>
      </c>
      <c r="Z85" s="730"/>
    </row>
    <row r="86" spans="1:26" x14ac:dyDescent="0.25">
      <c r="B86" s="91" t="s">
        <v>645</v>
      </c>
      <c r="C86" s="873" t="s">
        <v>197</v>
      </c>
      <c r="D86" s="874"/>
      <c r="E86" s="874"/>
      <c r="F86" s="419">
        <f>F87+F90+F91+F92+F93</f>
        <v>378038</v>
      </c>
      <c r="G86" s="419">
        <f>G87+G90+G91+G92+G93</f>
        <v>341948</v>
      </c>
      <c r="H86" s="250">
        <v>317493</v>
      </c>
      <c r="I86" s="250">
        <v>324224</v>
      </c>
      <c r="J86" s="250">
        <f>J87+J90+J91+J92+J93</f>
        <v>305382</v>
      </c>
      <c r="K86" s="149">
        <f t="shared" ref="K86:Z86" si="38">K87+K90+K91+K92+K93</f>
        <v>0</v>
      </c>
      <c r="L86" s="165">
        <f>SUM(J86:K86)</f>
        <v>305382</v>
      </c>
      <c r="M86" s="93">
        <f>M87+M90+M91+M92+M93</f>
        <v>115926</v>
      </c>
      <c r="N86" s="94">
        <f>N87+N90+N91+N92+N93</f>
        <v>189456</v>
      </c>
      <c r="O86" s="93">
        <f t="shared" si="38"/>
        <v>20889</v>
      </c>
      <c r="P86" s="94">
        <f t="shared" si="38"/>
        <v>24731</v>
      </c>
      <c r="Q86" s="94">
        <f t="shared" si="38"/>
        <v>18825</v>
      </c>
      <c r="R86" s="94">
        <f t="shared" si="38"/>
        <v>27223</v>
      </c>
      <c r="S86" s="94">
        <f t="shared" si="38"/>
        <v>17937</v>
      </c>
      <c r="T86" s="97">
        <f t="shared" si="38"/>
        <v>58570</v>
      </c>
      <c r="U86" s="94">
        <f t="shared" si="38"/>
        <v>13774</v>
      </c>
      <c r="V86" s="96">
        <f t="shared" si="38"/>
        <v>16916</v>
      </c>
      <c r="W86" s="485">
        <f t="shared" si="38"/>
        <v>13028</v>
      </c>
      <c r="X86" s="97">
        <f t="shared" si="38"/>
        <v>33931</v>
      </c>
      <c r="Y86" s="98">
        <f t="shared" si="38"/>
        <v>32358</v>
      </c>
      <c r="Z86" s="731">
        <f t="shared" si="38"/>
        <v>27200</v>
      </c>
    </row>
    <row r="87" spans="1:26" s="41" customFormat="1" x14ac:dyDescent="0.25">
      <c r="A87" s="125" t="s">
        <v>198</v>
      </c>
      <c r="B87" s="53" t="s">
        <v>646</v>
      </c>
      <c r="C87" s="898" t="s">
        <v>878</v>
      </c>
      <c r="D87" s="899"/>
      <c r="E87" s="899"/>
      <c r="F87" s="417">
        <f>SUM(F88:F89)</f>
        <v>354038</v>
      </c>
      <c r="G87" s="417">
        <f>SUM(G88:G89)</f>
        <v>317948</v>
      </c>
      <c r="H87" s="256">
        <v>293493</v>
      </c>
      <c r="I87" s="256">
        <v>300228</v>
      </c>
      <c r="J87" s="256">
        <f>SUM(J88:J89)</f>
        <v>305388</v>
      </c>
      <c r="K87" s="155">
        <f>SUM(K88:K89)</f>
        <v>0</v>
      </c>
      <c r="L87" s="167">
        <f t="shared" si="2"/>
        <v>305388</v>
      </c>
      <c r="M87" s="76">
        <f t="shared" ref="M87:Z87" si="39">SUM(M88:M89)</f>
        <v>115930</v>
      </c>
      <c r="N87" s="13">
        <f t="shared" si="39"/>
        <v>189458</v>
      </c>
      <c r="O87" s="76">
        <f t="shared" si="39"/>
        <v>20889</v>
      </c>
      <c r="P87" s="13">
        <f t="shared" si="39"/>
        <v>24731</v>
      </c>
      <c r="Q87" s="13">
        <f t="shared" si="39"/>
        <v>18825</v>
      </c>
      <c r="R87" s="13">
        <f t="shared" si="39"/>
        <v>27223</v>
      </c>
      <c r="S87" s="13">
        <f t="shared" si="39"/>
        <v>17937</v>
      </c>
      <c r="T87" s="81">
        <f t="shared" si="39"/>
        <v>58570</v>
      </c>
      <c r="U87" s="13">
        <f t="shared" si="39"/>
        <v>13774</v>
      </c>
      <c r="V87" s="43">
        <f t="shared" si="39"/>
        <v>16916</v>
      </c>
      <c r="W87" s="486">
        <f t="shared" si="39"/>
        <v>13028</v>
      </c>
      <c r="X87" s="81">
        <f t="shared" si="39"/>
        <v>33935</v>
      </c>
      <c r="Y87" s="45">
        <f t="shared" si="39"/>
        <v>32360</v>
      </c>
      <c r="Z87" s="730">
        <f t="shared" si="39"/>
        <v>27200</v>
      </c>
    </row>
    <row r="88" spans="1:26" x14ac:dyDescent="0.25">
      <c r="B88" s="55"/>
      <c r="C88" s="267"/>
      <c r="D88" s="294" t="s">
        <v>1000</v>
      </c>
      <c r="E88" s="294"/>
      <c r="F88" s="418">
        <v>200400</v>
      </c>
      <c r="G88" s="418">
        <v>134216</v>
      </c>
      <c r="H88" s="249">
        <v>107548</v>
      </c>
      <c r="I88" s="249">
        <v>112791</v>
      </c>
      <c r="J88" s="249">
        <f>SUM(O88:Z88)</f>
        <v>115930</v>
      </c>
      <c r="K88" s="148"/>
      <c r="L88" s="166">
        <f>SUM(J88:K88)</f>
        <v>115930</v>
      </c>
      <c r="M88" s="74">
        <f>L88</f>
        <v>115930</v>
      </c>
      <c r="N88" s="1"/>
      <c r="O88" s="74">
        <v>4793</v>
      </c>
      <c r="P88" s="1">
        <v>7767</v>
      </c>
      <c r="Q88" s="1">
        <v>7934</v>
      </c>
      <c r="R88" s="1">
        <v>5787</v>
      </c>
      <c r="S88" s="1">
        <v>5963</v>
      </c>
      <c r="T88" s="80">
        <v>15029</v>
      </c>
      <c r="U88" s="1">
        <v>3444</v>
      </c>
      <c r="V88" s="42">
        <v>3729</v>
      </c>
      <c r="W88" s="487">
        <v>3002</v>
      </c>
      <c r="X88" s="80">
        <v>21943</v>
      </c>
      <c r="Y88" s="44">
        <f>7687+12152</f>
        <v>19839</v>
      </c>
      <c r="Z88" s="718">
        <v>16700</v>
      </c>
    </row>
    <row r="89" spans="1:26" x14ac:dyDescent="0.25">
      <c r="B89" s="55"/>
      <c r="C89" s="267"/>
      <c r="D89" s="294" t="s">
        <v>1001</v>
      </c>
      <c r="E89" s="294"/>
      <c r="F89" s="418">
        <v>153638</v>
      </c>
      <c r="G89" s="418">
        <v>183732</v>
      </c>
      <c r="H89" s="249">
        <v>185945</v>
      </c>
      <c r="I89" s="249">
        <v>187437</v>
      </c>
      <c r="J89" s="249">
        <f>SUM(O89:Z89)</f>
        <v>189458</v>
      </c>
      <c r="K89" s="148"/>
      <c r="L89" s="166">
        <f>SUM(J89:K89)</f>
        <v>189458</v>
      </c>
      <c r="M89" s="74"/>
      <c r="N89" s="1">
        <f>L89</f>
        <v>189458</v>
      </c>
      <c r="O89" s="74">
        <v>16096</v>
      </c>
      <c r="P89" s="1">
        <v>16964</v>
      </c>
      <c r="Q89" s="1">
        <v>10891</v>
      </c>
      <c r="R89" s="1">
        <v>21436</v>
      </c>
      <c r="S89" s="1">
        <v>11974</v>
      </c>
      <c r="T89" s="80">
        <v>43541</v>
      </c>
      <c r="U89" s="1">
        <v>10330</v>
      </c>
      <c r="V89" s="42">
        <v>13187</v>
      </c>
      <c r="W89" s="487">
        <v>10026</v>
      </c>
      <c r="X89" s="80">
        <v>11992</v>
      </c>
      <c r="Y89" s="44">
        <v>12521</v>
      </c>
      <c r="Z89" s="718">
        <v>10500</v>
      </c>
    </row>
    <row r="90" spans="1:26" s="41" customFormat="1" hidden="1" x14ac:dyDescent="0.25">
      <c r="A90" s="125" t="s">
        <v>199</v>
      </c>
      <c r="B90" s="53" t="s">
        <v>647</v>
      </c>
      <c r="C90" s="898" t="s">
        <v>200</v>
      </c>
      <c r="D90" s="899"/>
      <c r="E90" s="899"/>
      <c r="F90" s="417">
        <f t="shared" ref="F90:G92" si="40">SUM(N90:Y90)</f>
        <v>0</v>
      </c>
      <c r="G90" s="417">
        <f t="shared" si="40"/>
        <v>0</v>
      </c>
      <c r="H90" s="256">
        <v>0</v>
      </c>
      <c r="I90" s="256">
        <v>0</v>
      </c>
      <c r="J90" s="256">
        <f>SUM(O90:Z90)</f>
        <v>0</v>
      </c>
      <c r="K90" s="155"/>
      <c r="L90" s="167">
        <f t="shared" si="2"/>
        <v>0</v>
      </c>
      <c r="M90" s="76"/>
      <c r="N90" s="13"/>
      <c r="O90" s="76"/>
      <c r="P90" s="13"/>
      <c r="Q90" s="13"/>
      <c r="R90" s="13"/>
      <c r="S90" s="13"/>
      <c r="T90" s="81"/>
      <c r="U90" s="13"/>
      <c r="V90" s="43"/>
      <c r="W90" s="486"/>
      <c r="X90" s="81"/>
      <c r="Y90" s="45"/>
      <c r="Z90" s="730"/>
    </row>
    <row r="91" spans="1:26" s="41" customFormat="1" hidden="1" x14ac:dyDescent="0.25">
      <c r="A91" s="125" t="s">
        <v>201</v>
      </c>
      <c r="B91" s="53" t="s">
        <v>648</v>
      </c>
      <c r="C91" s="898" t="s">
        <v>202</v>
      </c>
      <c r="D91" s="899"/>
      <c r="E91" s="899"/>
      <c r="F91" s="417">
        <f t="shared" si="40"/>
        <v>0</v>
      </c>
      <c r="G91" s="417">
        <f t="shared" si="40"/>
        <v>0</v>
      </c>
      <c r="H91" s="256">
        <v>0</v>
      </c>
      <c r="I91" s="256">
        <v>0</v>
      </c>
      <c r="J91" s="256">
        <f>SUM(O91:Z91)</f>
        <v>0</v>
      </c>
      <c r="K91" s="155"/>
      <c r="L91" s="167">
        <f t="shared" si="2"/>
        <v>0</v>
      </c>
      <c r="M91" s="76"/>
      <c r="N91" s="13"/>
      <c r="O91" s="76"/>
      <c r="P91" s="13"/>
      <c r="Q91" s="13"/>
      <c r="R91" s="13"/>
      <c r="S91" s="13"/>
      <c r="T91" s="81"/>
      <c r="U91" s="13"/>
      <c r="V91" s="43"/>
      <c r="W91" s="486"/>
      <c r="X91" s="81"/>
      <c r="Y91" s="45"/>
      <c r="Z91" s="730"/>
    </row>
    <row r="92" spans="1:26" s="41" customFormat="1" hidden="1" x14ac:dyDescent="0.25">
      <c r="A92" s="125" t="s">
        <v>203</v>
      </c>
      <c r="B92" s="53" t="s">
        <v>649</v>
      </c>
      <c r="C92" s="898" t="s">
        <v>204</v>
      </c>
      <c r="D92" s="899"/>
      <c r="E92" s="899"/>
      <c r="F92" s="417">
        <f t="shared" si="40"/>
        <v>0</v>
      </c>
      <c r="G92" s="417">
        <f t="shared" si="40"/>
        <v>0</v>
      </c>
      <c r="H92" s="256">
        <v>0</v>
      </c>
      <c r="I92" s="256">
        <v>0</v>
      </c>
      <c r="J92" s="256">
        <f>SUM(O92:Z92)</f>
        <v>0</v>
      </c>
      <c r="K92" s="155"/>
      <c r="L92" s="167">
        <f t="shared" si="2"/>
        <v>0</v>
      </c>
      <c r="M92" s="76"/>
      <c r="N92" s="13"/>
      <c r="O92" s="76"/>
      <c r="P92" s="13"/>
      <c r="Q92" s="13"/>
      <c r="R92" s="13"/>
      <c r="S92" s="13"/>
      <c r="T92" s="81"/>
      <c r="U92" s="13"/>
      <c r="V92" s="43"/>
      <c r="W92" s="486"/>
      <c r="X92" s="81"/>
      <c r="Y92" s="45"/>
      <c r="Z92" s="730"/>
    </row>
    <row r="93" spans="1:26" s="41" customFormat="1" x14ac:dyDescent="0.25">
      <c r="A93" s="125" t="s">
        <v>205</v>
      </c>
      <c r="B93" s="53" t="s">
        <v>650</v>
      </c>
      <c r="C93" s="898" t="s">
        <v>206</v>
      </c>
      <c r="D93" s="899"/>
      <c r="E93" s="899"/>
      <c r="F93" s="417">
        <f>SUM(F94:F95)</f>
        <v>24000</v>
      </c>
      <c r="G93" s="417">
        <f>SUM(G94:G95)</f>
        <v>24000</v>
      </c>
      <c r="H93" s="256">
        <v>24000</v>
      </c>
      <c r="I93" s="256">
        <v>23996</v>
      </c>
      <c r="J93" s="256">
        <f>SUM(J94:J95)</f>
        <v>-6</v>
      </c>
      <c r="K93" s="155">
        <f>SUM(K94:K95)</f>
        <v>0</v>
      </c>
      <c r="L93" s="167">
        <f>SUM(J93:K93)</f>
        <v>-6</v>
      </c>
      <c r="M93" s="76">
        <f>SUM(M94:M95)</f>
        <v>-4</v>
      </c>
      <c r="N93" s="13">
        <f t="shared" ref="N93:Z93" si="41">SUM(N94:N95)</f>
        <v>-2</v>
      </c>
      <c r="O93" s="76">
        <f t="shared" si="41"/>
        <v>0</v>
      </c>
      <c r="P93" s="13">
        <f t="shared" si="41"/>
        <v>0</v>
      </c>
      <c r="Q93" s="13">
        <f t="shared" si="41"/>
        <v>0</v>
      </c>
      <c r="R93" s="13">
        <f t="shared" si="41"/>
        <v>0</v>
      </c>
      <c r="S93" s="13">
        <f t="shared" si="41"/>
        <v>0</v>
      </c>
      <c r="T93" s="81">
        <f t="shared" si="41"/>
        <v>0</v>
      </c>
      <c r="U93" s="13">
        <f t="shared" si="41"/>
        <v>0</v>
      </c>
      <c r="V93" s="43">
        <f t="shared" si="41"/>
        <v>0</v>
      </c>
      <c r="W93" s="486">
        <f t="shared" si="41"/>
        <v>0</v>
      </c>
      <c r="X93" s="81">
        <f t="shared" si="41"/>
        <v>-4</v>
      </c>
      <c r="Y93" s="45">
        <f t="shared" si="41"/>
        <v>-2</v>
      </c>
      <c r="Z93" s="730">
        <f t="shared" si="41"/>
        <v>0</v>
      </c>
    </row>
    <row r="94" spans="1:26" x14ac:dyDescent="0.25">
      <c r="B94" s="55"/>
      <c r="C94" s="267"/>
      <c r="D94" s="299" t="s">
        <v>1000</v>
      </c>
      <c r="E94" s="298"/>
      <c r="F94" s="418">
        <v>8000</v>
      </c>
      <c r="G94" s="418">
        <v>8000</v>
      </c>
      <c r="H94" s="249">
        <v>8000</v>
      </c>
      <c r="I94" s="249">
        <v>7998</v>
      </c>
      <c r="J94" s="249">
        <f>SUM(O94:Z94)</f>
        <v>-4</v>
      </c>
      <c r="K94" s="148"/>
      <c r="L94" s="166">
        <f>SUM(J94:K94)</f>
        <v>-4</v>
      </c>
      <c r="M94" s="74">
        <f>L94</f>
        <v>-4</v>
      </c>
      <c r="N94" s="1"/>
      <c r="O94" s="74"/>
      <c r="P94" s="1"/>
      <c r="Q94" s="1"/>
      <c r="R94" s="1"/>
      <c r="S94" s="1"/>
      <c r="T94" s="80"/>
      <c r="U94" s="1"/>
      <c r="V94" s="42"/>
      <c r="W94" s="487"/>
      <c r="X94" s="80">
        <v>-2</v>
      </c>
      <c r="Y94" s="44">
        <v>-2</v>
      </c>
      <c r="Z94" s="718"/>
    </row>
    <row r="95" spans="1:26" ht="15.75" thickBot="1" x14ac:dyDescent="0.3">
      <c r="B95" s="324"/>
      <c r="C95" s="325"/>
      <c r="D95" s="304" t="s">
        <v>1001</v>
      </c>
      <c r="E95" s="326"/>
      <c r="F95" s="421">
        <v>16000</v>
      </c>
      <c r="G95" s="421">
        <v>16000</v>
      </c>
      <c r="H95" s="327">
        <v>16000</v>
      </c>
      <c r="I95" s="327">
        <v>15998</v>
      </c>
      <c r="J95" s="327">
        <f>SUM(O95:Z95)</f>
        <v>-2</v>
      </c>
      <c r="K95" s="328"/>
      <c r="L95" s="305">
        <f>SUM(J95:K95)</f>
        <v>-2</v>
      </c>
      <c r="M95" s="306"/>
      <c r="N95" s="307">
        <f>L95</f>
        <v>-2</v>
      </c>
      <c r="O95" s="306"/>
      <c r="P95" s="307"/>
      <c r="Q95" s="307"/>
      <c r="R95" s="307"/>
      <c r="S95" s="307"/>
      <c r="T95" s="308"/>
      <c r="U95" s="307"/>
      <c r="V95" s="309"/>
      <c r="W95" s="666"/>
      <c r="X95" s="308">
        <v>-2</v>
      </c>
      <c r="Y95" s="310"/>
      <c r="Z95" s="733"/>
    </row>
    <row r="96" spans="1:26" ht="15.75" thickBot="1" x14ac:dyDescent="0.3">
      <c r="B96" s="83" t="s">
        <v>207</v>
      </c>
      <c r="C96" s="877" t="s">
        <v>208</v>
      </c>
      <c r="D96" s="878"/>
      <c r="E96" s="878"/>
      <c r="F96" s="410">
        <f>F97+F98+F99+F100+F101+F102+F103+F107</f>
        <v>0</v>
      </c>
      <c r="G96" s="592"/>
      <c r="H96" s="252">
        <v>0</v>
      </c>
      <c r="I96" s="252">
        <v>0</v>
      </c>
      <c r="J96" s="252">
        <f>J97+J98+J99+J100+J101+J102+J103+J107</f>
        <v>0</v>
      </c>
      <c r="K96" s="151">
        <f t="shared" ref="K96:Z96" si="42">K97+K98+K99+K100+K101+K102+K103+K107</f>
        <v>0</v>
      </c>
      <c r="L96" s="163">
        <f t="shared" si="2"/>
        <v>0</v>
      </c>
      <c r="M96" s="85">
        <f>M97+M98+M99+M100+M101+M102+M103+M107</f>
        <v>0</v>
      </c>
      <c r="N96" s="86">
        <f>N97+N98+N99+N100+N101+N102+N103+N107</f>
        <v>0</v>
      </c>
      <c r="O96" s="85">
        <f t="shared" si="42"/>
        <v>0</v>
      </c>
      <c r="P96" s="86">
        <f t="shared" si="42"/>
        <v>0</v>
      </c>
      <c r="Q96" s="86">
        <f t="shared" si="42"/>
        <v>0</v>
      </c>
      <c r="R96" s="86">
        <f t="shared" si="42"/>
        <v>0</v>
      </c>
      <c r="S96" s="86">
        <f t="shared" si="42"/>
        <v>0</v>
      </c>
      <c r="T96" s="89">
        <f t="shared" si="42"/>
        <v>0</v>
      </c>
      <c r="U96" s="86">
        <f t="shared" si="42"/>
        <v>0</v>
      </c>
      <c r="V96" s="88">
        <f t="shared" si="42"/>
        <v>0</v>
      </c>
      <c r="W96" s="482">
        <f t="shared" si="42"/>
        <v>0</v>
      </c>
      <c r="X96" s="89">
        <f t="shared" si="42"/>
        <v>0</v>
      </c>
      <c r="Y96" s="90">
        <f t="shared" si="42"/>
        <v>0</v>
      </c>
      <c r="Z96" s="728">
        <f t="shared" si="42"/>
        <v>0</v>
      </c>
    </row>
    <row r="97" spans="1:27" s="18" customFormat="1" hidden="1" x14ac:dyDescent="0.25">
      <c r="A97" s="125" t="s">
        <v>879</v>
      </c>
      <c r="B97" s="114" t="s">
        <v>880</v>
      </c>
      <c r="C97" s="900" t="s">
        <v>881</v>
      </c>
      <c r="D97" s="901"/>
      <c r="E97" s="901"/>
      <c r="F97" s="416">
        <f t="shared" ref="F97:F102" si="43">SUM(N97:Y97)</f>
        <v>0</v>
      </c>
      <c r="G97" s="586"/>
      <c r="H97" s="248">
        <v>0</v>
      </c>
      <c r="I97" s="248">
        <v>0</v>
      </c>
      <c r="J97" s="248">
        <f t="shared" ref="J97:J102" si="44">SUM(O97:Z97)</f>
        <v>0</v>
      </c>
      <c r="K97" s="147"/>
      <c r="L97" s="165">
        <f t="shared" si="2"/>
        <v>0</v>
      </c>
      <c r="M97" s="93"/>
      <c r="N97" s="94"/>
      <c r="O97" s="93"/>
      <c r="P97" s="94"/>
      <c r="Q97" s="94"/>
      <c r="R97" s="94"/>
      <c r="S97" s="94"/>
      <c r="T97" s="97"/>
      <c r="U97" s="94"/>
      <c r="V97" s="632"/>
      <c r="W97" s="669"/>
      <c r="X97" s="97"/>
      <c r="Y97" s="98"/>
      <c r="Z97" s="731"/>
    </row>
    <row r="98" spans="1:27" s="18" customFormat="1" hidden="1" x14ac:dyDescent="0.25">
      <c r="A98" s="125" t="s">
        <v>209</v>
      </c>
      <c r="B98" s="114" t="s">
        <v>651</v>
      </c>
      <c r="C98" s="900" t="s">
        <v>210</v>
      </c>
      <c r="D98" s="901"/>
      <c r="E98" s="901"/>
      <c r="F98" s="416">
        <f t="shared" si="43"/>
        <v>0</v>
      </c>
      <c r="G98" s="586"/>
      <c r="H98" s="248">
        <v>0</v>
      </c>
      <c r="I98" s="248">
        <v>0</v>
      </c>
      <c r="J98" s="248">
        <f t="shared" si="44"/>
        <v>0</v>
      </c>
      <c r="K98" s="147"/>
      <c r="L98" s="165">
        <f t="shared" si="2"/>
        <v>0</v>
      </c>
      <c r="M98" s="93"/>
      <c r="N98" s="94"/>
      <c r="O98" s="93"/>
      <c r="P98" s="94"/>
      <c r="Q98" s="94"/>
      <c r="R98" s="94"/>
      <c r="S98" s="94"/>
      <c r="T98" s="97"/>
      <c r="U98" s="94"/>
      <c r="V98" s="632"/>
      <c r="W98" s="669"/>
      <c r="X98" s="97"/>
      <c r="Y98" s="98"/>
      <c r="Z98" s="731"/>
    </row>
    <row r="99" spans="1:27" s="18" customFormat="1" hidden="1" x14ac:dyDescent="0.25">
      <c r="A99" s="125" t="s">
        <v>211</v>
      </c>
      <c r="B99" s="91" t="s">
        <v>652</v>
      </c>
      <c r="C99" s="873" t="s">
        <v>352</v>
      </c>
      <c r="D99" s="874"/>
      <c r="E99" s="874"/>
      <c r="F99" s="419">
        <f t="shared" si="43"/>
        <v>0</v>
      </c>
      <c r="G99" s="588"/>
      <c r="H99" s="250">
        <v>0</v>
      </c>
      <c r="I99" s="250">
        <v>0</v>
      </c>
      <c r="J99" s="250">
        <f t="shared" si="44"/>
        <v>0</v>
      </c>
      <c r="K99" s="149"/>
      <c r="L99" s="165">
        <f t="shared" si="2"/>
        <v>0</v>
      </c>
      <c r="M99" s="93"/>
      <c r="N99" s="94"/>
      <c r="O99" s="93"/>
      <c r="P99" s="94"/>
      <c r="Q99" s="94"/>
      <c r="R99" s="94"/>
      <c r="S99" s="94"/>
      <c r="T99" s="97"/>
      <c r="U99" s="94"/>
      <c r="V99" s="632"/>
      <c r="W99" s="669"/>
      <c r="X99" s="97"/>
      <c r="Y99" s="98"/>
      <c r="Z99" s="731"/>
    </row>
    <row r="100" spans="1:27" s="18" customFormat="1" hidden="1" x14ac:dyDescent="0.25">
      <c r="A100" s="125" t="s">
        <v>212</v>
      </c>
      <c r="B100" s="114" t="s">
        <v>653</v>
      </c>
      <c r="C100" s="873" t="s">
        <v>882</v>
      </c>
      <c r="D100" s="874"/>
      <c r="E100" s="874"/>
      <c r="F100" s="419">
        <f t="shared" si="43"/>
        <v>0</v>
      </c>
      <c r="G100" s="588"/>
      <c r="H100" s="250">
        <v>0</v>
      </c>
      <c r="I100" s="250">
        <v>0</v>
      </c>
      <c r="J100" s="250">
        <f t="shared" si="44"/>
        <v>0</v>
      </c>
      <c r="K100" s="149"/>
      <c r="L100" s="165">
        <f t="shared" si="2"/>
        <v>0</v>
      </c>
      <c r="M100" s="93"/>
      <c r="N100" s="94"/>
      <c r="O100" s="93"/>
      <c r="P100" s="94"/>
      <c r="Q100" s="94"/>
      <c r="R100" s="94"/>
      <c r="S100" s="94"/>
      <c r="T100" s="97"/>
      <c r="U100" s="94"/>
      <c r="V100" s="632"/>
      <c r="W100" s="669"/>
      <c r="X100" s="97"/>
      <c r="Y100" s="98"/>
      <c r="Z100" s="731"/>
    </row>
    <row r="101" spans="1:27" s="18" customFormat="1" hidden="1" x14ac:dyDescent="0.25">
      <c r="A101" s="125" t="s">
        <v>213</v>
      </c>
      <c r="B101" s="91" t="s">
        <v>654</v>
      </c>
      <c r="C101" s="873" t="s">
        <v>883</v>
      </c>
      <c r="D101" s="874"/>
      <c r="E101" s="874"/>
      <c r="F101" s="419">
        <f t="shared" si="43"/>
        <v>0</v>
      </c>
      <c r="G101" s="588"/>
      <c r="H101" s="250">
        <v>0</v>
      </c>
      <c r="I101" s="250">
        <v>0</v>
      </c>
      <c r="J101" s="250">
        <f t="shared" si="44"/>
        <v>0</v>
      </c>
      <c r="K101" s="149"/>
      <c r="L101" s="165">
        <f t="shared" si="2"/>
        <v>0</v>
      </c>
      <c r="M101" s="93"/>
      <c r="N101" s="94"/>
      <c r="O101" s="93"/>
      <c r="P101" s="94"/>
      <c r="Q101" s="94"/>
      <c r="R101" s="94"/>
      <c r="S101" s="94"/>
      <c r="T101" s="97"/>
      <c r="U101" s="94"/>
      <c r="V101" s="632"/>
      <c r="W101" s="669"/>
      <c r="X101" s="97"/>
      <c r="Y101" s="98"/>
      <c r="Z101" s="731"/>
    </row>
    <row r="102" spans="1:27" s="18" customFormat="1" hidden="1" x14ac:dyDescent="0.25">
      <c r="A102" s="125" t="s">
        <v>214</v>
      </c>
      <c r="B102" s="114" t="s">
        <v>655</v>
      </c>
      <c r="C102" s="873" t="s">
        <v>215</v>
      </c>
      <c r="D102" s="874"/>
      <c r="E102" s="874"/>
      <c r="F102" s="419">
        <f t="shared" si="43"/>
        <v>0</v>
      </c>
      <c r="G102" s="588"/>
      <c r="H102" s="250">
        <v>0</v>
      </c>
      <c r="I102" s="250">
        <v>0</v>
      </c>
      <c r="J102" s="250">
        <f t="shared" si="44"/>
        <v>0</v>
      </c>
      <c r="K102" s="149"/>
      <c r="L102" s="165">
        <f t="shared" si="2"/>
        <v>0</v>
      </c>
      <c r="M102" s="93"/>
      <c r="N102" s="94"/>
      <c r="O102" s="93"/>
      <c r="P102" s="94"/>
      <c r="Q102" s="94"/>
      <c r="R102" s="94"/>
      <c r="S102" s="94"/>
      <c r="T102" s="97"/>
      <c r="U102" s="94"/>
      <c r="V102" s="632"/>
      <c r="W102" s="669"/>
      <c r="X102" s="97"/>
      <c r="Y102" s="98"/>
      <c r="Z102" s="731"/>
    </row>
    <row r="103" spans="1:27" s="18" customFormat="1" hidden="1" x14ac:dyDescent="0.25">
      <c r="A103" s="125" t="s">
        <v>216</v>
      </c>
      <c r="B103" s="91" t="s">
        <v>656</v>
      </c>
      <c r="C103" s="873" t="s">
        <v>217</v>
      </c>
      <c r="D103" s="874"/>
      <c r="E103" s="874"/>
      <c r="F103" s="419">
        <f>F104+F105+F106</f>
        <v>0</v>
      </c>
      <c r="G103" s="588"/>
      <c r="H103" s="250">
        <v>0</v>
      </c>
      <c r="I103" s="250">
        <v>0</v>
      </c>
      <c r="J103" s="250">
        <f>J104+J105+J106</f>
        <v>0</v>
      </c>
      <c r="K103" s="149">
        <f t="shared" ref="K103:Z103" si="45">K104+K105+K106</f>
        <v>0</v>
      </c>
      <c r="L103" s="165">
        <f t="shared" si="2"/>
        <v>0</v>
      </c>
      <c r="M103" s="93">
        <f>M104+M105+M106</f>
        <v>0</v>
      </c>
      <c r="N103" s="94">
        <f>N104+N105+N106</f>
        <v>0</v>
      </c>
      <c r="O103" s="93">
        <f t="shared" si="45"/>
        <v>0</v>
      </c>
      <c r="P103" s="94">
        <f t="shared" si="45"/>
        <v>0</v>
      </c>
      <c r="Q103" s="94">
        <f t="shared" si="45"/>
        <v>0</v>
      </c>
      <c r="R103" s="94">
        <f t="shared" si="45"/>
        <v>0</v>
      </c>
      <c r="S103" s="94">
        <f t="shared" si="45"/>
        <v>0</v>
      </c>
      <c r="T103" s="97">
        <f t="shared" si="45"/>
        <v>0</v>
      </c>
      <c r="U103" s="94">
        <f t="shared" si="45"/>
        <v>0</v>
      </c>
      <c r="V103" s="632">
        <f t="shared" si="45"/>
        <v>0</v>
      </c>
      <c r="W103" s="669">
        <f t="shared" si="45"/>
        <v>0</v>
      </c>
      <c r="X103" s="97">
        <f t="shared" si="45"/>
        <v>0</v>
      </c>
      <c r="Y103" s="98">
        <f t="shared" si="45"/>
        <v>0</v>
      </c>
      <c r="Z103" s="731">
        <f t="shared" si="45"/>
        <v>0</v>
      </c>
    </row>
    <row r="104" spans="1:27" hidden="1" x14ac:dyDescent="0.25">
      <c r="B104" s="55"/>
      <c r="C104" s="2"/>
      <c r="D104" s="850" t="s">
        <v>343</v>
      </c>
      <c r="E104" s="850"/>
      <c r="F104" s="418">
        <f>SUM(N104:Y104)</f>
        <v>0</v>
      </c>
      <c r="G104" s="596"/>
      <c r="H104" s="249">
        <v>0</v>
      </c>
      <c r="I104" s="249">
        <v>0</v>
      </c>
      <c r="J104" s="249">
        <f t="shared" ref="J104:J106" si="46">SUM(O104:Z104)</f>
        <v>0</v>
      </c>
      <c r="K104" s="148"/>
      <c r="L104" s="166">
        <f t="shared" si="2"/>
        <v>0</v>
      </c>
      <c r="M104" s="74"/>
      <c r="N104" s="1"/>
      <c r="O104" s="74"/>
      <c r="P104" s="1"/>
      <c r="Q104" s="1"/>
      <c r="R104" s="1"/>
      <c r="S104" s="1"/>
      <c r="T104" s="80"/>
      <c r="U104" s="1"/>
      <c r="V104" s="633"/>
      <c r="W104" s="670"/>
      <c r="X104" s="80"/>
      <c r="Y104" s="44"/>
      <c r="Z104" s="718"/>
      <c r="AA104" s="21"/>
    </row>
    <row r="105" spans="1:27" hidden="1" x14ac:dyDescent="0.25">
      <c r="B105" s="55"/>
      <c r="C105" s="2"/>
      <c r="D105" s="850" t="s">
        <v>344</v>
      </c>
      <c r="E105" s="850"/>
      <c r="F105" s="418">
        <f>SUM(N105:Y105)</f>
        <v>0</v>
      </c>
      <c r="G105" s="596"/>
      <c r="H105" s="249">
        <v>0</v>
      </c>
      <c r="I105" s="249">
        <v>0</v>
      </c>
      <c r="J105" s="249">
        <f t="shared" si="46"/>
        <v>0</v>
      </c>
      <c r="K105" s="148"/>
      <c r="L105" s="166">
        <f t="shared" si="2"/>
        <v>0</v>
      </c>
      <c r="M105" s="74"/>
      <c r="N105" s="1"/>
      <c r="O105" s="74"/>
      <c r="P105" s="1"/>
      <c r="Q105" s="1"/>
      <c r="R105" s="1"/>
      <c r="S105" s="1"/>
      <c r="T105" s="80"/>
      <c r="U105" s="1"/>
      <c r="V105" s="633"/>
      <c r="W105" s="670"/>
      <c r="X105" s="80"/>
      <c r="Y105" s="44"/>
      <c r="Z105" s="718"/>
    </row>
    <row r="106" spans="1:27" hidden="1" x14ac:dyDescent="0.25">
      <c r="B106" s="55"/>
      <c r="C106" s="2"/>
      <c r="D106" s="850" t="s">
        <v>345</v>
      </c>
      <c r="E106" s="850"/>
      <c r="F106" s="418">
        <f>SUM(N106:Y106)</f>
        <v>0</v>
      </c>
      <c r="G106" s="596"/>
      <c r="H106" s="249">
        <v>0</v>
      </c>
      <c r="I106" s="249">
        <v>0</v>
      </c>
      <c r="J106" s="249">
        <f t="shared" si="46"/>
        <v>0</v>
      </c>
      <c r="K106" s="148"/>
      <c r="L106" s="166">
        <f t="shared" si="2"/>
        <v>0</v>
      </c>
      <c r="M106" s="74"/>
      <c r="N106" s="1"/>
      <c r="O106" s="74"/>
      <c r="P106" s="1"/>
      <c r="Q106" s="1"/>
      <c r="R106" s="1"/>
      <c r="S106" s="1"/>
      <c r="T106" s="80"/>
      <c r="U106" s="1"/>
      <c r="V106" s="633"/>
      <c r="W106" s="670"/>
      <c r="X106" s="80"/>
      <c r="Y106" s="44"/>
      <c r="Z106" s="718"/>
    </row>
    <row r="107" spans="1:27" s="18" customFormat="1" hidden="1" x14ac:dyDescent="0.25">
      <c r="A107" s="125" t="s">
        <v>218</v>
      </c>
      <c r="B107" s="91" t="s">
        <v>657</v>
      </c>
      <c r="C107" s="873" t="s">
        <v>219</v>
      </c>
      <c r="D107" s="874"/>
      <c r="E107" s="874"/>
      <c r="F107" s="419">
        <f>F108+F109+F110+F111</f>
        <v>0</v>
      </c>
      <c r="G107" s="588"/>
      <c r="H107" s="250">
        <v>0</v>
      </c>
      <c r="I107" s="250">
        <v>0</v>
      </c>
      <c r="J107" s="250">
        <f>J108+J109+J110+J111</f>
        <v>0</v>
      </c>
      <c r="K107" s="149">
        <f t="shared" ref="K107:Z107" si="47">K108+K109+K110+K111</f>
        <v>0</v>
      </c>
      <c r="L107" s="165">
        <f t="shared" ref="L107:L170" si="48">SUM(J107:K107)</f>
        <v>0</v>
      </c>
      <c r="M107" s="93">
        <f>M108+M109+M110+M111</f>
        <v>0</v>
      </c>
      <c r="N107" s="94">
        <f>N108+N109+N110+N111</f>
        <v>0</v>
      </c>
      <c r="O107" s="93">
        <f t="shared" si="47"/>
        <v>0</v>
      </c>
      <c r="P107" s="94">
        <f t="shared" si="47"/>
        <v>0</v>
      </c>
      <c r="Q107" s="94">
        <f t="shared" si="47"/>
        <v>0</v>
      </c>
      <c r="R107" s="94">
        <f t="shared" si="47"/>
        <v>0</v>
      </c>
      <c r="S107" s="94">
        <f t="shared" si="47"/>
        <v>0</v>
      </c>
      <c r="T107" s="97">
        <f t="shared" si="47"/>
        <v>0</v>
      </c>
      <c r="U107" s="94">
        <f t="shared" si="47"/>
        <v>0</v>
      </c>
      <c r="V107" s="632">
        <f t="shared" si="47"/>
        <v>0</v>
      </c>
      <c r="W107" s="669">
        <f t="shared" si="47"/>
        <v>0</v>
      </c>
      <c r="X107" s="97">
        <f t="shared" si="47"/>
        <v>0</v>
      </c>
      <c r="Y107" s="98">
        <f t="shared" si="47"/>
        <v>0</v>
      </c>
      <c r="Z107" s="731">
        <f t="shared" si="47"/>
        <v>0</v>
      </c>
    </row>
    <row r="108" spans="1:27" hidden="1" x14ac:dyDescent="0.25">
      <c r="B108" s="55"/>
      <c r="C108" s="2"/>
      <c r="D108" s="850" t="s">
        <v>836</v>
      </c>
      <c r="E108" s="850"/>
      <c r="F108" s="418">
        <f>SUM(N108:Y108)</f>
        <v>0</v>
      </c>
      <c r="G108" s="596"/>
      <c r="H108" s="249">
        <v>0</v>
      </c>
      <c r="I108" s="249">
        <v>0</v>
      </c>
      <c r="J108" s="249">
        <f t="shared" ref="J108:J111" si="49">SUM(O108:Z108)</f>
        <v>0</v>
      </c>
      <c r="K108" s="148"/>
      <c r="L108" s="166">
        <f t="shared" si="48"/>
        <v>0</v>
      </c>
      <c r="M108" s="74"/>
      <c r="N108" s="1"/>
      <c r="O108" s="74"/>
      <c r="P108" s="1"/>
      <c r="Q108" s="1"/>
      <c r="R108" s="1"/>
      <c r="S108" s="1"/>
      <c r="T108" s="80"/>
      <c r="U108" s="1"/>
      <c r="V108" s="633"/>
      <c r="W108" s="670"/>
      <c r="X108" s="80"/>
      <c r="Y108" s="44"/>
      <c r="Z108" s="718"/>
    </row>
    <row r="109" spans="1:27" hidden="1" x14ac:dyDescent="0.25">
      <c r="B109" s="55"/>
      <c r="C109" s="2"/>
      <c r="D109" s="850" t="s">
        <v>346</v>
      </c>
      <c r="E109" s="850"/>
      <c r="F109" s="418">
        <f>SUM(N109:Y109)</f>
        <v>0</v>
      </c>
      <c r="G109" s="596"/>
      <c r="H109" s="249">
        <v>0</v>
      </c>
      <c r="I109" s="249">
        <v>0</v>
      </c>
      <c r="J109" s="249">
        <f t="shared" si="49"/>
        <v>0</v>
      </c>
      <c r="K109" s="148"/>
      <c r="L109" s="166">
        <f t="shared" si="48"/>
        <v>0</v>
      </c>
      <c r="M109" s="74"/>
      <c r="N109" s="1"/>
      <c r="O109" s="74"/>
      <c r="P109" s="1"/>
      <c r="Q109" s="1"/>
      <c r="R109" s="1"/>
      <c r="S109" s="1"/>
      <c r="T109" s="80"/>
      <c r="U109" s="1"/>
      <c r="V109" s="633"/>
      <c r="W109" s="670"/>
      <c r="X109" s="80"/>
      <c r="Y109" s="44"/>
      <c r="Z109" s="718"/>
    </row>
    <row r="110" spans="1:27" hidden="1" x14ac:dyDescent="0.25">
      <c r="B110" s="55"/>
      <c r="C110" s="2"/>
      <c r="D110" s="850" t="s">
        <v>837</v>
      </c>
      <c r="E110" s="850"/>
      <c r="F110" s="418">
        <f>SUM(N110:Y110)</f>
        <v>0</v>
      </c>
      <c r="G110" s="596"/>
      <c r="H110" s="249">
        <v>0</v>
      </c>
      <c r="I110" s="249">
        <v>0</v>
      </c>
      <c r="J110" s="249">
        <f t="shared" si="49"/>
        <v>0</v>
      </c>
      <c r="K110" s="148"/>
      <c r="L110" s="166">
        <f t="shared" si="48"/>
        <v>0</v>
      </c>
      <c r="M110" s="74"/>
      <c r="N110" s="1"/>
      <c r="O110" s="74"/>
      <c r="P110" s="1"/>
      <c r="Q110" s="1"/>
      <c r="R110" s="1"/>
      <c r="S110" s="1"/>
      <c r="T110" s="80"/>
      <c r="U110" s="1"/>
      <c r="V110" s="633"/>
      <c r="W110" s="670"/>
      <c r="X110" s="80"/>
      <c r="Y110" s="44"/>
      <c r="Z110" s="718"/>
    </row>
    <row r="111" spans="1:27" ht="15.75" hidden="1" thickBot="1" x14ac:dyDescent="0.3">
      <c r="B111" s="55"/>
      <c r="C111" s="2"/>
      <c r="D111" s="850" t="s">
        <v>835</v>
      </c>
      <c r="E111" s="850"/>
      <c r="F111" s="418">
        <f>SUM(N111:Y111)</f>
        <v>0</v>
      </c>
      <c r="G111" s="596"/>
      <c r="H111" s="249">
        <v>0</v>
      </c>
      <c r="I111" s="249">
        <v>0</v>
      </c>
      <c r="J111" s="249">
        <f t="shared" si="49"/>
        <v>0</v>
      </c>
      <c r="K111" s="148"/>
      <c r="L111" s="166">
        <f t="shared" si="48"/>
        <v>0</v>
      </c>
      <c r="M111" s="74"/>
      <c r="N111" s="1"/>
      <c r="O111" s="74"/>
      <c r="P111" s="1"/>
      <c r="Q111" s="1"/>
      <c r="R111" s="1"/>
      <c r="S111" s="1"/>
      <c r="T111" s="80"/>
      <c r="U111" s="1"/>
      <c r="V111" s="633"/>
      <c r="W111" s="670"/>
      <c r="X111" s="80"/>
      <c r="Y111" s="44"/>
      <c r="Z111" s="718"/>
    </row>
    <row r="112" spans="1:27" ht="15.75" thickBot="1" x14ac:dyDescent="0.3">
      <c r="B112" s="99" t="s">
        <v>220</v>
      </c>
      <c r="C112" s="877" t="s">
        <v>221</v>
      </c>
      <c r="D112" s="878"/>
      <c r="E112" s="878"/>
      <c r="F112" s="410">
        <f>F113+F116+F120+F121+F132+F143+F154+F157+F169+F170+F171+F172+F183</f>
        <v>0</v>
      </c>
      <c r="G112" s="592"/>
      <c r="H112" s="252">
        <v>0</v>
      </c>
      <c r="I112" s="252">
        <v>0</v>
      </c>
      <c r="J112" s="252">
        <f>J113+J116+J120+J121+J132+J143+J154+J157+J169+J170+J171+J172+J183</f>
        <v>0</v>
      </c>
      <c r="K112" s="151">
        <f t="shared" ref="K112:Z112" si="50">K113+K116+K120+K121+K132+K143+K154+K157+K169+K170+K171+K172+K183</f>
        <v>0</v>
      </c>
      <c r="L112" s="163">
        <f t="shared" si="48"/>
        <v>0</v>
      </c>
      <c r="M112" s="85">
        <f>M113+M116+M120+M121+M132+M143+M154+M157+M169+M170+M171+M172+M183</f>
        <v>0</v>
      </c>
      <c r="N112" s="86">
        <f>N113+N116+N120+N121+N132+N143+N154+N157+N169+N170+N171+N172+N183</f>
        <v>0</v>
      </c>
      <c r="O112" s="85">
        <f t="shared" si="50"/>
        <v>0</v>
      </c>
      <c r="P112" s="86">
        <f t="shared" si="50"/>
        <v>0</v>
      </c>
      <c r="Q112" s="86">
        <f t="shared" si="50"/>
        <v>0</v>
      </c>
      <c r="R112" s="86">
        <f t="shared" si="50"/>
        <v>0</v>
      </c>
      <c r="S112" s="86">
        <f t="shared" si="50"/>
        <v>0</v>
      </c>
      <c r="T112" s="89">
        <f t="shared" si="50"/>
        <v>0</v>
      </c>
      <c r="U112" s="86">
        <f t="shared" si="50"/>
        <v>0</v>
      </c>
      <c r="V112" s="88">
        <f t="shared" si="50"/>
        <v>0</v>
      </c>
      <c r="W112" s="482">
        <f t="shared" si="50"/>
        <v>0</v>
      </c>
      <c r="X112" s="89">
        <f t="shared" si="50"/>
        <v>0</v>
      </c>
      <c r="Y112" s="90">
        <f t="shared" si="50"/>
        <v>0</v>
      </c>
      <c r="Z112" s="728">
        <f t="shared" si="50"/>
        <v>0</v>
      </c>
    </row>
    <row r="113" spans="1:26" s="41" customFormat="1" hidden="1" x14ac:dyDescent="0.25">
      <c r="A113" s="125" t="s">
        <v>222</v>
      </c>
      <c r="B113" s="123" t="s">
        <v>658</v>
      </c>
      <c r="C113" s="879" t="s">
        <v>223</v>
      </c>
      <c r="D113" s="880"/>
      <c r="E113" s="880"/>
      <c r="F113" s="422">
        <f>F114+F115</f>
        <v>0</v>
      </c>
      <c r="G113" s="597"/>
      <c r="H113" s="257">
        <v>0</v>
      </c>
      <c r="I113" s="257">
        <v>0</v>
      </c>
      <c r="J113" s="257">
        <f>J114+J115</f>
        <v>0</v>
      </c>
      <c r="K113" s="156">
        <f t="shared" ref="K113:Z113" si="51">K114+K115</f>
        <v>0</v>
      </c>
      <c r="L113" s="168">
        <f t="shared" si="48"/>
        <v>0</v>
      </c>
      <c r="M113" s="170">
        <f>M114+M115</f>
        <v>0</v>
      </c>
      <c r="N113" s="131">
        <f>N114+N115</f>
        <v>0</v>
      </c>
      <c r="O113" s="170">
        <f t="shared" si="51"/>
        <v>0</v>
      </c>
      <c r="P113" s="131">
        <f t="shared" si="51"/>
        <v>0</v>
      </c>
      <c r="Q113" s="131">
        <f t="shared" si="51"/>
        <v>0</v>
      </c>
      <c r="R113" s="131">
        <f t="shared" si="51"/>
        <v>0</v>
      </c>
      <c r="S113" s="131">
        <f t="shared" si="51"/>
        <v>0</v>
      </c>
      <c r="T113" s="132">
        <f t="shared" si="51"/>
        <v>0</v>
      </c>
      <c r="U113" s="131">
        <f t="shared" si="51"/>
        <v>0</v>
      </c>
      <c r="V113" s="634">
        <f t="shared" si="51"/>
        <v>0</v>
      </c>
      <c r="W113" s="671">
        <f t="shared" si="51"/>
        <v>0</v>
      </c>
      <c r="X113" s="132">
        <f t="shared" si="51"/>
        <v>0</v>
      </c>
      <c r="Y113" s="133">
        <f t="shared" si="51"/>
        <v>0</v>
      </c>
      <c r="Z113" s="736">
        <f t="shared" si="51"/>
        <v>0</v>
      </c>
    </row>
    <row r="114" spans="1:26" hidden="1" x14ac:dyDescent="0.25">
      <c r="B114" s="55"/>
      <c r="C114" s="2"/>
      <c r="D114" s="850" t="s">
        <v>347</v>
      </c>
      <c r="E114" s="850"/>
      <c r="F114" s="418">
        <f>SUM(N114:Y114)</f>
        <v>0</v>
      </c>
      <c r="G114" s="596"/>
      <c r="H114" s="249">
        <v>0</v>
      </c>
      <c r="I114" s="249">
        <v>0</v>
      </c>
      <c r="J114" s="249">
        <f>SUM(O114:Z114)</f>
        <v>0</v>
      </c>
      <c r="K114" s="148"/>
      <c r="L114" s="166">
        <f t="shared" si="48"/>
        <v>0</v>
      </c>
      <c r="M114" s="74"/>
      <c r="N114" s="1"/>
      <c r="O114" s="74"/>
      <c r="P114" s="1"/>
      <c r="Q114" s="1"/>
      <c r="R114" s="1"/>
      <c r="S114" s="1"/>
      <c r="T114" s="80"/>
      <c r="U114" s="1"/>
      <c r="V114" s="633"/>
      <c r="W114" s="670"/>
      <c r="X114" s="80"/>
      <c r="Y114" s="44"/>
      <c r="Z114" s="718"/>
    </row>
    <row r="115" spans="1:26" hidden="1" x14ac:dyDescent="0.25">
      <c r="B115" s="55"/>
      <c r="C115" s="2"/>
      <c r="D115" s="850" t="s">
        <v>348</v>
      </c>
      <c r="E115" s="850"/>
      <c r="F115" s="418">
        <f>SUM(N115:Y115)</f>
        <v>0</v>
      </c>
      <c r="G115" s="596"/>
      <c r="H115" s="249">
        <v>0</v>
      </c>
      <c r="I115" s="249">
        <v>0</v>
      </c>
      <c r="J115" s="249">
        <f>SUM(O115:Z115)</f>
        <v>0</v>
      </c>
      <c r="K115" s="148"/>
      <c r="L115" s="166">
        <f t="shared" si="48"/>
        <v>0</v>
      </c>
      <c r="M115" s="74"/>
      <c r="N115" s="1"/>
      <c r="O115" s="74"/>
      <c r="P115" s="1"/>
      <c r="Q115" s="1"/>
      <c r="R115" s="1"/>
      <c r="S115" s="1"/>
      <c r="T115" s="80"/>
      <c r="U115" s="1"/>
      <c r="V115" s="633"/>
      <c r="W115" s="670"/>
      <c r="X115" s="80"/>
      <c r="Y115" s="44"/>
      <c r="Z115" s="718"/>
    </row>
    <row r="116" spans="1:26" hidden="1" x14ac:dyDescent="0.25">
      <c r="B116" s="123" t="s">
        <v>838</v>
      </c>
      <c r="C116" s="879" t="s">
        <v>839</v>
      </c>
      <c r="D116" s="880"/>
      <c r="E116" s="880"/>
      <c r="F116" s="422">
        <f>F117+F118+F119</f>
        <v>0</v>
      </c>
      <c r="G116" s="597"/>
      <c r="H116" s="257">
        <v>0</v>
      </c>
      <c r="I116" s="257">
        <v>0</v>
      </c>
      <c r="J116" s="257">
        <f>J117+J118+J119</f>
        <v>0</v>
      </c>
      <c r="K116" s="156">
        <f t="shared" ref="K116:Z116" si="52">K117+K118+K119</f>
        <v>0</v>
      </c>
      <c r="L116" s="168">
        <f t="shared" si="48"/>
        <v>0</v>
      </c>
      <c r="M116" s="170">
        <f>M117+M118+M119</f>
        <v>0</v>
      </c>
      <c r="N116" s="131">
        <f>N117+N118+N119</f>
        <v>0</v>
      </c>
      <c r="O116" s="170">
        <f t="shared" si="52"/>
        <v>0</v>
      </c>
      <c r="P116" s="131">
        <f t="shared" si="52"/>
        <v>0</v>
      </c>
      <c r="Q116" s="131">
        <f t="shared" si="52"/>
        <v>0</v>
      </c>
      <c r="R116" s="131">
        <f t="shared" si="52"/>
        <v>0</v>
      </c>
      <c r="S116" s="131">
        <f t="shared" si="52"/>
        <v>0</v>
      </c>
      <c r="T116" s="132">
        <f t="shared" si="52"/>
        <v>0</v>
      </c>
      <c r="U116" s="131">
        <f t="shared" si="52"/>
        <v>0</v>
      </c>
      <c r="V116" s="634">
        <f t="shared" si="52"/>
        <v>0</v>
      </c>
      <c r="W116" s="671">
        <f t="shared" si="52"/>
        <v>0</v>
      </c>
      <c r="X116" s="132">
        <f t="shared" si="52"/>
        <v>0</v>
      </c>
      <c r="Y116" s="133">
        <f t="shared" si="52"/>
        <v>0</v>
      </c>
      <c r="Z116" s="736">
        <f t="shared" si="52"/>
        <v>0</v>
      </c>
    </row>
    <row r="117" spans="1:26" s="208" customFormat="1" hidden="1" x14ac:dyDescent="0.25">
      <c r="A117" s="125" t="s">
        <v>884</v>
      </c>
      <c r="B117" s="188" t="s">
        <v>885</v>
      </c>
      <c r="C117" s="201"/>
      <c r="D117" s="264" t="s">
        <v>971</v>
      </c>
      <c r="E117" s="264"/>
      <c r="F117" s="420">
        <f>SUM(N117:Y117)</f>
        <v>0</v>
      </c>
      <c r="G117" s="587"/>
      <c r="H117" s="269">
        <v>0</v>
      </c>
      <c r="I117" s="269">
        <v>0</v>
      </c>
      <c r="J117" s="269">
        <f t="shared" ref="J117:J120" si="53">SUM(O117:Z117)</f>
        <v>0</v>
      </c>
      <c r="K117" s="189"/>
      <c r="L117" s="190">
        <f t="shared" si="48"/>
        <v>0</v>
      </c>
      <c r="M117" s="198"/>
      <c r="N117" s="192"/>
      <c r="O117" s="198"/>
      <c r="P117" s="192"/>
      <c r="Q117" s="192"/>
      <c r="R117" s="192"/>
      <c r="S117" s="192"/>
      <c r="T117" s="193"/>
      <c r="U117" s="192"/>
      <c r="V117" s="635"/>
      <c r="W117" s="672"/>
      <c r="X117" s="193"/>
      <c r="Y117" s="194"/>
      <c r="Z117" s="646"/>
    </row>
    <row r="118" spans="1:26" s="208" customFormat="1" hidden="1" x14ac:dyDescent="0.25">
      <c r="A118" s="125" t="s">
        <v>224</v>
      </c>
      <c r="B118" s="188" t="s">
        <v>659</v>
      </c>
      <c r="C118" s="201"/>
      <c r="D118" s="264" t="s">
        <v>225</v>
      </c>
      <c r="E118" s="264"/>
      <c r="F118" s="420">
        <f>SUM(N118:Y118)</f>
        <v>0</v>
      </c>
      <c r="G118" s="587"/>
      <c r="H118" s="269">
        <v>0</v>
      </c>
      <c r="I118" s="269">
        <v>0</v>
      </c>
      <c r="J118" s="269">
        <f t="shared" si="53"/>
        <v>0</v>
      </c>
      <c r="K118" s="189"/>
      <c r="L118" s="190">
        <f t="shared" si="48"/>
        <v>0</v>
      </c>
      <c r="M118" s="198"/>
      <c r="N118" s="192"/>
      <c r="O118" s="198"/>
      <c r="P118" s="192"/>
      <c r="Q118" s="192"/>
      <c r="R118" s="192"/>
      <c r="S118" s="192"/>
      <c r="T118" s="193"/>
      <c r="U118" s="192"/>
      <c r="V118" s="635"/>
      <c r="W118" s="672"/>
      <c r="X118" s="193"/>
      <c r="Y118" s="194"/>
      <c r="Z118" s="646"/>
    </row>
    <row r="119" spans="1:26" s="208" customFormat="1" hidden="1" x14ac:dyDescent="0.25">
      <c r="A119" s="125" t="s">
        <v>226</v>
      </c>
      <c r="B119" s="188" t="s">
        <v>660</v>
      </c>
      <c r="C119" s="201"/>
      <c r="D119" s="264" t="s">
        <v>227</v>
      </c>
      <c r="E119" s="264"/>
      <c r="F119" s="420">
        <f>SUM(N119:Y119)</f>
        <v>0</v>
      </c>
      <c r="G119" s="587"/>
      <c r="H119" s="269">
        <v>0</v>
      </c>
      <c r="I119" s="269">
        <v>0</v>
      </c>
      <c r="J119" s="269">
        <f t="shared" si="53"/>
        <v>0</v>
      </c>
      <c r="K119" s="189"/>
      <c r="L119" s="190">
        <f t="shared" si="48"/>
        <v>0</v>
      </c>
      <c r="M119" s="198"/>
      <c r="N119" s="192"/>
      <c r="O119" s="198"/>
      <c r="P119" s="192"/>
      <c r="Q119" s="192"/>
      <c r="R119" s="192"/>
      <c r="S119" s="192"/>
      <c r="T119" s="193"/>
      <c r="U119" s="192"/>
      <c r="V119" s="635"/>
      <c r="W119" s="672"/>
      <c r="X119" s="193"/>
      <c r="Y119" s="194"/>
      <c r="Z119" s="646"/>
    </row>
    <row r="120" spans="1:26" s="41" customFormat="1" ht="27.75" hidden="1" customHeight="1" x14ac:dyDescent="0.25">
      <c r="A120" s="125" t="s">
        <v>228</v>
      </c>
      <c r="B120" s="106" t="s">
        <v>661</v>
      </c>
      <c r="C120" s="919" t="s">
        <v>353</v>
      </c>
      <c r="D120" s="920"/>
      <c r="E120" s="920"/>
      <c r="F120" s="423">
        <f>SUM(N120:Y120)</f>
        <v>0</v>
      </c>
      <c r="G120" s="598"/>
      <c r="H120" s="258">
        <v>0</v>
      </c>
      <c r="I120" s="258">
        <v>0</v>
      </c>
      <c r="J120" s="258">
        <f t="shared" si="53"/>
        <v>0</v>
      </c>
      <c r="K120" s="157"/>
      <c r="L120" s="169">
        <f t="shared" si="48"/>
        <v>0</v>
      </c>
      <c r="M120" s="108"/>
      <c r="N120" s="109"/>
      <c r="O120" s="108"/>
      <c r="P120" s="109"/>
      <c r="Q120" s="109"/>
      <c r="R120" s="109"/>
      <c r="S120" s="109"/>
      <c r="T120" s="112"/>
      <c r="U120" s="109"/>
      <c r="V120" s="636"/>
      <c r="W120" s="673"/>
      <c r="X120" s="112"/>
      <c r="Y120" s="113"/>
      <c r="Z120" s="732"/>
    </row>
    <row r="121" spans="1:26" s="41" customFormat="1" hidden="1" x14ac:dyDescent="0.25">
      <c r="A121" s="125" t="s">
        <v>229</v>
      </c>
      <c r="B121" s="106" t="s">
        <v>662</v>
      </c>
      <c r="C121" s="919" t="s">
        <v>804</v>
      </c>
      <c r="D121" s="920"/>
      <c r="E121" s="920"/>
      <c r="F121" s="423">
        <f>F122+F123+F124+F125+F126+F127+F128+F129+F130+F131</f>
        <v>0</v>
      </c>
      <c r="G121" s="598"/>
      <c r="H121" s="258">
        <v>0</v>
      </c>
      <c r="I121" s="258">
        <v>0</v>
      </c>
      <c r="J121" s="258">
        <f>J122+J123+J124+J125+J126+J127+J128+J129+J130+J131</f>
        <v>0</v>
      </c>
      <c r="K121" s="157">
        <f t="shared" ref="K121:Z121" si="54">K122+K123+K124+K125+K126+K127+K128+K129+K130+K131</f>
        <v>0</v>
      </c>
      <c r="L121" s="169">
        <f t="shared" si="48"/>
        <v>0</v>
      </c>
      <c r="M121" s="108">
        <f>M122+M123+M124+M125+M126+M127+M128+M129+M130+M131</f>
        <v>0</v>
      </c>
      <c r="N121" s="109">
        <f>N122+N123+N124+N125+N126+N127+N128+N129+N130+N131</f>
        <v>0</v>
      </c>
      <c r="O121" s="108">
        <f t="shared" si="54"/>
        <v>0</v>
      </c>
      <c r="P121" s="109">
        <f t="shared" si="54"/>
        <v>0</v>
      </c>
      <c r="Q121" s="109">
        <f t="shared" si="54"/>
        <v>0</v>
      </c>
      <c r="R121" s="109">
        <f t="shared" si="54"/>
        <v>0</v>
      </c>
      <c r="S121" s="109">
        <f t="shared" si="54"/>
        <v>0</v>
      </c>
      <c r="T121" s="112">
        <f t="shared" si="54"/>
        <v>0</v>
      </c>
      <c r="U121" s="109">
        <f t="shared" si="54"/>
        <v>0</v>
      </c>
      <c r="V121" s="636">
        <f t="shared" si="54"/>
        <v>0</v>
      </c>
      <c r="W121" s="673">
        <f t="shared" si="54"/>
        <v>0</v>
      </c>
      <c r="X121" s="112">
        <f t="shared" si="54"/>
        <v>0</v>
      </c>
      <c r="Y121" s="113">
        <f t="shared" si="54"/>
        <v>0</v>
      </c>
      <c r="Z121" s="732">
        <f t="shared" si="54"/>
        <v>0</v>
      </c>
    </row>
    <row r="122" spans="1:26" hidden="1" x14ac:dyDescent="0.25">
      <c r="B122" s="55"/>
      <c r="C122" s="2"/>
      <c r="D122" s="850" t="s">
        <v>370</v>
      </c>
      <c r="E122" s="850"/>
      <c r="F122" s="418">
        <f t="shared" ref="F122:F131" si="55">SUM(N122:Y122)</f>
        <v>0</v>
      </c>
      <c r="G122" s="596"/>
      <c r="H122" s="249">
        <v>0</v>
      </c>
      <c r="I122" s="249">
        <v>0</v>
      </c>
      <c r="J122" s="249">
        <f t="shared" ref="J122:J131" si="56">SUM(O122:Z122)</f>
        <v>0</v>
      </c>
      <c r="K122" s="148"/>
      <c r="L122" s="166">
        <f t="shared" si="48"/>
        <v>0</v>
      </c>
      <c r="M122" s="74"/>
      <c r="N122" s="1"/>
      <c r="O122" s="74"/>
      <c r="P122" s="1"/>
      <c r="Q122" s="1"/>
      <c r="R122" s="1"/>
      <c r="S122" s="1"/>
      <c r="T122" s="80"/>
      <c r="U122" s="1"/>
      <c r="V122" s="633"/>
      <c r="W122" s="670"/>
      <c r="X122" s="80"/>
      <c r="Y122" s="44"/>
      <c r="Z122" s="718"/>
    </row>
    <row r="123" spans="1:26" hidden="1" x14ac:dyDescent="0.25">
      <c r="B123" s="55"/>
      <c r="C123" s="2"/>
      <c r="D123" s="850" t="s">
        <v>506</v>
      </c>
      <c r="E123" s="850"/>
      <c r="F123" s="418">
        <f t="shared" si="55"/>
        <v>0</v>
      </c>
      <c r="G123" s="596"/>
      <c r="H123" s="249">
        <v>0</v>
      </c>
      <c r="I123" s="249">
        <v>0</v>
      </c>
      <c r="J123" s="249">
        <f t="shared" si="56"/>
        <v>0</v>
      </c>
      <c r="K123" s="148"/>
      <c r="L123" s="166">
        <f t="shared" si="48"/>
        <v>0</v>
      </c>
      <c r="M123" s="74"/>
      <c r="N123" s="1"/>
      <c r="O123" s="74"/>
      <c r="P123" s="1"/>
      <c r="Q123" s="1"/>
      <c r="R123" s="1"/>
      <c r="S123" s="1"/>
      <c r="T123" s="80"/>
      <c r="U123" s="1"/>
      <c r="V123" s="633"/>
      <c r="W123" s="670"/>
      <c r="X123" s="80"/>
      <c r="Y123" s="44"/>
      <c r="Z123" s="718"/>
    </row>
    <row r="124" spans="1:26" hidden="1" x14ac:dyDescent="0.25">
      <c r="B124" s="55"/>
      <c r="C124" s="2"/>
      <c r="D124" s="850" t="s">
        <v>507</v>
      </c>
      <c r="E124" s="850"/>
      <c r="F124" s="418">
        <f t="shared" si="55"/>
        <v>0</v>
      </c>
      <c r="G124" s="596"/>
      <c r="H124" s="249">
        <v>0</v>
      </c>
      <c r="I124" s="249">
        <v>0</v>
      </c>
      <c r="J124" s="249">
        <f t="shared" si="56"/>
        <v>0</v>
      </c>
      <c r="K124" s="148"/>
      <c r="L124" s="166">
        <f t="shared" si="48"/>
        <v>0</v>
      </c>
      <c r="M124" s="74"/>
      <c r="N124" s="1"/>
      <c r="O124" s="74"/>
      <c r="P124" s="1"/>
      <c r="Q124" s="1"/>
      <c r="R124" s="1"/>
      <c r="S124" s="1"/>
      <c r="T124" s="80"/>
      <c r="U124" s="1"/>
      <c r="V124" s="633"/>
      <c r="W124" s="670"/>
      <c r="X124" s="80"/>
      <c r="Y124" s="44"/>
      <c r="Z124" s="718"/>
    </row>
    <row r="125" spans="1:26" hidden="1" x14ac:dyDescent="0.25">
      <c r="B125" s="55"/>
      <c r="C125" s="2"/>
      <c r="D125" s="850" t="s">
        <v>508</v>
      </c>
      <c r="E125" s="850"/>
      <c r="F125" s="418">
        <f t="shared" si="55"/>
        <v>0</v>
      </c>
      <c r="G125" s="596"/>
      <c r="H125" s="249">
        <v>0</v>
      </c>
      <c r="I125" s="249">
        <v>0</v>
      </c>
      <c r="J125" s="249">
        <f t="shared" si="56"/>
        <v>0</v>
      </c>
      <c r="K125" s="148"/>
      <c r="L125" s="166">
        <f t="shared" si="48"/>
        <v>0</v>
      </c>
      <c r="M125" s="74"/>
      <c r="N125" s="1"/>
      <c r="O125" s="74"/>
      <c r="P125" s="1"/>
      <c r="Q125" s="1"/>
      <c r="R125" s="1"/>
      <c r="S125" s="1"/>
      <c r="T125" s="80"/>
      <c r="U125" s="1"/>
      <c r="V125" s="633"/>
      <c r="W125" s="670"/>
      <c r="X125" s="80"/>
      <c r="Y125" s="44"/>
      <c r="Z125" s="718"/>
    </row>
    <row r="126" spans="1:26" hidden="1" x14ac:dyDescent="0.25">
      <c r="B126" s="55"/>
      <c r="C126" s="2"/>
      <c r="D126" s="850" t="s">
        <v>509</v>
      </c>
      <c r="E126" s="850"/>
      <c r="F126" s="418">
        <f t="shared" si="55"/>
        <v>0</v>
      </c>
      <c r="G126" s="596"/>
      <c r="H126" s="249">
        <v>0</v>
      </c>
      <c r="I126" s="249">
        <v>0</v>
      </c>
      <c r="J126" s="249">
        <f t="shared" si="56"/>
        <v>0</v>
      </c>
      <c r="K126" s="148"/>
      <c r="L126" s="166">
        <f t="shared" si="48"/>
        <v>0</v>
      </c>
      <c r="M126" s="74"/>
      <c r="N126" s="1"/>
      <c r="O126" s="74"/>
      <c r="P126" s="1"/>
      <c r="Q126" s="1"/>
      <c r="R126" s="1"/>
      <c r="S126" s="1"/>
      <c r="T126" s="80"/>
      <c r="U126" s="1"/>
      <c r="V126" s="633"/>
      <c r="W126" s="670"/>
      <c r="X126" s="80"/>
      <c r="Y126" s="44"/>
      <c r="Z126" s="718"/>
    </row>
    <row r="127" spans="1:26" hidden="1" x14ac:dyDescent="0.25">
      <c r="B127" s="55"/>
      <c r="C127" s="2"/>
      <c r="D127" s="850" t="s">
        <v>510</v>
      </c>
      <c r="E127" s="850"/>
      <c r="F127" s="418">
        <f t="shared" si="55"/>
        <v>0</v>
      </c>
      <c r="G127" s="596"/>
      <c r="H127" s="249">
        <v>0</v>
      </c>
      <c r="I127" s="249">
        <v>0</v>
      </c>
      <c r="J127" s="249">
        <f t="shared" si="56"/>
        <v>0</v>
      </c>
      <c r="K127" s="148"/>
      <c r="L127" s="166">
        <f t="shared" si="48"/>
        <v>0</v>
      </c>
      <c r="M127" s="74"/>
      <c r="N127" s="1"/>
      <c r="O127" s="74"/>
      <c r="P127" s="1"/>
      <c r="Q127" s="1"/>
      <c r="R127" s="1"/>
      <c r="S127" s="1"/>
      <c r="T127" s="80"/>
      <c r="U127" s="1"/>
      <c r="V127" s="633"/>
      <c r="W127" s="670"/>
      <c r="X127" s="80"/>
      <c r="Y127" s="44"/>
      <c r="Z127" s="718"/>
    </row>
    <row r="128" spans="1:26" ht="25.5" hidden="1" customHeight="1" x14ac:dyDescent="0.25">
      <c r="B128" s="55"/>
      <c r="C128" s="2"/>
      <c r="D128" s="851" t="s">
        <v>511</v>
      </c>
      <c r="E128" s="851"/>
      <c r="F128" s="424">
        <f t="shared" si="55"/>
        <v>0</v>
      </c>
      <c r="G128" s="599"/>
      <c r="H128" s="259">
        <v>0</v>
      </c>
      <c r="I128" s="259">
        <v>0</v>
      </c>
      <c r="J128" s="259">
        <f t="shared" si="56"/>
        <v>0</v>
      </c>
      <c r="K128" s="158"/>
      <c r="L128" s="166">
        <f t="shared" si="48"/>
        <v>0</v>
      </c>
      <c r="M128" s="74"/>
      <c r="N128" s="1"/>
      <c r="O128" s="74"/>
      <c r="P128" s="1"/>
      <c r="Q128" s="1"/>
      <c r="R128" s="1"/>
      <c r="S128" s="1"/>
      <c r="T128" s="80"/>
      <c r="U128" s="1"/>
      <c r="V128" s="633"/>
      <c r="W128" s="670"/>
      <c r="X128" s="80"/>
      <c r="Y128" s="44"/>
      <c r="Z128" s="718"/>
    </row>
    <row r="129" spans="1:26" hidden="1" x14ac:dyDescent="0.25">
      <c r="B129" s="55"/>
      <c r="C129" s="2"/>
      <c r="D129" s="850" t="s">
        <v>805</v>
      </c>
      <c r="E129" s="850"/>
      <c r="F129" s="418">
        <f t="shared" si="55"/>
        <v>0</v>
      </c>
      <c r="G129" s="596"/>
      <c r="H129" s="249">
        <v>0</v>
      </c>
      <c r="I129" s="249">
        <v>0</v>
      </c>
      <c r="J129" s="249">
        <f t="shared" si="56"/>
        <v>0</v>
      </c>
      <c r="K129" s="148"/>
      <c r="L129" s="166">
        <f t="shared" si="48"/>
        <v>0</v>
      </c>
      <c r="M129" s="74"/>
      <c r="N129" s="1"/>
      <c r="O129" s="74"/>
      <c r="P129" s="1"/>
      <c r="Q129" s="1"/>
      <c r="R129" s="1"/>
      <c r="S129" s="1"/>
      <c r="T129" s="80"/>
      <c r="U129" s="1"/>
      <c r="V129" s="633"/>
      <c r="W129" s="670"/>
      <c r="X129" s="80"/>
      <c r="Y129" s="44"/>
      <c r="Z129" s="718"/>
    </row>
    <row r="130" spans="1:26" ht="25.5" hidden="1" customHeight="1" x14ac:dyDescent="0.25">
      <c r="B130" s="55"/>
      <c r="C130" s="2"/>
      <c r="D130" s="851" t="s">
        <v>512</v>
      </c>
      <c r="E130" s="851"/>
      <c r="F130" s="424">
        <f t="shared" si="55"/>
        <v>0</v>
      </c>
      <c r="G130" s="599"/>
      <c r="H130" s="259">
        <v>0</v>
      </c>
      <c r="I130" s="259">
        <v>0</v>
      </c>
      <c r="J130" s="259">
        <f t="shared" si="56"/>
        <v>0</v>
      </c>
      <c r="K130" s="158"/>
      <c r="L130" s="166">
        <f t="shared" si="48"/>
        <v>0</v>
      </c>
      <c r="M130" s="74"/>
      <c r="N130" s="1"/>
      <c r="O130" s="74"/>
      <c r="P130" s="1"/>
      <c r="Q130" s="1"/>
      <c r="R130" s="1"/>
      <c r="S130" s="1"/>
      <c r="T130" s="80"/>
      <c r="U130" s="1"/>
      <c r="V130" s="633"/>
      <c r="W130" s="670"/>
      <c r="X130" s="80"/>
      <c r="Y130" s="44"/>
      <c r="Z130" s="718"/>
    </row>
    <row r="131" spans="1:26" ht="25.5" hidden="1" customHeight="1" x14ac:dyDescent="0.25">
      <c r="B131" s="55"/>
      <c r="C131" s="2"/>
      <c r="D131" s="851" t="s">
        <v>513</v>
      </c>
      <c r="E131" s="851"/>
      <c r="F131" s="424">
        <f t="shared" si="55"/>
        <v>0</v>
      </c>
      <c r="G131" s="599"/>
      <c r="H131" s="259">
        <v>0</v>
      </c>
      <c r="I131" s="259">
        <v>0</v>
      </c>
      <c r="J131" s="259">
        <f t="shared" si="56"/>
        <v>0</v>
      </c>
      <c r="K131" s="158"/>
      <c r="L131" s="166">
        <f t="shared" si="48"/>
        <v>0</v>
      </c>
      <c r="M131" s="74"/>
      <c r="N131" s="1"/>
      <c r="O131" s="74"/>
      <c r="P131" s="1"/>
      <c r="Q131" s="1"/>
      <c r="R131" s="1"/>
      <c r="S131" s="1"/>
      <c r="T131" s="80"/>
      <c r="U131" s="1"/>
      <c r="V131" s="633"/>
      <c r="W131" s="670"/>
      <c r="X131" s="80"/>
      <c r="Y131" s="44"/>
      <c r="Z131" s="718"/>
    </row>
    <row r="132" spans="1:26" s="41" customFormat="1" ht="15" hidden="1" customHeight="1" x14ac:dyDescent="0.25">
      <c r="A132" s="125" t="s">
        <v>230</v>
      </c>
      <c r="B132" s="106" t="s">
        <v>663</v>
      </c>
      <c r="C132" s="919" t="s">
        <v>806</v>
      </c>
      <c r="D132" s="920"/>
      <c r="E132" s="920"/>
      <c r="F132" s="423">
        <f>F133+F134+F135+F136+F137+F138+F139+F140+F141+F142</f>
        <v>0</v>
      </c>
      <c r="G132" s="598"/>
      <c r="H132" s="258">
        <v>0</v>
      </c>
      <c r="I132" s="258">
        <v>0</v>
      </c>
      <c r="J132" s="258">
        <f>J133+J134+J135+J136+J137+J138+J139+J140+J141+J142</f>
        <v>0</v>
      </c>
      <c r="K132" s="157">
        <f t="shared" ref="K132:Z132" si="57">K133+K134+K135+K136+K137+K138+K139+K140+K141+K142</f>
        <v>0</v>
      </c>
      <c r="L132" s="169">
        <f t="shared" si="48"/>
        <v>0</v>
      </c>
      <c r="M132" s="108">
        <f>M133+M134+M135+M136+M137+M138+M139+M140+M141+M142</f>
        <v>0</v>
      </c>
      <c r="N132" s="109">
        <f>N133+N134+N135+N136+N137+N138+N139+N140+N141+N142</f>
        <v>0</v>
      </c>
      <c r="O132" s="108">
        <f t="shared" si="57"/>
        <v>0</v>
      </c>
      <c r="P132" s="109">
        <f t="shared" si="57"/>
        <v>0</v>
      </c>
      <c r="Q132" s="109">
        <f t="shared" si="57"/>
        <v>0</v>
      </c>
      <c r="R132" s="109">
        <f t="shared" si="57"/>
        <v>0</v>
      </c>
      <c r="S132" s="109">
        <f t="shared" si="57"/>
        <v>0</v>
      </c>
      <c r="T132" s="112">
        <f t="shared" si="57"/>
        <v>0</v>
      </c>
      <c r="U132" s="109">
        <f t="shared" si="57"/>
        <v>0</v>
      </c>
      <c r="V132" s="636">
        <f t="shared" si="57"/>
        <v>0</v>
      </c>
      <c r="W132" s="673">
        <f t="shared" si="57"/>
        <v>0</v>
      </c>
      <c r="X132" s="112">
        <f t="shared" si="57"/>
        <v>0</v>
      </c>
      <c r="Y132" s="113">
        <f t="shared" si="57"/>
        <v>0</v>
      </c>
      <c r="Z132" s="732">
        <f t="shared" si="57"/>
        <v>0</v>
      </c>
    </row>
    <row r="133" spans="1:26" hidden="1" x14ac:dyDescent="0.25">
      <c r="B133" s="55"/>
      <c r="C133" s="2"/>
      <c r="D133" s="850" t="s">
        <v>369</v>
      </c>
      <c r="E133" s="850"/>
      <c r="F133" s="418">
        <f t="shared" ref="F133:F142" si="58">SUM(N133:Y133)</f>
        <v>0</v>
      </c>
      <c r="G133" s="596"/>
      <c r="H133" s="249">
        <v>0</v>
      </c>
      <c r="I133" s="249">
        <v>0</v>
      </c>
      <c r="J133" s="249">
        <f t="shared" ref="J133:J142" si="59">SUM(O133:Z133)</f>
        <v>0</v>
      </c>
      <c r="K133" s="148"/>
      <c r="L133" s="166">
        <f t="shared" si="48"/>
        <v>0</v>
      </c>
      <c r="M133" s="74"/>
      <c r="N133" s="1"/>
      <c r="O133" s="74"/>
      <c r="P133" s="1"/>
      <c r="Q133" s="1"/>
      <c r="R133" s="1"/>
      <c r="S133" s="1"/>
      <c r="T133" s="80"/>
      <c r="U133" s="1"/>
      <c r="V133" s="633"/>
      <c r="W133" s="670"/>
      <c r="X133" s="80"/>
      <c r="Y133" s="44"/>
      <c r="Z133" s="718"/>
    </row>
    <row r="134" spans="1:26" hidden="1" x14ac:dyDescent="0.25">
      <c r="B134" s="55"/>
      <c r="C134" s="2"/>
      <c r="D134" s="850" t="s">
        <v>514</v>
      </c>
      <c r="E134" s="850"/>
      <c r="F134" s="418">
        <f t="shared" si="58"/>
        <v>0</v>
      </c>
      <c r="G134" s="596"/>
      <c r="H134" s="249">
        <v>0</v>
      </c>
      <c r="I134" s="249">
        <v>0</v>
      </c>
      <c r="J134" s="249">
        <f t="shared" si="59"/>
        <v>0</v>
      </c>
      <c r="K134" s="148"/>
      <c r="L134" s="166">
        <f t="shared" si="48"/>
        <v>0</v>
      </c>
      <c r="M134" s="74"/>
      <c r="N134" s="1"/>
      <c r="O134" s="74"/>
      <c r="P134" s="1"/>
      <c r="Q134" s="1"/>
      <c r="R134" s="1"/>
      <c r="S134" s="1"/>
      <c r="T134" s="80"/>
      <c r="U134" s="1"/>
      <c r="V134" s="633"/>
      <c r="W134" s="670"/>
      <c r="X134" s="80"/>
      <c r="Y134" s="44"/>
      <c r="Z134" s="718"/>
    </row>
    <row r="135" spans="1:26" hidden="1" x14ac:dyDescent="0.25">
      <c r="B135" s="55"/>
      <c r="C135" s="2"/>
      <c r="D135" s="850" t="s">
        <v>516</v>
      </c>
      <c r="E135" s="850"/>
      <c r="F135" s="418">
        <f t="shared" si="58"/>
        <v>0</v>
      </c>
      <c r="G135" s="596"/>
      <c r="H135" s="249">
        <v>0</v>
      </c>
      <c r="I135" s="249">
        <v>0</v>
      </c>
      <c r="J135" s="249">
        <f t="shared" si="59"/>
        <v>0</v>
      </c>
      <c r="K135" s="148"/>
      <c r="L135" s="166">
        <f t="shared" si="48"/>
        <v>0</v>
      </c>
      <c r="M135" s="74"/>
      <c r="N135" s="1"/>
      <c r="O135" s="74"/>
      <c r="P135" s="1"/>
      <c r="Q135" s="1"/>
      <c r="R135" s="1"/>
      <c r="S135" s="1"/>
      <c r="T135" s="80"/>
      <c r="U135" s="1"/>
      <c r="V135" s="633"/>
      <c r="W135" s="670"/>
      <c r="X135" s="80"/>
      <c r="Y135" s="44"/>
      <c r="Z135" s="718"/>
    </row>
    <row r="136" spans="1:26" hidden="1" x14ac:dyDescent="0.25">
      <c r="B136" s="55"/>
      <c r="C136" s="2"/>
      <c r="D136" s="850" t="s">
        <v>808</v>
      </c>
      <c r="E136" s="850"/>
      <c r="F136" s="418">
        <f t="shared" si="58"/>
        <v>0</v>
      </c>
      <c r="G136" s="596"/>
      <c r="H136" s="249">
        <v>0</v>
      </c>
      <c r="I136" s="249">
        <v>0</v>
      </c>
      <c r="J136" s="249">
        <f t="shared" si="59"/>
        <v>0</v>
      </c>
      <c r="K136" s="148"/>
      <c r="L136" s="166">
        <f t="shared" si="48"/>
        <v>0</v>
      </c>
      <c r="M136" s="74"/>
      <c r="N136" s="1"/>
      <c r="O136" s="74"/>
      <c r="P136" s="1"/>
      <c r="Q136" s="1"/>
      <c r="R136" s="1"/>
      <c r="S136" s="1"/>
      <c r="T136" s="80"/>
      <c r="U136" s="1"/>
      <c r="V136" s="633"/>
      <c r="W136" s="670"/>
      <c r="X136" s="80"/>
      <c r="Y136" s="44"/>
      <c r="Z136" s="718"/>
    </row>
    <row r="137" spans="1:26" hidden="1" x14ac:dyDescent="0.25">
      <c r="B137" s="55"/>
      <c r="C137" s="2"/>
      <c r="D137" s="850" t="s">
        <v>521</v>
      </c>
      <c r="E137" s="850"/>
      <c r="F137" s="418">
        <f t="shared" si="58"/>
        <v>0</v>
      </c>
      <c r="G137" s="596"/>
      <c r="H137" s="249">
        <v>0</v>
      </c>
      <c r="I137" s="249">
        <v>0</v>
      </c>
      <c r="J137" s="249">
        <f t="shared" si="59"/>
        <v>0</v>
      </c>
      <c r="K137" s="148"/>
      <c r="L137" s="166">
        <f t="shared" si="48"/>
        <v>0</v>
      </c>
      <c r="M137" s="74"/>
      <c r="N137" s="1"/>
      <c r="O137" s="74"/>
      <c r="P137" s="1"/>
      <c r="Q137" s="1"/>
      <c r="R137" s="1"/>
      <c r="S137" s="1"/>
      <c r="T137" s="80"/>
      <c r="U137" s="1"/>
      <c r="V137" s="633"/>
      <c r="W137" s="670"/>
      <c r="X137" s="80"/>
      <c r="Y137" s="44"/>
      <c r="Z137" s="718"/>
    </row>
    <row r="138" spans="1:26" hidden="1" x14ac:dyDescent="0.25">
      <c r="B138" s="55"/>
      <c r="C138" s="2"/>
      <c r="D138" s="850" t="s">
        <v>519</v>
      </c>
      <c r="E138" s="850"/>
      <c r="F138" s="418">
        <f t="shared" si="58"/>
        <v>0</v>
      </c>
      <c r="G138" s="596"/>
      <c r="H138" s="249">
        <v>0</v>
      </c>
      <c r="I138" s="249">
        <v>0</v>
      </c>
      <c r="J138" s="249">
        <f t="shared" si="59"/>
        <v>0</v>
      </c>
      <c r="K138" s="148"/>
      <c r="L138" s="166">
        <f t="shared" si="48"/>
        <v>0</v>
      </c>
      <c r="M138" s="74"/>
      <c r="N138" s="1"/>
      <c r="O138" s="74"/>
      <c r="P138" s="1"/>
      <c r="Q138" s="1"/>
      <c r="R138" s="1"/>
      <c r="S138" s="1"/>
      <c r="T138" s="80"/>
      <c r="U138" s="1"/>
      <c r="V138" s="633"/>
      <c r="W138" s="670"/>
      <c r="X138" s="80"/>
      <c r="Y138" s="44"/>
      <c r="Z138" s="718"/>
    </row>
    <row r="139" spans="1:26" ht="25.5" hidden="1" customHeight="1" x14ac:dyDescent="0.25">
      <c r="B139" s="55"/>
      <c r="C139" s="2"/>
      <c r="D139" s="851" t="s">
        <v>523</v>
      </c>
      <c r="E139" s="851"/>
      <c r="F139" s="424">
        <f t="shared" si="58"/>
        <v>0</v>
      </c>
      <c r="G139" s="599"/>
      <c r="H139" s="259">
        <v>0</v>
      </c>
      <c r="I139" s="259">
        <v>0</v>
      </c>
      <c r="J139" s="259">
        <f t="shared" si="59"/>
        <v>0</v>
      </c>
      <c r="K139" s="158"/>
      <c r="L139" s="166">
        <f t="shared" si="48"/>
        <v>0</v>
      </c>
      <c r="M139" s="74"/>
      <c r="N139" s="1"/>
      <c r="O139" s="74"/>
      <c r="P139" s="1"/>
      <c r="Q139" s="1"/>
      <c r="R139" s="1"/>
      <c r="S139" s="1"/>
      <c r="T139" s="80"/>
      <c r="U139" s="1"/>
      <c r="V139" s="633"/>
      <c r="W139" s="670"/>
      <c r="X139" s="80"/>
      <c r="Y139" s="44"/>
      <c r="Z139" s="718"/>
    </row>
    <row r="140" spans="1:26" hidden="1" x14ac:dyDescent="0.25">
      <c r="B140" s="55"/>
      <c r="C140" s="2"/>
      <c r="D140" s="850" t="s">
        <v>807</v>
      </c>
      <c r="E140" s="850"/>
      <c r="F140" s="418">
        <f t="shared" si="58"/>
        <v>0</v>
      </c>
      <c r="G140" s="596"/>
      <c r="H140" s="249">
        <v>0</v>
      </c>
      <c r="I140" s="249">
        <v>0</v>
      </c>
      <c r="J140" s="249">
        <f t="shared" si="59"/>
        <v>0</v>
      </c>
      <c r="K140" s="148"/>
      <c r="L140" s="166">
        <f t="shared" si="48"/>
        <v>0</v>
      </c>
      <c r="M140" s="74"/>
      <c r="N140" s="1"/>
      <c r="O140" s="74"/>
      <c r="P140" s="1"/>
      <c r="Q140" s="1"/>
      <c r="R140" s="1"/>
      <c r="S140" s="1"/>
      <c r="T140" s="80"/>
      <c r="U140" s="1"/>
      <c r="V140" s="633"/>
      <c r="W140" s="670"/>
      <c r="X140" s="80"/>
      <c r="Y140" s="44"/>
      <c r="Z140" s="718"/>
    </row>
    <row r="141" spans="1:26" ht="25.5" hidden="1" customHeight="1" x14ac:dyDescent="0.25">
      <c r="B141" s="55"/>
      <c r="C141" s="2"/>
      <c r="D141" s="851" t="s">
        <v>526</v>
      </c>
      <c r="E141" s="851"/>
      <c r="F141" s="424">
        <f t="shared" si="58"/>
        <v>0</v>
      </c>
      <c r="G141" s="599"/>
      <c r="H141" s="259">
        <v>0</v>
      </c>
      <c r="I141" s="259">
        <v>0</v>
      </c>
      <c r="J141" s="259">
        <f t="shared" si="59"/>
        <v>0</v>
      </c>
      <c r="K141" s="158"/>
      <c r="L141" s="166">
        <f t="shared" si="48"/>
        <v>0</v>
      </c>
      <c r="M141" s="74"/>
      <c r="N141" s="1"/>
      <c r="O141" s="74"/>
      <c r="P141" s="1"/>
      <c r="Q141" s="1"/>
      <c r="R141" s="1"/>
      <c r="S141" s="1"/>
      <c r="T141" s="80"/>
      <c r="U141" s="1"/>
      <c r="V141" s="633"/>
      <c r="W141" s="670"/>
      <c r="X141" s="80"/>
      <c r="Y141" s="44"/>
      <c r="Z141" s="718"/>
    </row>
    <row r="142" spans="1:26" ht="25.5" hidden="1" customHeight="1" x14ac:dyDescent="0.25">
      <c r="B142" s="55"/>
      <c r="C142" s="2"/>
      <c r="D142" s="851" t="s">
        <v>528</v>
      </c>
      <c r="E142" s="851"/>
      <c r="F142" s="424">
        <f t="shared" si="58"/>
        <v>0</v>
      </c>
      <c r="G142" s="599"/>
      <c r="H142" s="259">
        <v>0</v>
      </c>
      <c r="I142" s="259">
        <v>0</v>
      </c>
      <c r="J142" s="259">
        <f t="shared" si="59"/>
        <v>0</v>
      </c>
      <c r="K142" s="158"/>
      <c r="L142" s="166">
        <f t="shared" si="48"/>
        <v>0</v>
      </c>
      <c r="M142" s="74"/>
      <c r="N142" s="1"/>
      <c r="O142" s="74"/>
      <c r="P142" s="1"/>
      <c r="Q142" s="1"/>
      <c r="R142" s="1"/>
      <c r="S142" s="1"/>
      <c r="T142" s="80"/>
      <c r="U142" s="1"/>
      <c r="V142" s="633"/>
      <c r="W142" s="670"/>
      <c r="X142" s="80"/>
      <c r="Y142" s="44"/>
      <c r="Z142" s="718"/>
    </row>
    <row r="143" spans="1:26" s="41" customFormat="1" hidden="1" x14ac:dyDescent="0.25">
      <c r="A143" s="125" t="s">
        <v>231</v>
      </c>
      <c r="B143" s="106" t="s">
        <v>664</v>
      </c>
      <c r="C143" s="881" t="s">
        <v>232</v>
      </c>
      <c r="D143" s="882"/>
      <c r="E143" s="882"/>
      <c r="F143" s="425">
        <f>F144+F145+F146+F147+F148+F149+F150+F151+F152+F153</f>
        <v>0</v>
      </c>
      <c r="G143" s="600"/>
      <c r="H143" s="260">
        <v>0</v>
      </c>
      <c r="I143" s="260">
        <v>0</v>
      </c>
      <c r="J143" s="260">
        <f>J144+J145+J146+J147+J148+J149+J150+J151+J152+J153</f>
        <v>0</v>
      </c>
      <c r="K143" s="159">
        <f t="shared" ref="K143:Z143" si="60">K144+K145+K146+K147+K148+K149+K150+K151+K152+K153</f>
        <v>0</v>
      </c>
      <c r="L143" s="169">
        <f t="shared" si="48"/>
        <v>0</v>
      </c>
      <c r="M143" s="108">
        <f>M144+M145+M146+M147+M148+M149+M150+M151+M152+M153</f>
        <v>0</v>
      </c>
      <c r="N143" s="109">
        <f>N144+N145+N146+N147+N148+N149+N150+N151+N152+N153</f>
        <v>0</v>
      </c>
      <c r="O143" s="108">
        <f t="shared" si="60"/>
        <v>0</v>
      </c>
      <c r="P143" s="109">
        <f t="shared" si="60"/>
        <v>0</v>
      </c>
      <c r="Q143" s="109">
        <f t="shared" si="60"/>
        <v>0</v>
      </c>
      <c r="R143" s="109">
        <f t="shared" si="60"/>
        <v>0</v>
      </c>
      <c r="S143" s="109">
        <f t="shared" si="60"/>
        <v>0</v>
      </c>
      <c r="T143" s="112">
        <f t="shared" si="60"/>
        <v>0</v>
      </c>
      <c r="U143" s="109">
        <f t="shared" si="60"/>
        <v>0</v>
      </c>
      <c r="V143" s="636">
        <f t="shared" si="60"/>
        <v>0</v>
      </c>
      <c r="W143" s="673">
        <f t="shared" si="60"/>
        <v>0</v>
      </c>
      <c r="X143" s="112">
        <f t="shared" si="60"/>
        <v>0</v>
      </c>
      <c r="Y143" s="113">
        <f t="shared" si="60"/>
        <v>0</v>
      </c>
      <c r="Z143" s="732">
        <f t="shared" si="60"/>
        <v>0</v>
      </c>
    </row>
    <row r="144" spans="1:26" hidden="1" x14ac:dyDescent="0.25">
      <c r="B144" s="55"/>
      <c r="C144" s="2"/>
      <c r="D144" s="850" t="s">
        <v>368</v>
      </c>
      <c r="E144" s="850"/>
      <c r="F144" s="418">
        <f t="shared" ref="F144:F153" si="61">SUM(N144:Y144)</f>
        <v>0</v>
      </c>
      <c r="G144" s="596"/>
      <c r="H144" s="249">
        <v>0</v>
      </c>
      <c r="I144" s="249">
        <v>0</v>
      </c>
      <c r="J144" s="249">
        <f t="shared" ref="J144:J153" si="62">SUM(O144:Z144)</f>
        <v>0</v>
      </c>
      <c r="K144" s="148"/>
      <c r="L144" s="166">
        <f t="shared" si="48"/>
        <v>0</v>
      </c>
      <c r="M144" s="74"/>
      <c r="N144" s="1"/>
      <c r="O144" s="74"/>
      <c r="P144" s="1"/>
      <c r="Q144" s="1"/>
      <c r="R144" s="1"/>
      <c r="S144" s="1"/>
      <c r="T144" s="80"/>
      <c r="U144" s="1"/>
      <c r="V144" s="633"/>
      <c r="W144" s="670"/>
      <c r="X144" s="80"/>
      <c r="Y144" s="44"/>
      <c r="Z144" s="718"/>
    </row>
    <row r="145" spans="1:26" hidden="1" x14ac:dyDescent="0.25">
      <c r="B145" s="55"/>
      <c r="C145" s="2"/>
      <c r="D145" s="850" t="s">
        <v>515</v>
      </c>
      <c r="E145" s="850"/>
      <c r="F145" s="418">
        <f t="shared" si="61"/>
        <v>0</v>
      </c>
      <c r="G145" s="596"/>
      <c r="H145" s="249">
        <v>0</v>
      </c>
      <c r="I145" s="249">
        <v>0</v>
      </c>
      <c r="J145" s="249">
        <f t="shared" si="62"/>
        <v>0</v>
      </c>
      <c r="K145" s="148"/>
      <c r="L145" s="166">
        <f t="shared" si="48"/>
        <v>0</v>
      </c>
      <c r="M145" s="74"/>
      <c r="N145" s="1"/>
      <c r="O145" s="74"/>
      <c r="P145" s="1"/>
      <c r="Q145" s="1"/>
      <c r="R145" s="1"/>
      <c r="S145" s="1"/>
      <c r="T145" s="80"/>
      <c r="U145" s="1"/>
      <c r="V145" s="633"/>
      <c r="W145" s="670"/>
      <c r="X145" s="80"/>
      <c r="Y145" s="44"/>
      <c r="Z145" s="718"/>
    </row>
    <row r="146" spans="1:26" hidden="1" x14ac:dyDescent="0.25">
      <c r="B146" s="55"/>
      <c r="C146" s="2"/>
      <c r="D146" s="850" t="s">
        <v>517</v>
      </c>
      <c r="E146" s="850"/>
      <c r="F146" s="418">
        <f t="shared" si="61"/>
        <v>0</v>
      </c>
      <c r="G146" s="596"/>
      <c r="H146" s="249">
        <v>0</v>
      </c>
      <c r="I146" s="249">
        <v>0</v>
      </c>
      <c r="J146" s="249">
        <f t="shared" si="62"/>
        <v>0</v>
      </c>
      <c r="K146" s="148"/>
      <c r="L146" s="166">
        <f t="shared" si="48"/>
        <v>0</v>
      </c>
      <c r="M146" s="74"/>
      <c r="N146" s="1"/>
      <c r="O146" s="74"/>
      <c r="P146" s="1"/>
      <c r="Q146" s="1"/>
      <c r="R146" s="1"/>
      <c r="S146" s="1"/>
      <c r="T146" s="80"/>
      <c r="U146" s="1"/>
      <c r="V146" s="633"/>
      <c r="W146" s="670"/>
      <c r="X146" s="80"/>
      <c r="Y146" s="44"/>
      <c r="Z146" s="718"/>
    </row>
    <row r="147" spans="1:26" hidden="1" x14ac:dyDescent="0.25">
      <c r="B147" s="55"/>
      <c r="C147" s="2"/>
      <c r="D147" s="850" t="s">
        <v>518</v>
      </c>
      <c r="E147" s="850"/>
      <c r="F147" s="418">
        <f t="shared" si="61"/>
        <v>0</v>
      </c>
      <c r="G147" s="596"/>
      <c r="H147" s="249">
        <v>0</v>
      </c>
      <c r="I147" s="249">
        <v>0</v>
      </c>
      <c r="J147" s="249">
        <f t="shared" si="62"/>
        <v>0</v>
      </c>
      <c r="K147" s="148"/>
      <c r="L147" s="166">
        <f t="shared" si="48"/>
        <v>0</v>
      </c>
      <c r="M147" s="74"/>
      <c r="N147" s="1"/>
      <c r="O147" s="74"/>
      <c r="P147" s="1"/>
      <c r="Q147" s="1"/>
      <c r="R147" s="1"/>
      <c r="S147" s="1"/>
      <c r="T147" s="80"/>
      <c r="U147" s="1"/>
      <c r="V147" s="633"/>
      <c r="W147" s="670"/>
      <c r="X147" s="80"/>
      <c r="Y147" s="44"/>
      <c r="Z147" s="718"/>
    </row>
    <row r="148" spans="1:26" hidden="1" x14ac:dyDescent="0.25">
      <c r="B148" s="55"/>
      <c r="C148" s="2"/>
      <c r="D148" s="850" t="s">
        <v>522</v>
      </c>
      <c r="E148" s="850"/>
      <c r="F148" s="418">
        <f t="shared" si="61"/>
        <v>0</v>
      </c>
      <c r="G148" s="596"/>
      <c r="H148" s="249">
        <v>0</v>
      </c>
      <c r="I148" s="249">
        <v>0</v>
      </c>
      <c r="J148" s="249">
        <f t="shared" si="62"/>
        <v>0</v>
      </c>
      <c r="K148" s="148"/>
      <c r="L148" s="166">
        <f t="shared" si="48"/>
        <v>0</v>
      </c>
      <c r="M148" s="74"/>
      <c r="N148" s="1"/>
      <c r="O148" s="74"/>
      <c r="P148" s="1"/>
      <c r="Q148" s="1"/>
      <c r="R148" s="1"/>
      <c r="S148" s="1"/>
      <c r="T148" s="80"/>
      <c r="U148" s="1"/>
      <c r="V148" s="633"/>
      <c r="W148" s="670"/>
      <c r="X148" s="80"/>
      <c r="Y148" s="44"/>
      <c r="Z148" s="718"/>
    </row>
    <row r="149" spans="1:26" hidden="1" x14ac:dyDescent="0.25">
      <c r="B149" s="55"/>
      <c r="C149" s="2"/>
      <c r="D149" s="850" t="s">
        <v>520</v>
      </c>
      <c r="E149" s="850"/>
      <c r="F149" s="418">
        <f t="shared" si="61"/>
        <v>0</v>
      </c>
      <c r="G149" s="596"/>
      <c r="H149" s="249">
        <v>0</v>
      </c>
      <c r="I149" s="249">
        <v>0</v>
      </c>
      <c r="J149" s="249">
        <f t="shared" si="62"/>
        <v>0</v>
      </c>
      <c r="K149" s="148"/>
      <c r="L149" s="166">
        <f t="shared" si="48"/>
        <v>0</v>
      </c>
      <c r="M149" s="74"/>
      <c r="N149" s="1"/>
      <c r="O149" s="74"/>
      <c r="P149" s="1"/>
      <c r="Q149" s="1"/>
      <c r="R149" s="1"/>
      <c r="S149" s="1"/>
      <c r="T149" s="80"/>
      <c r="U149" s="1"/>
      <c r="V149" s="633"/>
      <c r="W149" s="670"/>
      <c r="X149" s="80"/>
      <c r="Y149" s="44"/>
      <c r="Z149" s="718"/>
    </row>
    <row r="150" spans="1:26" ht="25.5" hidden="1" customHeight="1" x14ac:dyDescent="0.25">
      <c r="B150" s="55"/>
      <c r="C150" s="2"/>
      <c r="D150" s="851" t="s">
        <v>524</v>
      </c>
      <c r="E150" s="851"/>
      <c r="F150" s="424">
        <f t="shared" si="61"/>
        <v>0</v>
      </c>
      <c r="G150" s="599"/>
      <c r="H150" s="259">
        <v>0</v>
      </c>
      <c r="I150" s="259">
        <v>0</v>
      </c>
      <c r="J150" s="259">
        <f t="shared" si="62"/>
        <v>0</v>
      </c>
      <c r="K150" s="158"/>
      <c r="L150" s="166">
        <f t="shared" si="48"/>
        <v>0</v>
      </c>
      <c r="M150" s="74"/>
      <c r="N150" s="1"/>
      <c r="O150" s="74"/>
      <c r="P150" s="1"/>
      <c r="Q150" s="1"/>
      <c r="R150" s="1"/>
      <c r="S150" s="1"/>
      <c r="T150" s="80"/>
      <c r="U150" s="1"/>
      <c r="V150" s="633"/>
      <c r="W150" s="670"/>
      <c r="X150" s="80"/>
      <c r="Y150" s="44"/>
      <c r="Z150" s="718"/>
    </row>
    <row r="151" spans="1:26" hidden="1" x14ac:dyDescent="0.25">
      <c r="B151" s="55"/>
      <c r="C151" s="2"/>
      <c r="D151" s="850" t="s">
        <v>525</v>
      </c>
      <c r="E151" s="850"/>
      <c r="F151" s="418">
        <f t="shared" si="61"/>
        <v>0</v>
      </c>
      <c r="G151" s="596"/>
      <c r="H151" s="249">
        <v>0</v>
      </c>
      <c r="I151" s="249">
        <v>0</v>
      </c>
      <c r="J151" s="249">
        <f t="shared" si="62"/>
        <v>0</v>
      </c>
      <c r="K151" s="148"/>
      <c r="L151" s="166">
        <f t="shared" si="48"/>
        <v>0</v>
      </c>
      <c r="M151" s="74"/>
      <c r="N151" s="1"/>
      <c r="O151" s="74"/>
      <c r="P151" s="1"/>
      <c r="Q151" s="1"/>
      <c r="R151" s="1"/>
      <c r="S151" s="1"/>
      <c r="T151" s="80"/>
      <c r="U151" s="1"/>
      <c r="V151" s="633"/>
      <c r="W151" s="670"/>
      <c r="X151" s="80"/>
      <c r="Y151" s="44"/>
      <c r="Z151" s="718"/>
    </row>
    <row r="152" spans="1:26" ht="25.5" hidden="1" customHeight="1" x14ac:dyDescent="0.25">
      <c r="B152" s="55"/>
      <c r="C152" s="2"/>
      <c r="D152" s="851" t="s">
        <v>527</v>
      </c>
      <c r="E152" s="851"/>
      <c r="F152" s="424">
        <f t="shared" si="61"/>
        <v>0</v>
      </c>
      <c r="G152" s="599"/>
      <c r="H152" s="259">
        <v>0</v>
      </c>
      <c r="I152" s="259">
        <v>0</v>
      </c>
      <c r="J152" s="259">
        <f t="shared" si="62"/>
        <v>0</v>
      </c>
      <c r="K152" s="158"/>
      <c r="L152" s="166">
        <f t="shared" si="48"/>
        <v>0</v>
      </c>
      <c r="M152" s="74"/>
      <c r="N152" s="1"/>
      <c r="O152" s="74"/>
      <c r="P152" s="1"/>
      <c r="Q152" s="1"/>
      <c r="R152" s="1"/>
      <c r="S152" s="1"/>
      <c r="T152" s="80"/>
      <c r="U152" s="1"/>
      <c r="V152" s="633"/>
      <c r="W152" s="670"/>
      <c r="X152" s="80"/>
      <c r="Y152" s="44"/>
      <c r="Z152" s="718"/>
    </row>
    <row r="153" spans="1:26" ht="25.5" hidden="1" customHeight="1" x14ac:dyDescent="0.25">
      <c r="B153" s="55"/>
      <c r="C153" s="2"/>
      <c r="D153" s="851" t="s">
        <v>529</v>
      </c>
      <c r="E153" s="851"/>
      <c r="F153" s="424">
        <f t="shared" si="61"/>
        <v>0</v>
      </c>
      <c r="G153" s="599"/>
      <c r="H153" s="259">
        <v>0</v>
      </c>
      <c r="I153" s="259">
        <v>0</v>
      </c>
      <c r="J153" s="259">
        <f t="shared" si="62"/>
        <v>0</v>
      </c>
      <c r="K153" s="158"/>
      <c r="L153" s="166">
        <f t="shared" si="48"/>
        <v>0</v>
      </c>
      <c r="M153" s="74"/>
      <c r="N153" s="1"/>
      <c r="O153" s="74"/>
      <c r="P153" s="1"/>
      <c r="Q153" s="1"/>
      <c r="R153" s="1"/>
      <c r="S153" s="1"/>
      <c r="T153" s="80"/>
      <c r="U153" s="1"/>
      <c r="V153" s="633"/>
      <c r="W153" s="670"/>
      <c r="X153" s="80"/>
      <c r="Y153" s="44"/>
      <c r="Z153" s="718"/>
    </row>
    <row r="154" spans="1:26" s="41" customFormat="1" ht="27.75" hidden="1" customHeight="1" x14ac:dyDescent="0.25">
      <c r="A154" s="125" t="s">
        <v>233</v>
      </c>
      <c r="B154" s="106" t="s">
        <v>665</v>
      </c>
      <c r="C154" s="919" t="s">
        <v>809</v>
      </c>
      <c r="D154" s="920"/>
      <c r="E154" s="920"/>
      <c r="F154" s="423">
        <f>F155+F156</f>
        <v>0</v>
      </c>
      <c r="G154" s="598"/>
      <c r="H154" s="258">
        <v>0</v>
      </c>
      <c r="I154" s="258">
        <v>0</v>
      </c>
      <c r="J154" s="258">
        <f>J155+J156</f>
        <v>0</v>
      </c>
      <c r="K154" s="157">
        <f t="shared" ref="K154:Z154" si="63">K155+K156</f>
        <v>0</v>
      </c>
      <c r="L154" s="169">
        <f t="shared" si="48"/>
        <v>0</v>
      </c>
      <c r="M154" s="108">
        <f>M155+M156</f>
        <v>0</v>
      </c>
      <c r="N154" s="109">
        <f>N155+N156</f>
        <v>0</v>
      </c>
      <c r="O154" s="108">
        <f t="shared" si="63"/>
        <v>0</v>
      </c>
      <c r="P154" s="109">
        <f t="shared" si="63"/>
        <v>0</v>
      </c>
      <c r="Q154" s="109">
        <f t="shared" si="63"/>
        <v>0</v>
      </c>
      <c r="R154" s="109">
        <f t="shared" si="63"/>
        <v>0</v>
      </c>
      <c r="S154" s="109">
        <f t="shared" si="63"/>
        <v>0</v>
      </c>
      <c r="T154" s="112">
        <f t="shared" si="63"/>
        <v>0</v>
      </c>
      <c r="U154" s="109">
        <f t="shared" si="63"/>
        <v>0</v>
      </c>
      <c r="V154" s="636">
        <f t="shared" si="63"/>
        <v>0</v>
      </c>
      <c r="W154" s="673">
        <f t="shared" si="63"/>
        <v>0</v>
      </c>
      <c r="X154" s="112">
        <f t="shared" si="63"/>
        <v>0</v>
      </c>
      <c r="Y154" s="113">
        <f t="shared" si="63"/>
        <v>0</v>
      </c>
      <c r="Z154" s="732">
        <f t="shared" si="63"/>
        <v>0</v>
      </c>
    </row>
    <row r="155" spans="1:26" hidden="1" x14ac:dyDescent="0.25">
      <c r="B155" s="55"/>
      <c r="C155" s="2"/>
      <c r="D155" s="850" t="s">
        <v>531</v>
      </c>
      <c r="E155" s="850"/>
      <c r="F155" s="418">
        <f>SUM(N155:Y155)</f>
        <v>0</v>
      </c>
      <c r="G155" s="596"/>
      <c r="H155" s="249">
        <v>0</v>
      </c>
      <c r="I155" s="249">
        <v>0</v>
      </c>
      <c r="J155" s="249">
        <f>SUM(O155:Z155)</f>
        <v>0</v>
      </c>
      <c r="K155" s="148"/>
      <c r="L155" s="166">
        <f t="shared" si="48"/>
        <v>0</v>
      </c>
      <c r="M155" s="74"/>
      <c r="N155" s="1"/>
      <c r="O155" s="74"/>
      <c r="P155" s="1"/>
      <c r="Q155" s="1"/>
      <c r="R155" s="1"/>
      <c r="S155" s="1"/>
      <c r="T155" s="80"/>
      <c r="U155" s="1"/>
      <c r="V155" s="633"/>
      <c r="W155" s="670"/>
      <c r="X155" s="80"/>
      <c r="Y155" s="44"/>
      <c r="Z155" s="718"/>
    </row>
    <row r="156" spans="1:26" ht="25.5" hidden="1" customHeight="1" x14ac:dyDescent="0.25">
      <c r="B156" s="55"/>
      <c r="C156" s="2"/>
      <c r="D156" s="851" t="s">
        <v>530</v>
      </c>
      <c r="E156" s="851"/>
      <c r="F156" s="424">
        <f>SUM(N156:Y156)</f>
        <v>0</v>
      </c>
      <c r="G156" s="599"/>
      <c r="H156" s="259">
        <v>0</v>
      </c>
      <c r="I156" s="259">
        <v>0</v>
      </c>
      <c r="J156" s="259">
        <f>SUM(O156:Z156)</f>
        <v>0</v>
      </c>
      <c r="K156" s="158"/>
      <c r="L156" s="166">
        <f t="shared" si="48"/>
        <v>0</v>
      </c>
      <c r="M156" s="74"/>
      <c r="N156" s="1"/>
      <c r="O156" s="74"/>
      <c r="P156" s="1"/>
      <c r="Q156" s="1"/>
      <c r="R156" s="1"/>
      <c r="S156" s="1"/>
      <c r="T156" s="80"/>
      <c r="U156" s="1"/>
      <c r="V156" s="633"/>
      <c r="W156" s="670"/>
      <c r="X156" s="80"/>
      <c r="Y156" s="44"/>
      <c r="Z156" s="718"/>
    </row>
    <row r="157" spans="1:26" s="41" customFormat="1" hidden="1" x14ac:dyDescent="0.25">
      <c r="A157" s="125" t="s">
        <v>234</v>
      </c>
      <c r="B157" s="106" t="s">
        <v>667</v>
      </c>
      <c r="C157" s="919" t="s">
        <v>810</v>
      </c>
      <c r="D157" s="920"/>
      <c r="E157" s="920"/>
      <c r="F157" s="423">
        <f>F158+F159+F160+F161+F162+F163+F164+F165+F166+F167+F168</f>
        <v>0</v>
      </c>
      <c r="G157" s="598"/>
      <c r="H157" s="258">
        <v>0</v>
      </c>
      <c r="I157" s="258">
        <v>0</v>
      </c>
      <c r="J157" s="258">
        <f>J158+J159+J160+J161+J162+J163+J164+J165+J166+J167+J168</f>
        <v>0</v>
      </c>
      <c r="K157" s="157">
        <f t="shared" ref="K157:Z157" si="64">K158+K159+K160+K161+K162+K163+K164+K165+K166+K167+K168</f>
        <v>0</v>
      </c>
      <c r="L157" s="169">
        <f t="shared" si="48"/>
        <v>0</v>
      </c>
      <c r="M157" s="108">
        <f>M158+M159+M160+M161+M162+M163+M164+M165+M166+M167+M168</f>
        <v>0</v>
      </c>
      <c r="N157" s="109">
        <f>N158+N159+N160+N161+N162+N163+N164+N165+N166+N167+N168</f>
        <v>0</v>
      </c>
      <c r="O157" s="108">
        <f t="shared" si="64"/>
        <v>0</v>
      </c>
      <c r="P157" s="109">
        <f t="shared" si="64"/>
        <v>0</v>
      </c>
      <c r="Q157" s="109">
        <f t="shared" si="64"/>
        <v>0</v>
      </c>
      <c r="R157" s="109">
        <f t="shared" si="64"/>
        <v>0</v>
      </c>
      <c r="S157" s="109">
        <f t="shared" si="64"/>
        <v>0</v>
      </c>
      <c r="T157" s="112">
        <f t="shared" si="64"/>
        <v>0</v>
      </c>
      <c r="U157" s="109">
        <f t="shared" si="64"/>
        <v>0</v>
      </c>
      <c r="V157" s="636">
        <f t="shared" si="64"/>
        <v>0</v>
      </c>
      <c r="W157" s="673">
        <f t="shared" si="64"/>
        <v>0</v>
      </c>
      <c r="X157" s="112">
        <f t="shared" si="64"/>
        <v>0</v>
      </c>
      <c r="Y157" s="113">
        <f t="shared" si="64"/>
        <v>0</v>
      </c>
      <c r="Z157" s="732">
        <f t="shared" si="64"/>
        <v>0</v>
      </c>
    </row>
    <row r="158" spans="1:26" hidden="1" x14ac:dyDescent="0.25">
      <c r="B158" s="55"/>
      <c r="C158" s="2"/>
      <c r="D158" s="850" t="s">
        <v>354</v>
      </c>
      <c r="E158" s="850"/>
      <c r="F158" s="418">
        <f t="shared" ref="F158:F171" si="65">SUM(N158:Y158)</f>
        <v>0</v>
      </c>
      <c r="G158" s="596"/>
      <c r="H158" s="249">
        <v>0</v>
      </c>
      <c r="I158" s="249">
        <v>0</v>
      </c>
      <c r="J158" s="249">
        <f t="shared" ref="J158:J171" si="66">SUM(O158:Z158)</f>
        <v>0</v>
      </c>
      <c r="K158" s="148"/>
      <c r="L158" s="166">
        <f t="shared" si="48"/>
        <v>0</v>
      </c>
      <c r="M158" s="74"/>
      <c r="N158" s="1"/>
      <c r="O158" s="74"/>
      <c r="P158" s="1"/>
      <c r="Q158" s="1"/>
      <c r="R158" s="1"/>
      <c r="S158" s="1"/>
      <c r="T158" s="80"/>
      <c r="U158" s="1"/>
      <c r="V158" s="633"/>
      <c r="W158" s="670"/>
      <c r="X158" s="80"/>
      <c r="Y158" s="44"/>
      <c r="Z158" s="718"/>
    </row>
    <row r="159" spans="1:26" hidden="1" x14ac:dyDescent="0.25">
      <c r="B159" s="55"/>
      <c r="C159" s="2"/>
      <c r="D159" s="850" t="s">
        <v>357</v>
      </c>
      <c r="E159" s="850"/>
      <c r="F159" s="418">
        <f t="shared" si="65"/>
        <v>0</v>
      </c>
      <c r="G159" s="596"/>
      <c r="H159" s="249">
        <v>0</v>
      </c>
      <c r="I159" s="249">
        <v>0</v>
      </c>
      <c r="J159" s="249">
        <f t="shared" si="66"/>
        <v>0</v>
      </c>
      <c r="K159" s="148"/>
      <c r="L159" s="166">
        <f t="shared" si="48"/>
        <v>0</v>
      </c>
      <c r="M159" s="74"/>
      <c r="N159" s="1"/>
      <c r="O159" s="74"/>
      <c r="P159" s="1"/>
      <c r="Q159" s="1"/>
      <c r="R159" s="1"/>
      <c r="S159" s="1"/>
      <c r="T159" s="80"/>
      <c r="U159" s="1"/>
      <c r="V159" s="633"/>
      <c r="W159" s="670"/>
      <c r="X159" s="80"/>
      <c r="Y159" s="44"/>
      <c r="Z159" s="718"/>
    </row>
    <row r="160" spans="1:26" hidden="1" x14ac:dyDescent="0.25">
      <c r="B160" s="55"/>
      <c r="C160" s="2"/>
      <c r="D160" s="850" t="s">
        <v>358</v>
      </c>
      <c r="E160" s="850"/>
      <c r="F160" s="418">
        <f t="shared" si="65"/>
        <v>0</v>
      </c>
      <c r="G160" s="596"/>
      <c r="H160" s="249">
        <v>0</v>
      </c>
      <c r="I160" s="249">
        <v>0</v>
      </c>
      <c r="J160" s="249">
        <f t="shared" si="66"/>
        <v>0</v>
      </c>
      <c r="K160" s="148"/>
      <c r="L160" s="166">
        <f t="shared" si="48"/>
        <v>0</v>
      </c>
      <c r="M160" s="74"/>
      <c r="N160" s="1"/>
      <c r="O160" s="74"/>
      <c r="P160" s="1"/>
      <c r="Q160" s="1"/>
      <c r="R160" s="1"/>
      <c r="S160" s="1"/>
      <c r="T160" s="80"/>
      <c r="U160" s="1"/>
      <c r="V160" s="633"/>
      <c r="W160" s="670"/>
      <c r="X160" s="80"/>
      <c r="Y160" s="44"/>
      <c r="Z160" s="718"/>
    </row>
    <row r="161" spans="1:26" hidden="1" x14ac:dyDescent="0.25">
      <c r="B161" s="55"/>
      <c r="C161" s="2"/>
      <c r="D161" s="850" t="s">
        <v>355</v>
      </c>
      <c r="E161" s="850"/>
      <c r="F161" s="418">
        <f t="shared" si="65"/>
        <v>0</v>
      </c>
      <c r="G161" s="596"/>
      <c r="H161" s="249">
        <v>0</v>
      </c>
      <c r="I161" s="249">
        <v>0</v>
      </c>
      <c r="J161" s="249">
        <f t="shared" si="66"/>
        <v>0</v>
      </c>
      <c r="K161" s="148"/>
      <c r="L161" s="166">
        <f t="shared" si="48"/>
        <v>0</v>
      </c>
      <c r="M161" s="74"/>
      <c r="N161" s="1"/>
      <c r="O161" s="74"/>
      <c r="P161" s="1"/>
      <c r="Q161" s="1"/>
      <c r="R161" s="1"/>
      <c r="S161" s="1"/>
      <c r="T161" s="80"/>
      <c r="U161" s="1"/>
      <c r="V161" s="633"/>
      <c r="W161" s="670"/>
      <c r="X161" s="80"/>
      <c r="Y161" s="44"/>
      <c r="Z161" s="718"/>
    </row>
    <row r="162" spans="1:26" hidden="1" x14ac:dyDescent="0.25">
      <c r="B162" s="55"/>
      <c r="C162" s="2"/>
      <c r="D162" s="850" t="s">
        <v>811</v>
      </c>
      <c r="E162" s="850"/>
      <c r="F162" s="418">
        <f t="shared" si="65"/>
        <v>0</v>
      </c>
      <c r="G162" s="596"/>
      <c r="H162" s="249">
        <v>0</v>
      </c>
      <c r="I162" s="249">
        <v>0</v>
      </c>
      <c r="J162" s="249">
        <f t="shared" si="66"/>
        <v>0</v>
      </c>
      <c r="K162" s="148"/>
      <c r="L162" s="166">
        <f t="shared" si="48"/>
        <v>0</v>
      </c>
      <c r="M162" s="74"/>
      <c r="N162" s="1"/>
      <c r="O162" s="74"/>
      <c r="P162" s="1"/>
      <c r="Q162" s="1"/>
      <c r="R162" s="1"/>
      <c r="S162" s="1"/>
      <c r="T162" s="80"/>
      <c r="U162" s="1"/>
      <c r="V162" s="633"/>
      <c r="W162" s="670"/>
      <c r="X162" s="80"/>
      <c r="Y162" s="44"/>
      <c r="Z162" s="718"/>
    </row>
    <row r="163" spans="1:26" ht="25.5" hidden="1" customHeight="1" x14ac:dyDescent="0.25">
      <c r="B163" s="55"/>
      <c r="C163" s="2"/>
      <c r="D163" s="851" t="s">
        <v>532</v>
      </c>
      <c r="E163" s="851"/>
      <c r="F163" s="424">
        <f t="shared" si="65"/>
        <v>0</v>
      </c>
      <c r="G163" s="599"/>
      <c r="H163" s="259">
        <v>0</v>
      </c>
      <c r="I163" s="259">
        <v>0</v>
      </c>
      <c r="J163" s="259">
        <f t="shared" si="66"/>
        <v>0</v>
      </c>
      <c r="K163" s="158"/>
      <c r="L163" s="166">
        <f t="shared" si="48"/>
        <v>0</v>
      </c>
      <c r="M163" s="74"/>
      <c r="N163" s="1"/>
      <c r="O163" s="74"/>
      <c r="P163" s="1"/>
      <c r="Q163" s="1"/>
      <c r="R163" s="1"/>
      <c r="S163" s="1"/>
      <c r="T163" s="80"/>
      <c r="U163" s="1"/>
      <c r="V163" s="633"/>
      <c r="W163" s="670"/>
      <c r="X163" s="80"/>
      <c r="Y163" s="44"/>
      <c r="Z163" s="718"/>
    </row>
    <row r="164" spans="1:26" ht="25.5" hidden="1" customHeight="1" x14ac:dyDescent="0.25">
      <c r="B164" s="55"/>
      <c r="C164" s="2"/>
      <c r="D164" s="851" t="s">
        <v>533</v>
      </c>
      <c r="E164" s="851"/>
      <c r="F164" s="424">
        <f t="shared" si="65"/>
        <v>0</v>
      </c>
      <c r="G164" s="599"/>
      <c r="H164" s="259">
        <v>0</v>
      </c>
      <c r="I164" s="259">
        <v>0</v>
      </c>
      <c r="J164" s="259">
        <f t="shared" si="66"/>
        <v>0</v>
      </c>
      <c r="K164" s="158"/>
      <c r="L164" s="166">
        <f t="shared" si="48"/>
        <v>0</v>
      </c>
      <c r="M164" s="74"/>
      <c r="N164" s="1"/>
      <c r="O164" s="74"/>
      <c r="P164" s="1"/>
      <c r="Q164" s="1"/>
      <c r="R164" s="1"/>
      <c r="S164" s="1"/>
      <c r="T164" s="80"/>
      <c r="U164" s="1"/>
      <c r="V164" s="633"/>
      <c r="W164" s="670"/>
      <c r="X164" s="80"/>
      <c r="Y164" s="44"/>
      <c r="Z164" s="718"/>
    </row>
    <row r="165" spans="1:26" hidden="1" x14ac:dyDescent="0.25">
      <c r="B165" s="55"/>
      <c r="C165" s="2"/>
      <c r="D165" s="850" t="s">
        <v>364</v>
      </c>
      <c r="E165" s="850"/>
      <c r="F165" s="418">
        <f t="shared" si="65"/>
        <v>0</v>
      </c>
      <c r="G165" s="596"/>
      <c r="H165" s="249">
        <v>0</v>
      </c>
      <c r="I165" s="249">
        <v>0</v>
      </c>
      <c r="J165" s="249">
        <f t="shared" si="66"/>
        <v>0</v>
      </c>
      <c r="K165" s="148"/>
      <c r="L165" s="166">
        <f t="shared" si="48"/>
        <v>0</v>
      </c>
      <c r="M165" s="74"/>
      <c r="N165" s="1"/>
      <c r="O165" s="74"/>
      <c r="P165" s="1"/>
      <c r="Q165" s="1"/>
      <c r="R165" s="1"/>
      <c r="S165" s="1"/>
      <c r="T165" s="80"/>
      <c r="U165" s="1"/>
      <c r="V165" s="633"/>
      <c r="W165" s="670"/>
      <c r="X165" s="80"/>
      <c r="Y165" s="44"/>
      <c r="Z165" s="718"/>
    </row>
    <row r="166" spans="1:26" hidden="1" x14ac:dyDescent="0.25">
      <c r="B166" s="55"/>
      <c r="C166" s="2"/>
      <c r="D166" s="850" t="s">
        <v>356</v>
      </c>
      <c r="E166" s="850"/>
      <c r="F166" s="418">
        <f t="shared" si="65"/>
        <v>0</v>
      </c>
      <c r="G166" s="596"/>
      <c r="H166" s="249">
        <v>0</v>
      </c>
      <c r="I166" s="249">
        <v>0</v>
      </c>
      <c r="J166" s="249">
        <f t="shared" si="66"/>
        <v>0</v>
      </c>
      <c r="K166" s="148"/>
      <c r="L166" s="166">
        <f t="shared" si="48"/>
        <v>0</v>
      </c>
      <c r="M166" s="74"/>
      <c r="N166" s="1"/>
      <c r="O166" s="74"/>
      <c r="P166" s="1"/>
      <c r="Q166" s="1"/>
      <c r="R166" s="1"/>
      <c r="S166" s="1"/>
      <c r="T166" s="80"/>
      <c r="U166" s="1"/>
      <c r="V166" s="633"/>
      <c r="W166" s="670"/>
      <c r="X166" s="80"/>
      <c r="Y166" s="44"/>
      <c r="Z166" s="718"/>
    </row>
    <row r="167" spans="1:26" ht="25.5" hidden="1" customHeight="1" x14ac:dyDescent="0.25">
      <c r="B167" s="55"/>
      <c r="C167" s="2"/>
      <c r="D167" s="851" t="s">
        <v>534</v>
      </c>
      <c r="E167" s="851"/>
      <c r="F167" s="424">
        <f t="shared" si="65"/>
        <v>0</v>
      </c>
      <c r="G167" s="599"/>
      <c r="H167" s="259">
        <v>0</v>
      </c>
      <c r="I167" s="259">
        <v>0</v>
      </c>
      <c r="J167" s="259">
        <f t="shared" si="66"/>
        <v>0</v>
      </c>
      <c r="K167" s="158"/>
      <c r="L167" s="166">
        <f t="shared" si="48"/>
        <v>0</v>
      </c>
      <c r="M167" s="74"/>
      <c r="N167" s="1"/>
      <c r="O167" s="74"/>
      <c r="P167" s="1"/>
      <c r="Q167" s="1"/>
      <c r="R167" s="1"/>
      <c r="S167" s="1"/>
      <c r="T167" s="80"/>
      <c r="U167" s="1"/>
      <c r="V167" s="633"/>
      <c r="W167" s="670"/>
      <c r="X167" s="80"/>
      <c r="Y167" s="44"/>
      <c r="Z167" s="718"/>
    </row>
    <row r="168" spans="1:26" hidden="1" x14ac:dyDescent="0.25">
      <c r="B168" s="55"/>
      <c r="C168" s="2"/>
      <c r="D168" s="850" t="s">
        <v>535</v>
      </c>
      <c r="E168" s="850"/>
      <c r="F168" s="418">
        <f t="shared" si="65"/>
        <v>0</v>
      </c>
      <c r="G168" s="596"/>
      <c r="H168" s="249">
        <v>0</v>
      </c>
      <c r="I168" s="249">
        <v>0</v>
      </c>
      <c r="J168" s="249">
        <f t="shared" si="66"/>
        <v>0</v>
      </c>
      <c r="K168" s="148"/>
      <c r="L168" s="166">
        <f t="shared" si="48"/>
        <v>0</v>
      </c>
      <c r="M168" s="74"/>
      <c r="N168" s="1"/>
      <c r="O168" s="74"/>
      <c r="P168" s="1"/>
      <c r="Q168" s="1"/>
      <c r="R168" s="1"/>
      <c r="S168" s="1"/>
      <c r="T168" s="80"/>
      <c r="U168" s="1"/>
      <c r="V168" s="633"/>
      <c r="W168" s="670"/>
      <c r="X168" s="80"/>
      <c r="Y168" s="44"/>
      <c r="Z168" s="718"/>
    </row>
    <row r="169" spans="1:26" s="41" customFormat="1" hidden="1" x14ac:dyDescent="0.25">
      <c r="A169" s="125" t="s">
        <v>235</v>
      </c>
      <c r="B169" s="106" t="s">
        <v>666</v>
      </c>
      <c r="C169" s="881" t="s">
        <v>236</v>
      </c>
      <c r="D169" s="882"/>
      <c r="E169" s="882"/>
      <c r="F169" s="425">
        <f t="shared" si="65"/>
        <v>0</v>
      </c>
      <c r="G169" s="600"/>
      <c r="H169" s="260">
        <v>0</v>
      </c>
      <c r="I169" s="260">
        <v>0</v>
      </c>
      <c r="J169" s="260">
        <f t="shared" si="66"/>
        <v>0</v>
      </c>
      <c r="K169" s="159"/>
      <c r="L169" s="169">
        <f t="shared" si="48"/>
        <v>0</v>
      </c>
      <c r="M169" s="108"/>
      <c r="N169" s="109"/>
      <c r="O169" s="108"/>
      <c r="P169" s="109"/>
      <c r="Q169" s="109"/>
      <c r="R169" s="109"/>
      <c r="S169" s="109"/>
      <c r="T169" s="112"/>
      <c r="U169" s="109"/>
      <c r="V169" s="636"/>
      <c r="W169" s="673"/>
      <c r="X169" s="112"/>
      <c r="Y169" s="113"/>
      <c r="Z169" s="732"/>
    </row>
    <row r="170" spans="1:26" s="41" customFormat="1" hidden="1" x14ac:dyDescent="0.25">
      <c r="A170" s="125" t="s">
        <v>237</v>
      </c>
      <c r="B170" s="106" t="s">
        <v>668</v>
      </c>
      <c r="C170" s="881" t="s">
        <v>238</v>
      </c>
      <c r="D170" s="882"/>
      <c r="E170" s="882"/>
      <c r="F170" s="425">
        <f t="shared" si="65"/>
        <v>0</v>
      </c>
      <c r="G170" s="600"/>
      <c r="H170" s="260">
        <v>0</v>
      </c>
      <c r="I170" s="260">
        <v>0</v>
      </c>
      <c r="J170" s="260">
        <f t="shared" si="66"/>
        <v>0</v>
      </c>
      <c r="K170" s="159"/>
      <c r="L170" s="169">
        <f t="shared" si="48"/>
        <v>0</v>
      </c>
      <c r="M170" s="108"/>
      <c r="N170" s="109"/>
      <c r="O170" s="108"/>
      <c r="P170" s="109"/>
      <c r="Q170" s="109"/>
      <c r="R170" s="109"/>
      <c r="S170" s="109"/>
      <c r="T170" s="112"/>
      <c r="U170" s="109"/>
      <c r="V170" s="636"/>
      <c r="W170" s="673"/>
      <c r="X170" s="112"/>
      <c r="Y170" s="113"/>
      <c r="Z170" s="732"/>
    </row>
    <row r="171" spans="1:26" s="41" customFormat="1" hidden="1" x14ac:dyDescent="0.25">
      <c r="A171" s="125" t="s">
        <v>239</v>
      </c>
      <c r="B171" s="106" t="s">
        <v>669</v>
      </c>
      <c r="C171" s="881" t="s">
        <v>240</v>
      </c>
      <c r="D171" s="882"/>
      <c r="E171" s="882"/>
      <c r="F171" s="425">
        <f t="shared" si="65"/>
        <v>0</v>
      </c>
      <c r="G171" s="600"/>
      <c r="H171" s="260">
        <v>0</v>
      </c>
      <c r="I171" s="260">
        <v>0</v>
      </c>
      <c r="J171" s="260">
        <f t="shared" si="66"/>
        <v>0</v>
      </c>
      <c r="K171" s="159"/>
      <c r="L171" s="169">
        <f t="shared" ref="L171:L244" si="67">SUM(J171:K171)</f>
        <v>0</v>
      </c>
      <c r="M171" s="108"/>
      <c r="N171" s="109"/>
      <c r="O171" s="108"/>
      <c r="P171" s="109"/>
      <c r="Q171" s="109"/>
      <c r="R171" s="109"/>
      <c r="S171" s="109"/>
      <c r="T171" s="112"/>
      <c r="U171" s="109"/>
      <c r="V171" s="636"/>
      <c r="W171" s="673"/>
      <c r="X171" s="112"/>
      <c r="Y171" s="113"/>
      <c r="Z171" s="732"/>
    </row>
    <row r="172" spans="1:26" s="41" customFormat="1" hidden="1" x14ac:dyDescent="0.25">
      <c r="A172" s="125" t="s">
        <v>241</v>
      </c>
      <c r="B172" s="106" t="s">
        <v>670</v>
      </c>
      <c r="C172" s="881" t="s">
        <v>242</v>
      </c>
      <c r="D172" s="882"/>
      <c r="E172" s="882"/>
      <c r="F172" s="425">
        <f>F173+F174+F175+F176+F177+F178+F179+F180+F181+F182</f>
        <v>0</v>
      </c>
      <c r="G172" s="600"/>
      <c r="H172" s="260">
        <v>0</v>
      </c>
      <c r="I172" s="260">
        <v>0</v>
      </c>
      <c r="J172" s="260">
        <f>J173+J174+J175+J176+J177+J178+J179+J180+J181+J182</f>
        <v>0</v>
      </c>
      <c r="K172" s="159">
        <f t="shared" ref="K172:Z172" si="68">K173+K174+K175+K176+K177+K178+K179+K180+K181+K182</f>
        <v>0</v>
      </c>
      <c r="L172" s="169">
        <f t="shared" si="67"/>
        <v>0</v>
      </c>
      <c r="M172" s="108">
        <f>M173+M174+M175+M176+M177+M178+M179+M180+M181+M182</f>
        <v>0</v>
      </c>
      <c r="N172" s="109">
        <f>N173+N174+N175+N176+N177+N178+N179+N180+N181+N182</f>
        <v>0</v>
      </c>
      <c r="O172" s="108">
        <f t="shared" si="68"/>
        <v>0</v>
      </c>
      <c r="P172" s="109">
        <f t="shared" si="68"/>
        <v>0</v>
      </c>
      <c r="Q172" s="109">
        <f t="shared" si="68"/>
        <v>0</v>
      </c>
      <c r="R172" s="109">
        <f t="shared" si="68"/>
        <v>0</v>
      </c>
      <c r="S172" s="109">
        <f t="shared" si="68"/>
        <v>0</v>
      </c>
      <c r="T172" s="112">
        <f t="shared" si="68"/>
        <v>0</v>
      </c>
      <c r="U172" s="109">
        <f t="shared" si="68"/>
        <v>0</v>
      </c>
      <c r="V172" s="636">
        <f t="shared" si="68"/>
        <v>0</v>
      </c>
      <c r="W172" s="673">
        <f t="shared" si="68"/>
        <v>0</v>
      </c>
      <c r="X172" s="112">
        <f t="shared" si="68"/>
        <v>0</v>
      </c>
      <c r="Y172" s="113">
        <f t="shared" si="68"/>
        <v>0</v>
      </c>
      <c r="Z172" s="732">
        <f t="shared" si="68"/>
        <v>0</v>
      </c>
    </row>
    <row r="173" spans="1:26" hidden="1" x14ac:dyDescent="0.25">
      <c r="B173" s="55"/>
      <c r="C173" s="2"/>
      <c r="D173" s="850" t="s">
        <v>359</v>
      </c>
      <c r="E173" s="850"/>
      <c r="F173" s="418">
        <f t="shared" ref="F173:F183" si="69">SUM(N173:Y173)</f>
        <v>0</v>
      </c>
      <c r="G173" s="596"/>
      <c r="H173" s="249">
        <v>0</v>
      </c>
      <c r="I173" s="249">
        <v>0</v>
      </c>
      <c r="J173" s="249">
        <f t="shared" ref="J173:J183" si="70">SUM(O173:Z173)</f>
        <v>0</v>
      </c>
      <c r="K173" s="148"/>
      <c r="L173" s="166">
        <f t="shared" si="67"/>
        <v>0</v>
      </c>
      <c r="M173" s="74"/>
      <c r="N173" s="1"/>
      <c r="O173" s="74"/>
      <c r="P173" s="1"/>
      <c r="Q173" s="1"/>
      <c r="R173" s="1"/>
      <c r="S173" s="1"/>
      <c r="T173" s="80"/>
      <c r="U173" s="1"/>
      <c r="V173" s="633"/>
      <c r="W173" s="670"/>
      <c r="X173" s="80"/>
      <c r="Y173" s="44"/>
      <c r="Z173" s="718"/>
    </row>
    <row r="174" spans="1:26" hidden="1" x14ac:dyDescent="0.25">
      <c r="B174" s="55"/>
      <c r="C174" s="2"/>
      <c r="D174" s="850" t="s">
        <v>360</v>
      </c>
      <c r="E174" s="850"/>
      <c r="F174" s="418">
        <f t="shared" si="69"/>
        <v>0</v>
      </c>
      <c r="G174" s="596"/>
      <c r="H174" s="249">
        <v>0</v>
      </c>
      <c r="I174" s="249">
        <v>0</v>
      </c>
      <c r="J174" s="249">
        <f t="shared" si="70"/>
        <v>0</v>
      </c>
      <c r="K174" s="148"/>
      <c r="L174" s="166">
        <f t="shared" si="67"/>
        <v>0</v>
      </c>
      <c r="M174" s="74"/>
      <c r="N174" s="1"/>
      <c r="O174" s="74"/>
      <c r="P174" s="1"/>
      <c r="Q174" s="1"/>
      <c r="R174" s="1"/>
      <c r="S174" s="1"/>
      <c r="T174" s="80"/>
      <c r="U174" s="1"/>
      <c r="V174" s="633"/>
      <c r="W174" s="670"/>
      <c r="X174" s="80"/>
      <c r="Y174" s="44"/>
      <c r="Z174" s="718"/>
    </row>
    <row r="175" spans="1:26" hidden="1" x14ac:dyDescent="0.25">
      <c r="B175" s="55"/>
      <c r="C175" s="2"/>
      <c r="D175" s="850" t="s">
        <v>361</v>
      </c>
      <c r="E175" s="850"/>
      <c r="F175" s="418">
        <f t="shared" si="69"/>
        <v>0</v>
      </c>
      <c r="G175" s="596"/>
      <c r="H175" s="249">
        <v>0</v>
      </c>
      <c r="I175" s="249">
        <v>0</v>
      </c>
      <c r="J175" s="249">
        <f t="shared" si="70"/>
        <v>0</v>
      </c>
      <c r="K175" s="148"/>
      <c r="L175" s="166">
        <f t="shared" si="67"/>
        <v>0</v>
      </c>
      <c r="M175" s="74"/>
      <c r="N175" s="1"/>
      <c r="O175" s="74"/>
      <c r="P175" s="1"/>
      <c r="Q175" s="1"/>
      <c r="R175" s="1"/>
      <c r="S175" s="1"/>
      <c r="T175" s="80"/>
      <c r="U175" s="1"/>
      <c r="V175" s="633"/>
      <c r="W175" s="670"/>
      <c r="X175" s="80"/>
      <c r="Y175" s="44"/>
      <c r="Z175" s="718"/>
    </row>
    <row r="176" spans="1:26" hidden="1" x14ac:dyDescent="0.25">
      <c r="B176" s="55"/>
      <c r="C176" s="2"/>
      <c r="D176" s="850" t="s">
        <v>362</v>
      </c>
      <c r="E176" s="850"/>
      <c r="F176" s="418">
        <f t="shared" si="69"/>
        <v>0</v>
      </c>
      <c r="G176" s="596"/>
      <c r="H176" s="249">
        <v>0</v>
      </c>
      <c r="I176" s="249">
        <v>0</v>
      </c>
      <c r="J176" s="249">
        <f t="shared" si="70"/>
        <v>0</v>
      </c>
      <c r="K176" s="148"/>
      <c r="L176" s="166">
        <f t="shared" si="67"/>
        <v>0</v>
      </c>
      <c r="M176" s="74"/>
      <c r="N176" s="1"/>
      <c r="O176" s="74"/>
      <c r="P176" s="1"/>
      <c r="Q176" s="1"/>
      <c r="R176" s="1"/>
      <c r="S176" s="1"/>
      <c r="T176" s="80"/>
      <c r="U176" s="1"/>
      <c r="V176" s="633"/>
      <c r="W176" s="670"/>
      <c r="X176" s="80"/>
      <c r="Y176" s="44"/>
      <c r="Z176" s="718"/>
    </row>
    <row r="177" spans="1:26" hidden="1" x14ac:dyDescent="0.25">
      <c r="B177" s="55"/>
      <c r="C177" s="2"/>
      <c r="D177" s="850" t="s">
        <v>363</v>
      </c>
      <c r="E177" s="850"/>
      <c r="F177" s="418">
        <f t="shared" si="69"/>
        <v>0</v>
      </c>
      <c r="G177" s="596"/>
      <c r="H177" s="249">
        <v>0</v>
      </c>
      <c r="I177" s="249">
        <v>0</v>
      </c>
      <c r="J177" s="249">
        <f t="shared" si="70"/>
        <v>0</v>
      </c>
      <c r="K177" s="148"/>
      <c r="L177" s="166">
        <f t="shared" si="67"/>
        <v>0</v>
      </c>
      <c r="M177" s="74"/>
      <c r="N177" s="1"/>
      <c r="O177" s="74"/>
      <c r="P177" s="1"/>
      <c r="Q177" s="1"/>
      <c r="R177" s="1"/>
      <c r="S177" s="1"/>
      <c r="T177" s="80"/>
      <c r="U177" s="1"/>
      <c r="V177" s="633"/>
      <c r="W177" s="670"/>
      <c r="X177" s="80"/>
      <c r="Y177" s="44"/>
      <c r="Z177" s="718"/>
    </row>
    <row r="178" spans="1:26" ht="25.5" hidden="1" customHeight="1" x14ac:dyDescent="0.25">
      <c r="B178" s="55"/>
      <c r="C178" s="2"/>
      <c r="D178" s="851" t="s">
        <v>536</v>
      </c>
      <c r="E178" s="851"/>
      <c r="F178" s="424">
        <f t="shared" si="69"/>
        <v>0</v>
      </c>
      <c r="G178" s="599"/>
      <c r="H178" s="259">
        <v>0</v>
      </c>
      <c r="I178" s="259">
        <v>0</v>
      </c>
      <c r="J178" s="259">
        <f t="shared" si="70"/>
        <v>0</v>
      </c>
      <c r="K178" s="158"/>
      <c r="L178" s="166">
        <f t="shared" si="67"/>
        <v>0</v>
      </c>
      <c r="M178" s="74"/>
      <c r="N178" s="1"/>
      <c r="O178" s="74"/>
      <c r="P178" s="1"/>
      <c r="Q178" s="1"/>
      <c r="R178" s="1"/>
      <c r="S178" s="1"/>
      <c r="T178" s="80"/>
      <c r="U178" s="1"/>
      <c r="V178" s="633"/>
      <c r="W178" s="670"/>
      <c r="X178" s="80"/>
      <c r="Y178" s="44"/>
      <c r="Z178" s="718"/>
    </row>
    <row r="179" spans="1:26" ht="25.5" hidden="1" customHeight="1" x14ac:dyDescent="0.25">
      <c r="B179" s="55"/>
      <c r="C179" s="2"/>
      <c r="D179" s="851" t="s">
        <v>539</v>
      </c>
      <c r="E179" s="851"/>
      <c r="F179" s="424">
        <f t="shared" si="69"/>
        <v>0</v>
      </c>
      <c r="G179" s="599"/>
      <c r="H179" s="259">
        <v>0</v>
      </c>
      <c r="I179" s="259">
        <v>0</v>
      </c>
      <c r="J179" s="259">
        <f t="shared" si="70"/>
        <v>0</v>
      </c>
      <c r="K179" s="158"/>
      <c r="L179" s="166">
        <f t="shared" si="67"/>
        <v>0</v>
      </c>
      <c r="M179" s="74"/>
      <c r="N179" s="1"/>
      <c r="O179" s="74"/>
      <c r="P179" s="1"/>
      <c r="Q179" s="1"/>
      <c r="R179" s="1"/>
      <c r="S179" s="1"/>
      <c r="T179" s="80"/>
      <c r="U179" s="1"/>
      <c r="V179" s="633"/>
      <c r="W179" s="670"/>
      <c r="X179" s="80"/>
      <c r="Y179" s="44"/>
      <c r="Z179" s="718"/>
    </row>
    <row r="180" spans="1:26" hidden="1" x14ac:dyDescent="0.25">
      <c r="B180" s="55"/>
      <c r="C180" s="2"/>
      <c r="D180" s="850" t="s">
        <v>365</v>
      </c>
      <c r="E180" s="850"/>
      <c r="F180" s="418">
        <f t="shared" si="69"/>
        <v>0</v>
      </c>
      <c r="G180" s="596"/>
      <c r="H180" s="249">
        <v>0</v>
      </c>
      <c r="I180" s="249">
        <v>0</v>
      </c>
      <c r="J180" s="249">
        <f t="shared" si="70"/>
        <v>0</v>
      </c>
      <c r="K180" s="148"/>
      <c r="L180" s="166">
        <f t="shared" si="67"/>
        <v>0</v>
      </c>
      <c r="M180" s="74"/>
      <c r="N180" s="1"/>
      <c r="O180" s="74"/>
      <c r="P180" s="1"/>
      <c r="Q180" s="1"/>
      <c r="R180" s="1"/>
      <c r="S180" s="1"/>
      <c r="T180" s="80"/>
      <c r="U180" s="1"/>
      <c r="V180" s="633"/>
      <c r="W180" s="670"/>
      <c r="X180" s="80"/>
      <c r="Y180" s="44"/>
      <c r="Z180" s="718"/>
    </row>
    <row r="181" spans="1:26" ht="25.5" hidden="1" customHeight="1" x14ac:dyDescent="0.25">
      <c r="B181" s="55"/>
      <c r="C181" s="2"/>
      <c r="D181" s="851" t="s">
        <v>542</v>
      </c>
      <c r="E181" s="851"/>
      <c r="F181" s="424">
        <f t="shared" si="69"/>
        <v>0</v>
      </c>
      <c r="G181" s="599"/>
      <c r="H181" s="259">
        <v>0</v>
      </c>
      <c r="I181" s="259">
        <v>0</v>
      </c>
      <c r="J181" s="259">
        <f t="shared" si="70"/>
        <v>0</v>
      </c>
      <c r="K181" s="158"/>
      <c r="L181" s="166">
        <f t="shared" si="67"/>
        <v>0</v>
      </c>
      <c r="M181" s="74"/>
      <c r="N181" s="1"/>
      <c r="O181" s="74"/>
      <c r="P181" s="1"/>
      <c r="Q181" s="1"/>
      <c r="R181" s="1"/>
      <c r="S181" s="1"/>
      <c r="T181" s="80"/>
      <c r="U181" s="1"/>
      <c r="V181" s="633"/>
      <c r="W181" s="670"/>
      <c r="X181" s="80"/>
      <c r="Y181" s="44"/>
      <c r="Z181" s="718"/>
    </row>
    <row r="182" spans="1:26" hidden="1" x14ac:dyDescent="0.25">
      <c r="B182" s="55"/>
      <c r="C182" s="2"/>
      <c r="D182" s="850" t="s">
        <v>543</v>
      </c>
      <c r="E182" s="850"/>
      <c r="F182" s="418">
        <f t="shared" si="69"/>
        <v>0</v>
      </c>
      <c r="G182" s="596"/>
      <c r="H182" s="249">
        <v>0</v>
      </c>
      <c r="I182" s="249">
        <v>0</v>
      </c>
      <c r="J182" s="249">
        <f t="shared" si="70"/>
        <v>0</v>
      </c>
      <c r="K182" s="148"/>
      <c r="L182" s="166">
        <f t="shared" si="67"/>
        <v>0</v>
      </c>
      <c r="M182" s="74"/>
      <c r="N182" s="1"/>
      <c r="O182" s="74"/>
      <c r="P182" s="1"/>
      <c r="Q182" s="1"/>
      <c r="R182" s="1"/>
      <c r="S182" s="1"/>
      <c r="T182" s="80"/>
      <c r="U182" s="1"/>
      <c r="V182" s="633"/>
      <c r="W182" s="670"/>
      <c r="X182" s="80"/>
      <c r="Y182" s="44"/>
      <c r="Z182" s="718"/>
    </row>
    <row r="183" spans="1:26" s="41" customFormat="1" ht="15.75" hidden="1" thickBot="1" x14ac:dyDescent="0.3">
      <c r="A183" s="125" t="s">
        <v>243</v>
      </c>
      <c r="B183" s="134" t="s">
        <v>671</v>
      </c>
      <c r="C183" s="917" t="s">
        <v>244</v>
      </c>
      <c r="D183" s="918"/>
      <c r="E183" s="918"/>
      <c r="F183" s="426">
        <f t="shared" si="69"/>
        <v>0</v>
      </c>
      <c r="G183" s="601"/>
      <c r="H183" s="261">
        <v>0</v>
      </c>
      <c r="I183" s="261">
        <v>0</v>
      </c>
      <c r="J183" s="261">
        <f t="shared" si="70"/>
        <v>0</v>
      </c>
      <c r="K183" s="160"/>
      <c r="L183" s="169">
        <f t="shared" si="67"/>
        <v>0</v>
      </c>
      <c r="M183" s="108"/>
      <c r="N183" s="109"/>
      <c r="O183" s="108"/>
      <c r="P183" s="109"/>
      <c r="Q183" s="109"/>
      <c r="R183" s="109"/>
      <c r="S183" s="109"/>
      <c r="T183" s="112"/>
      <c r="U183" s="109"/>
      <c r="V183" s="636"/>
      <c r="W183" s="673"/>
      <c r="X183" s="112"/>
      <c r="Y183" s="113"/>
      <c r="Z183" s="732"/>
    </row>
    <row r="184" spans="1:26" ht="15.75" thickBot="1" x14ac:dyDescent="0.3">
      <c r="B184" s="99" t="s">
        <v>245</v>
      </c>
      <c r="C184" s="877" t="s">
        <v>246</v>
      </c>
      <c r="D184" s="878"/>
      <c r="E184" s="878"/>
      <c r="F184" s="410">
        <f>F190+F195</f>
        <v>350000</v>
      </c>
      <c r="G184" s="410">
        <f>G190+G195</f>
        <v>733186</v>
      </c>
      <c r="H184" s="252">
        <v>744830</v>
      </c>
      <c r="I184" s="252">
        <v>744830</v>
      </c>
      <c r="J184" s="252">
        <f>J185+J186+J189+J190+J193+J194+J195</f>
        <v>744830</v>
      </c>
      <c r="K184" s="508">
        <f t="shared" ref="K184:Z184" si="71">K185+K186+K189+K190+K193+K194+K195</f>
        <v>0</v>
      </c>
      <c r="L184" s="505">
        <f>SUM(J184:K184)</f>
        <v>744830</v>
      </c>
      <c r="M184" s="85">
        <f>M185+M186+M189+M190+M193+M194+M195</f>
        <v>311755</v>
      </c>
      <c r="N184" s="86">
        <f>N185+N186+N189+N190+N193+N194+N195</f>
        <v>433075</v>
      </c>
      <c r="O184" s="85">
        <f>O185+O186+O189+O190+O193+O194+O195</f>
        <v>47390</v>
      </c>
      <c r="P184" s="86">
        <f t="shared" si="71"/>
        <v>28325</v>
      </c>
      <c r="Q184" s="86">
        <f t="shared" si="71"/>
        <v>166363</v>
      </c>
      <c r="R184" s="86">
        <f t="shared" si="71"/>
        <v>435</v>
      </c>
      <c r="S184" s="86">
        <f t="shared" si="71"/>
        <v>322462</v>
      </c>
      <c r="T184" s="89">
        <f t="shared" si="71"/>
        <v>159990</v>
      </c>
      <c r="U184" s="86">
        <f>U185+U186+U189+U190+U193+U194+U195</f>
        <v>5330</v>
      </c>
      <c r="V184" s="88">
        <f t="shared" si="71"/>
        <v>10645</v>
      </c>
      <c r="W184" s="482">
        <f t="shared" si="71"/>
        <v>999</v>
      </c>
      <c r="X184" s="89">
        <f t="shared" si="71"/>
        <v>0</v>
      </c>
      <c r="Y184" s="90">
        <f t="shared" si="71"/>
        <v>0</v>
      </c>
      <c r="Z184" s="728">
        <f t="shared" si="71"/>
        <v>0</v>
      </c>
    </row>
    <row r="185" spans="1:26" s="18" customFormat="1" hidden="1" x14ac:dyDescent="0.25">
      <c r="A185" s="125" t="s">
        <v>247</v>
      </c>
      <c r="B185" s="114" t="s">
        <v>672</v>
      </c>
      <c r="C185" s="900" t="s">
        <v>248</v>
      </c>
      <c r="D185" s="901"/>
      <c r="E185" s="901"/>
      <c r="F185" s="416">
        <f>SUM(N185:Y185)</f>
        <v>0</v>
      </c>
      <c r="G185" s="416">
        <f>SUM(O185:Z185)</f>
        <v>0</v>
      </c>
      <c r="H185" s="248">
        <v>0</v>
      </c>
      <c r="I185" s="248">
        <v>0</v>
      </c>
      <c r="J185" s="248">
        <f>SUM(O185:Z185)</f>
        <v>0</v>
      </c>
      <c r="K185" s="509"/>
      <c r="L185" s="506">
        <f t="shared" si="67"/>
        <v>0</v>
      </c>
      <c r="M185" s="93"/>
      <c r="N185" s="94"/>
      <c r="O185" s="93"/>
      <c r="P185" s="94"/>
      <c r="Q185" s="94"/>
      <c r="R185" s="94"/>
      <c r="S185" s="94"/>
      <c r="T185" s="97"/>
      <c r="U185" s="94"/>
      <c r="V185" s="278"/>
      <c r="W185" s="490"/>
      <c r="X185" s="97"/>
      <c r="Y185" s="98"/>
      <c r="Z185" s="731"/>
    </row>
    <row r="186" spans="1:26" s="18" customFormat="1" hidden="1" x14ac:dyDescent="0.25">
      <c r="A186" s="125" t="s">
        <v>249</v>
      </c>
      <c r="B186" s="91" t="s">
        <v>673</v>
      </c>
      <c r="C186" s="873" t="s">
        <v>250</v>
      </c>
      <c r="D186" s="874"/>
      <c r="E186" s="874"/>
      <c r="F186" s="419">
        <f>F187+F188</f>
        <v>0</v>
      </c>
      <c r="G186" s="419">
        <f>G187+G188</f>
        <v>0</v>
      </c>
      <c r="H186" s="250">
        <v>0</v>
      </c>
      <c r="I186" s="250">
        <v>0</v>
      </c>
      <c r="J186" s="250">
        <f>J187+J188</f>
        <v>0</v>
      </c>
      <c r="K186" s="409">
        <f t="shared" ref="K186:Z186" si="72">K187+K188</f>
        <v>0</v>
      </c>
      <c r="L186" s="506">
        <f t="shared" si="67"/>
        <v>0</v>
      </c>
      <c r="M186" s="93">
        <f>M187+M188</f>
        <v>0</v>
      </c>
      <c r="N186" s="94">
        <f>N187+N188</f>
        <v>0</v>
      </c>
      <c r="O186" s="93">
        <f t="shared" si="72"/>
        <v>0</v>
      </c>
      <c r="P186" s="94">
        <f t="shared" si="72"/>
        <v>0</v>
      </c>
      <c r="Q186" s="94">
        <f t="shared" si="72"/>
        <v>0</v>
      </c>
      <c r="R186" s="94">
        <f t="shared" si="72"/>
        <v>0</v>
      </c>
      <c r="S186" s="94">
        <f t="shared" si="72"/>
        <v>0</v>
      </c>
      <c r="T186" s="97">
        <f t="shared" si="72"/>
        <v>0</v>
      </c>
      <c r="U186" s="94">
        <f t="shared" si="72"/>
        <v>0</v>
      </c>
      <c r="V186" s="278">
        <f t="shared" si="72"/>
        <v>0</v>
      </c>
      <c r="W186" s="490">
        <f t="shared" si="72"/>
        <v>0</v>
      </c>
      <c r="X186" s="97">
        <f t="shared" si="72"/>
        <v>0</v>
      </c>
      <c r="Y186" s="98">
        <f t="shared" si="72"/>
        <v>0</v>
      </c>
      <c r="Z186" s="731">
        <f t="shared" si="72"/>
        <v>0</v>
      </c>
    </row>
    <row r="187" spans="1:26" hidden="1" x14ac:dyDescent="0.25">
      <c r="B187" s="55"/>
      <c r="C187" s="2"/>
      <c r="D187" s="850" t="s">
        <v>250</v>
      </c>
      <c r="E187" s="850"/>
      <c r="F187" s="418">
        <f t="shared" ref="F187:G189" si="73">SUM(N187:Y187)</f>
        <v>0</v>
      </c>
      <c r="G187" s="418">
        <f t="shared" si="73"/>
        <v>0</v>
      </c>
      <c r="H187" s="249">
        <v>0</v>
      </c>
      <c r="I187" s="249">
        <v>0</v>
      </c>
      <c r="J187" s="249">
        <f t="shared" ref="J187:J194" si="74">SUM(O187:Z187)</f>
        <v>0</v>
      </c>
      <c r="K187" s="510"/>
      <c r="L187" s="507">
        <f t="shared" si="67"/>
        <v>0</v>
      </c>
      <c r="M187" s="74"/>
      <c r="N187" s="1"/>
      <c r="O187" s="74"/>
      <c r="P187" s="1"/>
      <c r="Q187" s="1"/>
      <c r="R187" s="1"/>
      <c r="S187" s="1"/>
      <c r="T187" s="80"/>
      <c r="U187" s="1"/>
      <c r="V187" s="42"/>
      <c r="W187" s="487"/>
      <c r="X187" s="80"/>
      <c r="Y187" s="44"/>
      <c r="Z187" s="718"/>
    </row>
    <row r="188" spans="1:26" hidden="1" x14ac:dyDescent="0.25">
      <c r="B188" s="55"/>
      <c r="C188" s="2"/>
      <c r="D188" s="850" t="s">
        <v>349</v>
      </c>
      <c r="E188" s="850"/>
      <c r="F188" s="418">
        <f t="shared" si="73"/>
        <v>0</v>
      </c>
      <c r="G188" s="418">
        <f t="shared" si="73"/>
        <v>0</v>
      </c>
      <c r="H188" s="249">
        <v>0</v>
      </c>
      <c r="I188" s="249">
        <v>0</v>
      </c>
      <c r="J188" s="249">
        <f t="shared" si="74"/>
        <v>0</v>
      </c>
      <c r="K188" s="510"/>
      <c r="L188" s="507">
        <f t="shared" si="67"/>
        <v>0</v>
      </c>
      <c r="M188" s="74"/>
      <c r="N188" s="1"/>
      <c r="O188" s="74"/>
      <c r="P188" s="1"/>
      <c r="Q188" s="1"/>
      <c r="R188" s="1"/>
      <c r="S188" s="1"/>
      <c r="T188" s="80"/>
      <c r="U188" s="1"/>
      <c r="V188" s="42"/>
      <c r="W188" s="487"/>
      <c r="X188" s="80"/>
      <c r="Y188" s="44"/>
      <c r="Z188" s="718"/>
    </row>
    <row r="189" spans="1:26" s="18" customFormat="1" hidden="1" x14ac:dyDescent="0.25">
      <c r="A189" s="125" t="s">
        <v>251</v>
      </c>
      <c r="B189" s="91" t="s">
        <v>674</v>
      </c>
      <c r="C189" s="873" t="s">
        <v>252</v>
      </c>
      <c r="D189" s="874"/>
      <c r="E189" s="874"/>
      <c r="F189" s="419">
        <f t="shared" si="73"/>
        <v>0</v>
      </c>
      <c r="G189" s="419">
        <f t="shared" si="73"/>
        <v>0</v>
      </c>
      <c r="H189" s="250">
        <v>0</v>
      </c>
      <c r="I189" s="250">
        <v>0</v>
      </c>
      <c r="J189" s="250">
        <f t="shared" si="74"/>
        <v>0</v>
      </c>
      <c r="K189" s="409"/>
      <c r="L189" s="506">
        <f t="shared" si="67"/>
        <v>0</v>
      </c>
      <c r="M189" s="93"/>
      <c r="N189" s="94"/>
      <c r="O189" s="93"/>
      <c r="P189" s="94"/>
      <c r="Q189" s="94"/>
      <c r="R189" s="94"/>
      <c r="S189" s="94"/>
      <c r="T189" s="97"/>
      <c r="U189" s="94"/>
      <c r="V189" s="278"/>
      <c r="W189" s="490"/>
      <c r="X189" s="97"/>
      <c r="Y189" s="98"/>
      <c r="Z189" s="731"/>
    </row>
    <row r="190" spans="1:26" s="18" customFormat="1" x14ac:dyDescent="0.25">
      <c r="A190" s="125" t="s">
        <v>253</v>
      </c>
      <c r="B190" s="280" t="s">
        <v>675</v>
      </c>
      <c r="C190" s="909" t="s">
        <v>254</v>
      </c>
      <c r="D190" s="910"/>
      <c r="E190" s="910"/>
      <c r="F190" s="420">
        <f>F192</f>
        <v>275590</v>
      </c>
      <c r="G190" s="420">
        <f>+G191+G192</f>
        <v>602823</v>
      </c>
      <c r="H190" s="269">
        <v>611992</v>
      </c>
      <c r="I190" s="269">
        <v>611992</v>
      </c>
      <c r="J190" s="269">
        <f>J191+J192</f>
        <v>611992</v>
      </c>
      <c r="K190" s="516"/>
      <c r="L190" s="515">
        <f>SUM(J190:K190)</f>
        <v>611992</v>
      </c>
      <c r="M190" s="198">
        <f>M191</f>
        <v>245476</v>
      </c>
      <c r="N190" s="192">
        <f>N192</f>
        <v>366516</v>
      </c>
      <c r="O190" s="200">
        <f t="shared" ref="O190:Z190" si="75">O191+O192</f>
        <v>37315</v>
      </c>
      <c r="P190" s="192">
        <f t="shared" si="75"/>
        <v>22303</v>
      </c>
      <c r="Q190" s="192">
        <f t="shared" si="75"/>
        <v>156506</v>
      </c>
      <c r="R190" s="192">
        <f t="shared" si="75"/>
        <v>343</v>
      </c>
      <c r="S190" s="192">
        <f t="shared" si="75"/>
        <v>256183</v>
      </c>
      <c r="T190" s="193">
        <f t="shared" si="75"/>
        <v>125976</v>
      </c>
      <c r="U190" s="192">
        <f t="shared" si="75"/>
        <v>4197</v>
      </c>
      <c r="V190" s="192">
        <f t="shared" si="75"/>
        <v>8382</v>
      </c>
      <c r="W190" s="193">
        <f t="shared" si="75"/>
        <v>787</v>
      </c>
      <c r="X190" s="193">
        <f t="shared" si="75"/>
        <v>0</v>
      </c>
      <c r="Y190" s="194">
        <f t="shared" si="75"/>
        <v>0</v>
      </c>
      <c r="Z190" s="646">
        <f t="shared" si="75"/>
        <v>0</v>
      </c>
    </row>
    <row r="191" spans="1:26" s="18" customFormat="1" x14ac:dyDescent="0.25">
      <c r="A191" s="125"/>
      <c r="B191" s="280"/>
      <c r="C191" s="626" t="s">
        <v>1000</v>
      </c>
      <c r="D191" s="627"/>
      <c r="E191" s="627"/>
      <c r="F191" s="443"/>
      <c r="G191" s="418">
        <v>245476</v>
      </c>
      <c r="H191" s="249">
        <v>245476</v>
      </c>
      <c r="I191" s="249">
        <v>245476</v>
      </c>
      <c r="J191" s="249">
        <f>SUM(O191:Z191)</f>
        <v>245476</v>
      </c>
      <c r="K191" s="512"/>
      <c r="L191" s="507">
        <f t="shared" ref="L191:L197" si="76">SUM(J191:K191)</f>
        <v>245476</v>
      </c>
      <c r="M191" s="74">
        <f>L191</f>
        <v>245476</v>
      </c>
      <c r="N191" s="276"/>
      <c r="O191" s="74"/>
      <c r="P191" s="1"/>
      <c r="Q191" s="1"/>
      <c r="R191" s="1"/>
      <c r="S191" s="1">
        <v>245476</v>
      </c>
      <c r="T191" s="42"/>
      <c r="U191" s="1"/>
      <c r="V191" s="278"/>
      <c r="W191" s="490"/>
      <c r="X191" s="277"/>
      <c r="Y191" s="279"/>
      <c r="Z191" s="737"/>
    </row>
    <row r="192" spans="1:26" s="18" customFormat="1" x14ac:dyDescent="0.25">
      <c r="A192" s="125"/>
      <c r="B192" s="280"/>
      <c r="C192" s="626" t="s">
        <v>1001</v>
      </c>
      <c r="D192" s="627"/>
      <c r="E192" s="627"/>
      <c r="F192" s="418">
        <v>275590</v>
      </c>
      <c r="G192" s="418">
        <v>357347</v>
      </c>
      <c r="H192" s="249">
        <v>366516</v>
      </c>
      <c r="I192" s="249">
        <v>366516</v>
      </c>
      <c r="J192" s="249">
        <f>SUM(O192:Z192)</f>
        <v>366516</v>
      </c>
      <c r="K192" s="512"/>
      <c r="L192" s="507">
        <f t="shared" si="76"/>
        <v>366516</v>
      </c>
      <c r="M192" s="639"/>
      <c r="N192" s="75">
        <f>L192</f>
        <v>366516</v>
      </c>
      <c r="O192" s="74">
        <f>34567+2748</f>
        <v>37315</v>
      </c>
      <c r="P192" s="1">
        <v>22303</v>
      </c>
      <c r="Q192" s="1">
        <f>17813+120000+18693</f>
        <v>156506</v>
      </c>
      <c r="R192" s="1">
        <v>343</v>
      </c>
      <c r="S192" s="1">
        <f>2834+7873</f>
        <v>10707</v>
      </c>
      <c r="T192" s="80">
        <v>125976</v>
      </c>
      <c r="U192" s="1">
        <v>4197</v>
      </c>
      <c r="V192" s="42">
        <f>5902+2480</f>
        <v>8382</v>
      </c>
      <c r="W192" s="487">
        <v>787</v>
      </c>
      <c r="X192" s="277"/>
      <c r="Y192" s="279"/>
      <c r="Z192" s="737"/>
    </row>
    <row r="193" spans="1:26" s="18" customFormat="1" hidden="1" x14ac:dyDescent="0.25">
      <c r="A193" s="125" t="s">
        <v>255</v>
      </c>
      <c r="B193" s="280" t="s">
        <v>676</v>
      </c>
      <c r="C193" s="909" t="s">
        <v>256</v>
      </c>
      <c r="D193" s="910"/>
      <c r="E193" s="910"/>
      <c r="F193" s="443"/>
      <c r="G193" s="443"/>
      <c r="H193" s="281">
        <v>0</v>
      </c>
      <c r="I193" s="281">
        <v>0</v>
      </c>
      <c r="J193" s="281">
        <f t="shared" si="74"/>
        <v>0</v>
      </c>
      <c r="K193" s="512"/>
      <c r="L193" s="499">
        <f t="shared" si="76"/>
        <v>0</v>
      </c>
      <c r="M193" s="275"/>
      <c r="N193" s="276"/>
      <c r="O193" s="74"/>
      <c r="P193" s="1"/>
      <c r="Q193" s="1"/>
      <c r="R193" s="1"/>
      <c r="S193" s="1"/>
      <c r="T193" s="80"/>
      <c r="U193" s="1"/>
      <c r="V193" s="278"/>
      <c r="W193" s="490"/>
      <c r="X193" s="277"/>
      <c r="Y193" s="279"/>
      <c r="Z193" s="737"/>
    </row>
    <row r="194" spans="1:26" s="18" customFormat="1" hidden="1" x14ac:dyDescent="0.25">
      <c r="A194" s="125" t="s">
        <v>257</v>
      </c>
      <c r="B194" s="280" t="s">
        <v>677</v>
      </c>
      <c r="C194" s="909" t="s">
        <v>258</v>
      </c>
      <c r="D194" s="910"/>
      <c r="E194" s="910"/>
      <c r="F194" s="399"/>
      <c r="G194" s="399"/>
      <c r="H194" s="281">
        <v>0</v>
      </c>
      <c r="I194" s="281">
        <v>0</v>
      </c>
      <c r="J194" s="281">
        <f t="shared" si="74"/>
        <v>0</v>
      </c>
      <c r="K194" s="512"/>
      <c r="L194" s="499">
        <f t="shared" si="76"/>
        <v>0</v>
      </c>
      <c r="M194" s="275"/>
      <c r="N194" s="276"/>
      <c r="O194" s="74"/>
      <c r="P194" s="1"/>
      <c r="Q194" s="1"/>
      <c r="R194" s="1"/>
      <c r="S194" s="1"/>
      <c r="T194" s="80"/>
      <c r="U194" s="1"/>
      <c r="V194" s="278"/>
      <c r="W194" s="490"/>
      <c r="X194" s="277"/>
      <c r="Y194" s="279"/>
      <c r="Z194" s="737"/>
    </row>
    <row r="195" spans="1:26" s="18" customFormat="1" x14ac:dyDescent="0.25">
      <c r="A195" s="125" t="s">
        <v>259</v>
      </c>
      <c r="B195" s="280" t="s">
        <v>678</v>
      </c>
      <c r="C195" s="911" t="s">
        <v>260</v>
      </c>
      <c r="D195" s="912"/>
      <c r="E195" s="912"/>
      <c r="F195" s="381">
        <f>F197</f>
        <v>74410</v>
      </c>
      <c r="G195" s="420">
        <f>+G196+G197</f>
        <v>130363</v>
      </c>
      <c r="H195" s="269">
        <v>132838</v>
      </c>
      <c r="I195" s="269">
        <v>132838</v>
      </c>
      <c r="J195" s="269">
        <f>SUM(J196:J197)</f>
        <v>132838</v>
      </c>
      <c r="K195" s="516"/>
      <c r="L195" s="515">
        <f>SUM(J195:K195)</f>
        <v>132838</v>
      </c>
      <c r="M195" s="198">
        <f>M196</f>
        <v>66279</v>
      </c>
      <c r="N195" s="192">
        <f>N197</f>
        <v>66559</v>
      </c>
      <c r="O195" s="198">
        <f>O196+O197</f>
        <v>10075</v>
      </c>
      <c r="P195" s="192">
        <f>P196+P197</f>
        <v>6022</v>
      </c>
      <c r="Q195" s="192">
        <f>Q196+Q197</f>
        <v>9857</v>
      </c>
      <c r="R195" s="192">
        <f>R196+R197</f>
        <v>92</v>
      </c>
      <c r="S195" s="192">
        <v>66279</v>
      </c>
      <c r="T195" s="193">
        <f>T196+T197</f>
        <v>34014</v>
      </c>
      <c r="U195" s="192">
        <f>U196+U197</f>
        <v>1133</v>
      </c>
      <c r="V195" s="192">
        <f t="shared" ref="V195:Z195" si="77">V196+V197</f>
        <v>2263</v>
      </c>
      <c r="W195" s="193">
        <f t="shared" si="77"/>
        <v>212</v>
      </c>
      <c r="X195" s="193">
        <f t="shared" si="77"/>
        <v>0</v>
      </c>
      <c r="Y195" s="194">
        <f t="shared" si="77"/>
        <v>0</v>
      </c>
      <c r="Z195" s="646">
        <f t="shared" si="77"/>
        <v>0</v>
      </c>
    </row>
    <row r="196" spans="1:26" s="18" customFormat="1" x14ac:dyDescent="0.25">
      <c r="A196" s="125"/>
      <c r="B196" s="280"/>
      <c r="C196" s="626" t="s">
        <v>1000</v>
      </c>
      <c r="D196" s="627"/>
      <c r="E196" s="627"/>
      <c r="F196" s="399"/>
      <c r="G196" s="418">
        <v>66279</v>
      </c>
      <c r="H196" s="249">
        <v>66279</v>
      </c>
      <c r="I196" s="249">
        <v>66279</v>
      </c>
      <c r="J196" s="249">
        <f>SUM(O196:Z196)</f>
        <v>66279</v>
      </c>
      <c r="K196" s="512"/>
      <c r="L196" s="507">
        <f t="shared" si="76"/>
        <v>66279</v>
      </c>
      <c r="M196" s="74">
        <f>L196</f>
        <v>66279</v>
      </c>
      <c r="N196" s="640"/>
      <c r="O196" s="641"/>
      <c r="P196" s="1"/>
      <c r="Q196" s="1"/>
      <c r="R196" s="1"/>
      <c r="S196" s="1">
        <v>66279</v>
      </c>
      <c r="T196" s="42"/>
      <c r="U196" s="1"/>
      <c r="V196" s="276"/>
      <c r="W196" s="277"/>
      <c r="X196" s="277"/>
      <c r="Y196" s="279"/>
      <c r="Z196" s="737"/>
    </row>
    <row r="197" spans="1:26" s="18" customFormat="1" ht="15.75" thickBot="1" x14ac:dyDescent="0.3">
      <c r="A197" s="125"/>
      <c r="B197" s="517"/>
      <c r="C197" s="626" t="s">
        <v>1001</v>
      </c>
      <c r="D197" s="627"/>
      <c r="E197" s="627"/>
      <c r="F197" s="642">
        <v>74410</v>
      </c>
      <c r="G197" s="643">
        <v>64084</v>
      </c>
      <c r="H197" s="249">
        <v>66559</v>
      </c>
      <c r="I197" s="249">
        <v>66559</v>
      </c>
      <c r="J197" s="249">
        <f>SUM(O197:Z197)</f>
        <v>66559</v>
      </c>
      <c r="K197" s="644"/>
      <c r="L197" s="507">
        <f t="shared" si="76"/>
        <v>66559</v>
      </c>
      <c r="M197" s="275"/>
      <c r="N197" s="525">
        <f>L197</f>
        <v>66559</v>
      </c>
      <c r="O197" s="641">
        <f>9333+742</f>
        <v>10075</v>
      </c>
      <c r="P197" s="497">
        <v>6022</v>
      </c>
      <c r="Q197" s="497">
        <v>9857</v>
      </c>
      <c r="R197" s="497">
        <v>92</v>
      </c>
      <c r="S197" s="497">
        <f>765+2126</f>
        <v>2891</v>
      </c>
      <c r="T197" s="498">
        <v>34014</v>
      </c>
      <c r="U197" s="1">
        <v>1133</v>
      </c>
      <c r="V197" s="307">
        <f>1593+670</f>
        <v>2263</v>
      </c>
      <c r="W197" s="308">
        <v>212</v>
      </c>
      <c r="X197" s="754"/>
      <c r="Y197" s="645"/>
      <c r="Z197" s="756"/>
    </row>
    <row r="198" spans="1:26" ht="15.75" thickBot="1" x14ac:dyDescent="0.3">
      <c r="B198" s="99" t="s">
        <v>261</v>
      </c>
      <c r="C198" s="877" t="s">
        <v>262</v>
      </c>
      <c r="D198" s="878"/>
      <c r="E198" s="878"/>
      <c r="F198" s="384"/>
      <c r="G198" s="384"/>
      <c r="H198" s="749">
        <v>4812400</v>
      </c>
      <c r="I198" s="252">
        <v>7254270</v>
      </c>
      <c r="J198" s="252">
        <f>J199+J202+J203+J205</f>
        <v>8781280</v>
      </c>
      <c r="K198" s="508">
        <f t="shared" ref="K198:O198" si="78">K199+K202+K203+K205</f>
        <v>0</v>
      </c>
      <c r="L198" s="505">
        <f>SUM(J198:K198)</f>
        <v>8781280</v>
      </c>
      <c r="M198" s="85">
        <f>M199+M202+M203+M205</f>
        <v>0</v>
      </c>
      <c r="N198" s="86">
        <f>N199+N202+N203+N205</f>
        <v>8781280</v>
      </c>
      <c r="O198" s="85">
        <f t="shared" si="78"/>
        <v>0</v>
      </c>
      <c r="P198" s="86">
        <f t="shared" ref="P198:Y198" si="79">P199+P202+P203+P205</f>
        <v>0</v>
      </c>
      <c r="Q198" s="86">
        <f t="shared" si="79"/>
        <v>0</v>
      </c>
      <c r="R198" s="86">
        <f t="shared" si="79"/>
        <v>0</v>
      </c>
      <c r="S198" s="86">
        <f t="shared" si="79"/>
        <v>0</v>
      </c>
      <c r="T198" s="89">
        <f t="shared" si="79"/>
        <v>0</v>
      </c>
      <c r="U198" s="86">
        <f t="shared" si="79"/>
        <v>0</v>
      </c>
      <c r="V198" s="495">
        <f t="shared" si="79"/>
        <v>0</v>
      </c>
      <c r="W198" s="676">
        <f t="shared" si="79"/>
        <v>160000</v>
      </c>
      <c r="X198" s="755">
        <f t="shared" si="79"/>
        <v>786870</v>
      </c>
      <c r="Y198" s="496">
        <f t="shared" si="79"/>
        <v>7010</v>
      </c>
      <c r="Z198" s="757">
        <f>Z199+Z202+Z203+Z205</f>
        <v>7827400</v>
      </c>
    </row>
    <row r="199" spans="1:26" s="18" customFormat="1" x14ac:dyDescent="0.25">
      <c r="A199" s="125" t="s">
        <v>263</v>
      </c>
      <c r="B199" s="271" t="s">
        <v>679</v>
      </c>
      <c r="C199" s="915" t="s">
        <v>264</v>
      </c>
      <c r="D199" s="916"/>
      <c r="E199" s="916"/>
      <c r="F199" s="398"/>
      <c r="G199" s="398"/>
      <c r="H199" s="750">
        <v>4778937</v>
      </c>
      <c r="I199" s="513">
        <v>5186394</v>
      </c>
      <c r="J199" s="513">
        <f>SUM(O199:Z199)</f>
        <v>6426874</v>
      </c>
      <c r="K199" s="514"/>
      <c r="L199" s="515">
        <f>SUM(L200:L201)</f>
        <v>5626874</v>
      </c>
      <c r="M199" s="198">
        <f>M200</f>
        <v>0</v>
      </c>
      <c r="N199" s="192">
        <f>N201+N204</f>
        <v>6426874</v>
      </c>
      <c r="O199" s="198"/>
      <c r="P199" s="192"/>
      <c r="Q199" s="192"/>
      <c r="R199" s="192"/>
      <c r="S199" s="192"/>
      <c r="T199" s="193"/>
      <c r="U199" s="192"/>
      <c r="V199" s="191"/>
      <c r="W199" s="484">
        <f>W200+W201</f>
        <v>158937</v>
      </c>
      <c r="X199" s="193">
        <f t="shared" ref="X199:Y199" si="80">X200+X201</f>
        <v>752457</v>
      </c>
      <c r="Y199" s="194">
        <f t="shared" si="80"/>
        <v>5520</v>
      </c>
      <c r="Z199" s="758">
        <f>Z200+Z201+Z204</f>
        <v>5509960</v>
      </c>
    </row>
    <row r="200" spans="1:26" s="18" customFormat="1" x14ac:dyDescent="0.25">
      <c r="A200" s="125"/>
      <c r="B200" s="271"/>
      <c r="C200" s="267"/>
      <c r="D200" s="492" t="s">
        <v>1000</v>
      </c>
      <c r="E200" s="492"/>
      <c r="F200" s="398"/>
      <c r="G200" s="398"/>
      <c r="H200" s="751">
        <v>0</v>
      </c>
      <c r="I200" s="316">
        <v>0</v>
      </c>
      <c r="J200" s="316">
        <f t="shared" ref="J200:J206" si="81">SUM(O200:Z200)</f>
        <v>0</v>
      </c>
      <c r="K200" s="511"/>
      <c r="L200" s="507">
        <f>SUM(J200:K200)</f>
        <v>0</v>
      </c>
      <c r="M200" s="74">
        <f>L200</f>
        <v>0</v>
      </c>
      <c r="N200" s="1"/>
      <c r="O200" s="74"/>
      <c r="P200" s="1"/>
      <c r="Q200" s="1"/>
      <c r="R200" s="1"/>
      <c r="S200" s="1"/>
      <c r="T200" s="80"/>
      <c r="U200" s="1"/>
      <c r="V200" s="42"/>
      <c r="W200" s="487"/>
      <c r="X200" s="80"/>
      <c r="Y200" s="44"/>
      <c r="Z200" s="718"/>
    </row>
    <row r="201" spans="1:26" s="18" customFormat="1" x14ac:dyDescent="0.25">
      <c r="A201" s="125"/>
      <c r="B201" s="271"/>
      <c r="C201" s="267"/>
      <c r="D201" s="714" t="s">
        <v>1001</v>
      </c>
      <c r="E201" s="492"/>
      <c r="F201" s="398"/>
      <c r="G201" s="398"/>
      <c r="H201" s="751">
        <v>4778937</v>
      </c>
      <c r="I201" s="316">
        <v>5186394</v>
      </c>
      <c r="J201" s="316">
        <f>SUM(O201:Z201)</f>
        <v>5626874</v>
      </c>
      <c r="K201" s="511"/>
      <c r="L201" s="507">
        <f>SUM(J201:K201)</f>
        <v>5626874</v>
      </c>
      <c r="M201" s="74"/>
      <c r="N201" s="1">
        <f>L201</f>
        <v>5626874</v>
      </c>
      <c r="O201" s="74"/>
      <c r="P201" s="1"/>
      <c r="Q201" s="1"/>
      <c r="R201" s="1"/>
      <c r="S201" s="1"/>
      <c r="T201" s="80"/>
      <c r="U201" s="1"/>
      <c r="V201" s="42"/>
      <c r="W201" s="487">
        <f>155000+3937</f>
        <v>158937</v>
      </c>
      <c r="X201" s="80">
        <f>625000+120000+5394+2063</f>
        <v>752457</v>
      </c>
      <c r="Y201" s="44">
        <v>5520</v>
      </c>
      <c r="Z201" s="718">
        <f>4000000+314960+275000+120000</f>
        <v>4709960</v>
      </c>
    </row>
    <row r="202" spans="1:26" s="18" customFormat="1" hidden="1" x14ac:dyDescent="0.25">
      <c r="A202" s="125" t="s">
        <v>265</v>
      </c>
      <c r="B202" s="280" t="s">
        <v>680</v>
      </c>
      <c r="C202" s="909" t="s">
        <v>886</v>
      </c>
      <c r="D202" s="910"/>
      <c r="E202" s="910"/>
      <c r="F202" s="399"/>
      <c r="G202" s="399"/>
      <c r="H202" s="752">
        <v>0</v>
      </c>
      <c r="I202" s="281">
        <v>0</v>
      </c>
      <c r="J202" s="316">
        <f t="shared" ref="J202:J204" si="82">SUM(O202:Z202)</f>
        <v>0</v>
      </c>
      <c r="K202" s="512"/>
      <c r="L202" s="507">
        <f t="shared" ref="L202:L204" si="83">SUM(J202:K202)</f>
        <v>0</v>
      </c>
      <c r="M202" s="275"/>
      <c r="N202" s="1">
        <f t="shared" ref="N202:N204" si="84">L202</f>
        <v>0</v>
      </c>
      <c r="O202" s="275"/>
      <c r="P202" s="276"/>
      <c r="Q202" s="276"/>
      <c r="R202" s="276"/>
      <c r="S202" s="276"/>
      <c r="T202" s="277"/>
      <c r="U202" s="276"/>
      <c r="V202" s="278"/>
      <c r="W202" s="490"/>
      <c r="X202" s="277"/>
      <c r="Y202" s="279"/>
      <c r="Z202" s="737"/>
    </row>
    <row r="203" spans="1:26" s="18" customFormat="1" hidden="1" x14ac:dyDescent="0.25">
      <c r="A203" s="125" t="s">
        <v>266</v>
      </c>
      <c r="B203" s="280" t="s">
        <v>681</v>
      </c>
      <c r="C203" s="909" t="s">
        <v>267</v>
      </c>
      <c r="D203" s="910"/>
      <c r="E203" s="910"/>
      <c r="F203" s="399"/>
      <c r="G203" s="399"/>
      <c r="H203" s="752">
        <v>0</v>
      </c>
      <c r="I203" s="281">
        <v>0</v>
      </c>
      <c r="J203" s="316">
        <f t="shared" si="82"/>
        <v>0</v>
      </c>
      <c r="K203" s="512"/>
      <c r="L203" s="507">
        <f t="shared" si="83"/>
        <v>0</v>
      </c>
      <c r="M203" s="275"/>
      <c r="N203" s="1">
        <f t="shared" si="84"/>
        <v>0</v>
      </c>
      <c r="O203" s="275"/>
      <c r="P203" s="276"/>
      <c r="Q203" s="276"/>
      <c r="R203" s="276"/>
      <c r="S203" s="276"/>
      <c r="T203" s="277"/>
      <c r="U203" s="276"/>
      <c r="V203" s="278"/>
      <c r="W203" s="490"/>
      <c r="X203" s="277"/>
      <c r="Y203" s="279"/>
      <c r="Z203" s="737"/>
    </row>
    <row r="204" spans="1:26" x14ac:dyDescent="0.25">
      <c r="B204" s="55"/>
      <c r="C204" s="717"/>
      <c r="D204" s="241" t="s">
        <v>1059</v>
      </c>
      <c r="E204" s="775"/>
      <c r="F204" s="391"/>
      <c r="G204" s="391"/>
      <c r="H204" s="606"/>
      <c r="I204" s="249"/>
      <c r="J204" s="316">
        <f t="shared" si="82"/>
        <v>800000</v>
      </c>
      <c r="K204" s="510"/>
      <c r="L204" s="507">
        <f t="shared" si="83"/>
        <v>800000</v>
      </c>
      <c r="M204" s="74"/>
      <c r="N204" s="1">
        <f t="shared" si="84"/>
        <v>800000</v>
      </c>
      <c r="O204" s="74"/>
      <c r="P204" s="1"/>
      <c r="Q204" s="1"/>
      <c r="R204" s="1"/>
      <c r="S204" s="1"/>
      <c r="T204" s="80"/>
      <c r="U204" s="1"/>
      <c r="V204" s="42"/>
      <c r="W204" s="487"/>
      <c r="X204" s="80"/>
      <c r="Y204" s="44"/>
      <c r="Z204" s="718">
        <v>800000</v>
      </c>
    </row>
    <row r="205" spans="1:26" s="18" customFormat="1" x14ac:dyDescent="0.25">
      <c r="A205" s="125" t="s">
        <v>268</v>
      </c>
      <c r="B205" s="280" t="s">
        <v>682</v>
      </c>
      <c r="C205" s="911" t="s">
        <v>366</v>
      </c>
      <c r="D205" s="912"/>
      <c r="E205" s="912"/>
      <c r="F205" s="399"/>
      <c r="G205" s="399"/>
      <c r="H205" s="614">
        <v>33463</v>
      </c>
      <c r="I205" s="269">
        <v>2067876</v>
      </c>
      <c r="J205" s="269">
        <f>SUM(O205:Z205)</f>
        <v>2354406</v>
      </c>
      <c r="K205" s="516"/>
      <c r="L205" s="484">
        <f>SUM(L206:L207)</f>
        <v>2154406</v>
      </c>
      <c r="M205" s="198">
        <f>M206</f>
        <v>0</v>
      </c>
      <c r="N205" s="192">
        <f>N207+N208</f>
        <v>2354406</v>
      </c>
      <c r="O205" s="198"/>
      <c r="P205" s="192"/>
      <c r="Q205" s="192"/>
      <c r="R205" s="192"/>
      <c r="S205" s="192"/>
      <c r="T205" s="193"/>
      <c r="U205" s="192"/>
      <c r="V205" s="191"/>
      <c r="W205" s="193">
        <f>W206+W207</f>
        <v>1063</v>
      </c>
      <c r="X205" s="193">
        <f>X206+X207</f>
        <v>34413</v>
      </c>
      <c r="Y205" s="194">
        <f>Y206+Y207</f>
        <v>1490</v>
      </c>
      <c r="Z205" s="646">
        <f>Z206+Z207+Z208</f>
        <v>2317440</v>
      </c>
    </row>
    <row r="206" spans="1:26" s="18" customFormat="1" x14ac:dyDescent="0.25">
      <c r="A206" s="125"/>
      <c r="B206" s="280"/>
      <c r="C206" s="267"/>
      <c r="D206" s="493" t="s">
        <v>1000</v>
      </c>
      <c r="E206" s="492"/>
      <c r="F206" s="399"/>
      <c r="G206" s="399"/>
      <c r="H206" s="606">
        <v>0</v>
      </c>
      <c r="I206" s="249">
        <v>0</v>
      </c>
      <c r="J206" s="249">
        <f t="shared" si="81"/>
        <v>0</v>
      </c>
      <c r="K206" s="510"/>
      <c r="L206" s="487">
        <f>SUM(J206:K206)</f>
        <v>0</v>
      </c>
      <c r="M206" s="74">
        <f>L206</f>
        <v>0</v>
      </c>
      <c r="N206" s="75"/>
      <c r="O206" s="74"/>
      <c r="P206" s="1"/>
      <c r="Q206" s="1"/>
      <c r="R206" s="1"/>
      <c r="S206" s="1"/>
      <c r="T206" s="1"/>
      <c r="U206" s="1"/>
      <c r="V206" s="1"/>
      <c r="W206" s="80"/>
      <c r="X206" s="80"/>
      <c r="Y206" s="44"/>
      <c r="Z206" s="718"/>
    </row>
    <row r="207" spans="1:26" s="18" customFormat="1" x14ac:dyDescent="0.25">
      <c r="A207" s="125"/>
      <c r="B207" s="283"/>
      <c r="C207" s="717"/>
      <c r="D207" s="716" t="s">
        <v>1001</v>
      </c>
      <c r="E207" s="715"/>
      <c r="F207" s="399"/>
      <c r="G207" s="399"/>
      <c r="H207" s="606">
        <v>33463</v>
      </c>
      <c r="I207" s="249">
        <v>2067876</v>
      </c>
      <c r="J207" s="249">
        <f>SUM(O207:Z207)</f>
        <v>2154406</v>
      </c>
      <c r="K207" s="510"/>
      <c r="L207" s="487">
        <f>SUM(J207:K207)</f>
        <v>2154406</v>
      </c>
      <c r="M207" s="74"/>
      <c r="N207" s="75">
        <f>L207</f>
        <v>2154406</v>
      </c>
      <c r="O207" s="74"/>
      <c r="P207" s="1"/>
      <c r="Q207" s="1"/>
      <c r="R207" s="1"/>
      <c r="S207" s="1"/>
      <c r="T207" s="80"/>
      <c r="U207" s="1"/>
      <c r="V207" s="42"/>
      <c r="W207" s="487">
        <v>1063</v>
      </c>
      <c r="X207" s="80">
        <v>34413</v>
      </c>
      <c r="Y207" s="44">
        <v>1490</v>
      </c>
      <c r="Z207" s="718">
        <f>2000000+85040+32400</f>
        <v>2117440</v>
      </c>
    </row>
    <row r="208" spans="1:26" s="18" customFormat="1" ht="15.75" thickBot="1" x14ac:dyDescent="0.3">
      <c r="A208" s="125"/>
      <c r="B208" s="517"/>
      <c r="C208" s="325"/>
      <c r="D208" s="304" t="s">
        <v>1059</v>
      </c>
      <c r="E208" s="776"/>
      <c r="F208" s="777"/>
      <c r="G208" s="777"/>
      <c r="H208" s="778"/>
      <c r="I208" s="779"/>
      <c r="J208" s="327">
        <f>SUM(O208:Z208)</f>
        <v>200000</v>
      </c>
      <c r="K208" s="785"/>
      <c r="L208" s="666">
        <f>SUM(J208:K208)</f>
        <v>200000</v>
      </c>
      <c r="M208" s="306"/>
      <c r="N208" s="525">
        <f>L208</f>
        <v>200000</v>
      </c>
      <c r="O208" s="780"/>
      <c r="P208" s="781"/>
      <c r="Q208" s="497"/>
      <c r="R208" s="497"/>
      <c r="S208" s="497"/>
      <c r="T208" s="498"/>
      <c r="U208" s="497"/>
      <c r="V208" s="782"/>
      <c r="W208" s="15"/>
      <c r="X208" s="498"/>
      <c r="Y208" s="783"/>
      <c r="Z208" s="784">
        <v>200000</v>
      </c>
    </row>
    <row r="209" spans="1:26" ht="15.75" thickBot="1" x14ac:dyDescent="0.3">
      <c r="B209" s="99" t="s">
        <v>269</v>
      </c>
      <c r="C209" s="877" t="s">
        <v>270</v>
      </c>
      <c r="D209" s="878"/>
      <c r="E209" s="878"/>
      <c r="F209" s="500"/>
      <c r="G209" s="500"/>
      <c r="H209" s="753">
        <v>0</v>
      </c>
      <c r="I209" s="501">
        <v>0</v>
      </c>
      <c r="J209" s="501">
        <f>J210+J211+J222+J233+J244+J247+J259+J260+J261</f>
        <v>0</v>
      </c>
      <c r="K209" s="502">
        <f t="shared" ref="K209:Z209" si="85">K210+K211+K222+K233+K244+K247+K259+K260+K261</f>
        <v>0</v>
      </c>
      <c r="L209" s="503">
        <f t="shared" si="67"/>
        <v>0</v>
      </c>
      <c r="M209" s="504">
        <f>M210+M211+M222+M233+M244+M247+M259+M260+M261</f>
        <v>0</v>
      </c>
      <c r="N209" s="494">
        <f>N210+N211+N222+N233+N244+N247+N259+N260+N261</f>
        <v>0</v>
      </c>
      <c r="O209" s="504">
        <f t="shared" si="85"/>
        <v>0</v>
      </c>
      <c r="P209" s="494">
        <f t="shared" si="85"/>
        <v>0</v>
      </c>
      <c r="Q209" s="86">
        <f t="shared" si="85"/>
        <v>0</v>
      </c>
      <c r="R209" s="86">
        <f t="shared" si="85"/>
        <v>0</v>
      </c>
      <c r="S209" s="86">
        <f t="shared" si="85"/>
        <v>0</v>
      </c>
      <c r="T209" s="89">
        <f t="shared" si="85"/>
        <v>0</v>
      </c>
      <c r="U209" s="86">
        <f t="shared" si="85"/>
        <v>0</v>
      </c>
      <c r="V209" s="88">
        <f t="shared" si="85"/>
        <v>0</v>
      </c>
      <c r="W209" s="482">
        <f t="shared" si="85"/>
        <v>0</v>
      </c>
      <c r="X209" s="89">
        <f t="shared" si="85"/>
        <v>0</v>
      </c>
      <c r="Y209" s="90">
        <f t="shared" si="85"/>
        <v>0</v>
      </c>
      <c r="Z209" s="728">
        <f t="shared" si="85"/>
        <v>0</v>
      </c>
    </row>
    <row r="210" spans="1:26" s="18" customFormat="1" ht="25.5" hidden="1" customHeight="1" x14ac:dyDescent="0.25">
      <c r="A210" s="125" t="s">
        <v>271</v>
      </c>
      <c r="B210" s="91" t="s">
        <v>683</v>
      </c>
      <c r="C210" s="848" t="s">
        <v>367</v>
      </c>
      <c r="D210" s="849"/>
      <c r="E210" s="849"/>
      <c r="F210" s="401"/>
      <c r="G210" s="582"/>
      <c r="H210" s="263">
        <v>0</v>
      </c>
      <c r="I210" s="263">
        <v>0</v>
      </c>
      <c r="J210" s="263">
        <f>SUM(O210:Z210)</f>
        <v>0</v>
      </c>
      <c r="K210" s="162"/>
      <c r="L210" s="165">
        <f t="shared" si="67"/>
        <v>0</v>
      </c>
      <c r="M210" s="93"/>
      <c r="N210" s="94"/>
      <c r="O210" s="93"/>
      <c r="P210" s="94"/>
      <c r="Q210" s="94"/>
      <c r="R210" s="94"/>
      <c r="S210" s="94"/>
      <c r="T210" s="97"/>
      <c r="U210" s="94"/>
      <c r="V210" s="632"/>
      <c r="W210" s="669"/>
      <c r="X210" s="97"/>
      <c r="Y210" s="98"/>
      <c r="Z210" s="731"/>
    </row>
    <row r="211" spans="1:26" s="18" customFormat="1" ht="16.350000000000001" hidden="1" customHeight="1" x14ac:dyDescent="0.25">
      <c r="A211" s="125" t="s">
        <v>272</v>
      </c>
      <c r="B211" s="91" t="s">
        <v>684</v>
      </c>
      <c r="C211" s="907" t="s">
        <v>812</v>
      </c>
      <c r="D211" s="908"/>
      <c r="E211" s="908"/>
      <c r="F211" s="401"/>
      <c r="G211" s="582"/>
      <c r="H211" s="263">
        <v>0</v>
      </c>
      <c r="I211" s="263">
        <v>0</v>
      </c>
      <c r="J211" s="263">
        <f>J212+J213+J214+J215+J216+J217+J218+J219+J220+J221</f>
        <v>0</v>
      </c>
      <c r="K211" s="162">
        <f t="shared" ref="K211:Z211" si="86">K212+K213+K214+K215+K216+K217+K218+K219+K220+K221</f>
        <v>0</v>
      </c>
      <c r="L211" s="165">
        <f t="shared" si="67"/>
        <v>0</v>
      </c>
      <c r="M211" s="93">
        <f>M212+M213+M214+M215+M216+M217+M218+M219+M220+M221</f>
        <v>0</v>
      </c>
      <c r="N211" s="94">
        <f>N212+N213+N214+N215+N216+N217+N218+N219+N220+N221</f>
        <v>0</v>
      </c>
      <c r="O211" s="93">
        <f t="shared" si="86"/>
        <v>0</v>
      </c>
      <c r="P211" s="94">
        <f t="shared" si="86"/>
        <v>0</v>
      </c>
      <c r="Q211" s="94">
        <f t="shared" si="86"/>
        <v>0</v>
      </c>
      <c r="R211" s="94">
        <f t="shared" si="86"/>
        <v>0</v>
      </c>
      <c r="S211" s="94">
        <f t="shared" si="86"/>
        <v>0</v>
      </c>
      <c r="T211" s="97">
        <f t="shared" si="86"/>
        <v>0</v>
      </c>
      <c r="U211" s="94">
        <f t="shared" si="86"/>
        <v>0</v>
      </c>
      <c r="V211" s="632">
        <f t="shared" si="86"/>
        <v>0</v>
      </c>
      <c r="W211" s="669">
        <f t="shared" si="86"/>
        <v>0</v>
      </c>
      <c r="X211" s="97">
        <f t="shared" si="86"/>
        <v>0</v>
      </c>
      <c r="Y211" s="98">
        <f t="shared" si="86"/>
        <v>0</v>
      </c>
      <c r="Z211" s="731">
        <f t="shared" si="86"/>
        <v>0</v>
      </c>
    </row>
    <row r="212" spans="1:26" hidden="1" x14ac:dyDescent="0.25">
      <c r="B212" s="55"/>
      <c r="C212" s="2"/>
      <c r="D212" s="850" t="s">
        <v>813</v>
      </c>
      <c r="E212" s="850"/>
      <c r="F212" s="391"/>
      <c r="G212" s="572"/>
      <c r="H212" s="249">
        <v>0</v>
      </c>
      <c r="I212" s="249">
        <v>0</v>
      </c>
      <c r="J212" s="249">
        <f t="shared" ref="J212:J221" si="87">SUM(O212:Z212)</f>
        <v>0</v>
      </c>
      <c r="K212" s="148"/>
      <c r="L212" s="166">
        <f t="shared" si="67"/>
        <v>0</v>
      </c>
      <c r="M212" s="74"/>
      <c r="N212" s="1"/>
      <c r="O212" s="74"/>
      <c r="P212" s="1"/>
      <c r="Q212" s="1"/>
      <c r="R212" s="1"/>
      <c r="S212" s="1"/>
      <c r="T212" s="80"/>
      <c r="U212" s="1"/>
      <c r="V212" s="633"/>
      <c r="W212" s="670"/>
      <c r="X212" s="80"/>
      <c r="Y212" s="44"/>
      <c r="Z212" s="718"/>
    </row>
    <row r="213" spans="1:26" hidden="1" x14ac:dyDescent="0.25">
      <c r="B213" s="55"/>
      <c r="C213" s="2"/>
      <c r="D213" s="850" t="s">
        <v>814</v>
      </c>
      <c r="E213" s="850"/>
      <c r="F213" s="391"/>
      <c r="G213" s="572"/>
      <c r="H213" s="249">
        <v>0</v>
      </c>
      <c r="I213" s="249">
        <v>0</v>
      </c>
      <c r="J213" s="249">
        <f t="shared" si="87"/>
        <v>0</v>
      </c>
      <c r="K213" s="148"/>
      <c r="L213" s="166">
        <f t="shared" si="67"/>
        <v>0</v>
      </c>
      <c r="M213" s="74"/>
      <c r="N213" s="1"/>
      <c r="O213" s="74"/>
      <c r="P213" s="1"/>
      <c r="Q213" s="1"/>
      <c r="R213" s="1"/>
      <c r="S213" s="1"/>
      <c r="T213" s="80"/>
      <c r="U213" s="1"/>
      <c r="V213" s="633"/>
      <c r="W213" s="670"/>
      <c r="X213" s="80"/>
      <c r="Y213" s="44"/>
      <c r="Z213" s="718"/>
    </row>
    <row r="214" spans="1:26" hidden="1" x14ac:dyDescent="0.25">
      <c r="B214" s="55"/>
      <c r="C214" s="2"/>
      <c r="D214" s="850" t="s">
        <v>545</v>
      </c>
      <c r="E214" s="850"/>
      <c r="F214" s="391"/>
      <c r="G214" s="572"/>
      <c r="H214" s="249">
        <v>0</v>
      </c>
      <c r="I214" s="249">
        <v>0</v>
      </c>
      <c r="J214" s="249">
        <f t="shared" si="87"/>
        <v>0</v>
      </c>
      <c r="K214" s="148"/>
      <c r="L214" s="166">
        <f t="shared" si="67"/>
        <v>0</v>
      </c>
      <c r="M214" s="74"/>
      <c r="N214" s="1"/>
      <c r="O214" s="74"/>
      <c r="P214" s="1"/>
      <c r="Q214" s="1"/>
      <c r="R214" s="1"/>
      <c r="S214" s="1"/>
      <c r="T214" s="80"/>
      <c r="U214" s="1"/>
      <c r="V214" s="633"/>
      <c r="W214" s="670"/>
      <c r="X214" s="80"/>
      <c r="Y214" s="44"/>
      <c r="Z214" s="718"/>
    </row>
    <row r="215" spans="1:26" ht="25.5" hidden="1" customHeight="1" x14ac:dyDescent="0.25">
      <c r="B215" s="55"/>
      <c r="C215" s="2"/>
      <c r="D215" s="851" t="s">
        <v>548</v>
      </c>
      <c r="E215" s="851"/>
      <c r="F215" s="395"/>
      <c r="G215" s="575"/>
      <c r="H215" s="259">
        <v>0</v>
      </c>
      <c r="I215" s="259">
        <v>0</v>
      </c>
      <c r="J215" s="259">
        <f t="shared" si="87"/>
        <v>0</v>
      </c>
      <c r="K215" s="158"/>
      <c r="L215" s="166">
        <f t="shared" si="67"/>
        <v>0</v>
      </c>
      <c r="M215" s="74"/>
      <c r="N215" s="1"/>
      <c r="O215" s="74"/>
      <c r="P215" s="1"/>
      <c r="Q215" s="1"/>
      <c r="R215" s="1"/>
      <c r="S215" s="1"/>
      <c r="T215" s="80"/>
      <c r="U215" s="1"/>
      <c r="V215" s="633"/>
      <c r="W215" s="670"/>
      <c r="X215" s="80"/>
      <c r="Y215" s="44"/>
      <c r="Z215" s="718"/>
    </row>
    <row r="216" spans="1:26" hidden="1" x14ac:dyDescent="0.25">
      <c r="B216" s="55"/>
      <c r="C216" s="2"/>
      <c r="D216" s="850" t="s">
        <v>550</v>
      </c>
      <c r="E216" s="850"/>
      <c r="F216" s="391"/>
      <c r="G216" s="572"/>
      <c r="H216" s="249">
        <v>0</v>
      </c>
      <c r="I216" s="249">
        <v>0</v>
      </c>
      <c r="J216" s="249">
        <f t="shared" si="87"/>
        <v>0</v>
      </c>
      <c r="K216" s="148"/>
      <c r="L216" s="166">
        <f t="shared" si="67"/>
        <v>0</v>
      </c>
      <c r="M216" s="74"/>
      <c r="N216" s="1"/>
      <c r="O216" s="74"/>
      <c r="P216" s="1"/>
      <c r="Q216" s="1"/>
      <c r="R216" s="1"/>
      <c r="S216" s="1"/>
      <c r="T216" s="80"/>
      <c r="U216" s="1"/>
      <c r="V216" s="633"/>
      <c r="W216" s="670"/>
      <c r="X216" s="80"/>
      <c r="Y216" s="44"/>
      <c r="Z216" s="718"/>
    </row>
    <row r="217" spans="1:26" hidden="1" x14ac:dyDescent="0.25">
      <c r="B217" s="55"/>
      <c r="C217" s="2"/>
      <c r="D217" s="850" t="s">
        <v>551</v>
      </c>
      <c r="E217" s="850"/>
      <c r="F217" s="391"/>
      <c r="G217" s="572"/>
      <c r="H217" s="249">
        <v>0</v>
      </c>
      <c r="I217" s="249">
        <v>0</v>
      </c>
      <c r="J217" s="249">
        <f t="shared" si="87"/>
        <v>0</v>
      </c>
      <c r="K217" s="148"/>
      <c r="L217" s="166">
        <f t="shared" si="67"/>
        <v>0</v>
      </c>
      <c r="M217" s="74"/>
      <c r="N217" s="1"/>
      <c r="O217" s="74"/>
      <c r="P217" s="1"/>
      <c r="Q217" s="1"/>
      <c r="R217" s="1"/>
      <c r="S217" s="1"/>
      <c r="T217" s="80"/>
      <c r="U217" s="1"/>
      <c r="V217" s="633"/>
      <c r="W217" s="670"/>
      <c r="X217" s="80"/>
      <c r="Y217" s="44"/>
      <c r="Z217" s="718"/>
    </row>
    <row r="218" spans="1:26" ht="25.5" hidden="1" customHeight="1" x14ac:dyDescent="0.25">
      <c r="B218" s="55"/>
      <c r="C218" s="2"/>
      <c r="D218" s="851" t="s">
        <v>555</v>
      </c>
      <c r="E218" s="851"/>
      <c r="F218" s="395"/>
      <c r="G218" s="575"/>
      <c r="H218" s="259">
        <v>0</v>
      </c>
      <c r="I218" s="259">
        <v>0</v>
      </c>
      <c r="J218" s="259">
        <f t="shared" si="87"/>
        <v>0</v>
      </c>
      <c r="K218" s="158"/>
      <c r="L218" s="166">
        <f t="shared" si="67"/>
        <v>0</v>
      </c>
      <c r="M218" s="74"/>
      <c r="N218" s="1"/>
      <c r="O218" s="74"/>
      <c r="P218" s="1"/>
      <c r="Q218" s="1"/>
      <c r="R218" s="1"/>
      <c r="S218" s="1"/>
      <c r="T218" s="80"/>
      <c r="U218" s="1"/>
      <c r="V218" s="633"/>
      <c r="W218" s="670"/>
      <c r="X218" s="80"/>
      <c r="Y218" s="44"/>
      <c r="Z218" s="718"/>
    </row>
    <row r="219" spans="1:26" ht="25.5" hidden="1" customHeight="1" x14ac:dyDescent="0.25">
      <c r="B219" s="55"/>
      <c r="C219" s="2"/>
      <c r="D219" s="851" t="s">
        <v>558</v>
      </c>
      <c r="E219" s="851"/>
      <c r="F219" s="395"/>
      <c r="G219" s="575"/>
      <c r="H219" s="259">
        <v>0</v>
      </c>
      <c r="I219" s="259">
        <v>0</v>
      </c>
      <c r="J219" s="259">
        <f t="shared" si="87"/>
        <v>0</v>
      </c>
      <c r="K219" s="158"/>
      <c r="L219" s="166">
        <f t="shared" si="67"/>
        <v>0</v>
      </c>
      <c r="M219" s="74"/>
      <c r="N219" s="1"/>
      <c r="O219" s="74"/>
      <c r="P219" s="1"/>
      <c r="Q219" s="1"/>
      <c r="R219" s="1"/>
      <c r="S219" s="1"/>
      <c r="T219" s="80"/>
      <c r="U219" s="1"/>
      <c r="V219" s="633"/>
      <c r="W219" s="670"/>
      <c r="X219" s="80"/>
      <c r="Y219" s="44"/>
      <c r="Z219" s="718"/>
    </row>
    <row r="220" spans="1:26" ht="25.5" hidden="1" customHeight="1" x14ac:dyDescent="0.25">
      <c r="B220" s="55"/>
      <c r="C220" s="2"/>
      <c r="D220" s="851" t="s">
        <v>560</v>
      </c>
      <c r="E220" s="851"/>
      <c r="F220" s="395"/>
      <c r="G220" s="575"/>
      <c r="H220" s="259">
        <v>0</v>
      </c>
      <c r="I220" s="259">
        <v>0</v>
      </c>
      <c r="J220" s="259">
        <f t="shared" si="87"/>
        <v>0</v>
      </c>
      <c r="K220" s="158"/>
      <c r="L220" s="166">
        <f t="shared" si="67"/>
        <v>0</v>
      </c>
      <c r="M220" s="74"/>
      <c r="N220" s="1"/>
      <c r="O220" s="74"/>
      <c r="P220" s="1"/>
      <c r="Q220" s="1"/>
      <c r="R220" s="1"/>
      <c r="S220" s="1"/>
      <c r="T220" s="80"/>
      <c r="U220" s="1"/>
      <c r="V220" s="633"/>
      <c r="W220" s="670"/>
      <c r="X220" s="80"/>
      <c r="Y220" s="44"/>
      <c r="Z220" s="718"/>
    </row>
    <row r="221" spans="1:26" ht="25.5" hidden="1" customHeight="1" x14ac:dyDescent="0.25">
      <c r="B221" s="55"/>
      <c r="C221" s="2"/>
      <c r="D221" s="851" t="s">
        <v>563</v>
      </c>
      <c r="E221" s="851"/>
      <c r="F221" s="395"/>
      <c r="G221" s="575"/>
      <c r="H221" s="259">
        <v>0</v>
      </c>
      <c r="I221" s="259">
        <v>0</v>
      </c>
      <c r="J221" s="259">
        <f t="shared" si="87"/>
        <v>0</v>
      </c>
      <c r="K221" s="158"/>
      <c r="L221" s="166">
        <f t="shared" si="67"/>
        <v>0</v>
      </c>
      <c r="M221" s="74"/>
      <c r="N221" s="1"/>
      <c r="O221" s="74"/>
      <c r="P221" s="1"/>
      <c r="Q221" s="1"/>
      <c r="R221" s="1"/>
      <c r="S221" s="1"/>
      <c r="T221" s="80"/>
      <c r="U221" s="1"/>
      <c r="V221" s="633"/>
      <c r="W221" s="670"/>
      <c r="X221" s="80"/>
      <c r="Y221" s="44"/>
      <c r="Z221" s="718"/>
    </row>
    <row r="222" spans="1:26" s="18" customFormat="1" ht="25.5" hidden="1" customHeight="1" x14ac:dyDescent="0.25">
      <c r="A222" s="128" t="s">
        <v>273</v>
      </c>
      <c r="B222" s="91" t="s">
        <v>685</v>
      </c>
      <c r="C222" s="907" t="s">
        <v>606</v>
      </c>
      <c r="D222" s="908"/>
      <c r="E222" s="908"/>
      <c r="F222" s="401"/>
      <c r="G222" s="582"/>
      <c r="H222" s="263">
        <v>0</v>
      </c>
      <c r="I222" s="263">
        <v>0</v>
      </c>
      <c r="J222" s="263">
        <f>J223+J224+J225+J226+J227+J228+J229+J230+J231+J232</f>
        <v>0</v>
      </c>
      <c r="K222" s="162">
        <f t="shared" ref="K222:Z222" si="88">K223+K224+K225+K226+K227+K228+K229+K230+K231+K232</f>
        <v>0</v>
      </c>
      <c r="L222" s="165">
        <f t="shared" si="67"/>
        <v>0</v>
      </c>
      <c r="M222" s="93">
        <f>M223+M224+M225+M226+M227+M228+M229+M230+M231+M232</f>
        <v>0</v>
      </c>
      <c r="N222" s="94">
        <f>N223+N224+N225+N226+N227+N228+N229+N230+N231+N232</f>
        <v>0</v>
      </c>
      <c r="O222" s="93">
        <f t="shared" si="88"/>
        <v>0</v>
      </c>
      <c r="P222" s="94">
        <f t="shared" si="88"/>
        <v>0</v>
      </c>
      <c r="Q222" s="94">
        <f t="shared" si="88"/>
        <v>0</v>
      </c>
      <c r="R222" s="94">
        <f t="shared" si="88"/>
        <v>0</v>
      </c>
      <c r="S222" s="94">
        <f t="shared" si="88"/>
        <v>0</v>
      </c>
      <c r="T222" s="97">
        <f t="shared" si="88"/>
        <v>0</v>
      </c>
      <c r="U222" s="94">
        <f t="shared" si="88"/>
        <v>0</v>
      </c>
      <c r="V222" s="632">
        <f t="shared" si="88"/>
        <v>0</v>
      </c>
      <c r="W222" s="669">
        <f t="shared" si="88"/>
        <v>0</v>
      </c>
      <c r="X222" s="97">
        <f t="shared" si="88"/>
        <v>0</v>
      </c>
      <c r="Y222" s="98">
        <f t="shared" si="88"/>
        <v>0</v>
      </c>
      <c r="Z222" s="731">
        <f t="shared" si="88"/>
        <v>0</v>
      </c>
    </row>
    <row r="223" spans="1:26" hidden="1" x14ac:dyDescent="0.25">
      <c r="B223" s="55"/>
      <c r="C223" s="2"/>
      <c r="D223" s="850" t="s">
        <v>815</v>
      </c>
      <c r="E223" s="850"/>
      <c r="F223" s="391"/>
      <c r="G223" s="572"/>
      <c r="H223" s="249">
        <v>0</v>
      </c>
      <c r="I223" s="249">
        <v>0</v>
      </c>
      <c r="J223" s="249">
        <f t="shared" ref="J223:J232" si="89">SUM(O223:Z223)</f>
        <v>0</v>
      </c>
      <c r="K223" s="148"/>
      <c r="L223" s="166">
        <f t="shared" si="67"/>
        <v>0</v>
      </c>
      <c r="M223" s="74"/>
      <c r="N223" s="1"/>
      <c r="O223" s="74"/>
      <c r="P223" s="1"/>
      <c r="Q223" s="1"/>
      <c r="R223" s="1"/>
      <c r="S223" s="1"/>
      <c r="T223" s="80"/>
      <c r="U223" s="1"/>
      <c r="V223" s="633"/>
      <c r="W223" s="670"/>
      <c r="X223" s="80"/>
      <c r="Y223" s="44"/>
      <c r="Z223" s="718"/>
    </row>
    <row r="224" spans="1:26" hidden="1" x14ac:dyDescent="0.25">
      <c r="B224" s="55"/>
      <c r="C224" s="2"/>
      <c r="D224" s="850" t="s">
        <v>816</v>
      </c>
      <c r="E224" s="850"/>
      <c r="F224" s="391"/>
      <c r="G224" s="572"/>
      <c r="H224" s="249">
        <v>0</v>
      </c>
      <c r="I224" s="249">
        <v>0</v>
      </c>
      <c r="J224" s="249">
        <f t="shared" si="89"/>
        <v>0</v>
      </c>
      <c r="K224" s="148"/>
      <c r="L224" s="166">
        <f t="shared" si="67"/>
        <v>0</v>
      </c>
      <c r="M224" s="74"/>
      <c r="N224" s="1"/>
      <c r="O224" s="74"/>
      <c r="P224" s="1"/>
      <c r="Q224" s="1"/>
      <c r="R224" s="1"/>
      <c r="S224" s="1"/>
      <c r="T224" s="80"/>
      <c r="U224" s="1"/>
      <c r="V224" s="633"/>
      <c r="W224" s="670"/>
      <c r="X224" s="80"/>
      <c r="Y224" s="44"/>
      <c r="Z224" s="718"/>
    </row>
    <row r="225" spans="1:26" hidden="1" x14ac:dyDescent="0.25">
      <c r="B225" s="55"/>
      <c r="C225" s="2"/>
      <c r="D225" s="850" t="s">
        <v>546</v>
      </c>
      <c r="E225" s="850"/>
      <c r="F225" s="391"/>
      <c r="G225" s="572"/>
      <c r="H225" s="249">
        <v>0</v>
      </c>
      <c r="I225" s="249">
        <v>0</v>
      </c>
      <c r="J225" s="249">
        <f t="shared" si="89"/>
        <v>0</v>
      </c>
      <c r="K225" s="148"/>
      <c r="L225" s="166">
        <f t="shared" si="67"/>
        <v>0</v>
      </c>
      <c r="M225" s="74"/>
      <c r="N225" s="1"/>
      <c r="O225" s="74"/>
      <c r="P225" s="1"/>
      <c r="Q225" s="1"/>
      <c r="R225" s="1"/>
      <c r="S225" s="1"/>
      <c r="T225" s="80"/>
      <c r="U225" s="1"/>
      <c r="V225" s="633"/>
      <c r="W225" s="670"/>
      <c r="X225" s="80"/>
      <c r="Y225" s="44"/>
      <c r="Z225" s="718"/>
    </row>
    <row r="226" spans="1:26" ht="25.5" hidden="1" customHeight="1" x14ac:dyDescent="0.25">
      <c r="B226" s="55"/>
      <c r="C226" s="2"/>
      <c r="D226" s="851" t="s">
        <v>549</v>
      </c>
      <c r="E226" s="851"/>
      <c r="F226" s="395"/>
      <c r="G226" s="575"/>
      <c r="H226" s="259">
        <v>0</v>
      </c>
      <c r="I226" s="259">
        <v>0</v>
      </c>
      <c r="J226" s="259">
        <f t="shared" si="89"/>
        <v>0</v>
      </c>
      <c r="K226" s="158"/>
      <c r="L226" s="166">
        <f t="shared" si="67"/>
        <v>0</v>
      </c>
      <c r="M226" s="74"/>
      <c r="N226" s="1"/>
      <c r="O226" s="74"/>
      <c r="P226" s="1"/>
      <c r="Q226" s="1"/>
      <c r="R226" s="1"/>
      <c r="S226" s="1"/>
      <c r="T226" s="80"/>
      <c r="U226" s="1"/>
      <c r="V226" s="633"/>
      <c r="W226" s="670"/>
      <c r="X226" s="80"/>
      <c r="Y226" s="44"/>
      <c r="Z226" s="718"/>
    </row>
    <row r="227" spans="1:26" hidden="1" x14ac:dyDescent="0.25">
      <c r="B227" s="55"/>
      <c r="C227" s="2"/>
      <c r="D227" s="850" t="s">
        <v>552</v>
      </c>
      <c r="E227" s="850"/>
      <c r="F227" s="391"/>
      <c r="G227" s="572"/>
      <c r="H227" s="249">
        <v>0</v>
      </c>
      <c r="I227" s="249">
        <v>0</v>
      </c>
      <c r="J227" s="249">
        <f t="shared" si="89"/>
        <v>0</v>
      </c>
      <c r="K227" s="148"/>
      <c r="L227" s="166">
        <f t="shared" si="67"/>
        <v>0</v>
      </c>
      <c r="M227" s="74"/>
      <c r="N227" s="1"/>
      <c r="O227" s="74"/>
      <c r="P227" s="1"/>
      <c r="Q227" s="1"/>
      <c r="R227" s="1"/>
      <c r="S227" s="1"/>
      <c r="T227" s="80"/>
      <c r="U227" s="1"/>
      <c r="V227" s="633"/>
      <c r="W227" s="670"/>
      <c r="X227" s="80"/>
      <c r="Y227" s="44"/>
      <c r="Z227" s="718"/>
    </row>
    <row r="228" spans="1:26" hidden="1" x14ac:dyDescent="0.25">
      <c r="B228" s="55"/>
      <c r="C228" s="2"/>
      <c r="D228" s="850" t="s">
        <v>817</v>
      </c>
      <c r="E228" s="850"/>
      <c r="F228" s="391"/>
      <c r="G228" s="572"/>
      <c r="H228" s="249">
        <v>0</v>
      </c>
      <c r="I228" s="249">
        <v>0</v>
      </c>
      <c r="J228" s="249">
        <f t="shared" si="89"/>
        <v>0</v>
      </c>
      <c r="K228" s="148"/>
      <c r="L228" s="166">
        <f t="shared" si="67"/>
        <v>0</v>
      </c>
      <c r="M228" s="74"/>
      <c r="N228" s="1"/>
      <c r="O228" s="74"/>
      <c r="P228" s="1"/>
      <c r="Q228" s="1"/>
      <c r="R228" s="1"/>
      <c r="S228" s="1"/>
      <c r="T228" s="80"/>
      <c r="U228" s="1"/>
      <c r="V228" s="633"/>
      <c r="W228" s="670"/>
      <c r="X228" s="80"/>
      <c r="Y228" s="44"/>
      <c r="Z228" s="718"/>
    </row>
    <row r="229" spans="1:26" ht="25.5" hidden="1" customHeight="1" x14ac:dyDescent="0.25">
      <c r="B229" s="55"/>
      <c r="C229" s="2"/>
      <c r="D229" s="851" t="s">
        <v>556</v>
      </c>
      <c r="E229" s="851"/>
      <c r="F229" s="395"/>
      <c r="G229" s="575"/>
      <c r="H229" s="259">
        <v>0</v>
      </c>
      <c r="I229" s="259">
        <v>0</v>
      </c>
      <c r="J229" s="259">
        <f t="shared" si="89"/>
        <v>0</v>
      </c>
      <c r="K229" s="158"/>
      <c r="L229" s="166">
        <f t="shared" si="67"/>
        <v>0</v>
      </c>
      <c r="M229" s="74"/>
      <c r="N229" s="1"/>
      <c r="O229" s="74"/>
      <c r="P229" s="1"/>
      <c r="Q229" s="1"/>
      <c r="R229" s="1"/>
      <c r="S229" s="1"/>
      <c r="T229" s="80"/>
      <c r="U229" s="1"/>
      <c r="V229" s="633"/>
      <c r="W229" s="670"/>
      <c r="X229" s="80"/>
      <c r="Y229" s="44"/>
      <c r="Z229" s="718"/>
    </row>
    <row r="230" spans="1:26" ht="25.5" hidden="1" customHeight="1" x14ac:dyDescent="0.25">
      <c r="B230" s="55"/>
      <c r="C230" s="2"/>
      <c r="D230" s="851" t="s">
        <v>559</v>
      </c>
      <c r="E230" s="851"/>
      <c r="F230" s="395"/>
      <c r="G230" s="575"/>
      <c r="H230" s="259">
        <v>0</v>
      </c>
      <c r="I230" s="259">
        <v>0</v>
      </c>
      <c r="J230" s="259">
        <f t="shared" si="89"/>
        <v>0</v>
      </c>
      <c r="K230" s="158"/>
      <c r="L230" s="166">
        <f t="shared" si="67"/>
        <v>0</v>
      </c>
      <c r="M230" s="74"/>
      <c r="N230" s="1"/>
      <c r="O230" s="74"/>
      <c r="P230" s="1"/>
      <c r="Q230" s="1"/>
      <c r="R230" s="1"/>
      <c r="S230" s="1"/>
      <c r="T230" s="80"/>
      <c r="U230" s="1"/>
      <c r="V230" s="633"/>
      <c r="W230" s="670"/>
      <c r="X230" s="80"/>
      <c r="Y230" s="44"/>
      <c r="Z230" s="718"/>
    </row>
    <row r="231" spans="1:26" ht="25.5" hidden="1" customHeight="1" x14ac:dyDescent="0.25">
      <c r="B231" s="55"/>
      <c r="C231" s="2"/>
      <c r="D231" s="851" t="s">
        <v>561</v>
      </c>
      <c r="E231" s="851"/>
      <c r="F231" s="395"/>
      <c r="G231" s="575"/>
      <c r="H231" s="259">
        <v>0</v>
      </c>
      <c r="I231" s="259">
        <v>0</v>
      </c>
      <c r="J231" s="259">
        <f t="shared" si="89"/>
        <v>0</v>
      </c>
      <c r="K231" s="158"/>
      <c r="L231" s="166">
        <f t="shared" si="67"/>
        <v>0</v>
      </c>
      <c r="M231" s="74"/>
      <c r="N231" s="1"/>
      <c r="O231" s="74"/>
      <c r="P231" s="1"/>
      <c r="Q231" s="1"/>
      <c r="R231" s="1"/>
      <c r="S231" s="1"/>
      <c r="T231" s="80"/>
      <c r="U231" s="1"/>
      <c r="V231" s="633"/>
      <c r="W231" s="670"/>
      <c r="X231" s="80"/>
      <c r="Y231" s="44"/>
      <c r="Z231" s="718"/>
    </row>
    <row r="232" spans="1:26" ht="25.5" hidden="1" customHeight="1" x14ac:dyDescent="0.25">
      <c r="B232" s="55"/>
      <c r="C232" s="2"/>
      <c r="D232" s="851" t="s">
        <v>564</v>
      </c>
      <c r="E232" s="851"/>
      <c r="F232" s="395"/>
      <c r="G232" s="575"/>
      <c r="H232" s="259">
        <v>0</v>
      </c>
      <c r="I232" s="259">
        <v>0</v>
      </c>
      <c r="J232" s="259">
        <f t="shared" si="89"/>
        <v>0</v>
      </c>
      <c r="K232" s="158"/>
      <c r="L232" s="166">
        <f t="shared" si="67"/>
        <v>0</v>
      </c>
      <c r="M232" s="74"/>
      <c r="N232" s="1"/>
      <c r="O232" s="74"/>
      <c r="P232" s="1"/>
      <c r="Q232" s="1"/>
      <c r="R232" s="1"/>
      <c r="S232" s="1"/>
      <c r="T232" s="80"/>
      <c r="U232" s="1"/>
      <c r="V232" s="633"/>
      <c r="W232" s="670"/>
      <c r="X232" s="80"/>
      <c r="Y232" s="44"/>
      <c r="Z232" s="718"/>
    </row>
    <row r="233" spans="1:26" s="18" customFormat="1" hidden="1" x14ac:dyDescent="0.25">
      <c r="A233" s="125" t="s">
        <v>274</v>
      </c>
      <c r="B233" s="91" t="s">
        <v>686</v>
      </c>
      <c r="C233" s="873" t="s">
        <v>275</v>
      </c>
      <c r="D233" s="874"/>
      <c r="E233" s="874"/>
      <c r="F233" s="386"/>
      <c r="G233" s="564"/>
      <c r="H233" s="250">
        <v>0</v>
      </c>
      <c r="I233" s="250">
        <v>0</v>
      </c>
      <c r="J233" s="250">
        <f>J234+J235+J236+J237+J238+J239+J240+J241+J242+J243</f>
        <v>0</v>
      </c>
      <c r="K233" s="149">
        <f t="shared" ref="K233:Z233" si="90">K234+K235+K236+K237+K238+K239+K240+K241+K242+K243</f>
        <v>0</v>
      </c>
      <c r="L233" s="165">
        <f t="shared" si="67"/>
        <v>0</v>
      </c>
      <c r="M233" s="93">
        <f>M234+M235+M236+M237+M238+M239+M240+M241+M242+M243</f>
        <v>0</v>
      </c>
      <c r="N233" s="94">
        <f>N234+N235+N236+N237+N238+N239+N240+N241+N242+N243</f>
        <v>0</v>
      </c>
      <c r="O233" s="93">
        <f t="shared" si="90"/>
        <v>0</v>
      </c>
      <c r="P233" s="94">
        <f t="shared" si="90"/>
        <v>0</v>
      </c>
      <c r="Q233" s="94">
        <f t="shared" si="90"/>
        <v>0</v>
      </c>
      <c r="R233" s="94">
        <f t="shared" si="90"/>
        <v>0</v>
      </c>
      <c r="S233" s="94">
        <f t="shared" si="90"/>
        <v>0</v>
      </c>
      <c r="T233" s="97">
        <f t="shared" si="90"/>
        <v>0</v>
      </c>
      <c r="U233" s="94">
        <f t="shared" si="90"/>
        <v>0</v>
      </c>
      <c r="V233" s="632">
        <f t="shared" si="90"/>
        <v>0</v>
      </c>
      <c r="W233" s="669">
        <f t="shared" si="90"/>
        <v>0</v>
      </c>
      <c r="X233" s="97">
        <f t="shared" si="90"/>
        <v>0</v>
      </c>
      <c r="Y233" s="98">
        <f t="shared" si="90"/>
        <v>0</v>
      </c>
      <c r="Z233" s="731">
        <f t="shared" si="90"/>
        <v>0</v>
      </c>
    </row>
    <row r="234" spans="1:26" hidden="1" x14ac:dyDescent="0.25">
      <c r="B234" s="55"/>
      <c r="C234" s="2"/>
      <c r="D234" s="850" t="s">
        <v>371</v>
      </c>
      <c r="E234" s="850"/>
      <c r="F234" s="391"/>
      <c r="G234" s="572"/>
      <c r="H234" s="249">
        <v>0</v>
      </c>
      <c r="I234" s="249">
        <v>0</v>
      </c>
      <c r="J234" s="249">
        <f t="shared" ref="J234:J243" si="91">SUM(O234:Z234)</f>
        <v>0</v>
      </c>
      <c r="K234" s="148"/>
      <c r="L234" s="166">
        <f t="shared" si="67"/>
        <v>0</v>
      </c>
      <c r="M234" s="74"/>
      <c r="N234" s="1"/>
      <c r="O234" s="74"/>
      <c r="P234" s="1"/>
      <c r="Q234" s="1"/>
      <c r="R234" s="1"/>
      <c r="S234" s="1"/>
      <c r="T234" s="80"/>
      <c r="U234" s="1"/>
      <c r="V234" s="633"/>
      <c r="W234" s="670"/>
      <c r="X234" s="80"/>
      <c r="Y234" s="44"/>
      <c r="Z234" s="718"/>
    </row>
    <row r="235" spans="1:26" hidden="1" x14ac:dyDescent="0.25">
      <c r="B235" s="55"/>
      <c r="C235" s="2"/>
      <c r="D235" s="850" t="s">
        <v>544</v>
      </c>
      <c r="E235" s="850"/>
      <c r="F235" s="391"/>
      <c r="G235" s="572"/>
      <c r="H235" s="249">
        <v>0</v>
      </c>
      <c r="I235" s="249">
        <v>0</v>
      </c>
      <c r="J235" s="249">
        <f t="shared" si="91"/>
        <v>0</v>
      </c>
      <c r="K235" s="148"/>
      <c r="L235" s="166">
        <f t="shared" si="67"/>
        <v>0</v>
      </c>
      <c r="M235" s="74"/>
      <c r="N235" s="1"/>
      <c r="O235" s="74"/>
      <c r="P235" s="1"/>
      <c r="Q235" s="1"/>
      <c r="R235" s="1"/>
      <c r="S235" s="1"/>
      <c r="T235" s="80"/>
      <c r="U235" s="1"/>
      <c r="V235" s="633"/>
      <c r="W235" s="670"/>
      <c r="X235" s="80"/>
      <c r="Y235" s="44"/>
      <c r="Z235" s="718"/>
    </row>
    <row r="236" spans="1:26" hidden="1" x14ac:dyDescent="0.25">
      <c r="B236" s="55"/>
      <c r="C236" s="2"/>
      <c r="D236" s="850" t="s">
        <v>547</v>
      </c>
      <c r="E236" s="850"/>
      <c r="F236" s="391"/>
      <c r="G236" s="572"/>
      <c r="H236" s="249">
        <v>0</v>
      </c>
      <c r="I236" s="249">
        <v>0</v>
      </c>
      <c r="J236" s="249">
        <f t="shared" si="91"/>
        <v>0</v>
      </c>
      <c r="K236" s="148"/>
      <c r="L236" s="166">
        <f t="shared" si="67"/>
        <v>0</v>
      </c>
      <c r="M236" s="74"/>
      <c r="N236" s="1"/>
      <c r="O236" s="74"/>
      <c r="P236" s="1"/>
      <c r="Q236" s="1"/>
      <c r="R236" s="1"/>
      <c r="S236" s="1"/>
      <c r="T236" s="80"/>
      <c r="U236" s="1"/>
      <c r="V236" s="633"/>
      <c r="W236" s="670"/>
      <c r="X236" s="80"/>
      <c r="Y236" s="44"/>
      <c r="Z236" s="718"/>
    </row>
    <row r="237" spans="1:26" hidden="1" x14ac:dyDescent="0.25">
      <c r="B237" s="55"/>
      <c r="C237" s="2"/>
      <c r="D237" s="851" t="s">
        <v>818</v>
      </c>
      <c r="E237" s="851"/>
      <c r="F237" s="395"/>
      <c r="G237" s="575"/>
      <c r="H237" s="259">
        <v>0</v>
      </c>
      <c r="I237" s="259">
        <v>0</v>
      </c>
      <c r="J237" s="259">
        <f t="shared" si="91"/>
        <v>0</v>
      </c>
      <c r="K237" s="158"/>
      <c r="L237" s="166">
        <f t="shared" si="67"/>
        <v>0</v>
      </c>
      <c r="M237" s="74"/>
      <c r="N237" s="1"/>
      <c r="O237" s="74"/>
      <c r="P237" s="1"/>
      <c r="Q237" s="1"/>
      <c r="R237" s="1"/>
      <c r="S237" s="1"/>
      <c r="T237" s="80"/>
      <c r="U237" s="1"/>
      <c r="V237" s="633"/>
      <c r="W237" s="670"/>
      <c r="X237" s="80"/>
      <c r="Y237" s="44"/>
      <c r="Z237" s="718"/>
    </row>
    <row r="238" spans="1:26" hidden="1" x14ac:dyDescent="0.25">
      <c r="B238" s="55"/>
      <c r="C238" s="2"/>
      <c r="D238" s="850" t="s">
        <v>554</v>
      </c>
      <c r="E238" s="850"/>
      <c r="F238" s="391"/>
      <c r="G238" s="572"/>
      <c r="H238" s="249">
        <v>0</v>
      </c>
      <c r="I238" s="249">
        <v>0</v>
      </c>
      <c r="J238" s="249">
        <f t="shared" si="91"/>
        <v>0</v>
      </c>
      <c r="K238" s="148"/>
      <c r="L238" s="166">
        <f t="shared" si="67"/>
        <v>0</v>
      </c>
      <c r="M238" s="74"/>
      <c r="N238" s="1"/>
      <c r="O238" s="74"/>
      <c r="P238" s="1"/>
      <c r="Q238" s="1"/>
      <c r="R238" s="1"/>
      <c r="S238" s="1"/>
      <c r="T238" s="80"/>
      <c r="U238" s="1"/>
      <c r="V238" s="633"/>
      <c r="W238" s="670"/>
      <c r="X238" s="80"/>
      <c r="Y238" s="44"/>
      <c r="Z238" s="718"/>
    </row>
    <row r="239" spans="1:26" hidden="1" x14ac:dyDescent="0.25">
      <c r="B239" s="55"/>
      <c r="C239" s="2"/>
      <c r="D239" s="850" t="s">
        <v>553</v>
      </c>
      <c r="E239" s="850"/>
      <c r="F239" s="391"/>
      <c r="G239" s="572"/>
      <c r="H239" s="249">
        <v>0</v>
      </c>
      <c r="I239" s="249">
        <v>0</v>
      </c>
      <c r="J239" s="249">
        <f t="shared" si="91"/>
        <v>0</v>
      </c>
      <c r="K239" s="148"/>
      <c r="L239" s="166">
        <f t="shared" si="67"/>
        <v>0</v>
      </c>
      <c r="M239" s="74"/>
      <c r="N239" s="1"/>
      <c r="O239" s="74"/>
      <c r="P239" s="1"/>
      <c r="Q239" s="1"/>
      <c r="R239" s="1"/>
      <c r="S239" s="1"/>
      <c r="T239" s="80"/>
      <c r="U239" s="1"/>
      <c r="V239" s="633"/>
      <c r="W239" s="670"/>
      <c r="X239" s="80"/>
      <c r="Y239" s="44"/>
      <c r="Z239" s="718"/>
    </row>
    <row r="240" spans="1:26" ht="25.5" hidden="1" customHeight="1" x14ac:dyDescent="0.25">
      <c r="B240" s="55"/>
      <c r="C240" s="2"/>
      <c r="D240" s="851" t="s">
        <v>557</v>
      </c>
      <c r="E240" s="851"/>
      <c r="F240" s="395"/>
      <c r="G240" s="575"/>
      <c r="H240" s="259">
        <v>0</v>
      </c>
      <c r="I240" s="259">
        <v>0</v>
      </c>
      <c r="J240" s="259">
        <f t="shared" si="91"/>
        <v>0</v>
      </c>
      <c r="K240" s="158"/>
      <c r="L240" s="166">
        <f t="shared" si="67"/>
        <v>0</v>
      </c>
      <c r="M240" s="74"/>
      <c r="N240" s="1"/>
      <c r="O240" s="74"/>
      <c r="P240" s="1"/>
      <c r="Q240" s="1"/>
      <c r="R240" s="1"/>
      <c r="S240" s="1"/>
      <c r="T240" s="80"/>
      <c r="U240" s="1"/>
      <c r="V240" s="633"/>
      <c r="W240" s="670"/>
      <c r="X240" s="80"/>
      <c r="Y240" s="44"/>
      <c r="Z240" s="718"/>
    </row>
    <row r="241" spans="1:26" hidden="1" x14ac:dyDescent="0.25">
      <c r="B241" s="55"/>
      <c r="C241" s="2"/>
      <c r="D241" s="850" t="s">
        <v>819</v>
      </c>
      <c r="E241" s="850"/>
      <c r="F241" s="391"/>
      <c r="G241" s="572"/>
      <c r="H241" s="249">
        <v>0</v>
      </c>
      <c r="I241" s="249">
        <v>0</v>
      </c>
      <c r="J241" s="249">
        <f t="shared" si="91"/>
        <v>0</v>
      </c>
      <c r="K241" s="148"/>
      <c r="L241" s="166">
        <f t="shared" si="67"/>
        <v>0</v>
      </c>
      <c r="M241" s="74"/>
      <c r="N241" s="1"/>
      <c r="O241" s="74"/>
      <c r="P241" s="1"/>
      <c r="Q241" s="1"/>
      <c r="R241" s="1"/>
      <c r="S241" s="1"/>
      <c r="T241" s="80"/>
      <c r="U241" s="1"/>
      <c r="V241" s="633"/>
      <c r="W241" s="670"/>
      <c r="X241" s="80"/>
      <c r="Y241" s="44"/>
      <c r="Z241" s="718"/>
    </row>
    <row r="242" spans="1:26" ht="25.5" hidden="1" customHeight="1" x14ac:dyDescent="0.25">
      <c r="B242" s="55"/>
      <c r="C242" s="2"/>
      <c r="D242" s="851" t="s">
        <v>562</v>
      </c>
      <c r="E242" s="851"/>
      <c r="F242" s="395"/>
      <c r="G242" s="575"/>
      <c r="H242" s="259">
        <v>0</v>
      </c>
      <c r="I242" s="259">
        <v>0</v>
      </c>
      <c r="J242" s="259">
        <f t="shared" si="91"/>
        <v>0</v>
      </c>
      <c r="K242" s="158"/>
      <c r="L242" s="166">
        <f t="shared" si="67"/>
        <v>0</v>
      </c>
      <c r="M242" s="74"/>
      <c r="N242" s="1"/>
      <c r="O242" s="74"/>
      <c r="P242" s="1"/>
      <c r="Q242" s="1"/>
      <c r="R242" s="1"/>
      <c r="S242" s="1"/>
      <c r="T242" s="80"/>
      <c r="U242" s="1"/>
      <c r="V242" s="633"/>
      <c r="W242" s="670"/>
      <c r="X242" s="80"/>
      <c r="Y242" s="44"/>
      <c r="Z242" s="718"/>
    </row>
    <row r="243" spans="1:26" ht="25.5" hidden="1" customHeight="1" x14ac:dyDescent="0.25">
      <c r="B243" s="55"/>
      <c r="C243" s="2"/>
      <c r="D243" s="851" t="s">
        <v>565</v>
      </c>
      <c r="E243" s="851"/>
      <c r="F243" s="395"/>
      <c r="G243" s="575"/>
      <c r="H243" s="259">
        <v>0</v>
      </c>
      <c r="I243" s="259">
        <v>0</v>
      </c>
      <c r="J243" s="259">
        <f t="shared" si="91"/>
        <v>0</v>
      </c>
      <c r="K243" s="158"/>
      <c r="L243" s="166">
        <f t="shared" si="67"/>
        <v>0</v>
      </c>
      <c r="M243" s="74"/>
      <c r="N243" s="1"/>
      <c r="O243" s="74"/>
      <c r="P243" s="1"/>
      <c r="Q243" s="1"/>
      <c r="R243" s="1"/>
      <c r="S243" s="1"/>
      <c r="T243" s="80"/>
      <c r="U243" s="1"/>
      <c r="V243" s="633"/>
      <c r="W243" s="670"/>
      <c r="X243" s="80"/>
      <c r="Y243" s="44"/>
      <c r="Z243" s="718"/>
    </row>
    <row r="244" spans="1:26" s="18" customFormat="1" ht="25.5" hidden="1" customHeight="1" x14ac:dyDescent="0.25">
      <c r="A244" s="125" t="s">
        <v>276</v>
      </c>
      <c r="B244" s="91" t="s">
        <v>687</v>
      </c>
      <c r="C244" s="907" t="s">
        <v>607</v>
      </c>
      <c r="D244" s="908"/>
      <c r="E244" s="908"/>
      <c r="F244" s="401"/>
      <c r="G244" s="582"/>
      <c r="H244" s="263">
        <v>0</v>
      </c>
      <c r="I244" s="263">
        <v>0</v>
      </c>
      <c r="J244" s="263">
        <f>J245+J246</f>
        <v>0</v>
      </c>
      <c r="K244" s="162">
        <f t="shared" ref="K244:Z244" si="92">K245+K246</f>
        <v>0</v>
      </c>
      <c r="L244" s="165">
        <f t="shared" si="67"/>
        <v>0</v>
      </c>
      <c r="M244" s="93">
        <f>M245+M246</f>
        <v>0</v>
      </c>
      <c r="N244" s="94">
        <f>N245+N246</f>
        <v>0</v>
      </c>
      <c r="O244" s="93">
        <f t="shared" si="92"/>
        <v>0</v>
      </c>
      <c r="P244" s="94">
        <f t="shared" si="92"/>
        <v>0</v>
      </c>
      <c r="Q244" s="94">
        <f t="shared" si="92"/>
        <v>0</v>
      </c>
      <c r="R244" s="94">
        <f t="shared" si="92"/>
        <v>0</v>
      </c>
      <c r="S244" s="94">
        <f t="shared" si="92"/>
        <v>0</v>
      </c>
      <c r="T244" s="97">
        <f t="shared" si="92"/>
        <v>0</v>
      </c>
      <c r="U244" s="94">
        <f t="shared" si="92"/>
        <v>0</v>
      </c>
      <c r="V244" s="632">
        <f t="shared" si="92"/>
        <v>0</v>
      </c>
      <c r="W244" s="669">
        <f t="shared" si="92"/>
        <v>0</v>
      </c>
      <c r="X244" s="97">
        <f t="shared" si="92"/>
        <v>0</v>
      </c>
      <c r="Y244" s="98">
        <f t="shared" si="92"/>
        <v>0</v>
      </c>
      <c r="Z244" s="731">
        <f t="shared" si="92"/>
        <v>0</v>
      </c>
    </row>
    <row r="245" spans="1:26" ht="25.5" hidden="1" customHeight="1" x14ac:dyDescent="0.25">
      <c r="B245" s="55"/>
      <c r="C245" s="2"/>
      <c r="D245" s="851" t="s">
        <v>568</v>
      </c>
      <c r="E245" s="851"/>
      <c r="F245" s="395"/>
      <c r="G245" s="575"/>
      <c r="H245" s="259">
        <v>0</v>
      </c>
      <c r="I245" s="259">
        <v>0</v>
      </c>
      <c r="J245" s="259">
        <f>SUM(O245:Z245)</f>
        <v>0</v>
      </c>
      <c r="K245" s="158"/>
      <c r="L245" s="166">
        <f t="shared" ref="L245:L302" si="93">SUM(J245:K245)</f>
        <v>0</v>
      </c>
      <c r="M245" s="74"/>
      <c r="N245" s="1"/>
      <c r="O245" s="74"/>
      <c r="P245" s="1"/>
      <c r="Q245" s="1"/>
      <c r="R245" s="1"/>
      <c r="S245" s="1"/>
      <c r="T245" s="80"/>
      <c r="U245" s="1"/>
      <c r="V245" s="633"/>
      <c r="W245" s="670"/>
      <c r="X245" s="80"/>
      <c r="Y245" s="44"/>
      <c r="Z245" s="718"/>
    </row>
    <row r="246" spans="1:26" ht="25.5" hidden="1" customHeight="1" x14ac:dyDescent="0.25">
      <c r="B246" s="55"/>
      <c r="C246" s="2"/>
      <c r="D246" s="851" t="s">
        <v>569</v>
      </c>
      <c r="E246" s="851"/>
      <c r="F246" s="395"/>
      <c r="G246" s="575"/>
      <c r="H246" s="259">
        <v>0</v>
      </c>
      <c r="I246" s="259">
        <v>0</v>
      </c>
      <c r="J246" s="259">
        <f>SUM(O246:Z246)</f>
        <v>0</v>
      </c>
      <c r="K246" s="158"/>
      <c r="L246" s="166">
        <f t="shared" si="93"/>
        <v>0</v>
      </c>
      <c r="M246" s="74"/>
      <c r="N246" s="1"/>
      <c r="O246" s="74"/>
      <c r="P246" s="1"/>
      <c r="Q246" s="1"/>
      <c r="R246" s="1"/>
      <c r="S246" s="1"/>
      <c r="T246" s="80"/>
      <c r="U246" s="1"/>
      <c r="V246" s="633"/>
      <c r="W246" s="670"/>
      <c r="X246" s="80"/>
      <c r="Y246" s="44"/>
      <c r="Z246" s="718"/>
    </row>
    <row r="247" spans="1:26" s="18" customFormat="1" ht="15" hidden="1" customHeight="1" x14ac:dyDescent="0.25">
      <c r="A247" s="125" t="s">
        <v>277</v>
      </c>
      <c r="B247" s="91" t="s">
        <v>688</v>
      </c>
      <c r="C247" s="907" t="s">
        <v>820</v>
      </c>
      <c r="D247" s="908"/>
      <c r="E247" s="908"/>
      <c r="F247" s="401"/>
      <c r="G247" s="582"/>
      <c r="H247" s="263">
        <v>0</v>
      </c>
      <c r="I247" s="263">
        <v>0</v>
      </c>
      <c r="J247" s="263">
        <f>J248+J249+J250+J251+J252+J253+J254+J255+J256+J257+J258</f>
        <v>0</v>
      </c>
      <c r="K247" s="162">
        <f t="shared" ref="K247:Z247" si="94">K248+K249+K250+K251+K252+K253+K254+K255+K256+K257+K258</f>
        <v>0</v>
      </c>
      <c r="L247" s="165">
        <f t="shared" si="93"/>
        <v>0</v>
      </c>
      <c r="M247" s="93">
        <f>M248+M249+M250+M251+M252+M253+M254+M255+M256+M257+M258</f>
        <v>0</v>
      </c>
      <c r="N247" s="94">
        <f>N248+N249+N250+N251+N252+N253+N254+N255+N256+N257+N258</f>
        <v>0</v>
      </c>
      <c r="O247" s="93">
        <f t="shared" si="94"/>
        <v>0</v>
      </c>
      <c r="P247" s="94">
        <f t="shared" si="94"/>
        <v>0</v>
      </c>
      <c r="Q247" s="94">
        <f t="shared" si="94"/>
        <v>0</v>
      </c>
      <c r="R247" s="94">
        <f t="shared" si="94"/>
        <v>0</v>
      </c>
      <c r="S247" s="94">
        <f t="shared" si="94"/>
        <v>0</v>
      </c>
      <c r="T247" s="97">
        <f t="shared" si="94"/>
        <v>0</v>
      </c>
      <c r="U247" s="94">
        <f t="shared" si="94"/>
        <v>0</v>
      </c>
      <c r="V247" s="632">
        <f t="shared" si="94"/>
        <v>0</v>
      </c>
      <c r="W247" s="669">
        <f t="shared" si="94"/>
        <v>0</v>
      </c>
      <c r="X247" s="97">
        <f t="shared" si="94"/>
        <v>0</v>
      </c>
      <c r="Y247" s="98">
        <f t="shared" si="94"/>
        <v>0</v>
      </c>
      <c r="Z247" s="731">
        <f t="shared" si="94"/>
        <v>0</v>
      </c>
    </row>
    <row r="248" spans="1:26" hidden="1" x14ac:dyDescent="0.25">
      <c r="B248" s="55"/>
      <c r="C248" s="2"/>
      <c r="D248" s="850" t="s">
        <v>372</v>
      </c>
      <c r="E248" s="850"/>
      <c r="F248" s="391"/>
      <c r="G248" s="572"/>
      <c r="H248" s="249">
        <v>0</v>
      </c>
      <c r="I248" s="249">
        <v>0</v>
      </c>
      <c r="J248" s="249">
        <f t="shared" ref="J248:J260" si="95">SUM(O248:Z248)</f>
        <v>0</v>
      </c>
      <c r="K248" s="148"/>
      <c r="L248" s="166">
        <f t="shared" si="93"/>
        <v>0</v>
      </c>
      <c r="M248" s="74"/>
      <c r="N248" s="1"/>
      <c r="O248" s="74"/>
      <c r="P248" s="1"/>
      <c r="Q248" s="1"/>
      <c r="R248" s="1"/>
      <c r="S248" s="1"/>
      <c r="T248" s="80"/>
      <c r="U248" s="1"/>
      <c r="V248" s="633"/>
      <c r="W248" s="670"/>
      <c r="X248" s="80"/>
      <c r="Y248" s="44"/>
      <c r="Z248" s="718"/>
    </row>
    <row r="249" spans="1:26" hidden="1" x14ac:dyDescent="0.25">
      <c r="B249" s="55"/>
      <c r="C249" s="2"/>
      <c r="D249" s="850" t="s">
        <v>821</v>
      </c>
      <c r="E249" s="850"/>
      <c r="F249" s="391"/>
      <c r="G249" s="572"/>
      <c r="H249" s="249">
        <v>0</v>
      </c>
      <c r="I249" s="249">
        <v>0</v>
      </c>
      <c r="J249" s="249">
        <f t="shared" si="95"/>
        <v>0</v>
      </c>
      <c r="K249" s="148"/>
      <c r="L249" s="166">
        <f t="shared" si="93"/>
        <v>0</v>
      </c>
      <c r="M249" s="74"/>
      <c r="N249" s="1"/>
      <c r="O249" s="74"/>
      <c r="P249" s="1"/>
      <c r="Q249" s="1"/>
      <c r="R249" s="1"/>
      <c r="S249" s="1"/>
      <c r="T249" s="80"/>
      <c r="U249" s="1"/>
      <c r="V249" s="633"/>
      <c r="W249" s="670"/>
      <c r="X249" s="80"/>
      <c r="Y249" s="44"/>
      <c r="Z249" s="718"/>
    </row>
    <row r="250" spans="1:26" hidden="1" x14ac:dyDescent="0.25">
      <c r="B250" s="55"/>
      <c r="C250" s="2"/>
      <c r="D250" s="850" t="s">
        <v>375</v>
      </c>
      <c r="E250" s="850"/>
      <c r="F250" s="391"/>
      <c r="G250" s="572"/>
      <c r="H250" s="249">
        <v>0</v>
      </c>
      <c r="I250" s="249">
        <v>0</v>
      </c>
      <c r="J250" s="249">
        <f t="shared" si="95"/>
        <v>0</v>
      </c>
      <c r="K250" s="148"/>
      <c r="L250" s="166">
        <f t="shared" si="93"/>
        <v>0</v>
      </c>
      <c r="M250" s="74"/>
      <c r="N250" s="1"/>
      <c r="O250" s="74"/>
      <c r="P250" s="1"/>
      <c r="Q250" s="1"/>
      <c r="R250" s="1"/>
      <c r="S250" s="1"/>
      <c r="T250" s="80"/>
      <c r="U250" s="1"/>
      <c r="V250" s="633"/>
      <c r="W250" s="670"/>
      <c r="X250" s="80"/>
      <c r="Y250" s="44"/>
      <c r="Z250" s="718"/>
    </row>
    <row r="251" spans="1:26" hidden="1" x14ac:dyDescent="0.25">
      <c r="B251" s="55"/>
      <c r="C251" s="2"/>
      <c r="D251" s="850" t="s">
        <v>373</v>
      </c>
      <c r="E251" s="850"/>
      <c r="F251" s="391"/>
      <c r="G251" s="572"/>
      <c r="H251" s="249">
        <v>0</v>
      </c>
      <c r="I251" s="249">
        <v>0</v>
      </c>
      <c r="J251" s="249">
        <f t="shared" si="95"/>
        <v>0</v>
      </c>
      <c r="K251" s="148"/>
      <c r="L251" s="166">
        <f t="shared" si="93"/>
        <v>0</v>
      </c>
      <c r="M251" s="74"/>
      <c r="N251" s="1"/>
      <c r="O251" s="74"/>
      <c r="P251" s="1"/>
      <c r="Q251" s="1"/>
      <c r="R251" s="1"/>
      <c r="S251" s="1"/>
      <c r="T251" s="80"/>
      <c r="U251" s="1"/>
      <c r="V251" s="633"/>
      <c r="W251" s="670"/>
      <c r="X251" s="80"/>
      <c r="Y251" s="44"/>
      <c r="Z251" s="718"/>
    </row>
    <row r="252" spans="1:26" hidden="1" x14ac:dyDescent="0.25">
      <c r="B252" s="55"/>
      <c r="C252" s="2"/>
      <c r="D252" s="850" t="s">
        <v>822</v>
      </c>
      <c r="E252" s="850"/>
      <c r="F252" s="391"/>
      <c r="G252" s="572"/>
      <c r="H252" s="249">
        <v>0</v>
      </c>
      <c r="I252" s="249">
        <v>0</v>
      </c>
      <c r="J252" s="249">
        <f t="shared" si="95"/>
        <v>0</v>
      </c>
      <c r="K252" s="148"/>
      <c r="L252" s="166">
        <f t="shared" si="93"/>
        <v>0</v>
      </c>
      <c r="M252" s="74"/>
      <c r="N252" s="1"/>
      <c r="O252" s="74"/>
      <c r="P252" s="1"/>
      <c r="Q252" s="1"/>
      <c r="R252" s="1"/>
      <c r="S252" s="1"/>
      <c r="T252" s="80"/>
      <c r="U252" s="1"/>
      <c r="V252" s="633"/>
      <c r="W252" s="670"/>
      <c r="X252" s="80"/>
      <c r="Y252" s="44"/>
      <c r="Z252" s="718"/>
    </row>
    <row r="253" spans="1:26" ht="25.5" hidden="1" customHeight="1" x14ac:dyDescent="0.25">
      <c r="B253" s="55"/>
      <c r="C253" s="2"/>
      <c r="D253" s="851" t="s">
        <v>537</v>
      </c>
      <c r="E253" s="851"/>
      <c r="F253" s="395"/>
      <c r="G253" s="575"/>
      <c r="H253" s="259">
        <v>0</v>
      </c>
      <c r="I253" s="259">
        <v>0</v>
      </c>
      <c r="J253" s="259">
        <f t="shared" si="95"/>
        <v>0</v>
      </c>
      <c r="K253" s="158"/>
      <c r="L253" s="166">
        <f t="shared" si="93"/>
        <v>0</v>
      </c>
      <c r="M253" s="74"/>
      <c r="N253" s="1"/>
      <c r="O253" s="74"/>
      <c r="P253" s="1"/>
      <c r="Q253" s="1"/>
      <c r="R253" s="1"/>
      <c r="S253" s="1"/>
      <c r="T253" s="80"/>
      <c r="U253" s="1"/>
      <c r="V253" s="633"/>
      <c r="W253" s="670"/>
      <c r="X253" s="80"/>
      <c r="Y253" s="44"/>
      <c r="Z253" s="718"/>
    </row>
    <row r="254" spans="1:26" ht="25.5" hidden="1" customHeight="1" x14ac:dyDescent="0.25">
      <c r="B254" s="55"/>
      <c r="C254" s="2"/>
      <c r="D254" s="851" t="s">
        <v>540</v>
      </c>
      <c r="E254" s="851"/>
      <c r="F254" s="395"/>
      <c r="G254" s="575"/>
      <c r="H254" s="259">
        <v>0</v>
      </c>
      <c r="I254" s="259">
        <v>0</v>
      </c>
      <c r="J254" s="259">
        <f t="shared" si="95"/>
        <v>0</v>
      </c>
      <c r="K254" s="158"/>
      <c r="L254" s="166">
        <f t="shared" si="93"/>
        <v>0</v>
      </c>
      <c r="M254" s="74"/>
      <c r="N254" s="1"/>
      <c r="O254" s="74"/>
      <c r="P254" s="1"/>
      <c r="Q254" s="1"/>
      <c r="R254" s="1"/>
      <c r="S254" s="1"/>
      <c r="T254" s="80"/>
      <c r="U254" s="1"/>
      <c r="V254" s="633"/>
      <c r="W254" s="670"/>
      <c r="X254" s="80"/>
      <c r="Y254" s="44"/>
      <c r="Z254" s="718"/>
    </row>
    <row r="255" spans="1:26" hidden="1" x14ac:dyDescent="0.25">
      <c r="B255" s="55"/>
      <c r="C255" s="2"/>
      <c r="D255" s="850" t="s">
        <v>823</v>
      </c>
      <c r="E255" s="850"/>
      <c r="F255" s="391"/>
      <c r="G255" s="572"/>
      <c r="H255" s="249">
        <v>0</v>
      </c>
      <c r="I255" s="249">
        <v>0</v>
      </c>
      <c r="J255" s="249">
        <f t="shared" si="95"/>
        <v>0</v>
      </c>
      <c r="K255" s="148"/>
      <c r="L255" s="166">
        <f t="shared" si="93"/>
        <v>0</v>
      </c>
      <c r="M255" s="74"/>
      <c r="N255" s="1"/>
      <c r="O255" s="74"/>
      <c r="P255" s="1"/>
      <c r="Q255" s="1"/>
      <c r="R255" s="1"/>
      <c r="S255" s="1"/>
      <c r="T255" s="80"/>
      <c r="U255" s="1"/>
      <c r="V255" s="633"/>
      <c r="W255" s="670"/>
      <c r="X255" s="80"/>
      <c r="Y255" s="44"/>
      <c r="Z255" s="718"/>
    </row>
    <row r="256" spans="1:26" hidden="1" x14ac:dyDescent="0.25">
      <c r="B256" s="55"/>
      <c r="C256" s="2"/>
      <c r="D256" s="850" t="s">
        <v>374</v>
      </c>
      <c r="E256" s="850"/>
      <c r="F256" s="391"/>
      <c r="G256" s="572"/>
      <c r="H256" s="249">
        <v>0</v>
      </c>
      <c r="I256" s="249">
        <v>0</v>
      </c>
      <c r="J256" s="249">
        <f t="shared" si="95"/>
        <v>0</v>
      </c>
      <c r="K256" s="148"/>
      <c r="L256" s="166">
        <f t="shared" si="93"/>
        <v>0</v>
      </c>
      <c r="M256" s="74"/>
      <c r="N256" s="1"/>
      <c r="O256" s="74"/>
      <c r="P256" s="1"/>
      <c r="Q256" s="1"/>
      <c r="R256" s="1"/>
      <c r="S256" s="1"/>
      <c r="T256" s="80"/>
      <c r="U256" s="1"/>
      <c r="V256" s="633"/>
      <c r="W256" s="670"/>
      <c r="X256" s="80"/>
      <c r="Y256" s="44"/>
      <c r="Z256" s="718"/>
    </row>
    <row r="257" spans="1:26" hidden="1" x14ac:dyDescent="0.25">
      <c r="B257" s="55"/>
      <c r="C257" s="2"/>
      <c r="D257" s="850" t="s">
        <v>824</v>
      </c>
      <c r="E257" s="850"/>
      <c r="F257" s="391"/>
      <c r="G257" s="572"/>
      <c r="H257" s="249">
        <v>0</v>
      </c>
      <c r="I257" s="249">
        <v>0</v>
      </c>
      <c r="J257" s="249">
        <f t="shared" si="95"/>
        <v>0</v>
      </c>
      <c r="K257" s="148"/>
      <c r="L257" s="166">
        <f t="shared" si="93"/>
        <v>0</v>
      </c>
      <c r="M257" s="74"/>
      <c r="N257" s="1"/>
      <c r="O257" s="74"/>
      <c r="P257" s="1"/>
      <c r="Q257" s="1"/>
      <c r="R257" s="1"/>
      <c r="S257" s="1"/>
      <c r="T257" s="80"/>
      <c r="U257" s="1"/>
      <c r="V257" s="633"/>
      <c r="W257" s="670"/>
      <c r="X257" s="80"/>
      <c r="Y257" s="44"/>
      <c r="Z257" s="718"/>
    </row>
    <row r="258" spans="1:26" hidden="1" x14ac:dyDescent="0.25">
      <c r="B258" s="55"/>
      <c r="C258" s="2"/>
      <c r="D258" s="850" t="s">
        <v>566</v>
      </c>
      <c r="E258" s="850"/>
      <c r="F258" s="391"/>
      <c r="G258" s="572"/>
      <c r="H258" s="249">
        <v>0</v>
      </c>
      <c r="I258" s="249">
        <v>0</v>
      </c>
      <c r="J258" s="249">
        <f t="shared" si="95"/>
        <v>0</v>
      </c>
      <c r="K258" s="148"/>
      <c r="L258" s="166">
        <f t="shared" si="93"/>
        <v>0</v>
      </c>
      <c r="M258" s="74"/>
      <c r="N258" s="1"/>
      <c r="O258" s="74"/>
      <c r="P258" s="1"/>
      <c r="Q258" s="1"/>
      <c r="R258" s="1"/>
      <c r="S258" s="1"/>
      <c r="T258" s="80"/>
      <c r="U258" s="1"/>
      <c r="V258" s="633"/>
      <c r="W258" s="670"/>
      <c r="X258" s="80"/>
      <c r="Y258" s="44"/>
      <c r="Z258" s="718"/>
    </row>
    <row r="259" spans="1:26" s="18" customFormat="1" hidden="1" x14ac:dyDescent="0.25">
      <c r="A259" s="125" t="s">
        <v>278</v>
      </c>
      <c r="B259" s="91" t="s">
        <v>689</v>
      </c>
      <c r="C259" s="873" t="s">
        <v>279</v>
      </c>
      <c r="D259" s="874"/>
      <c r="E259" s="874"/>
      <c r="F259" s="386"/>
      <c r="G259" s="564"/>
      <c r="H259" s="250">
        <v>0</v>
      </c>
      <c r="I259" s="250">
        <v>0</v>
      </c>
      <c r="J259" s="250">
        <f t="shared" si="95"/>
        <v>0</v>
      </c>
      <c r="K259" s="149"/>
      <c r="L259" s="165">
        <f t="shared" si="93"/>
        <v>0</v>
      </c>
      <c r="M259" s="93"/>
      <c r="N259" s="94"/>
      <c r="O259" s="93"/>
      <c r="P259" s="94"/>
      <c r="Q259" s="94"/>
      <c r="R259" s="94"/>
      <c r="S259" s="94"/>
      <c r="T259" s="97"/>
      <c r="U259" s="94"/>
      <c r="V259" s="632"/>
      <c r="W259" s="669"/>
      <c r="X259" s="97"/>
      <c r="Y259" s="98"/>
      <c r="Z259" s="731"/>
    </row>
    <row r="260" spans="1:26" s="18" customFormat="1" hidden="1" x14ac:dyDescent="0.25">
      <c r="A260" s="125" t="s">
        <v>280</v>
      </c>
      <c r="B260" s="91" t="s">
        <v>690</v>
      </c>
      <c r="C260" s="873" t="s">
        <v>281</v>
      </c>
      <c r="D260" s="874"/>
      <c r="E260" s="874"/>
      <c r="F260" s="386"/>
      <c r="G260" s="564"/>
      <c r="H260" s="250">
        <v>0</v>
      </c>
      <c r="I260" s="250">
        <v>0</v>
      </c>
      <c r="J260" s="250">
        <f t="shared" si="95"/>
        <v>0</v>
      </c>
      <c r="K260" s="149"/>
      <c r="L260" s="165">
        <f t="shared" si="93"/>
        <v>0</v>
      </c>
      <c r="M260" s="93"/>
      <c r="N260" s="94"/>
      <c r="O260" s="93"/>
      <c r="P260" s="94"/>
      <c r="Q260" s="94"/>
      <c r="R260" s="94"/>
      <c r="S260" s="94"/>
      <c r="T260" s="97"/>
      <c r="U260" s="94"/>
      <c r="V260" s="632"/>
      <c r="W260" s="669"/>
      <c r="X260" s="97"/>
      <c r="Y260" s="98"/>
      <c r="Z260" s="731"/>
    </row>
    <row r="261" spans="1:26" s="18" customFormat="1" hidden="1" x14ac:dyDescent="0.25">
      <c r="A261" s="125" t="s">
        <v>282</v>
      </c>
      <c r="B261" s="91" t="s">
        <v>691</v>
      </c>
      <c r="C261" s="873" t="s">
        <v>283</v>
      </c>
      <c r="D261" s="874"/>
      <c r="E261" s="874"/>
      <c r="F261" s="386"/>
      <c r="G261" s="564"/>
      <c r="H261" s="250">
        <v>0</v>
      </c>
      <c r="I261" s="250">
        <v>0</v>
      </c>
      <c r="J261" s="250">
        <f>J262+J263+J264+J265+J266+J267+J268+J269+J270+J271</f>
        <v>0</v>
      </c>
      <c r="K261" s="149">
        <f t="shared" ref="K261:Z261" si="96">K262+K263+K264+K265+K266+K267+K268+K269+K270+K271</f>
        <v>0</v>
      </c>
      <c r="L261" s="165">
        <f t="shared" si="93"/>
        <v>0</v>
      </c>
      <c r="M261" s="93">
        <f>M262+M263+M264+M265+M266+M267+M268+M269+M270+M271</f>
        <v>0</v>
      </c>
      <c r="N261" s="94">
        <f>N262+N263+N264+N265+N266+N267+N268+N269+N270+N271</f>
        <v>0</v>
      </c>
      <c r="O261" s="93">
        <f t="shared" si="96"/>
        <v>0</v>
      </c>
      <c r="P261" s="94">
        <f t="shared" si="96"/>
        <v>0</v>
      </c>
      <c r="Q261" s="94">
        <f t="shared" si="96"/>
        <v>0</v>
      </c>
      <c r="R261" s="94">
        <f t="shared" si="96"/>
        <v>0</v>
      </c>
      <c r="S261" s="94">
        <f t="shared" si="96"/>
        <v>0</v>
      </c>
      <c r="T261" s="97">
        <f t="shared" si="96"/>
        <v>0</v>
      </c>
      <c r="U261" s="94">
        <f t="shared" si="96"/>
        <v>0</v>
      </c>
      <c r="V261" s="632">
        <f t="shared" si="96"/>
        <v>0</v>
      </c>
      <c r="W261" s="669">
        <f t="shared" si="96"/>
        <v>0</v>
      </c>
      <c r="X261" s="97">
        <f t="shared" si="96"/>
        <v>0</v>
      </c>
      <c r="Y261" s="98">
        <f t="shared" si="96"/>
        <v>0</v>
      </c>
      <c r="Z261" s="731">
        <f t="shared" si="96"/>
        <v>0</v>
      </c>
    </row>
    <row r="262" spans="1:26" hidden="1" x14ac:dyDescent="0.25">
      <c r="B262" s="55"/>
      <c r="C262" s="2"/>
      <c r="D262" s="850" t="s">
        <v>376</v>
      </c>
      <c r="E262" s="850"/>
      <c r="F262" s="391"/>
      <c r="G262" s="572"/>
      <c r="H262" s="249">
        <v>0</v>
      </c>
      <c r="I262" s="249">
        <v>0</v>
      </c>
      <c r="J262" s="249">
        <f t="shared" ref="J262:J271" si="97">SUM(O262:Z262)</f>
        <v>0</v>
      </c>
      <c r="K262" s="148"/>
      <c r="L262" s="166">
        <f t="shared" si="93"/>
        <v>0</v>
      </c>
      <c r="M262" s="74"/>
      <c r="N262" s="1"/>
      <c r="O262" s="74"/>
      <c r="P262" s="1"/>
      <c r="Q262" s="1"/>
      <c r="R262" s="1"/>
      <c r="S262" s="1"/>
      <c r="T262" s="80"/>
      <c r="U262" s="1"/>
      <c r="V262" s="633"/>
      <c r="W262" s="670"/>
      <c r="X262" s="80"/>
      <c r="Y262" s="44"/>
      <c r="Z262" s="718"/>
    </row>
    <row r="263" spans="1:26" hidden="1" x14ac:dyDescent="0.25">
      <c r="B263" s="55"/>
      <c r="C263" s="2"/>
      <c r="D263" s="850" t="s">
        <v>377</v>
      </c>
      <c r="E263" s="850"/>
      <c r="F263" s="391"/>
      <c r="G263" s="572"/>
      <c r="H263" s="249">
        <v>0</v>
      </c>
      <c r="I263" s="249">
        <v>0</v>
      </c>
      <c r="J263" s="249">
        <f t="shared" si="97"/>
        <v>0</v>
      </c>
      <c r="K263" s="148"/>
      <c r="L263" s="166">
        <f t="shared" si="93"/>
        <v>0</v>
      </c>
      <c r="M263" s="74"/>
      <c r="N263" s="1"/>
      <c r="O263" s="74"/>
      <c r="P263" s="1"/>
      <c r="Q263" s="1"/>
      <c r="R263" s="1"/>
      <c r="S263" s="1"/>
      <c r="T263" s="80"/>
      <c r="U263" s="1"/>
      <c r="V263" s="633"/>
      <c r="W263" s="670"/>
      <c r="X263" s="80"/>
      <c r="Y263" s="44"/>
      <c r="Z263" s="718"/>
    </row>
    <row r="264" spans="1:26" hidden="1" x14ac:dyDescent="0.25">
      <c r="B264" s="55"/>
      <c r="C264" s="2"/>
      <c r="D264" s="850" t="s">
        <v>378</v>
      </c>
      <c r="E264" s="850"/>
      <c r="F264" s="391"/>
      <c r="G264" s="572"/>
      <c r="H264" s="249">
        <v>0</v>
      </c>
      <c r="I264" s="249">
        <v>0</v>
      </c>
      <c r="J264" s="249">
        <f t="shared" si="97"/>
        <v>0</v>
      </c>
      <c r="K264" s="148"/>
      <c r="L264" s="166">
        <f t="shared" si="93"/>
        <v>0</v>
      </c>
      <c r="M264" s="74"/>
      <c r="N264" s="1"/>
      <c r="O264" s="74"/>
      <c r="P264" s="1"/>
      <c r="Q264" s="1"/>
      <c r="R264" s="1"/>
      <c r="S264" s="1"/>
      <c r="T264" s="80"/>
      <c r="U264" s="1"/>
      <c r="V264" s="633"/>
      <c r="W264" s="670"/>
      <c r="X264" s="80"/>
      <c r="Y264" s="44"/>
      <c r="Z264" s="718"/>
    </row>
    <row r="265" spans="1:26" hidden="1" x14ac:dyDescent="0.25">
      <c r="B265" s="55"/>
      <c r="C265" s="2"/>
      <c r="D265" s="850" t="s">
        <v>379</v>
      </c>
      <c r="E265" s="850"/>
      <c r="F265" s="391"/>
      <c r="G265" s="572"/>
      <c r="H265" s="249">
        <v>0</v>
      </c>
      <c r="I265" s="249">
        <v>0</v>
      </c>
      <c r="J265" s="249">
        <f t="shared" si="97"/>
        <v>0</v>
      </c>
      <c r="K265" s="148"/>
      <c r="L265" s="166">
        <f t="shared" si="93"/>
        <v>0</v>
      </c>
      <c r="M265" s="74"/>
      <c r="N265" s="1"/>
      <c r="O265" s="74"/>
      <c r="P265" s="1"/>
      <c r="Q265" s="1"/>
      <c r="R265" s="1"/>
      <c r="S265" s="1"/>
      <c r="T265" s="80"/>
      <c r="U265" s="1"/>
      <c r="V265" s="633"/>
      <c r="W265" s="670"/>
      <c r="X265" s="80"/>
      <c r="Y265" s="44"/>
      <c r="Z265" s="718"/>
    </row>
    <row r="266" spans="1:26" hidden="1" x14ac:dyDescent="0.25">
      <c r="B266" s="55"/>
      <c r="C266" s="2"/>
      <c r="D266" s="850" t="s">
        <v>380</v>
      </c>
      <c r="E266" s="850"/>
      <c r="F266" s="391"/>
      <c r="G266" s="572"/>
      <c r="H266" s="249">
        <v>0</v>
      </c>
      <c r="I266" s="249">
        <v>0</v>
      </c>
      <c r="J266" s="249">
        <f t="shared" si="97"/>
        <v>0</v>
      </c>
      <c r="K266" s="148"/>
      <c r="L266" s="166">
        <f t="shared" si="93"/>
        <v>0</v>
      </c>
      <c r="M266" s="74"/>
      <c r="N266" s="1"/>
      <c r="O266" s="74"/>
      <c r="P266" s="1"/>
      <c r="Q266" s="1"/>
      <c r="R266" s="1"/>
      <c r="S266" s="1"/>
      <c r="T266" s="80"/>
      <c r="U266" s="1"/>
      <c r="V266" s="633"/>
      <c r="W266" s="670"/>
      <c r="X266" s="80"/>
      <c r="Y266" s="44"/>
      <c r="Z266" s="718"/>
    </row>
    <row r="267" spans="1:26" ht="25.5" hidden="1" customHeight="1" x14ac:dyDescent="0.25">
      <c r="B267" s="55"/>
      <c r="C267" s="2"/>
      <c r="D267" s="851" t="s">
        <v>538</v>
      </c>
      <c r="E267" s="851"/>
      <c r="F267" s="395"/>
      <c r="G267" s="575"/>
      <c r="H267" s="259">
        <v>0</v>
      </c>
      <c r="I267" s="259">
        <v>0</v>
      </c>
      <c r="J267" s="259">
        <f t="shared" si="97"/>
        <v>0</v>
      </c>
      <c r="K267" s="158"/>
      <c r="L267" s="166">
        <f t="shared" si="93"/>
        <v>0</v>
      </c>
      <c r="M267" s="74"/>
      <c r="N267" s="1"/>
      <c r="O267" s="74"/>
      <c r="P267" s="1"/>
      <c r="Q267" s="1"/>
      <c r="R267" s="1"/>
      <c r="S267" s="1"/>
      <c r="T267" s="80"/>
      <c r="U267" s="1"/>
      <c r="V267" s="633"/>
      <c r="W267" s="670"/>
      <c r="X267" s="80"/>
      <c r="Y267" s="44"/>
      <c r="Z267" s="718"/>
    </row>
    <row r="268" spans="1:26" ht="25.5" hidden="1" customHeight="1" x14ac:dyDescent="0.25">
      <c r="B268" s="55"/>
      <c r="C268" s="2"/>
      <c r="D268" s="851" t="s">
        <v>541</v>
      </c>
      <c r="E268" s="851"/>
      <c r="F268" s="395"/>
      <c r="G268" s="575"/>
      <c r="H268" s="259">
        <v>0</v>
      </c>
      <c r="I268" s="259">
        <v>0</v>
      </c>
      <c r="J268" s="259">
        <f t="shared" si="97"/>
        <v>0</v>
      </c>
      <c r="K268" s="158"/>
      <c r="L268" s="166">
        <f t="shared" si="93"/>
        <v>0</v>
      </c>
      <c r="M268" s="74"/>
      <c r="N268" s="1"/>
      <c r="O268" s="74"/>
      <c r="P268" s="1"/>
      <c r="Q268" s="1"/>
      <c r="R268" s="1"/>
      <c r="S268" s="1"/>
      <c r="T268" s="80"/>
      <c r="U268" s="1"/>
      <c r="V268" s="633"/>
      <c r="W268" s="670"/>
      <c r="X268" s="80"/>
      <c r="Y268" s="44"/>
      <c r="Z268" s="718"/>
    </row>
    <row r="269" spans="1:26" hidden="1" x14ac:dyDescent="0.25">
      <c r="B269" s="55"/>
      <c r="C269" s="2"/>
      <c r="D269" s="850" t="s">
        <v>381</v>
      </c>
      <c r="E269" s="850"/>
      <c r="F269" s="391"/>
      <c r="G269" s="572"/>
      <c r="H269" s="249">
        <v>0</v>
      </c>
      <c r="I269" s="249">
        <v>0</v>
      </c>
      <c r="J269" s="249">
        <f t="shared" si="97"/>
        <v>0</v>
      </c>
      <c r="K269" s="148"/>
      <c r="L269" s="166">
        <f t="shared" si="93"/>
        <v>0</v>
      </c>
      <c r="M269" s="74"/>
      <c r="N269" s="1"/>
      <c r="O269" s="74"/>
      <c r="P269" s="1"/>
      <c r="Q269" s="1"/>
      <c r="R269" s="1"/>
      <c r="S269" s="1"/>
      <c r="T269" s="80"/>
      <c r="U269" s="1"/>
      <c r="V269" s="633"/>
      <c r="W269" s="670"/>
      <c r="X269" s="80"/>
      <c r="Y269" s="44"/>
      <c r="Z269" s="718"/>
    </row>
    <row r="270" spans="1:26" hidden="1" x14ac:dyDescent="0.25">
      <c r="B270" s="55"/>
      <c r="C270" s="2"/>
      <c r="D270" s="850" t="s">
        <v>382</v>
      </c>
      <c r="E270" s="850"/>
      <c r="F270" s="391"/>
      <c r="G270" s="572"/>
      <c r="H270" s="249">
        <v>0</v>
      </c>
      <c r="I270" s="249">
        <v>0</v>
      </c>
      <c r="J270" s="249">
        <f t="shared" si="97"/>
        <v>0</v>
      </c>
      <c r="K270" s="148"/>
      <c r="L270" s="166">
        <f t="shared" si="93"/>
        <v>0</v>
      </c>
      <c r="M270" s="74"/>
      <c r="N270" s="1"/>
      <c r="O270" s="74"/>
      <c r="P270" s="1"/>
      <c r="Q270" s="1"/>
      <c r="R270" s="1"/>
      <c r="S270" s="1"/>
      <c r="T270" s="80"/>
      <c r="U270" s="1"/>
      <c r="V270" s="633"/>
      <c r="W270" s="670"/>
      <c r="X270" s="80"/>
      <c r="Y270" s="44"/>
      <c r="Z270" s="718"/>
    </row>
    <row r="271" spans="1:26" ht="15.75" hidden="1" thickBot="1" x14ac:dyDescent="0.3">
      <c r="B271" s="57"/>
      <c r="C271" s="20"/>
      <c r="D271" s="876" t="s">
        <v>567</v>
      </c>
      <c r="E271" s="876"/>
      <c r="F271" s="402"/>
      <c r="G271" s="583"/>
      <c r="H271" s="251">
        <v>0</v>
      </c>
      <c r="I271" s="251">
        <v>0</v>
      </c>
      <c r="J271" s="251">
        <f t="shared" si="97"/>
        <v>0</v>
      </c>
      <c r="K271" s="150"/>
      <c r="L271" s="166">
        <f t="shared" si="93"/>
        <v>0</v>
      </c>
      <c r="M271" s="74"/>
      <c r="N271" s="1"/>
      <c r="O271" s="74"/>
      <c r="P271" s="1"/>
      <c r="Q271" s="1"/>
      <c r="R271" s="1"/>
      <c r="S271" s="1"/>
      <c r="T271" s="80"/>
      <c r="U271" s="1"/>
      <c r="V271" s="633"/>
      <c r="W271" s="670"/>
      <c r="X271" s="80"/>
      <c r="Y271" s="44"/>
      <c r="Z271" s="718"/>
    </row>
    <row r="272" spans="1:26" ht="15.75" thickBot="1" x14ac:dyDescent="0.3">
      <c r="B272" s="99" t="s">
        <v>284</v>
      </c>
      <c r="C272" s="877" t="s">
        <v>285</v>
      </c>
      <c r="D272" s="878"/>
      <c r="E272" s="878"/>
      <c r="F272" s="384"/>
      <c r="G272" s="568"/>
      <c r="H272" s="252">
        <v>0</v>
      </c>
      <c r="I272" s="252">
        <v>0</v>
      </c>
      <c r="J272" s="252">
        <f>J273+J294+J300+J301</f>
        <v>0</v>
      </c>
      <c r="K272" s="151">
        <f t="shared" ref="K272:Z272" si="98">K273+K294+K300+K301</f>
        <v>0</v>
      </c>
      <c r="L272" s="163">
        <f t="shared" si="93"/>
        <v>0</v>
      </c>
      <c r="M272" s="85">
        <f>M273+M294+M300+M301</f>
        <v>0</v>
      </c>
      <c r="N272" s="86">
        <f>N273+N294+N300+N301</f>
        <v>0</v>
      </c>
      <c r="O272" s="85">
        <f t="shared" si="98"/>
        <v>0</v>
      </c>
      <c r="P272" s="86">
        <f t="shared" si="98"/>
        <v>0</v>
      </c>
      <c r="Q272" s="86">
        <f t="shared" si="98"/>
        <v>0</v>
      </c>
      <c r="R272" s="86">
        <f t="shared" si="98"/>
        <v>0</v>
      </c>
      <c r="S272" s="86">
        <f t="shared" si="98"/>
        <v>0</v>
      </c>
      <c r="T272" s="89">
        <f t="shared" si="98"/>
        <v>0</v>
      </c>
      <c r="U272" s="86">
        <f t="shared" si="98"/>
        <v>0</v>
      </c>
      <c r="V272" s="88">
        <f t="shared" si="98"/>
        <v>0</v>
      </c>
      <c r="W272" s="482">
        <f t="shared" si="98"/>
        <v>0</v>
      </c>
      <c r="X272" s="89">
        <f t="shared" si="98"/>
        <v>0</v>
      </c>
      <c r="Y272" s="90">
        <f t="shared" si="98"/>
        <v>0</v>
      </c>
      <c r="Z272" s="728">
        <f t="shared" si="98"/>
        <v>0</v>
      </c>
    </row>
    <row r="273" spans="1:26" hidden="1" x14ac:dyDescent="0.25">
      <c r="B273" s="114" t="s">
        <v>692</v>
      </c>
      <c r="C273" s="900" t="s">
        <v>286</v>
      </c>
      <c r="D273" s="901"/>
      <c r="E273" s="901"/>
      <c r="F273" s="390"/>
      <c r="G273" s="562"/>
      <c r="H273" s="248">
        <v>0</v>
      </c>
      <c r="I273" s="248">
        <v>0</v>
      </c>
      <c r="J273" s="248">
        <f>J274+J278+J285+J286+J287+J288+J289+J290+J291</f>
        <v>0</v>
      </c>
      <c r="K273" s="147">
        <f t="shared" ref="K273:Z273" si="99">K274+K278+K285+K286+K287+K288+K289+K290+K291</f>
        <v>0</v>
      </c>
      <c r="L273" s="164">
        <f t="shared" si="93"/>
        <v>0</v>
      </c>
      <c r="M273" s="116">
        <f>M274+M278+M285+M286+M287+M288+M289+M290+M291</f>
        <v>0</v>
      </c>
      <c r="N273" s="117">
        <f>N274+N278+N285+N286+N287+N288+N289+N290+N291</f>
        <v>0</v>
      </c>
      <c r="O273" s="116">
        <f t="shared" si="99"/>
        <v>0</v>
      </c>
      <c r="P273" s="117">
        <f t="shared" si="99"/>
        <v>0</v>
      </c>
      <c r="Q273" s="117">
        <f t="shared" si="99"/>
        <v>0</v>
      </c>
      <c r="R273" s="117">
        <f t="shared" si="99"/>
        <v>0</v>
      </c>
      <c r="S273" s="117">
        <f t="shared" si="99"/>
        <v>0</v>
      </c>
      <c r="T273" s="120">
        <f t="shared" si="99"/>
        <v>0</v>
      </c>
      <c r="U273" s="117">
        <f t="shared" si="99"/>
        <v>0</v>
      </c>
      <c r="V273" s="637">
        <f t="shared" si="99"/>
        <v>0</v>
      </c>
      <c r="W273" s="674">
        <f t="shared" si="99"/>
        <v>0</v>
      </c>
      <c r="X273" s="120">
        <f t="shared" si="99"/>
        <v>0</v>
      </c>
      <c r="Y273" s="121">
        <f t="shared" si="99"/>
        <v>0</v>
      </c>
      <c r="Z273" s="729">
        <f t="shared" si="99"/>
        <v>0</v>
      </c>
    </row>
    <row r="274" spans="1:26" s="18" customFormat="1" hidden="1" x14ac:dyDescent="0.25">
      <c r="A274" s="125"/>
      <c r="B274" s="53" t="s">
        <v>693</v>
      </c>
      <c r="C274" s="898" t="s">
        <v>287</v>
      </c>
      <c r="D274" s="899"/>
      <c r="E274" s="899"/>
      <c r="F274" s="382"/>
      <c r="G274" s="565"/>
      <c r="H274" s="256">
        <v>0</v>
      </c>
      <c r="I274" s="256">
        <v>0</v>
      </c>
      <c r="J274" s="256">
        <f>J275+J276+J277</f>
        <v>0</v>
      </c>
      <c r="K274" s="155">
        <f t="shared" ref="K274:Z274" si="100">K275+K276+K277</f>
        <v>0</v>
      </c>
      <c r="L274" s="167">
        <f t="shared" si="93"/>
        <v>0</v>
      </c>
      <c r="M274" s="76">
        <f>M275+M276+M277</f>
        <v>0</v>
      </c>
      <c r="N274" s="13">
        <f>N275+N276+N277</f>
        <v>0</v>
      </c>
      <c r="O274" s="76">
        <f t="shared" si="100"/>
        <v>0</v>
      </c>
      <c r="P274" s="13">
        <f t="shared" si="100"/>
        <v>0</v>
      </c>
      <c r="Q274" s="13">
        <f t="shared" si="100"/>
        <v>0</v>
      </c>
      <c r="R274" s="13">
        <f t="shared" si="100"/>
        <v>0</v>
      </c>
      <c r="S274" s="13">
        <f t="shared" si="100"/>
        <v>0</v>
      </c>
      <c r="T274" s="81">
        <f t="shared" si="100"/>
        <v>0</v>
      </c>
      <c r="U274" s="13">
        <f t="shared" si="100"/>
        <v>0</v>
      </c>
      <c r="V274" s="636">
        <f t="shared" si="100"/>
        <v>0</v>
      </c>
      <c r="W274" s="673">
        <f t="shared" si="100"/>
        <v>0</v>
      </c>
      <c r="X274" s="81">
        <f t="shared" si="100"/>
        <v>0</v>
      </c>
      <c r="Y274" s="45">
        <f t="shared" si="100"/>
        <v>0</v>
      </c>
      <c r="Z274" s="730">
        <f t="shared" si="100"/>
        <v>0</v>
      </c>
    </row>
    <row r="275" spans="1:26" s="208" customFormat="1" hidden="1" x14ac:dyDescent="0.25">
      <c r="A275" s="125" t="s">
        <v>288</v>
      </c>
      <c r="B275" s="188" t="s">
        <v>694</v>
      </c>
      <c r="C275" s="245"/>
      <c r="D275" s="902" t="s">
        <v>706</v>
      </c>
      <c r="E275" s="902"/>
      <c r="F275" s="403"/>
      <c r="G275" s="584"/>
      <c r="H275" s="286">
        <v>0</v>
      </c>
      <c r="I275" s="286">
        <v>0</v>
      </c>
      <c r="J275" s="286">
        <f>SUM(O275:Z275)</f>
        <v>0</v>
      </c>
      <c r="K275" s="287"/>
      <c r="L275" s="190">
        <f t="shared" si="93"/>
        <v>0</v>
      </c>
      <c r="M275" s="198"/>
      <c r="N275" s="192"/>
      <c r="O275" s="198"/>
      <c r="P275" s="192"/>
      <c r="Q275" s="192"/>
      <c r="R275" s="192"/>
      <c r="S275" s="192"/>
      <c r="T275" s="193"/>
      <c r="U275" s="192"/>
      <c r="V275" s="635"/>
      <c r="W275" s="672"/>
      <c r="X275" s="193"/>
      <c r="Y275" s="194"/>
      <c r="Z275" s="646"/>
    </row>
    <row r="276" spans="1:26" s="208" customFormat="1" hidden="1" x14ac:dyDescent="0.25">
      <c r="A276" s="125" t="s">
        <v>289</v>
      </c>
      <c r="B276" s="188" t="s">
        <v>695</v>
      </c>
      <c r="C276" s="197"/>
      <c r="D276" s="883" t="s">
        <v>707</v>
      </c>
      <c r="E276" s="883"/>
      <c r="F276" s="381"/>
      <c r="G276" s="563"/>
      <c r="H276" s="269">
        <v>0</v>
      </c>
      <c r="I276" s="269">
        <v>0</v>
      </c>
      <c r="J276" s="269">
        <f>SUM(O276:Z276)</f>
        <v>0</v>
      </c>
      <c r="K276" s="189"/>
      <c r="L276" s="190">
        <f t="shared" si="93"/>
        <v>0</v>
      </c>
      <c r="M276" s="198"/>
      <c r="N276" s="192"/>
      <c r="O276" s="198"/>
      <c r="P276" s="192"/>
      <c r="Q276" s="192"/>
      <c r="R276" s="192"/>
      <c r="S276" s="192"/>
      <c r="T276" s="193"/>
      <c r="U276" s="192"/>
      <c r="V276" s="635"/>
      <c r="W276" s="672"/>
      <c r="X276" s="193"/>
      <c r="Y276" s="194"/>
      <c r="Z276" s="646"/>
    </row>
    <row r="277" spans="1:26" s="208" customFormat="1" hidden="1" x14ac:dyDescent="0.25">
      <c r="A277" s="125" t="s">
        <v>290</v>
      </c>
      <c r="B277" s="188" t="s">
        <v>696</v>
      </c>
      <c r="C277" s="197"/>
      <c r="D277" s="883" t="s">
        <v>708</v>
      </c>
      <c r="E277" s="883"/>
      <c r="F277" s="381"/>
      <c r="G277" s="563"/>
      <c r="H277" s="269">
        <v>0</v>
      </c>
      <c r="I277" s="269">
        <v>0</v>
      </c>
      <c r="J277" s="269">
        <f>SUM(O277:Z277)</f>
        <v>0</v>
      </c>
      <c r="K277" s="189"/>
      <c r="L277" s="190">
        <f t="shared" si="93"/>
        <v>0</v>
      </c>
      <c r="M277" s="198"/>
      <c r="N277" s="192"/>
      <c r="O277" s="198"/>
      <c r="P277" s="192"/>
      <c r="Q277" s="192"/>
      <c r="R277" s="192"/>
      <c r="S277" s="192"/>
      <c r="T277" s="193"/>
      <c r="U277" s="192"/>
      <c r="V277" s="635"/>
      <c r="W277" s="672"/>
      <c r="X277" s="193"/>
      <c r="Y277" s="194"/>
      <c r="Z277" s="646"/>
    </row>
    <row r="278" spans="1:26" s="18" customFormat="1" hidden="1" x14ac:dyDescent="0.25">
      <c r="A278" s="125"/>
      <c r="B278" s="53" t="s">
        <v>697</v>
      </c>
      <c r="C278" s="898" t="s">
        <v>291</v>
      </c>
      <c r="D278" s="899"/>
      <c r="E278" s="899"/>
      <c r="F278" s="382"/>
      <c r="G278" s="565"/>
      <c r="H278" s="256">
        <v>0</v>
      </c>
      <c r="I278" s="256">
        <v>0</v>
      </c>
      <c r="J278" s="256">
        <f>J279+J280+J281+J282+J283+J284</f>
        <v>0</v>
      </c>
      <c r="K278" s="155">
        <f t="shared" ref="K278:Z278" si="101">K279+K280+K281+K282+K283+K284</f>
        <v>0</v>
      </c>
      <c r="L278" s="167">
        <f t="shared" si="93"/>
        <v>0</v>
      </c>
      <c r="M278" s="76">
        <f>M279+M280+M281+M282+M283+M284</f>
        <v>0</v>
      </c>
      <c r="N278" s="13">
        <f>N279+N280+N281+N282+N283+N284</f>
        <v>0</v>
      </c>
      <c r="O278" s="76">
        <f t="shared" si="101"/>
        <v>0</v>
      </c>
      <c r="P278" s="13">
        <f t="shared" si="101"/>
        <v>0</v>
      </c>
      <c r="Q278" s="13">
        <f t="shared" si="101"/>
        <v>0</v>
      </c>
      <c r="R278" s="13">
        <f t="shared" si="101"/>
        <v>0</v>
      </c>
      <c r="S278" s="13">
        <f t="shared" si="101"/>
        <v>0</v>
      </c>
      <c r="T278" s="81">
        <f t="shared" si="101"/>
        <v>0</v>
      </c>
      <c r="U278" s="13">
        <f t="shared" si="101"/>
        <v>0</v>
      </c>
      <c r="V278" s="636">
        <f t="shared" si="101"/>
        <v>0</v>
      </c>
      <c r="W278" s="673">
        <f t="shared" si="101"/>
        <v>0</v>
      </c>
      <c r="X278" s="81">
        <f t="shared" si="101"/>
        <v>0</v>
      </c>
      <c r="Y278" s="45">
        <f t="shared" si="101"/>
        <v>0</v>
      </c>
      <c r="Z278" s="730">
        <f t="shared" si="101"/>
        <v>0</v>
      </c>
    </row>
    <row r="279" spans="1:26" s="208" customFormat="1" hidden="1" x14ac:dyDescent="0.25">
      <c r="A279" s="125" t="s">
        <v>292</v>
      </c>
      <c r="B279" s="188" t="s">
        <v>698</v>
      </c>
      <c r="C279" s="197"/>
      <c r="D279" s="883" t="s">
        <v>383</v>
      </c>
      <c r="E279" s="883"/>
      <c r="F279" s="381"/>
      <c r="G279" s="563"/>
      <c r="H279" s="269">
        <v>0</v>
      </c>
      <c r="I279" s="269">
        <v>0</v>
      </c>
      <c r="J279" s="269">
        <f t="shared" ref="J279:J290" si="102">SUM(O279:Z279)</f>
        <v>0</v>
      </c>
      <c r="K279" s="189"/>
      <c r="L279" s="190">
        <f t="shared" si="93"/>
        <v>0</v>
      </c>
      <c r="M279" s="198"/>
      <c r="N279" s="192"/>
      <c r="O279" s="198"/>
      <c r="P279" s="192"/>
      <c r="Q279" s="192"/>
      <c r="R279" s="192"/>
      <c r="S279" s="192"/>
      <c r="T279" s="193"/>
      <c r="U279" s="192"/>
      <c r="V279" s="635"/>
      <c r="W279" s="672"/>
      <c r="X279" s="193"/>
      <c r="Y279" s="194"/>
      <c r="Z279" s="646"/>
    </row>
    <row r="280" spans="1:26" s="208" customFormat="1" hidden="1" x14ac:dyDescent="0.25">
      <c r="A280" s="125" t="s">
        <v>293</v>
      </c>
      <c r="B280" s="188" t="s">
        <v>699</v>
      </c>
      <c r="C280" s="197"/>
      <c r="D280" s="883" t="s">
        <v>384</v>
      </c>
      <c r="E280" s="883"/>
      <c r="F280" s="381"/>
      <c r="G280" s="563"/>
      <c r="H280" s="269">
        <v>0</v>
      </c>
      <c r="I280" s="269">
        <v>0</v>
      </c>
      <c r="J280" s="269">
        <f t="shared" si="102"/>
        <v>0</v>
      </c>
      <c r="K280" s="189"/>
      <c r="L280" s="190">
        <f t="shared" si="93"/>
        <v>0</v>
      </c>
      <c r="M280" s="198"/>
      <c r="N280" s="192"/>
      <c r="O280" s="198"/>
      <c r="P280" s="192"/>
      <c r="Q280" s="192"/>
      <c r="R280" s="192"/>
      <c r="S280" s="192"/>
      <c r="T280" s="193"/>
      <c r="U280" s="192"/>
      <c r="V280" s="635"/>
      <c r="W280" s="672"/>
      <c r="X280" s="193"/>
      <c r="Y280" s="194"/>
      <c r="Z280" s="646"/>
    </row>
    <row r="281" spans="1:26" s="208" customFormat="1" hidden="1" x14ac:dyDescent="0.25">
      <c r="A281" s="125" t="s">
        <v>887</v>
      </c>
      <c r="B281" s="188" t="s">
        <v>888</v>
      </c>
      <c r="C281" s="197"/>
      <c r="D281" s="883" t="s">
        <v>889</v>
      </c>
      <c r="E281" s="883"/>
      <c r="F281" s="381"/>
      <c r="G281" s="563"/>
      <c r="H281" s="269">
        <v>0</v>
      </c>
      <c r="I281" s="269">
        <v>0</v>
      </c>
      <c r="J281" s="269">
        <f t="shared" si="102"/>
        <v>0</v>
      </c>
      <c r="K281" s="189"/>
      <c r="L281" s="190">
        <f t="shared" si="93"/>
        <v>0</v>
      </c>
      <c r="M281" s="198"/>
      <c r="N281" s="192"/>
      <c r="O281" s="198"/>
      <c r="P281" s="192"/>
      <c r="Q281" s="192"/>
      <c r="R281" s="192"/>
      <c r="S281" s="192"/>
      <c r="T281" s="193"/>
      <c r="U281" s="192"/>
      <c r="V281" s="635"/>
      <c r="W281" s="672"/>
      <c r="X281" s="193"/>
      <c r="Y281" s="194"/>
      <c r="Z281" s="646"/>
    </row>
    <row r="282" spans="1:26" s="208" customFormat="1" hidden="1" x14ac:dyDescent="0.25">
      <c r="A282" s="125" t="s">
        <v>294</v>
      </c>
      <c r="B282" s="188" t="s">
        <v>700</v>
      </c>
      <c r="C282" s="197"/>
      <c r="D282" s="883" t="s">
        <v>295</v>
      </c>
      <c r="E282" s="883"/>
      <c r="F282" s="381"/>
      <c r="G282" s="563"/>
      <c r="H282" s="269">
        <v>0</v>
      </c>
      <c r="I282" s="269">
        <v>0</v>
      </c>
      <c r="J282" s="269">
        <f t="shared" si="102"/>
        <v>0</v>
      </c>
      <c r="K282" s="189"/>
      <c r="L282" s="190">
        <f t="shared" si="93"/>
        <v>0</v>
      </c>
      <c r="M282" s="198"/>
      <c r="N282" s="192"/>
      <c r="O282" s="198"/>
      <c r="P282" s="192"/>
      <c r="Q282" s="192"/>
      <c r="R282" s="192"/>
      <c r="S282" s="192"/>
      <c r="T282" s="193"/>
      <c r="U282" s="192"/>
      <c r="V282" s="635"/>
      <c r="W282" s="672"/>
      <c r="X282" s="193"/>
      <c r="Y282" s="194"/>
      <c r="Z282" s="646"/>
    </row>
    <row r="283" spans="1:26" s="208" customFormat="1" hidden="1" x14ac:dyDescent="0.25">
      <c r="A283" s="125" t="s">
        <v>296</v>
      </c>
      <c r="B283" s="188" t="s">
        <v>701</v>
      </c>
      <c r="C283" s="197"/>
      <c r="D283" s="883" t="s">
        <v>297</v>
      </c>
      <c r="E283" s="883"/>
      <c r="F283" s="381"/>
      <c r="G283" s="563"/>
      <c r="H283" s="269">
        <v>0</v>
      </c>
      <c r="I283" s="269">
        <v>0</v>
      </c>
      <c r="J283" s="269">
        <f t="shared" si="102"/>
        <v>0</v>
      </c>
      <c r="K283" s="189"/>
      <c r="L283" s="190">
        <f t="shared" si="93"/>
        <v>0</v>
      </c>
      <c r="M283" s="198"/>
      <c r="N283" s="192"/>
      <c r="O283" s="198"/>
      <c r="P283" s="192"/>
      <c r="Q283" s="192"/>
      <c r="R283" s="192"/>
      <c r="S283" s="192"/>
      <c r="T283" s="193"/>
      <c r="U283" s="192"/>
      <c r="V283" s="635"/>
      <c r="W283" s="672"/>
      <c r="X283" s="193"/>
      <c r="Y283" s="194"/>
      <c r="Z283" s="646"/>
    </row>
    <row r="284" spans="1:26" s="208" customFormat="1" hidden="1" x14ac:dyDescent="0.25">
      <c r="A284" s="125" t="s">
        <v>890</v>
      </c>
      <c r="B284" s="188" t="s">
        <v>891</v>
      </c>
      <c r="C284" s="197"/>
      <c r="D284" s="883" t="s">
        <v>892</v>
      </c>
      <c r="E284" s="883"/>
      <c r="F284" s="381"/>
      <c r="G284" s="563"/>
      <c r="H284" s="269">
        <v>0</v>
      </c>
      <c r="I284" s="269">
        <v>0</v>
      </c>
      <c r="J284" s="269">
        <f t="shared" si="102"/>
        <v>0</v>
      </c>
      <c r="K284" s="189"/>
      <c r="L284" s="190">
        <f t="shared" si="93"/>
        <v>0</v>
      </c>
      <c r="M284" s="198"/>
      <c r="N284" s="192"/>
      <c r="O284" s="198"/>
      <c r="P284" s="192"/>
      <c r="Q284" s="192"/>
      <c r="R284" s="192"/>
      <c r="S284" s="192"/>
      <c r="T284" s="193"/>
      <c r="U284" s="192"/>
      <c r="V284" s="635"/>
      <c r="W284" s="672"/>
      <c r="X284" s="193"/>
      <c r="Y284" s="194"/>
      <c r="Z284" s="646"/>
    </row>
    <row r="285" spans="1:26" s="41" customFormat="1" hidden="1" x14ac:dyDescent="0.25">
      <c r="A285" s="125" t="s">
        <v>893</v>
      </c>
      <c r="B285" s="53" t="s">
        <v>894</v>
      </c>
      <c r="C285" s="898" t="s">
        <v>895</v>
      </c>
      <c r="D285" s="899"/>
      <c r="E285" s="899"/>
      <c r="F285" s="382"/>
      <c r="G285" s="565"/>
      <c r="H285" s="256">
        <v>0</v>
      </c>
      <c r="I285" s="256">
        <v>0</v>
      </c>
      <c r="J285" s="256">
        <f t="shared" si="102"/>
        <v>0</v>
      </c>
      <c r="K285" s="155"/>
      <c r="L285" s="167">
        <f t="shared" si="93"/>
        <v>0</v>
      </c>
      <c r="M285" s="76"/>
      <c r="N285" s="13"/>
      <c r="O285" s="76"/>
      <c r="P285" s="13"/>
      <c r="Q285" s="13"/>
      <c r="R285" s="13"/>
      <c r="S285" s="13"/>
      <c r="T285" s="81"/>
      <c r="U285" s="13"/>
      <c r="V285" s="636"/>
      <c r="W285" s="673"/>
      <c r="X285" s="81"/>
      <c r="Y285" s="45"/>
      <c r="Z285" s="730"/>
    </row>
    <row r="286" spans="1:26" s="41" customFormat="1" hidden="1" x14ac:dyDescent="0.25">
      <c r="A286" s="125" t="s">
        <v>298</v>
      </c>
      <c r="B286" s="53" t="s">
        <v>702</v>
      </c>
      <c r="C286" s="898" t="s">
        <v>299</v>
      </c>
      <c r="D286" s="899"/>
      <c r="E286" s="899"/>
      <c r="F286" s="382"/>
      <c r="G286" s="565"/>
      <c r="H286" s="256">
        <v>0</v>
      </c>
      <c r="I286" s="256">
        <v>0</v>
      </c>
      <c r="J286" s="256">
        <f t="shared" si="102"/>
        <v>0</v>
      </c>
      <c r="K286" s="155"/>
      <c r="L286" s="167">
        <f t="shared" si="93"/>
        <v>0</v>
      </c>
      <c r="M286" s="76"/>
      <c r="N286" s="13"/>
      <c r="O286" s="76"/>
      <c r="P286" s="13"/>
      <c r="Q286" s="13"/>
      <c r="R286" s="13"/>
      <c r="S286" s="13"/>
      <c r="T286" s="81"/>
      <c r="U286" s="13"/>
      <c r="V286" s="636"/>
      <c r="W286" s="673"/>
      <c r="X286" s="81"/>
      <c r="Y286" s="45"/>
      <c r="Z286" s="730"/>
    </row>
    <row r="287" spans="1:26" s="41" customFormat="1" hidden="1" x14ac:dyDescent="0.25">
      <c r="A287" s="125" t="s">
        <v>300</v>
      </c>
      <c r="B287" s="53" t="s">
        <v>703</v>
      </c>
      <c r="C287" s="898" t="s">
        <v>896</v>
      </c>
      <c r="D287" s="899"/>
      <c r="E287" s="899"/>
      <c r="F287" s="382"/>
      <c r="G287" s="565"/>
      <c r="H287" s="256">
        <v>0</v>
      </c>
      <c r="I287" s="256">
        <v>0</v>
      </c>
      <c r="J287" s="256">
        <f t="shared" si="102"/>
        <v>0</v>
      </c>
      <c r="K287" s="155"/>
      <c r="L287" s="167">
        <f t="shared" si="93"/>
        <v>0</v>
      </c>
      <c r="M287" s="76"/>
      <c r="N287" s="13"/>
      <c r="O287" s="76"/>
      <c r="P287" s="13"/>
      <c r="Q287" s="13"/>
      <c r="R287" s="13"/>
      <c r="S287" s="13"/>
      <c r="T287" s="81"/>
      <c r="U287" s="13"/>
      <c r="V287" s="636"/>
      <c r="W287" s="673"/>
      <c r="X287" s="81"/>
      <c r="Y287" s="45"/>
      <c r="Z287" s="730"/>
    </row>
    <row r="288" spans="1:26" s="41" customFormat="1" hidden="1" x14ac:dyDescent="0.25">
      <c r="A288" s="125" t="s">
        <v>301</v>
      </c>
      <c r="B288" s="53" t="s">
        <v>704</v>
      </c>
      <c r="C288" s="898" t="s">
        <v>897</v>
      </c>
      <c r="D288" s="899"/>
      <c r="E288" s="899"/>
      <c r="F288" s="382"/>
      <c r="G288" s="565"/>
      <c r="H288" s="256">
        <v>0</v>
      </c>
      <c r="I288" s="256">
        <v>0</v>
      </c>
      <c r="J288" s="256">
        <f t="shared" si="102"/>
        <v>0</v>
      </c>
      <c r="K288" s="155"/>
      <c r="L288" s="167">
        <f t="shared" si="93"/>
        <v>0</v>
      </c>
      <c r="M288" s="76"/>
      <c r="N288" s="13"/>
      <c r="O288" s="76"/>
      <c r="P288" s="13"/>
      <c r="Q288" s="13"/>
      <c r="R288" s="13"/>
      <c r="S288" s="13"/>
      <c r="T288" s="81"/>
      <c r="U288" s="13"/>
      <c r="V288" s="636"/>
      <c r="W288" s="673"/>
      <c r="X288" s="81"/>
      <c r="Y288" s="45"/>
      <c r="Z288" s="730"/>
    </row>
    <row r="289" spans="1:26" s="41" customFormat="1" hidden="1" x14ac:dyDescent="0.25">
      <c r="A289" s="125" t="s">
        <v>302</v>
      </c>
      <c r="B289" s="53" t="s">
        <v>705</v>
      </c>
      <c r="C289" s="898" t="s">
        <v>303</v>
      </c>
      <c r="D289" s="899"/>
      <c r="E289" s="899"/>
      <c r="F289" s="382"/>
      <c r="G289" s="565"/>
      <c r="H289" s="256">
        <v>0</v>
      </c>
      <c r="I289" s="256">
        <v>0</v>
      </c>
      <c r="J289" s="256">
        <f t="shared" si="102"/>
        <v>0</v>
      </c>
      <c r="K289" s="155"/>
      <c r="L289" s="167">
        <f t="shared" si="93"/>
        <v>0</v>
      </c>
      <c r="M289" s="76"/>
      <c r="N289" s="13"/>
      <c r="O289" s="76"/>
      <c r="P289" s="13"/>
      <c r="Q289" s="13"/>
      <c r="R289" s="13"/>
      <c r="S289" s="13"/>
      <c r="T289" s="81"/>
      <c r="U289" s="13"/>
      <c r="V289" s="636"/>
      <c r="W289" s="673"/>
      <c r="X289" s="81"/>
      <c r="Y289" s="45"/>
      <c r="Z289" s="730"/>
    </row>
    <row r="290" spans="1:26" s="41" customFormat="1" hidden="1" x14ac:dyDescent="0.25">
      <c r="A290" s="125" t="s">
        <v>898</v>
      </c>
      <c r="B290" s="53" t="s">
        <v>899</v>
      </c>
      <c r="C290" s="898" t="s">
        <v>901</v>
      </c>
      <c r="D290" s="899"/>
      <c r="E290" s="899"/>
      <c r="F290" s="382"/>
      <c r="G290" s="565"/>
      <c r="H290" s="256">
        <v>0</v>
      </c>
      <c r="I290" s="256">
        <v>0</v>
      </c>
      <c r="J290" s="256">
        <f t="shared" si="102"/>
        <v>0</v>
      </c>
      <c r="K290" s="155"/>
      <c r="L290" s="167">
        <f t="shared" si="93"/>
        <v>0</v>
      </c>
      <c r="M290" s="76"/>
      <c r="N290" s="13"/>
      <c r="O290" s="76"/>
      <c r="P290" s="13"/>
      <c r="Q290" s="13"/>
      <c r="R290" s="13"/>
      <c r="S290" s="13"/>
      <c r="T290" s="81"/>
      <c r="U290" s="13"/>
      <c r="V290" s="636"/>
      <c r="W290" s="673"/>
      <c r="X290" s="81"/>
      <c r="Y290" s="45"/>
      <c r="Z290" s="730"/>
    </row>
    <row r="291" spans="1:26" s="41" customFormat="1" hidden="1" x14ac:dyDescent="0.25">
      <c r="A291" s="125"/>
      <c r="B291" s="53" t="s">
        <v>900</v>
      </c>
      <c r="C291" s="898" t="s">
        <v>902</v>
      </c>
      <c r="D291" s="899"/>
      <c r="E291" s="899"/>
      <c r="F291" s="382"/>
      <c r="G291" s="565"/>
      <c r="H291" s="256">
        <v>0</v>
      </c>
      <c r="I291" s="256">
        <v>0</v>
      </c>
      <c r="J291" s="256">
        <f>J292+J293</f>
        <v>0</v>
      </c>
      <c r="K291" s="155">
        <f t="shared" ref="K291:Z291" si="103">K292+K293</f>
        <v>0</v>
      </c>
      <c r="L291" s="167">
        <f t="shared" si="93"/>
        <v>0</v>
      </c>
      <c r="M291" s="76">
        <f>M292+M293</f>
        <v>0</v>
      </c>
      <c r="N291" s="13">
        <f>N292+N293</f>
        <v>0</v>
      </c>
      <c r="O291" s="76">
        <f t="shared" si="103"/>
        <v>0</v>
      </c>
      <c r="P291" s="13">
        <f t="shared" si="103"/>
        <v>0</v>
      </c>
      <c r="Q291" s="13">
        <f t="shared" si="103"/>
        <v>0</v>
      </c>
      <c r="R291" s="13">
        <f t="shared" si="103"/>
        <v>0</v>
      </c>
      <c r="S291" s="13">
        <f t="shared" si="103"/>
        <v>0</v>
      </c>
      <c r="T291" s="81">
        <f t="shared" si="103"/>
        <v>0</v>
      </c>
      <c r="U291" s="13">
        <f t="shared" si="103"/>
        <v>0</v>
      </c>
      <c r="V291" s="636">
        <f t="shared" si="103"/>
        <v>0</v>
      </c>
      <c r="W291" s="673">
        <f t="shared" si="103"/>
        <v>0</v>
      </c>
      <c r="X291" s="81">
        <f t="shared" si="103"/>
        <v>0</v>
      </c>
      <c r="Y291" s="45">
        <f t="shared" si="103"/>
        <v>0</v>
      </c>
      <c r="Z291" s="730">
        <f t="shared" si="103"/>
        <v>0</v>
      </c>
    </row>
    <row r="292" spans="1:26" s="208" customFormat="1" hidden="1" x14ac:dyDescent="0.25">
      <c r="A292" s="125" t="s">
        <v>904</v>
      </c>
      <c r="B292" s="188" t="s">
        <v>903</v>
      </c>
      <c r="C292" s="197"/>
      <c r="D292" s="883" t="s">
        <v>907</v>
      </c>
      <c r="E292" s="883"/>
      <c r="F292" s="381"/>
      <c r="G292" s="563"/>
      <c r="H292" s="269">
        <v>0</v>
      </c>
      <c r="I292" s="269">
        <v>0</v>
      </c>
      <c r="J292" s="269">
        <f>SUM(O292:Z292)</f>
        <v>0</v>
      </c>
      <c r="K292" s="189"/>
      <c r="L292" s="190">
        <f t="shared" si="93"/>
        <v>0</v>
      </c>
      <c r="M292" s="198"/>
      <c r="N292" s="192"/>
      <c r="O292" s="198"/>
      <c r="P292" s="192"/>
      <c r="Q292" s="192"/>
      <c r="R292" s="192"/>
      <c r="S292" s="192"/>
      <c r="T292" s="193"/>
      <c r="U292" s="192"/>
      <c r="V292" s="635"/>
      <c r="W292" s="672"/>
      <c r="X292" s="193"/>
      <c r="Y292" s="194"/>
      <c r="Z292" s="646"/>
    </row>
    <row r="293" spans="1:26" s="208" customFormat="1" hidden="1" x14ac:dyDescent="0.25">
      <c r="A293" s="125" t="s">
        <v>905</v>
      </c>
      <c r="B293" s="188" t="s">
        <v>906</v>
      </c>
      <c r="C293" s="197"/>
      <c r="D293" s="883" t="s">
        <v>908</v>
      </c>
      <c r="E293" s="883"/>
      <c r="F293" s="381"/>
      <c r="G293" s="563"/>
      <c r="H293" s="269">
        <v>0</v>
      </c>
      <c r="I293" s="269">
        <v>0</v>
      </c>
      <c r="J293" s="269">
        <f>SUM(O293:Z293)</f>
        <v>0</v>
      </c>
      <c r="K293" s="189"/>
      <c r="L293" s="190">
        <f t="shared" si="93"/>
        <v>0</v>
      </c>
      <c r="M293" s="198"/>
      <c r="N293" s="192"/>
      <c r="O293" s="198"/>
      <c r="P293" s="192"/>
      <c r="Q293" s="192"/>
      <c r="R293" s="192"/>
      <c r="S293" s="192"/>
      <c r="T293" s="193"/>
      <c r="U293" s="192"/>
      <c r="V293" s="635"/>
      <c r="W293" s="672"/>
      <c r="X293" s="193"/>
      <c r="Y293" s="194"/>
      <c r="Z293" s="646"/>
    </row>
    <row r="294" spans="1:26" hidden="1" x14ac:dyDescent="0.25">
      <c r="B294" s="91" t="s">
        <v>709</v>
      </c>
      <c r="C294" s="873" t="s">
        <v>304</v>
      </c>
      <c r="D294" s="874"/>
      <c r="E294" s="874"/>
      <c r="F294" s="386"/>
      <c r="G294" s="564"/>
      <c r="H294" s="250">
        <v>0</v>
      </c>
      <c r="I294" s="250">
        <v>0</v>
      </c>
      <c r="J294" s="250">
        <f>J295+J296+J297+J298+J299</f>
        <v>0</v>
      </c>
      <c r="K294" s="149">
        <f t="shared" ref="K294:Z294" si="104">K295+K296+K297+K298+K299</f>
        <v>0</v>
      </c>
      <c r="L294" s="165">
        <f t="shared" si="93"/>
        <v>0</v>
      </c>
      <c r="M294" s="93">
        <f>M295+M296+M297+M298+M299</f>
        <v>0</v>
      </c>
      <c r="N294" s="94">
        <f>N295+N296+N297+N298+N299</f>
        <v>0</v>
      </c>
      <c r="O294" s="93">
        <f t="shared" si="104"/>
        <v>0</v>
      </c>
      <c r="P294" s="94">
        <f t="shared" si="104"/>
        <v>0</v>
      </c>
      <c r="Q294" s="94">
        <f t="shared" si="104"/>
        <v>0</v>
      </c>
      <c r="R294" s="94">
        <f t="shared" si="104"/>
        <v>0</v>
      </c>
      <c r="S294" s="94">
        <f t="shared" si="104"/>
        <v>0</v>
      </c>
      <c r="T294" s="97">
        <f t="shared" si="104"/>
        <v>0</v>
      </c>
      <c r="U294" s="94">
        <f t="shared" si="104"/>
        <v>0</v>
      </c>
      <c r="V294" s="632">
        <f t="shared" si="104"/>
        <v>0</v>
      </c>
      <c r="W294" s="669">
        <f t="shared" si="104"/>
        <v>0</v>
      </c>
      <c r="X294" s="97">
        <f t="shared" si="104"/>
        <v>0</v>
      </c>
      <c r="Y294" s="98">
        <f t="shared" si="104"/>
        <v>0</v>
      </c>
      <c r="Z294" s="731">
        <f t="shared" si="104"/>
        <v>0</v>
      </c>
    </row>
    <row r="295" spans="1:26" s="41" customFormat="1" hidden="1" x14ac:dyDescent="0.25">
      <c r="A295" s="125" t="s">
        <v>305</v>
      </c>
      <c r="B295" s="195" t="s">
        <v>710</v>
      </c>
      <c r="C295" s="903" t="s">
        <v>385</v>
      </c>
      <c r="D295" s="904"/>
      <c r="E295" s="904"/>
      <c r="F295" s="392"/>
      <c r="G295" s="567"/>
      <c r="H295" s="270">
        <v>0</v>
      </c>
      <c r="I295" s="270">
        <v>0</v>
      </c>
      <c r="J295" s="270">
        <f t="shared" ref="J295:J301" si="105">SUM(O295:Z295)</f>
        <v>0</v>
      </c>
      <c r="K295" s="196"/>
      <c r="L295" s="210">
        <f t="shared" si="93"/>
        <v>0</v>
      </c>
      <c r="M295" s="211"/>
      <c r="N295" s="212"/>
      <c r="O295" s="211"/>
      <c r="P295" s="212"/>
      <c r="Q295" s="212"/>
      <c r="R295" s="212"/>
      <c r="S295" s="212"/>
      <c r="T295" s="215"/>
      <c r="U295" s="212"/>
      <c r="V295" s="638"/>
      <c r="W295" s="675"/>
      <c r="X295" s="215"/>
      <c r="Y295" s="213"/>
      <c r="Z295" s="738"/>
    </row>
    <row r="296" spans="1:26" s="41" customFormat="1" hidden="1" x14ac:dyDescent="0.25">
      <c r="A296" s="125" t="s">
        <v>306</v>
      </c>
      <c r="B296" s="195" t="s">
        <v>711</v>
      </c>
      <c r="C296" s="903" t="s">
        <v>386</v>
      </c>
      <c r="D296" s="904"/>
      <c r="E296" s="904"/>
      <c r="F296" s="392"/>
      <c r="G296" s="567"/>
      <c r="H296" s="270">
        <v>0</v>
      </c>
      <c r="I296" s="270">
        <v>0</v>
      </c>
      <c r="J296" s="270">
        <f t="shared" si="105"/>
        <v>0</v>
      </c>
      <c r="K296" s="196"/>
      <c r="L296" s="210">
        <f t="shared" si="93"/>
        <v>0</v>
      </c>
      <c r="M296" s="211"/>
      <c r="N296" s="212"/>
      <c r="O296" s="211"/>
      <c r="P296" s="212"/>
      <c r="Q296" s="212"/>
      <c r="R296" s="212"/>
      <c r="S296" s="212"/>
      <c r="T296" s="215"/>
      <c r="U296" s="212"/>
      <c r="V296" s="638"/>
      <c r="W296" s="675"/>
      <c r="X296" s="215"/>
      <c r="Y296" s="213"/>
      <c r="Z296" s="738"/>
    </row>
    <row r="297" spans="1:26" s="41" customFormat="1" hidden="1" x14ac:dyDescent="0.25">
      <c r="A297" s="125" t="s">
        <v>307</v>
      </c>
      <c r="B297" s="195" t="s">
        <v>712</v>
      </c>
      <c r="C297" s="903" t="s">
        <v>308</v>
      </c>
      <c r="D297" s="904"/>
      <c r="E297" s="904"/>
      <c r="F297" s="392"/>
      <c r="G297" s="567"/>
      <c r="H297" s="270">
        <v>0</v>
      </c>
      <c r="I297" s="270">
        <v>0</v>
      </c>
      <c r="J297" s="270">
        <f t="shared" si="105"/>
        <v>0</v>
      </c>
      <c r="K297" s="196"/>
      <c r="L297" s="210">
        <f t="shared" si="93"/>
        <v>0</v>
      </c>
      <c r="M297" s="211"/>
      <c r="N297" s="212"/>
      <c r="O297" s="211"/>
      <c r="P297" s="212"/>
      <c r="Q297" s="212"/>
      <c r="R297" s="212"/>
      <c r="S297" s="212"/>
      <c r="T297" s="215"/>
      <c r="U297" s="212"/>
      <c r="V297" s="638"/>
      <c r="W297" s="675"/>
      <c r="X297" s="215"/>
      <c r="Y297" s="213"/>
      <c r="Z297" s="738"/>
    </row>
    <row r="298" spans="1:26" s="41" customFormat="1" hidden="1" x14ac:dyDescent="0.25">
      <c r="A298" s="125" t="s">
        <v>309</v>
      </c>
      <c r="B298" s="195" t="s">
        <v>713</v>
      </c>
      <c r="C298" s="903" t="s">
        <v>310</v>
      </c>
      <c r="D298" s="904"/>
      <c r="E298" s="904"/>
      <c r="F298" s="392"/>
      <c r="G298" s="567"/>
      <c r="H298" s="270">
        <v>0</v>
      </c>
      <c r="I298" s="270">
        <v>0</v>
      </c>
      <c r="J298" s="270">
        <f t="shared" si="105"/>
        <v>0</v>
      </c>
      <c r="K298" s="196"/>
      <c r="L298" s="210">
        <f t="shared" si="93"/>
        <v>0</v>
      </c>
      <c r="M298" s="211"/>
      <c r="N298" s="212"/>
      <c r="O298" s="211"/>
      <c r="P298" s="212"/>
      <c r="Q298" s="212"/>
      <c r="R298" s="212"/>
      <c r="S298" s="212"/>
      <c r="T298" s="215"/>
      <c r="U298" s="212"/>
      <c r="V298" s="638"/>
      <c r="W298" s="675"/>
      <c r="X298" s="215"/>
      <c r="Y298" s="213"/>
      <c r="Z298" s="738"/>
    </row>
    <row r="299" spans="1:26" s="41" customFormat="1" hidden="1" x14ac:dyDescent="0.25">
      <c r="A299" s="125" t="s">
        <v>311</v>
      </c>
      <c r="B299" s="195" t="s">
        <v>714</v>
      </c>
      <c r="C299" s="903" t="s">
        <v>387</v>
      </c>
      <c r="D299" s="904"/>
      <c r="E299" s="904"/>
      <c r="F299" s="392"/>
      <c r="G299" s="567"/>
      <c r="H299" s="270">
        <v>0</v>
      </c>
      <c r="I299" s="270">
        <v>0</v>
      </c>
      <c r="J299" s="270">
        <f t="shared" si="105"/>
        <v>0</v>
      </c>
      <c r="K299" s="196"/>
      <c r="L299" s="210">
        <f t="shared" si="93"/>
        <v>0</v>
      </c>
      <c r="M299" s="211"/>
      <c r="N299" s="212"/>
      <c r="O299" s="211"/>
      <c r="P299" s="212"/>
      <c r="Q299" s="212"/>
      <c r="R299" s="212"/>
      <c r="S299" s="212"/>
      <c r="T299" s="215"/>
      <c r="U299" s="212"/>
      <c r="V299" s="638"/>
      <c r="W299" s="675"/>
      <c r="X299" s="215"/>
      <c r="Y299" s="213"/>
      <c r="Z299" s="738"/>
    </row>
    <row r="300" spans="1:26" hidden="1" x14ac:dyDescent="0.25">
      <c r="A300" s="125" t="s">
        <v>313</v>
      </c>
      <c r="B300" s="91" t="s">
        <v>715</v>
      </c>
      <c r="C300" s="873" t="s">
        <v>312</v>
      </c>
      <c r="D300" s="874"/>
      <c r="E300" s="874"/>
      <c r="F300" s="386"/>
      <c r="G300" s="564"/>
      <c r="H300" s="250">
        <v>0</v>
      </c>
      <c r="I300" s="250">
        <v>0</v>
      </c>
      <c r="J300" s="250">
        <f t="shared" si="105"/>
        <v>0</v>
      </c>
      <c r="K300" s="149"/>
      <c r="L300" s="165">
        <f t="shared" si="93"/>
        <v>0</v>
      </c>
      <c r="M300" s="93"/>
      <c r="N300" s="94"/>
      <c r="O300" s="93"/>
      <c r="P300" s="94"/>
      <c r="Q300" s="94"/>
      <c r="R300" s="94"/>
      <c r="S300" s="94"/>
      <c r="T300" s="97"/>
      <c r="U300" s="94"/>
      <c r="V300" s="632"/>
      <c r="W300" s="669"/>
      <c r="X300" s="97"/>
      <c r="Y300" s="98"/>
      <c r="Z300" s="731"/>
    </row>
    <row r="301" spans="1:26" ht="15.75" hidden="1" thickBot="1" x14ac:dyDescent="0.3">
      <c r="A301" s="125" t="s">
        <v>909</v>
      </c>
      <c r="B301" s="91" t="s">
        <v>910</v>
      </c>
      <c r="C301" s="873" t="s">
        <v>911</v>
      </c>
      <c r="D301" s="874"/>
      <c r="E301" s="874"/>
      <c r="F301" s="386"/>
      <c r="G301" s="564"/>
      <c r="H301" s="250">
        <v>0</v>
      </c>
      <c r="I301" s="250">
        <v>0</v>
      </c>
      <c r="J301" s="250">
        <f t="shared" si="105"/>
        <v>0</v>
      </c>
      <c r="K301" s="149"/>
      <c r="L301" s="165">
        <f t="shared" si="93"/>
        <v>0</v>
      </c>
      <c r="M301" s="93"/>
      <c r="N301" s="94"/>
      <c r="O301" s="93"/>
      <c r="P301" s="94"/>
      <c r="Q301" s="94"/>
      <c r="R301" s="94"/>
      <c r="S301" s="94"/>
      <c r="T301" s="97"/>
      <c r="U301" s="94"/>
      <c r="V301" s="632"/>
      <c r="W301" s="669"/>
      <c r="X301" s="97"/>
      <c r="Y301" s="98"/>
      <c r="Z301" s="731"/>
    </row>
    <row r="302" spans="1:26" ht="15.75" thickBot="1" x14ac:dyDescent="0.3">
      <c r="B302" s="905" t="s">
        <v>314</v>
      </c>
      <c r="C302" s="906"/>
      <c r="D302" s="906"/>
      <c r="E302" s="906"/>
      <c r="F302" s="247">
        <f>F5+F36+F50+F96+F112+F184+F198+F209+F272</f>
        <v>3718342</v>
      </c>
      <c r="G302" s="247">
        <f>G5+G36+G50+G96+G112+G184+G198+G209+G272</f>
        <v>4281848</v>
      </c>
      <c r="H302" s="247">
        <v>9151586.8000000007</v>
      </c>
      <c r="I302" s="247">
        <v>11560257</v>
      </c>
      <c r="J302" s="247">
        <f>J5+J36+J50+J96+J112+J184+J198+J209+J272</f>
        <v>12876320.800000001</v>
      </c>
      <c r="K302" s="146">
        <f>K5+K36+K50+K96+K112+K184+K198+K209+K272</f>
        <v>0</v>
      </c>
      <c r="L302" s="163">
        <f t="shared" si="93"/>
        <v>12876320.800000001</v>
      </c>
      <c r="M302" s="85">
        <f t="shared" ref="M302:Z302" si="106">M5+M36+M50+M96+M112+M184+M198+M209+M272</f>
        <v>1753564</v>
      </c>
      <c r="N302" s="86">
        <f t="shared" si="106"/>
        <v>11122756.800000001</v>
      </c>
      <c r="O302" s="85">
        <f t="shared" si="106"/>
        <v>247370</v>
      </c>
      <c r="P302" s="86">
        <f t="shared" si="106"/>
        <v>261094.8</v>
      </c>
      <c r="Q302" s="86">
        <f t="shared" si="106"/>
        <v>456054.8</v>
      </c>
      <c r="R302" s="86">
        <f t="shared" si="106"/>
        <v>263439.8</v>
      </c>
      <c r="S302" s="86">
        <f t="shared" si="106"/>
        <v>532363.80000000005</v>
      </c>
      <c r="T302" s="89">
        <f t="shared" si="106"/>
        <v>553965.80000000005</v>
      </c>
      <c r="U302" s="86">
        <f t="shared" si="106"/>
        <v>189346.8</v>
      </c>
      <c r="V302" s="88">
        <f t="shared" si="106"/>
        <v>228037.8</v>
      </c>
      <c r="W302" s="482">
        <f t="shared" si="106"/>
        <v>457366</v>
      </c>
      <c r="X302" s="89">
        <f t="shared" si="106"/>
        <v>1239206.8</v>
      </c>
      <c r="Y302" s="90">
        <f t="shared" si="106"/>
        <v>275855.8</v>
      </c>
      <c r="Z302" s="728">
        <f t="shared" si="106"/>
        <v>8169327.5999999996</v>
      </c>
    </row>
    <row r="303" spans="1:26" x14ac:dyDescent="0.25">
      <c r="B303" s="22"/>
      <c r="C303" s="23"/>
      <c r="D303" s="23"/>
      <c r="E303" s="24"/>
      <c r="J303" s="24"/>
      <c r="K303" s="24"/>
      <c r="L303" s="60"/>
      <c r="M303" s="14"/>
      <c r="N303" s="14"/>
      <c r="O303" s="14"/>
      <c r="P303" s="14"/>
      <c r="Q303" s="14"/>
      <c r="R303" s="14"/>
      <c r="S303" s="14"/>
      <c r="T303" s="14"/>
      <c r="U303" s="14"/>
      <c r="V303" s="14"/>
      <c r="W303" s="14"/>
      <c r="X303" s="14"/>
      <c r="Y303" s="14"/>
      <c r="Z303" s="14"/>
    </row>
    <row r="304" spans="1:26" x14ac:dyDescent="0.25">
      <c r="B304" s="25"/>
      <c r="C304" s="26"/>
      <c r="D304" s="26"/>
      <c r="E304" s="24"/>
      <c r="J304" s="24"/>
      <c r="K304" s="24"/>
      <c r="L304" s="60"/>
      <c r="M304" s="14"/>
      <c r="N304" s="14"/>
      <c r="O304" s="14"/>
      <c r="P304" s="14"/>
      <c r="Q304" s="14"/>
      <c r="R304" s="14"/>
      <c r="S304" s="14"/>
      <c r="T304" s="14"/>
      <c r="U304" s="14"/>
      <c r="V304" s="14"/>
      <c r="W304" s="14"/>
      <c r="X304" s="14"/>
      <c r="Y304" s="14"/>
      <c r="Z304" s="14"/>
    </row>
    <row r="305" spans="1:26" x14ac:dyDescent="0.25">
      <c r="B305" s="27"/>
      <c r="C305" s="24"/>
      <c r="D305" s="24"/>
      <c r="E305" s="28"/>
      <c r="F305" s="353"/>
      <c r="G305" s="353"/>
      <c r="H305" s="353"/>
      <c r="I305" s="353"/>
      <c r="J305" s="28"/>
      <c r="K305" s="28"/>
      <c r="L305" s="60"/>
      <c r="M305" s="14"/>
      <c r="N305" s="14"/>
      <c r="O305" s="14"/>
      <c r="P305" s="14"/>
      <c r="Q305" s="14"/>
      <c r="R305" s="14"/>
      <c r="S305" s="14"/>
      <c r="T305" s="14"/>
      <c r="U305" s="14"/>
      <c r="V305" s="14"/>
      <c r="W305" s="14"/>
      <c r="X305" s="14"/>
      <c r="Y305" s="14"/>
      <c r="Z305" s="14"/>
    </row>
    <row r="306" spans="1:26" x14ac:dyDescent="0.25">
      <c r="B306" s="27"/>
      <c r="C306" s="24"/>
      <c r="D306" s="24"/>
      <c r="E306" s="28"/>
      <c r="F306" s="353"/>
      <c r="G306" s="353"/>
      <c r="H306" s="353"/>
      <c r="I306" s="353"/>
      <c r="J306" s="28"/>
      <c r="K306" s="28"/>
      <c r="L306" s="60"/>
      <c r="M306" s="14"/>
      <c r="N306" s="14"/>
      <c r="O306" s="14"/>
      <c r="P306" s="14"/>
      <c r="Q306" s="14"/>
      <c r="R306" s="14"/>
      <c r="S306" s="14"/>
      <c r="T306" s="14"/>
      <c r="U306" s="14"/>
      <c r="V306" s="14"/>
      <c r="W306" s="14"/>
      <c r="X306" s="14"/>
      <c r="Y306" s="14"/>
      <c r="Z306" s="14"/>
    </row>
    <row r="307" spans="1:26" x14ac:dyDescent="0.25">
      <c r="B307" s="27"/>
      <c r="C307" s="24"/>
      <c r="D307" s="24"/>
      <c r="E307" s="28"/>
      <c r="F307" s="353"/>
      <c r="G307" s="353"/>
      <c r="H307" s="353"/>
      <c r="I307" s="353"/>
      <c r="J307" s="28"/>
      <c r="K307" s="28"/>
      <c r="L307" s="60"/>
      <c r="M307" s="14"/>
      <c r="N307" s="14"/>
      <c r="O307" s="14"/>
      <c r="P307" s="14"/>
      <c r="Q307" s="14"/>
      <c r="R307" s="14"/>
      <c r="S307" s="14"/>
      <c r="T307" s="14"/>
      <c r="U307" s="14"/>
      <c r="V307" s="14"/>
      <c r="W307" s="14"/>
      <c r="X307" s="14"/>
      <c r="Y307" s="14"/>
      <c r="Z307" s="14"/>
    </row>
    <row r="308" spans="1:26" x14ac:dyDescent="0.25">
      <c r="B308" s="27"/>
      <c r="C308" s="24"/>
      <c r="D308" s="24"/>
      <c r="E308" s="28"/>
      <c r="F308" s="353"/>
      <c r="G308" s="353"/>
      <c r="H308" s="353"/>
      <c r="I308" s="353"/>
      <c r="J308" s="28"/>
      <c r="K308" s="28"/>
      <c r="L308" s="60"/>
      <c r="M308" s="14"/>
      <c r="N308" s="14"/>
      <c r="O308" s="14"/>
      <c r="P308" s="14"/>
      <c r="Q308" s="14"/>
      <c r="R308" s="14"/>
      <c r="S308" s="14"/>
      <c r="T308" s="14"/>
      <c r="U308" s="14"/>
      <c r="V308" s="14"/>
      <c r="W308" s="14"/>
      <c r="X308" s="14"/>
      <c r="Y308" s="14"/>
      <c r="Z308" s="14"/>
    </row>
    <row r="309" spans="1:26" x14ac:dyDescent="0.25">
      <c r="B309" s="27"/>
      <c r="C309" s="24"/>
      <c r="D309" s="24"/>
      <c r="E309" s="28"/>
      <c r="F309" s="353"/>
      <c r="G309" s="353"/>
      <c r="H309" s="353"/>
      <c r="I309" s="353"/>
      <c r="J309" s="28"/>
      <c r="K309" s="28"/>
      <c r="L309" s="60"/>
      <c r="M309" s="14"/>
      <c r="N309" s="14"/>
      <c r="O309" s="14"/>
      <c r="P309" s="14"/>
      <c r="Q309" s="14"/>
      <c r="R309" s="14"/>
      <c r="S309" s="14"/>
      <c r="T309" s="14"/>
      <c r="U309" s="14"/>
      <c r="V309" s="14"/>
      <c r="W309" s="14"/>
      <c r="X309" s="14"/>
      <c r="Y309" s="14"/>
      <c r="Z309" s="14"/>
    </row>
    <row r="310" spans="1:26" x14ac:dyDescent="0.25">
      <c r="B310" s="27"/>
      <c r="C310" s="24"/>
      <c r="D310" s="24"/>
      <c r="E310" s="28"/>
      <c r="F310" s="353"/>
      <c r="G310" s="353"/>
      <c r="H310" s="353"/>
      <c r="I310" s="353"/>
      <c r="J310" s="28"/>
      <c r="K310" s="28"/>
      <c r="L310" s="60"/>
      <c r="M310" s="14"/>
      <c r="N310" s="14"/>
      <c r="O310" s="14"/>
      <c r="P310" s="14"/>
      <c r="Q310" s="14"/>
      <c r="R310" s="14"/>
      <c r="S310" s="14"/>
      <c r="T310" s="14"/>
      <c r="U310" s="14"/>
      <c r="V310" s="14"/>
      <c r="W310" s="14"/>
      <c r="X310" s="14"/>
      <c r="Y310" s="14"/>
      <c r="Z310" s="14"/>
    </row>
    <row r="311" spans="1:26" x14ac:dyDescent="0.25">
      <c r="B311" s="27"/>
      <c r="C311" s="28"/>
      <c r="D311" s="28"/>
      <c r="E311" s="24"/>
      <c r="J311" s="24"/>
      <c r="K311" s="24"/>
      <c r="L311" s="60"/>
      <c r="M311" s="14"/>
      <c r="N311" s="14"/>
      <c r="O311" s="14"/>
      <c r="P311" s="14"/>
      <c r="Q311" s="14"/>
      <c r="R311" s="14"/>
      <c r="S311" s="14"/>
      <c r="T311" s="14"/>
      <c r="U311" s="14"/>
      <c r="V311" s="14"/>
      <c r="W311" s="14"/>
      <c r="X311" s="14"/>
      <c r="Y311" s="14"/>
      <c r="Z311" s="14"/>
    </row>
    <row r="312" spans="1:26" x14ac:dyDescent="0.25">
      <c r="B312" s="27"/>
      <c r="C312" s="28"/>
      <c r="D312" s="28"/>
      <c r="E312" s="24"/>
      <c r="J312" s="24"/>
      <c r="K312" s="24"/>
      <c r="L312" s="60"/>
      <c r="M312" s="14"/>
      <c r="N312" s="14"/>
      <c r="O312" s="14"/>
      <c r="P312" s="14"/>
      <c r="Q312" s="14"/>
      <c r="R312" s="14"/>
      <c r="S312" s="14"/>
      <c r="T312" s="14"/>
      <c r="U312" s="14"/>
      <c r="V312" s="14"/>
      <c r="W312" s="14"/>
      <c r="X312" s="14"/>
      <c r="Y312" s="14"/>
      <c r="Z312" s="14"/>
    </row>
    <row r="313" spans="1:26" x14ac:dyDescent="0.25">
      <c r="B313" s="27"/>
      <c r="C313" s="28"/>
      <c r="D313" s="28"/>
      <c r="E313" s="24"/>
      <c r="J313" s="24"/>
      <c r="K313" s="24"/>
      <c r="L313" s="60"/>
      <c r="M313" s="14"/>
      <c r="N313" s="14"/>
      <c r="O313" s="14"/>
      <c r="P313" s="14"/>
      <c r="Q313" s="14"/>
      <c r="R313" s="14"/>
      <c r="S313" s="14"/>
      <c r="T313" s="14"/>
      <c r="U313" s="14"/>
      <c r="V313" s="14"/>
      <c r="W313" s="14"/>
      <c r="X313" s="14"/>
      <c r="Y313" s="14"/>
      <c r="Z313" s="14"/>
    </row>
    <row r="314" spans="1:26" x14ac:dyDescent="0.25">
      <c r="B314" s="27"/>
      <c r="C314" s="24"/>
      <c r="D314" s="24"/>
      <c r="E314" s="28"/>
      <c r="F314" s="353"/>
      <c r="G314" s="353"/>
      <c r="H314" s="353"/>
      <c r="I314" s="353"/>
      <c r="J314" s="28"/>
      <c r="K314" s="28"/>
      <c r="L314" s="60"/>
      <c r="M314" s="14"/>
      <c r="N314" s="14"/>
      <c r="O314" s="14"/>
      <c r="P314" s="14"/>
      <c r="Q314" s="14"/>
      <c r="R314" s="14"/>
      <c r="S314" s="14"/>
      <c r="T314" s="14"/>
      <c r="U314" s="14"/>
      <c r="V314" s="14"/>
      <c r="W314" s="14"/>
      <c r="X314" s="14"/>
      <c r="Y314" s="14"/>
      <c r="Z314" s="14"/>
    </row>
    <row r="315" spans="1:26" x14ac:dyDescent="0.25">
      <c r="B315" s="27"/>
      <c r="C315" s="24"/>
      <c r="D315" s="24"/>
      <c r="E315" s="28"/>
      <c r="F315" s="353"/>
      <c r="G315" s="353"/>
      <c r="H315" s="353"/>
      <c r="I315" s="353"/>
      <c r="J315" s="28"/>
      <c r="K315" s="28"/>
      <c r="L315" s="60"/>
      <c r="M315" s="14"/>
      <c r="N315" s="14"/>
      <c r="O315" s="14"/>
      <c r="P315" s="14"/>
      <c r="Q315" s="14"/>
      <c r="R315" s="14"/>
      <c r="S315" s="14"/>
      <c r="T315" s="14"/>
      <c r="U315" s="14"/>
      <c r="V315" s="14"/>
      <c r="W315" s="14"/>
      <c r="X315" s="14"/>
      <c r="Y315" s="14"/>
      <c r="Z315" s="14"/>
    </row>
    <row r="316" spans="1:26" x14ac:dyDescent="0.25">
      <c r="B316" s="27"/>
      <c r="C316" s="24"/>
      <c r="D316" s="24"/>
      <c r="E316" s="28"/>
      <c r="F316" s="353"/>
      <c r="G316" s="353"/>
      <c r="H316" s="353"/>
      <c r="I316" s="353"/>
      <c r="J316" s="28"/>
      <c r="K316" s="28"/>
      <c r="L316" s="60"/>
      <c r="M316" s="14"/>
      <c r="N316" s="14"/>
      <c r="O316" s="14"/>
      <c r="P316" s="14"/>
      <c r="Q316" s="14"/>
      <c r="R316" s="14"/>
      <c r="S316" s="14"/>
      <c r="T316" s="14"/>
      <c r="U316" s="14"/>
      <c r="V316" s="14"/>
      <c r="W316" s="14"/>
      <c r="X316" s="14"/>
      <c r="Y316" s="14"/>
      <c r="Z316" s="14"/>
    </row>
    <row r="317" spans="1:26" x14ac:dyDescent="0.25">
      <c r="A317" s="127"/>
      <c r="B317" s="27"/>
      <c r="C317" s="24"/>
      <c r="D317" s="24"/>
      <c r="E317" s="28"/>
      <c r="F317" s="353"/>
      <c r="G317" s="353"/>
      <c r="H317" s="353"/>
      <c r="I317" s="353"/>
      <c r="J317" s="28"/>
      <c r="K317" s="28"/>
      <c r="L317" s="60"/>
      <c r="M317" s="14"/>
      <c r="N317" s="14"/>
      <c r="O317" s="14"/>
      <c r="P317" s="14"/>
      <c r="Q317" s="14"/>
      <c r="R317" s="14"/>
      <c r="S317" s="14"/>
      <c r="T317" s="14"/>
      <c r="U317" s="14"/>
      <c r="V317" s="14"/>
      <c r="W317" s="14"/>
      <c r="X317" s="14"/>
      <c r="Y317" s="14"/>
      <c r="Z317" s="14"/>
    </row>
    <row r="318" spans="1:26" x14ac:dyDescent="0.25">
      <c r="A318" s="127"/>
      <c r="B318" s="27"/>
      <c r="C318" s="24"/>
      <c r="D318" s="24"/>
      <c r="E318" s="28"/>
      <c r="F318" s="353"/>
      <c r="G318" s="353"/>
      <c r="H318" s="353"/>
      <c r="I318" s="353"/>
      <c r="J318" s="28"/>
      <c r="K318" s="28"/>
      <c r="L318" s="60"/>
      <c r="M318" s="14"/>
      <c r="N318" s="14"/>
      <c r="O318" s="14"/>
      <c r="P318" s="14"/>
      <c r="Q318" s="14"/>
      <c r="R318" s="14"/>
      <c r="S318" s="14"/>
      <c r="T318" s="14"/>
      <c r="U318" s="14"/>
      <c r="V318" s="14"/>
      <c r="W318" s="14"/>
      <c r="X318" s="14"/>
      <c r="Y318" s="14"/>
      <c r="Z318" s="14"/>
    </row>
    <row r="319" spans="1:26" x14ac:dyDescent="0.25">
      <c r="A319" s="127"/>
      <c r="B319" s="27"/>
      <c r="C319" s="24"/>
      <c r="D319" s="24"/>
      <c r="E319" s="28"/>
      <c r="F319" s="353"/>
      <c r="G319" s="353"/>
      <c r="H319" s="353"/>
      <c r="I319" s="353"/>
      <c r="J319" s="28"/>
      <c r="K319" s="28"/>
      <c r="L319" s="60"/>
      <c r="M319" s="14"/>
      <c r="N319" s="14"/>
      <c r="O319" s="14"/>
      <c r="P319" s="14"/>
      <c r="Q319" s="14"/>
      <c r="R319" s="14"/>
      <c r="S319" s="14"/>
      <c r="T319" s="14"/>
      <c r="U319" s="14"/>
      <c r="V319" s="14"/>
      <c r="W319" s="14"/>
      <c r="X319" s="14"/>
      <c r="Y319" s="14"/>
      <c r="Z319" s="14"/>
    </row>
    <row r="320" spans="1:26" x14ac:dyDescent="0.25">
      <c r="A320" s="127"/>
      <c r="B320" s="27"/>
      <c r="C320" s="24"/>
      <c r="D320" s="24"/>
      <c r="E320" s="28"/>
      <c r="F320" s="353"/>
      <c r="G320" s="353"/>
      <c r="H320" s="353"/>
      <c r="I320" s="353"/>
      <c r="J320" s="28"/>
      <c r="K320" s="28"/>
      <c r="L320" s="60"/>
      <c r="M320" s="14"/>
      <c r="N320" s="14"/>
      <c r="O320" s="14"/>
      <c r="P320" s="14"/>
      <c r="Q320" s="14"/>
      <c r="R320" s="14"/>
      <c r="S320" s="14"/>
      <c r="T320" s="14"/>
      <c r="U320" s="14"/>
      <c r="V320" s="14"/>
      <c r="W320" s="14"/>
      <c r="X320" s="14"/>
      <c r="Y320" s="14"/>
      <c r="Z320" s="14"/>
    </row>
    <row r="321" spans="1:26" x14ac:dyDescent="0.25">
      <c r="A321" s="127"/>
      <c r="B321" s="27"/>
      <c r="C321" s="24"/>
      <c r="D321" s="24"/>
      <c r="E321" s="28"/>
      <c r="F321" s="353"/>
      <c r="G321" s="353"/>
      <c r="H321" s="353"/>
      <c r="I321" s="353"/>
      <c r="J321" s="28"/>
      <c r="K321" s="28"/>
      <c r="L321" s="60"/>
      <c r="M321" s="14"/>
      <c r="N321" s="14"/>
      <c r="O321" s="14"/>
      <c r="P321" s="14"/>
      <c r="Q321" s="14"/>
      <c r="R321" s="14"/>
      <c r="S321" s="14"/>
      <c r="T321" s="14"/>
      <c r="U321" s="14"/>
      <c r="V321" s="14"/>
      <c r="W321" s="14"/>
      <c r="X321" s="14"/>
      <c r="Y321" s="14"/>
      <c r="Z321" s="14"/>
    </row>
    <row r="322" spans="1:26" x14ac:dyDescent="0.25">
      <c r="A322" s="127"/>
      <c r="B322" s="27"/>
      <c r="C322" s="24"/>
      <c r="D322" s="24"/>
      <c r="E322" s="28"/>
      <c r="F322" s="353"/>
      <c r="G322" s="353"/>
      <c r="H322" s="353"/>
      <c r="I322" s="353"/>
      <c r="J322" s="28"/>
      <c r="K322" s="28"/>
      <c r="L322" s="60"/>
      <c r="M322" s="14"/>
      <c r="N322" s="14"/>
      <c r="O322" s="14"/>
      <c r="P322" s="14"/>
      <c r="Q322" s="14"/>
      <c r="R322" s="14"/>
      <c r="S322" s="14"/>
      <c r="T322" s="14"/>
      <c r="U322" s="14"/>
      <c r="V322" s="14"/>
      <c r="W322" s="14"/>
      <c r="X322" s="14"/>
      <c r="Y322" s="14"/>
      <c r="Z322" s="14"/>
    </row>
    <row r="323" spans="1:26" x14ac:dyDescent="0.25">
      <c r="A323" s="127"/>
      <c r="B323" s="27"/>
      <c r="C323" s="24"/>
      <c r="D323" s="24"/>
      <c r="E323" s="28"/>
      <c r="F323" s="353"/>
      <c r="G323" s="353"/>
      <c r="H323" s="353"/>
      <c r="I323" s="353"/>
      <c r="J323" s="28"/>
      <c r="K323" s="28"/>
      <c r="L323" s="60"/>
      <c r="M323" s="14"/>
      <c r="N323" s="14"/>
      <c r="O323" s="14"/>
      <c r="P323" s="14"/>
      <c r="Q323" s="14"/>
      <c r="R323" s="14"/>
      <c r="S323" s="14"/>
      <c r="T323" s="14"/>
      <c r="U323" s="14"/>
      <c r="V323" s="14"/>
      <c r="W323" s="14"/>
      <c r="X323" s="14"/>
      <c r="Y323" s="14"/>
      <c r="Z323" s="14"/>
    </row>
    <row r="324" spans="1:26" x14ac:dyDescent="0.25">
      <c r="A324" s="127"/>
      <c r="B324" s="27"/>
      <c r="C324" s="28"/>
      <c r="D324" s="28"/>
      <c r="E324" s="24"/>
      <c r="J324" s="24"/>
      <c r="K324" s="24"/>
      <c r="L324" s="60"/>
      <c r="M324" s="14"/>
      <c r="N324" s="14"/>
      <c r="O324" s="14"/>
      <c r="P324" s="14"/>
      <c r="Q324" s="14"/>
      <c r="R324" s="14"/>
      <c r="S324" s="14"/>
      <c r="T324" s="14"/>
      <c r="U324" s="14"/>
      <c r="V324" s="14"/>
      <c r="W324" s="14"/>
      <c r="X324" s="14"/>
      <c r="Y324" s="14"/>
      <c r="Z324" s="14"/>
    </row>
    <row r="325" spans="1:26" x14ac:dyDescent="0.25">
      <c r="A325" s="127"/>
      <c r="B325" s="27"/>
      <c r="C325" s="24"/>
      <c r="D325" s="24"/>
      <c r="E325" s="28"/>
      <c r="F325" s="353"/>
      <c r="G325" s="353"/>
      <c r="H325" s="353"/>
      <c r="I325" s="353"/>
      <c r="J325" s="28"/>
      <c r="K325" s="28"/>
      <c r="L325" s="60"/>
      <c r="M325" s="14"/>
      <c r="N325" s="14"/>
      <c r="O325" s="14"/>
      <c r="P325" s="14"/>
      <c r="Q325" s="14"/>
      <c r="R325" s="14"/>
      <c r="S325" s="14"/>
      <c r="T325" s="14"/>
      <c r="U325" s="14"/>
      <c r="V325" s="14"/>
      <c r="W325" s="14"/>
      <c r="X325" s="14"/>
      <c r="Y325" s="14"/>
      <c r="Z325" s="14"/>
    </row>
    <row r="326" spans="1:26" x14ac:dyDescent="0.25">
      <c r="A326" s="127"/>
      <c r="B326" s="27"/>
      <c r="C326" s="24"/>
      <c r="D326" s="24"/>
      <c r="E326" s="28"/>
      <c r="F326" s="353"/>
      <c r="G326" s="353"/>
      <c r="H326" s="353"/>
      <c r="I326" s="353"/>
      <c r="J326" s="28"/>
      <c r="K326" s="28"/>
      <c r="L326" s="60"/>
      <c r="M326" s="14"/>
      <c r="N326" s="14"/>
      <c r="O326" s="14"/>
      <c r="P326" s="14"/>
      <c r="Q326" s="14"/>
      <c r="R326" s="14"/>
      <c r="S326" s="14"/>
      <c r="T326" s="14"/>
      <c r="U326" s="14"/>
      <c r="V326" s="14"/>
      <c r="W326" s="14"/>
      <c r="X326" s="14"/>
      <c r="Y326" s="14"/>
      <c r="Z326" s="14"/>
    </row>
    <row r="327" spans="1:26" x14ac:dyDescent="0.25">
      <c r="A327" s="127"/>
      <c r="B327" s="27"/>
      <c r="C327" s="24"/>
      <c r="D327" s="24"/>
      <c r="E327" s="28"/>
      <c r="F327" s="353"/>
      <c r="G327" s="353"/>
      <c r="H327" s="353"/>
      <c r="I327" s="353"/>
      <c r="J327" s="28"/>
      <c r="K327" s="28"/>
      <c r="L327" s="60"/>
      <c r="M327" s="14"/>
      <c r="N327" s="14"/>
      <c r="O327" s="14"/>
      <c r="P327" s="14"/>
      <c r="Q327" s="14"/>
      <c r="R327" s="14"/>
      <c r="S327" s="14"/>
      <c r="T327" s="14"/>
      <c r="U327" s="14"/>
      <c r="V327" s="14"/>
      <c r="W327" s="14"/>
      <c r="X327" s="14"/>
      <c r="Y327" s="14"/>
      <c r="Z327" s="14"/>
    </row>
    <row r="328" spans="1:26" x14ac:dyDescent="0.25">
      <c r="A328" s="127"/>
      <c r="B328" s="27"/>
      <c r="C328" s="24"/>
      <c r="D328" s="24"/>
      <c r="E328" s="28"/>
      <c r="F328" s="353"/>
      <c r="G328" s="353"/>
      <c r="H328" s="353"/>
      <c r="I328" s="353"/>
      <c r="J328" s="28"/>
      <c r="K328" s="28"/>
      <c r="L328" s="60"/>
      <c r="M328" s="14"/>
      <c r="N328" s="14"/>
      <c r="O328" s="14"/>
      <c r="P328" s="14"/>
      <c r="Q328" s="14"/>
      <c r="R328" s="14"/>
      <c r="S328" s="14"/>
      <c r="T328" s="14"/>
      <c r="U328" s="14"/>
      <c r="V328" s="14"/>
      <c r="W328" s="14"/>
      <c r="X328" s="14"/>
      <c r="Y328" s="14"/>
      <c r="Z328" s="14"/>
    </row>
    <row r="329" spans="1:26" x14ac:dyDescent="0.25">
      <c r="A329" s="127"/>
      <c r="B329" s="27"/>
      <c r="C329" s="24"/>
      <c r="D329" s="24"/>
      <c r="E329" s="28"/>
      <c r="F329" s="353"/>
      <c r="G329" s="353"/>
      <c r="H329" s="353"/>
      <c r="I329" s="353"/>
      <c r="J329" s="28"/>
      <c r="K329" s="28"/>
      <c r="L329" s="60"/>
      <c r="M329" s="14"/>
      <c r="N329" s="14"/>
      <c r="O329" s="14"/>
      <c r="P329" s="14"/>
      <c r="Q329" s="14"/>
      <c r="R329" s="14"/>
      <c r="S329" s="14"/>
      <c r="T329" s="14"/>
      <c r="U329" s="14"/>
      <c r="V329" s="14"/>
      <c r="W329" s="14"/>
      <c r="X329" s="14"/>
      <c r="Y329" s="14"/>
      <c r="Z329" s="14"/>
    </row>
    <row r="330" spans="1:26" x14ac:dyDescent="0.25">
      <c r="A330" s="127"/>
      <c r="B330" s="27"/>
      <c r="C330" s="24"/>
      <c r="D330" s="24"/>
      <c r="E330" s="28"/>
      <c r="F330" s="353"/>
      <c r="G330" s="353"/>
      <c r="H330" s="353"/>
      <c r="I330" s="353"/>
      <c r="J330" s="28"/>
      <c r="K330" s="28"/>
      <c r="L330" s="60"/>
      <c r="M330" s="14"/>
      <c r="N330" s="14"/>
      <c r="O330" s="14"/>
      <c r="P330" s="14"/>
      <c r="Q330" s="14"/>
      <c r="R330" s="14"/>
      <c r="S330" s="14"/>
      <c r="T330" s="14"/>
      <c r="U330" s="14"/>
      <c r="V330" s="14"/>
      <c r="W330" s="14"/>
      <c r="X330" s="14"/>
      <c r="Y330" s="14"/>
      <c r="Z330" s="14"/>
    </row>
    <row r="331" spans="1:26" x14ac:dyDescent="0.25">
      <c r="A331" s="127"/>
      <c r="B331" s="27"/>
      <c r="C331" s="24"/>
      <c r="D331" s="24"/>
      <c r="E331" s="28"/>
      <c r="F331" s="353"/>
      <c r="G331" s="353"/>
      <c r="H331" s="353"/>
      <c r="I331" s="353"/>
      <c r="J331" s="28"/>
      <c r="K331" s="28"/>
      <c r="L331" s="60"/>
      <c r="M331" s="14"/>
      <c r="N331" s="14"/>
      <c r="O331" s="14"/>
      <c r="P331" s="14"/>
      <c r="Q331" s="14"/>
      <c r="R331" s="14"/>
      <c r="S331" s="14"/>
      <c r="T331" s="14"/>
      <c r="U331" s="14"/>
      <c r="V331" s="14"/>
      <c r="W331" s="14"/>
      <c r="X331" s="14"/>
      <c r="Y331" s="14"/>
      <c r="Z331" s="14"/>
    </row>
    <row r="332" spans="1:26" x14ac:dyDescent="0.25">
      <c r="A332" s="127"/>
      <c r="B332" s="27"/>
      <c r="C332" s="24"/>
      <c r="D332" s="24"/>
      <c r="E332" s="28"/>
      <c r="F332" s="353"/>
      <c r="G332" s="353"/>
      <c r="H332" s="353"/>
      <c r="I332" s="353"/>
      <c r="J332" s="28"/>
      <c r="K332" s="28"/>
      <c r="L332" s="60"/>
      <c r="M332" s="14"/>
      <c r="N332" s="14"/>
      <c r="O332" s="14"/>
      <c r="P332" s="14"/>
      <c r="Q332" s="14"/>
      <c r="R332" s="14"/>
      <c r="S332" s="14"/>
      <c r="T332" s="14"/>
      <c r="U332" s="14"/>
      <c r="V332" s="14"/>
      <c r="W332" s="14"/>
      <c r="X332" s="14"/>
      <c r="Y332" s="14"/>
      <c r="Z332" s="14"/>
    </row>
    <row r="333" spans="1:26" x14ac:dyDescent="0.25">
      <c r="A333" s="127"/>
      <c r="B333" s="27"/>
      <c r="C333" s="24"/>
      <c r="D333" s="24"/>
      <c r="E333" s="28"/>
      <c r="F333" s="353"/>
      <c r="G333" s="353"/>
      <c r="H333" s="353"/>
      <c r="I333" s="353"/>
      <c r="J333" s="28"/>
      <c r="K333" s="28"/>
      <c r="L333" s="60"/>
      <c r="M333" s="14"/>
      <c r="N333" s="14"/>
      <c r="O333" s="14"/>
      <c r="P333" s="14"/>
      <c r="Q333" s="14"/>
      <c r="R333" s="14"/>
      <c r="S333" s="14"/>
      <c r="T333" s="14"/>
      <c r="U333" s="14"/>
      <c r="V333" s="14"/>
      <c r="W333" s="14"/>
      <c r="X333" s="14"/>
      <c r="Y333" s="14"/>
      <c r="Z333" s="14"/>
    </row>
    <row r="334" spans="1:26" x14ac:dyDescent="0.25">
      <c r="A334" s="127"/>
      <c r="B334" s="27"/>
      <c r="C334" s="24"/>
      <c r="D334" s="24"/>
      <c r="E334" s="28"/>
      <c r="F334" s="353"/>
      <c r="G334" s="353"/>
      <c r="H334" s="353"/>
      <c r="I334" s="353"/>
      <c r="J334" s="28"/>
      <c r="K334" s="28"/>
      <c r="L334" s="60"/>
      <c r="M334" s="14"/>
      <c r="N334" s="14"/>
      <c r="O334" s="14"/>
      <c r="P334" s="14"/>
      <c r="Q334" s="14"/>
      <c r="R334" s="14"/>
      <c r="S334" s="14"/>
      <c r="T334" s="14"/>
      <c r="U334" s="14"/>
      <c r="V334" s="14"/>
      <c r="W334" s="14"/>
      <c r="X334" s="14"/>
      <c r="Y334" s="14"/>
      <c r="Z334" s="14"/>
    </row>
    <row r="335" spans="1:26" x14ac:dyDescent="0.25">
      <c r="A335" s="127"/>
      <c r="B335" s="27"/>
      <c r="C335" s="28"/>
      <c r="D335" s="28"/>
      <c r="E335" s="24"/>
      <c r="J335" s="24"/>
      <c r="K335" s="24"/>
      <c r="L335" s="60"/>
      <c r="M335" s="14"/>
      <c r="N335" s="14"/>
      <c r="O335" s="14"/>
      <c r="P335" s="14"/>
      <c r="Q335" s="14"/>
      <c r="R335" s="14"/>
      <c r="S335" s="14"/>
      <c r="T335" s="14"/>
      <c r="U335" s="14"/>
      <c r="V335" s="14"/>
      <c r="W335" s="14"/>
      <c r="X335" s="14"/>
      <c r="Y335" s="14"/>
      <c r="Z335" s="14"/>
    </row>
    <row r="336" spans="1:26" x14ac:dyDescent="0.25">
      <c r="A336" s="127"/>
      <c r="B336" s="27"/>
      <c r="C336" s="24"/>
      <c r="D336" s="24"/>
      <c r="E336" s="28"/>
      <c r="F336" s="353"/>
      <c r="G336" s="353"/>
      <c r="H336" s="353"/>
      <c r="I336" s="353"/>
      <c r="J336" s="28"/>
      <c r="K336" s="28"/>
      <c r="L336" s="60"/>
      <c r="M336" s="14"/>
      <c r="N336" s="14"/>
      <c r="O336" s="14"/>
      <c r="P336" s="14"/>
      <c r="Q336" s="14"/>
      <c r="R336" s="14"/>
      <c r="S336" s="14"/>
      <c r="T336" s="14"/>
      <c r="U336" s="14"/>
      <c r="V336" s="14"/>
      <c r="W336" s="14"/>
      <c r="X336" s="14"/>
      <c r="Y336" s="14"/>
      <c r="Z336" s="14"/>
    </row>
    <row r="337" spans="1:26" x14ac:dyDescent="0.25">
      <c r="A337" s="127"/>
      <c r="B337" s="27"/>
      <c r="C337" s="24"/>
      <c r="D337" s="24"/>
      <c r="E337" s="28"/>
      <c r="F337" s="353"/>
      <c r="G337" s="353"/>
      <c r="H337" s="353"/>
      <c r="I337" s="353"/>
      <c r="J337" s="28"/>
      <c r="K337" s="28"/>
      <c r="L337" s="60"/>
      <c r="M337" s="14"/>
      <c r="N337" s="14"/>
      <c r="O337" s="14"/>
      <c r="P337" s="14"/>
      <c r="Q337" s="14"/>
      <c r="R337" s="14"/>
      <c r="S337" s="14"/>
      <c r="T337" s="14"/>
      <c r="U337" s="14"/>
      <c r="V337" s="14"/>
      <c r="W337" s="14"/>
      <c r="X337" s="14"/>
      <c r="Y337" s="14"/>
      <c r="Z337" s="14"/>
    </row>
    <row r="338" spans="1:26" x14ac:dyDescent="0.25">
      <c r="A338" s="127"/>
      <c r="B338" s="27"/>
      <c r="C338" s="24"/>
      <c r="D338" s="24"/>
      <c r="E338" s="28"/>
      <c r="F338" s="353"/>
      <c r="G338" s="353"/>
      <c r="H338" s="353"/>
      <c r="I338" s="353"/>
      <c r="J338" s="28"/>
      <c r="K338" s="28"/>
      <c r="L338" s="60"/>
      <c r="M338" s="14"/>
      <c r="N338" s="14"/>
      <c r="O338" s="14"/>
      <c r="P338" s="14"/>
      <c r="Q338" s="14"/>
      <c r="R338" s="14"/>
      <c r="S338" s="14"/>
      <c r="T338" s="14"/>
      <c r="U338" s="14"/>
      <c r="V338" s="14"/>
      <c r="W338" s="14"/>
      <c r="X338" s="14"/>
      <c r="Y338" s="14"/>
      <c r="Z338" s="14"/>
    </row>
    <row r="339" spans="1:26" x14ac:dyDescent="0.25">
      <c r="A339" s="127"/>
      <c r="B339" s="27"/>
      <c r="C339" s="24"/>
      <c r="D339" s="24"/>
      <c r="E339" s="28"/>
      <c r="F339" s="353"/>
      <c r="G339" s="353"/>
      <c r="H339" s="353"/>
      <c r="I339" s="353"/>
      <c r="J339" s="28"/>
      <c r="K339" s="28"/>
      <c r="L339" s="60"/>
      <c r="M339" s="14"/>
      <c r="N339" s="14"/>
      <c r="O339" s="14"/>
      <c r="P339" s="14"/>
      <c r="Q339" s="14"/>
      <c r="R339" s="14"/>
      <c r="S339" s="14"/>
      <c r="T339" s="14"/>
      <c r="U339" s="14"/>
      <c r="V339" s="14"/>
      <c r="W339" s="14"/>
      <c r="X339" s="14"/>
      <c r="Y339" s="14"/>
      <c r="Z339" s="14"/>
    </row>
    <row r="340" spans="1:26" x14ac:dyDescent="0.25">
      <c r="A340" s="127"/>
      <c r="B340" s="27"/>
      <c r="C340" s="24"/>
      <c r="D340" s="24"/>
      <c r="E340" s="28"/>
      <c r="F340" s="353"/>
      <c r="G340" s="353"/>
      <c r="H340" s="353"/>
      <c r="I340" s="353"/>
      <c r="J340" s="28"/>
      <c r="K340" s="28"/>
      <c r="L340" s="60"/>
      <c r="M340" s="14"/>
      <c r="N340" s="14"/>
      <c r="O340" s="14"/>
      <c r="P340" s="14"/>
      <c r="Q340" s="14"/>
      <c r="R340" s="14"/>
      <c r="S340" s="14"/>
      <c r="T340" s="14"/>
      <c r="U340" s="14"/>
      <c r="V340" s="14"/>
      <c r="W340" s="14"/>
      <c r="X340" s="14"/>
      <c r="Y340" s="14"/>
      <c r="Z340" s="14"/>
    </row>
    <row r="341" spans="1:26" x14ac:dyDescent="0.25">
      <c r="A341" s="127"/>
      <c r="B341" s="27"/>
      <c r="C341" s="24"/>
      <c r="D341" s="24"/>
      <c r="E341" s="28"/>
      <c r="F341" s="353"/>
      <c r="G341" s="353"/>
      <c r="H341" s="353"/>
      <c r="I341" s="353"/>
      <c r="J341" s="28"/>
      <c r="K341" s="28"/>
      <c r="L341" s="60"/>
      <c r="M341" s="14"/>
      <c r="N341" s="14"/>
      <c r="O341" s="14"/>
      <c r="P341" s="14"/>
      <c r="Q341" s="14"/>
      <c r="R341" s="14"/>
      <c r="S341" s="14"/>
      <c r="T341" s="14"/>
      <c r="U341" s="14"/>
      <c r="V341" s="14"/>
      <c r="W341" s="14"/>
      <c r="X341" s="14"/>
      <c r="Y341" s="14"/>
      <c r="Z341" s="14"/>
    </row>
    <row r="342" spans="1:26" x14ac:dyDescent="0.25">
      <c r="A342" s="127"/>
      <c r="B342" s="27"/>
      <c r="C342" s="24"/>
      <c r="D342" s="24"/>
      <c r="E342" s="28"/>
      <c r="F342" s="353"/>
      <c r="G342" s="353"/>
      <c r="H342" s="353"/>
      <c r="I342" s="353"/>
      <c r="J342" s="28"/>
      <c r="K342" s="28"/>
      <c r="L342" s="60"/>
      <c r="M342" s="14"/>
      <c r="N342" s="14"/>
      <c r="O342" s="14"/>
      <c r="P342" s="14"/>
      <c r="Q342" s="14"/>
      <c r="R342" s="14"/>
      <c r="S342" s="14"/>
      <c r="T342" s="14"/>
      <c r="U342" s="14"/>
      <c r="V342" s="14"/>
      <c r="W342" s="14"/>
      <c r="X342" s="14"/>
      <c r="Y342" s="14"/>
      <c r="Z342" s="14"/>
    </row>
    <row r="343" spans="1:26" x14ac:dyDescent="0.25">
      <c r="A343" s="127"/>
      <c r="B343" s="27"/>
      <c r="C343" s="24"/>
      <c r="D343" s="24"/>
      <c r="E343" s="28"/>
      <c r="F343" s="353"/>
      <c r="G343" s="353"/>
      <c r="H343" s="353"/>
      <c r="I343" s="353"/>
      <c r="J343" s="28"/>
      <c r="K343" s="28"/>
      <c r="L343" s="60"/>
      <c r="M343" s="14"/>
      <c r="N343" s="14"/>
      <c r="O343" s="14"/>
      <c r="P343" s="14"/>
      <c r="Q343" s="14"/>
      <c r="R343" s="14"/>
      <c r="S343" s="14"/>
      <c r="T343" s="14"/>
      <c r="U343" s="14"/>
      <c r="V343" s="14"/>
      <c r="W343" s="14"/>
      <c r="X343" s="14"/>
      <c r="Y343" s="14"/>
      <c r="Z343" s="14"/>
    </row>
    <row r="344" spans="1:26" x14ac:dyDescent="0.25">
      <c r="A344" s="127"/>
      <c r="B344" s="27"/>
      <c r="C344" s="24"/>
      <c r="D344" s="24"/>
      <c r="E344" s="28"/>
      <c r="F344" s="353"/>
      <c r="G344" s="353"/>
      <c r="H344" s="353"/>
      <c r="I344" s="353"/>
      <c r="J344" s="28"/>
      <c r="K344" s="28"/>
      <c r="L344" s="60"/>
      <c r="M344" s="14"/>
      <c r="N344" s="14"/>
      <c r="O344" s="14"/>
      <c r="P344" s="14"/>
      <c r="Q344" s="14"/>
      <c r="R344" s="14"/>
      <c r="S344" s="14"/>
      <c r="T344" s="14"/>
      <c r="U344" s="14"/>
      <c r="V344" s="14"/>
      <c r="W344" s="14"/>
      <c r="X344" s="14"/>
      <c r="Y344" s="14"/>
      <c r="Z344" s="14"/>
    </row>
    <row r="345" spans="1:26" x14ac:dyDescent="0.25">
      <c r="A345" s="127"/>
      <c r="B345" s="27"/>
      <c r="C345" s="24"/>
      <c r="D345" s="24"/>
      <c r="E345" s="28"/>
      <c r="F345" s="353"/>
      <c r="G345" s="353"/>
      <c r="H345" s="353"/>
      <c r="I345" s="353"/>
      <c r="J345" s="28"/>
      <c r="K345" s="28"/>
      <c r="L345" s="60"/>
      <c r="M345" s="14"/>
      <c r="N345" s="14"/>
      <c r="O345" s="14"/>
      <c r="P345" s="14"/>
      <c r="Q345" s="14"/>
      <c r="R345" s="14"/>
      <c r="S345" s="14"/>
      <c r="T345" s="14"/>
      <c r="U345" s="14"/>
      <c r="V345" s="14"/>
      <c r="W345" s="14"/>
      <c r="X345" s="14"/>
      <c r="Y345" s="14"/>
      <c r="Z345" s="14"/>
    </row>
    <row r="346" spans="1:26" x14ac:dyDescent="0.25">
      <c r="A346" s="127"/>
      <c r="B346" s="29"/>
      <c r="C346" s="23"/>
      <c r="D346" s="23"/>
      <c r="E346" s="24"/>
      <c r="J346" s="24"/>
      <c r="K346" s="24"/>
      <c r="L346" s="60"/>
      <c r="M346" s="14"/>
      <c r="N346" s="14"/>
      <c r="O346" s="14"/>
      <c r="P346" s="14"/>
      <c r="Q346" s="14"/>
      <c r="R346" s="14"/>
      <c r="S346" s="14"/>
      <c r="T346" s="14"/>
      <c r="U346" s="14"/>
      <c r="V346" s="14"/>
      <c r="W346" s="14"/>
      <c r="X346" s="14"/>
      <c r="Y346" s="14"/>
      <c r="Z346" s="14"/>
    </row>
    <row r="347" spans="1:26" x14ac:dyDescent="0.25">
      <c r="A347" s="127"/>
      <c r="B347" s="27"/>
      <c r="C347" s="28"/>
      <c r="D347" s="28"/>
      <c r="E347" s="24"/>
      <c r="J347" s="24"/>
      <c r="K347" s="24"/>
      <c r="L347" s="60"/>
      <c r="M347" s="14"/>
      <c r="N347" s="14"/>
      <c r="O347" s="14"/>
      <c r="P347" s="14"/>
      <c r="Q347" s="14"/>
      <c r="R347" s="14"/>
      <c r="S347" s="14"/>
      <c r="T347" s="14"/>
      <c r="U347" s="14"/>
      <c r="V347" s="14"/>
      <c r="W347" s="14"/>
      <c r="X347" s="14"/>
      <c r="Y347" s="14"/>
      <c r="Z347" s="14"/>
    </row>
    <row r="348" spans="1:26" x14ac:dyDescent="0.25">
      <c r="A348" s="127"/>
      <c r="B348" s="27"/>
      <c r="C348" s="28"/>
      <c r="D348" s="28"/>
      <c r="E348" s="24"/>
      <c r="J348" s="24"/>
      <c r="K348" s="24"/>
      <c r="L348" s="60"/>
      <c r="M348" s="14"/>
      <c r="N348" s="14"/>
      <c r="O348" s="14"/>
      <c r="P348" s="14"/>
      <c r="Q348" s="14"/>
      <c r="R348" s="14"/>
      <c r="S348" s="14"/>
      <c r="T348" s="14"/>
      <c r="U348" s="14"/>
      <c r="V348" s="14"/>
      <c r="W348" s="14"/>
      <c r="X348" s="14"/>
      <c r="Y348" s="14"/>
      <c r="Z348" s="14"/>
    </row>
    <row r="349" spans="1:26" x14ac:dyDescent="0.25">
      <c r="A349" s="127"/>
      <c r="B349" s="27"/>
      <c r="C349" s="28"/>
      <c r="D349" s="28"/>
      <c r="E349" s="24"/>
      <c r="J349" s="24"/>
      <c r="K349" s="24"/>
      <c r="L349" s="60"/>
      <c r="M349" s="14"/>
      <c r="N349" s="14"/>
      <c r="O349" s="14"/>
      <c r="P349" s="14"/>
      <c r="Q349" s="14"/>
      <c r="R349" s="14"/>
      <c r="S349" s="14"/>
      <c r="T349" s="14"/>
      <c r="U349" s="14"/>
      <c r="V349" s="14"/>
      <c r="W349" s="14"/>
      <c r="X349" s="14"/>
      <c r="Y349" s="14"/>
      <c r="Z349" s="14"/>
    </row>
    <row r="350" spans="1:26" x14ac:dyDescent="0.25">
      <c r="A350" s="127"/>
      <c r="B350" s="27"/>
      <c r="C350" s="24"/>
      <c r="D350" s="24"/>
      <c r="E350" s="28"/>
      <c r="F350" s="353"/>
      <c r="G350" s="353"/>
      <c r="H350" s="353"/>
      <c r="I350" s="353"/>
      <c r="J350" s="28"/>
      <c r="K350" s="28"/>
      <c r="L350" s="60"/>
      <c r="M350" s="14"/>
      <c r="N350" s="14"/>
      <c r="O350" s="14"/>
      <c r="P350" s="14"/>
      <c r="Q350" s="14"/>
      <c r="R350" s="14"/>
      <c r="S350" s="14"/>
      <c r="T350" s="14"/>
      <c r="U350" s="14"/>
      <c r="V350" s="14"/>
      <c r="W350" s="14"/>
      <c r="X350" s="14"/>
      <c r="Y350" s="14"/>
      <c r="Z350" s="14"/>
    </row>
    <row r="351" spans="1:26" x14ac:dyDescent="0.25">
      <c r="A351" s="127"/>
      <c r="B351" s="27"/>
      <c r="C351" s="24"/>
      <c r="D351" s="24"/>
      <c r="E351" s="28"/>
      <c r="F351" s="353"/>
      <c r="G351" s="353"/>
      <c r="H351" s="353"/>
      <c r="I351" s="353"/>
      <c r="J351" s="28"/>
      <c r="K351" s="28"/>
      <c r="L351" s="60"/>
      <c r="M351" s="14"/>
      <c r="N351" s="14"/>
      <c r="O351" s="14"/>
      <c r="P351" s="14"/>
      <c r="Q351" s="14"/>
      <c r="R351" s="14"/>
      <c r="S351" s="14"/>
      <c r="T351" s="14"/>
      <c r="U351" s="14"/>
      <c r="V351" s="14"/>
      <c r="W351" s="14"/>
      <c r="X351" s="14"/>
      <c r="Y351" s="14"/>
      <c r="Z351" s="14"/>
    </row>
    <row r="352" spans="1:26" x14ac:dyDescent="0.25">
      <c r="A352" s="127"/>
      <c r="B352" s="27"/>
      <c r="C352" s="24"/>
      <c r="D352" s="24"/>
      <c r="E352" s="28"/>
      <c r="F352" s="353"/>
      <c r="G352" s="353"/>
      <c r="H352" s="353"/>
      <c r="I352" s="353"/>
      <c r="J352" s="28"/>
      <c r="K352" s="28"/>
      <c r="L352" s="60"/>
      <c r="M352" s="14"/>
      <c r="N352" s="14"/>
      <c r="O352" s="14"/>
      <c r="P352" s="14"/>
      <c r="Q352" s="14"/>
      <c r="R352" s="14"/>
      <c r="S352" s="14"/>
      <c r="T352" s="14"/>
      <c r="U352" s="14"/>
      <c r="V352" s="14"/>
      <c r="W352" s="14"/>
      <c r="X352" s="14"/>
      <c r="Y352" s="14"/>
      <c r="Z352" s="14"/>
    </row>
    <row r="353" spans="1:26" x14ac:dyDescent="0.25">
      <c r="A353" s="127"/>
      <c r="B353" s="27"/>
      <c r="C353" s="24"/>
      <c r="D353" s="24"/>
      <c r="E353" s="28"/>
      <c r="F353" s="353"/>
      <c r="G353" s="353"/>
      <c r="H353" s="353"/>
      <c r="I353" s="353"/>
      <c r="J353" s="28"/>
      <c r="K353" s="28"/>
      <c r="L353" s="60"/>
      <c r="M353" s="14"/>
      <c r="N353" s="14"/>
      <c r="O353" s="14"/>
      <c r="P353" s="14"/>
      <c r="Q353" s="14"/>
      <c r="R353" s="14"/>
      <c r="S353" s="14"/>
      <c r="T353" s="14"/>
      <c r="U353" s="14"/>
      <c r="V353" s="14"/>
      <c r="W353" s="14"/>
      <c r="X353" s="14"/>
      <c r="Y353" s="14"/>
      <c r="Z353" s="14"/>
    </row>
    <row r="354" spans="1:26" x14ac:dyDescent="0.25">
      <c r="A354" s="127"/>
      <c r="B354" s="27"/>
      <c r="C354" s="24"/>
      <c r="D354" s="24"/>
      <c r="E354" s="28"/>
      <c r="F354" s="353"/>
      <c r="G354" s="353"/>
      <c r="H354" s="353"/>
      <c r="I354" s="353"/>
      <c r="J354" s="28"/>
      <c r="K354" s="28"/>
      <c r="L354" s="60"/>
      <c r="M354" s="14"/>
      <c r="N354" s="14"/>
      <c r="O354" s="14"/>
      <c r="P354" s="14"/>
      <c r="Q354" s="14"/>
      <c r="R354" s="14"/>
      <c r="S354" s="14"/>
      <c r="T354" s="14"/>
      <c r="U354" s="14"/>
      <c r="V354" s="14"/>
      <c r="W354" s="14"/>
      <c r="X354" s="14"/>
      <c r="Y354" s="14"/>
      <c r="Z354" s="14"/>
    </row>
    <row r="355" spans="1:26" x14ac:dyDescent="0.25">
      <c r="A355" s="127"/>
      <c r="B355" s="27"/>
      <c r="C355" s="24"/>
      <c r="D355" s="24"/>
      <c r="E355" s="28"/>
      <c r="F355" s="353"/>
      <c r="G355" s="353"/>
      <c r="H355" s="353"/>
      <c r="I355" s="353"/>
      <c r="J355" s="28"/>
      <c r="K355" s="28"/>
      <c r="L355" s="60"/>
      <c r="M355" s="14"/>
      <c r="N355" s="14"/>
      <c r="O355" s="14"/>
      <c r="P355" s="14"/>
      <c r="Q355" s="14"/>
      <c r="R355" s="14"/>
      <c r="S355" s="14"/>
      <c r="T355" s="14"/>
      <c r="U355" s="14"/>
      <c r="V355" s="14"/>
      <c r="W355" s="14"/>
      <c r="X355" s="14"/>
      <c r="Y355" s="14"/>
      <c r="Z355" s="14"/>
    </row>
    <row r="356" spans="1:26" x14ac:dyDescent="0.25">
      <c r="A356" s="127"/>
      <c r="B356" s="27"/>
      <c r="C356" s="24"/>
      <c r="D356" s="24"/>
      <c r="E356" s="28"/>
      <c r="F356" s="353"/>
      <c r="G356" s="353"/>
      <c r="H356" s="353"/>
      <c r="I356" s="353"/>
      <c r="J356" s="28"/>
      <c r="K356" s="28"/>
      <c r="L356" s="60"/>
      <c r="M356" s="14"/>
      <c r="N356" s="14"/>
      <c r="O356" s="14"/>
      <c r="P356" s="14"/>
      <c r="Q356" s="14"/>
      <c r="R356" s="14"/>
      <c r="S356" s="14"/>
      <c r="T356" s="14"/>
      <c r="U356" s="14"/>
      <c r="V356" s="14"/>
      <c r="W356" s="14"/>
      <c r="X356" s="14"/>
      <c r="Y356" s="14"/>
      <c r="Z356" s="14"/>
    </row>
    <row r="357" spans="1:26" x14ac:dyDescent="0.25">
      <c r="A357" s="127"/>
      <c r="B357" s="27"/>
      <c r="C357" s="24"/>
      <c r="D357" s="24"/>
      <c r="E357" s="28"/>
      <c r="F357" s="353"/>
      <c r="G357" s="353"/>
      <c r="H357" s="353"/>
      <c r="I357" s="353"/>
      <c r="J357" s="28"/>
      <c r="K357" s="28"/>
      <c r="L357" s="60"/>
      <c r="M357" s="14"/>
      <c r="N357" s="14"/>
      <c r="O357" s="14"/>
      <c r="P357" s="14"/>
      <c r="Q357" s="14"/>
      <c r="R357" s="14"/>
      <c r="S357" s="14"/>
      <c r="T357" s="14"/>
      <c r="U357" s="14"/>
      <c r="V357" s="14"/>
      <c r="W357" s="14"/>
      <c r="X357" s="14"/>
      <c r="Y357" s="14"/>
      <c r="Z357" s="14"/>
    </row>
    <row r="358" spans="1:26" x14ac:dyDescent="0.25">
      <c r="A358" s="127"/>
      <c r="B358" s="27"/>
      <c r="C358" s="24"/>
      <c r="D358" s="24"/>
      <c r="E358" s="28"/>
      <c r="F358" s="353"/>
      <c r="G358" s="353"/>
      <c r="H358" s="353"/>
      <c r="I358" s="353"/>
      <c r="J358" s="28"/>
      <c r="K358" s="28"/>
      <c r="L358" s="60"/>
      <c r="M358" s="14"/>
      <c r="N358" s="14"/>
      <c r="O358" s="14"/>
      <c r="P358" s="14"/>
      <c r="Q358" s="14"/>
      <c r="R358" s="14"/>
      <c r="S358" s="14"/>
      <c r="T358" s="14"/>
      <c r="U358" s="14"/>
      <c r="V358" s="14"/>
      <c r="W358" s="14"/>
      <c r="X358" s="14"/>
      <c r="Y358" s="14"/>
      <c r="Z358" s="14"/>
    </row>
    <row r="359" spans="1:26" x14ac:dyDescent="0.25">
      <c r="A359" s="127"/>
      <c r="B359" s="27"/>
      <c r="C359" s="24"/>
      <c r="D359" s="24"/>
      <c r="E359" s="28"/>
      <c r="F359" s="353"/>
      <c r="G359" s="353"/>
      <c r="H359" s="353"/>
      <c r="I359" s="353"/>
      <c r="J359" s="28"/>
      <c r="K359" s="28"/>
      <c r="L359" s="60"/>
      <c r="M359" s="14"/>
      <c r="N359" s="14"/>
      <c r="O359" s="14"/>
      <c r="P359" s="14"/>
      <c r="Q359" s="14"/>
      <c r="R359" s="14"/>
      <c r="S359" s="14"/>
      <c r="T359" s="14"/>
      <c r="U359" s="14"/>
      <c r="V359" s="14"/>
      <c r="W359" s="14"/>
      <c r="X359" s="14"/>
      <c r="Y359" s="14"/>
      <c r="Z359" s="14"/>
    </row>
    <row r="360" spans="1:26" x14ac:dyDescent="0.25">
      <c r="A360" s="127"/>
      <c r="B360" s="27"/>
      <c r="C360" s="28"/>
      <c r="D360" s="28"/>
      <c r="E360" s="24"/>
      <c r="J360" s="24"/>
      <c r="K360" s="24"/>
      <c r="L360" s="60"/>
      <c r="M360" s="14"/>
      <c r="N360" s="14"/>
      <c r="O360" s="14"/>
      <c r="P360" s="14"/>
      <c r="Q360" s="14"/>
      <c r="R360" s="14"/>
      <c r="S360" s="14"/>
      <c r="T360" s="14"/>
      <c r="U360" s="14"/>
      <c r="V360" s="14"/>
      <c r="W360" s="14"/>
      <c r="X360" s="14"/>
      <c r="Y360" s="14"/>
      <c r="Z360" s="14"/>
    </row>
    <row r="361" spans="1:26" x14ac:dyDescent="0.25">
      <c r="A361" s="127"/>
      <c r="B361" s="27"/>
      <c r="C361" s="24"/>
      <c r="D361" s="24"/>
      <c r="E361" s="28"/>
      <c r="F361" s="353"/>
      <c r="G361" s="353"/>
      <c r="H361" s="353"/>
      <c r="I361" s="353"/>
      <c r="J361" s="28"/>
      <c r="K361" s="28"/>
      <c r="L361" s="60"/>
      <c r="M361" s="14"/>
      <c r="N361" s="14"/>
      <c r="O361" s="14"/>
      <c r="P361" s="14"/>
      <c r="Q361" s="14"/>
      <c r="R361" s="14"/>
      <c r="S361" s="14"/>
      <c r="T361" s="14"/>
      <c r="U361" s="14"/>
      <c r="V361" s="14"/>
      <c r="W361" s="14"/>
      <c r="X361" s="14"/>
      <c r="Y361" s="14"/>
      <c r="Z361" s="14"/>
    </row>
    <row r="362" spans="1:26" x14ac:dyDescent="0.25">
      <c r="A362" s="127"/>
      <c r="B362" s="27"/>
      <c r="C362" s="24"/>
      <c r="D362" s="24"/>
      <c r="E362" s="28"/>
      <c r="F362" s="353"/>
      <c r="G362" s="353"/>
      <c r="H362" s="353"/>
      <c r="I362" s="353"/>
      <c r="J362" s="28"/>
      <c r="K362" s="28"/>
      <c r="L362" s="60"/>
      <c r="M362" s="14"/>
      <c r="N362" s="14"/>
      <c r="O362" s="14"/>
      <c r="P362" s="14"/>
      <c r="Q362" s="14"/>
      <c r="R362" s="14"/>
      <c r="S362" s="14"/>
      <c r="T362" s="14"/>
      <c r="U362" s="14"/>
      <c r="V362" s="14"/>
      <c r="W362" s="14"/>
      <c r="X362" s="14"/>
      <c r="Y362" s="14"/>
      <c r="Z362" s="14"/>
    </row>
    <row r="363" spans="1:26" x14ac:dyDescent="0.25">
      <c r="A363" s="127"/>
      <c r="B363" s="27"/>
      <c r="C363" s="24"/>
      <c r="D363" s="24"/>
      <c r="E363" s="28"/>
      <c r="F363" s="353"/>
      <c r="G363" s="353"/>
      <c r="H363" s="353"/>
      <c r="I363" s="353"/>
      <c r="J363" s="28"/>
      <c r="K363" s="28"/>
      <c r="L363" s="60"/>
      <c r="M363" s="14"/>
      <c r="N363" s="14"/>
      <c r="O363" s="14"/>
      <c r="P363" s="14"/>
      <c r="Q363" s="14"/>
      <c r="R363" s="14"/>
      <c r="S363" s="14"/>
      <c r="T363" s="14"/>
      <c r="U363" s="14"/>
      <c r="V363" s="14"/>
      <c r="W363" s="14"/>
      <c r="X363" s="14"/>
      <c r="Y363" s="14"/>
      <c r="Z363" s="14"/>
    </row>
    <row r="364" spans="1:26" x14ac:dyDescent="0.25">
      <c r="A364" s="127"/>
      <c r="B364" s="27"/>
      <c r="C364" s="24"/>
      <c r="D364" s="24"/>
      <c r="E364" s="28"/>
      <c r="F364" s="353"/>
      <c r="G364" s="353"/>
      <c r="H364" s="353"/>
      <c r="I364" s="353"/>
      <c r="J364" s="28"/>
      <c r="K364" s="28"/>
    </row>
    <row r="365" spans="1:26" x14ac:dyDescent="0.25">
      <c r="B365" s="27"/>
      <c r="C365" s="24"/>
      <c r="D365" s="24"/>
      <c r="E365" s="28"/>
      <c r="F365" s="353"/>
      <c r="G365" s="353"/>
      <c r="H365" s="353"/>
      <c r="I365" s="353"/>
      <c r="J365" s="28"/>
      <c r="K365" s="28"/>
      <c r="L365" s="18"/>
      <c r="M365" s="17"/>
      <c r="N365" s="17"/>
      <c r="O365" s="17"/>
      <c r="P365" s="17"/>
      <c r="Q365" s="17"/>
      <c r="R365" s="17"/>
      <c r="S365" s="17"/>
      <c r="T365" s="17"/>
      <c r="U365" s="17"/>
      <c r="V365" s="17"/>
      <c r="W365" s="17"/>
      <c r="X365" s="17"/>
      <c r="Y365" s="17"/>
      <c r="Z365" s="17"/>
    </row>
    <row r="366" spans="1:26" s="12" customFormat="1" x14ac:dyDescent="0.25">
      <c r="A366" s="128"/>
      <c r="B366" s="27"/>
      <c r="C366" s="24"/>
      <c r="D366" s="24"/>
      <c r="E366" s="28"/>
      <c r="F366" s="353"/>
      <c r="G366" s="353"/>
      <c r="H366" s="353"/>
      <c r="I366" s="353"/>
      <c r="J366" s="28"/>
      <c r="K366" s="28"/>
      <c r="L366" s="49"/>
    </row>
    <row r="367" spans="1:26" s="12" customFormat="1" x14ac:dyDescent="0.25">
      <c r="A367" s="128"/>
      <c r="B367" s="27"/>
      <c r="C367" s="24"/>
      <c r="D367" s="24"/>
      <c r="E367" s="28"/>
      <c r="F367" s="353"/>
      <c r="G367" s="353"/>
      <c r="H367" s="353"/>
      <c r="I367" s="353"/>
      <c r="J367" s="28"/>
      <c r="K367" s="28"/>
      <c r="L367" s="49"/>
    </row>
    <row r="368" spans="1:26" s="12" customFormat="1" x14ac:dyDescent="0.25">
      <c r="A368" s="128"/>
      <c r="B368" s="27"/>
      <c r="C368" s="24"/>
      <c r="D368" s="24"/>
      <c r="E368" s="28"/>
      <c r="F368" s="353"/>
      <c r="G368" s="353"/>
      <c r="H368" s="353"/>
      <c r="I368" s="353"/>
      <c r="J368" s="28"/>
      <c r="K368" s="28"/>
      <c r="L368" s="49"/>
    </row>
    <row r="369" spans="1:26" s="12" customFormat="1" x14ac:dyDescent="0.25">
      <c r="A369" s="128"/>
      <c r="B369" s="27"/>
      <c r="C369" s="24"/>
      <c r="D369" s="24"/>
      <c r="E369" s="28"/>
      <c r="F369" s="353"/>
      <c r="G369" s="353"/>
      <c r="H369" s="353"/>
      <c r="I369" s="353"/>
      <c r="J369" s="28"/>
      <c r="K369" s="28"/>
      <c r="L369" s="49"/>
    </row>
    <row r="370" spans="1:26" s="12" customFormat="1" x14ac:dyDescent="0.25">
      <c r="A370" s="128"/>
      <c r="B370" s="27"/>
      <c r="C370" s="24"/>
      <c r="D370" s="24"/>
      <c r="E370" s="28"/>
      <c r="F370" s="353"/>
      <c r="G370" s="353"/>
      <c r="H370" s="353"/>
      <c r="I370" s="353"/>
      <c r="J370" s="28"/>
      <c r="K370" s="28"/>
      <c r="L370" s="49"/>
    </row>
    <row r="371" spans="1:26" s="12" customFormat="1" x14ac:dyDescent="0.25">
      <c r="A371" s="128"/>
      <c r="B371" s="27"/>
      <c r="C371" s="28"/>
      <c r="D371" s="28"/>
      <c r="E371" s="24"/>
      <c r="F371" s="352"/>
      <c r="G371" s="352"/>
      <c r="H371" s="352"/>
      <c r="I371" s="352"/>
      <c r="J371" s="24"/>
      <c r="K371" s="24"/>
      <c r="L371" s="49"/>
    </row>
    <row r="372" spans="1:26" s="12" customFormat="1" x14ac:dyDescent="0.25">
      <c r="A372" s="128"/>
      <c r="B372" s="27"/>
      <c r="C372" s="24"/>
      <c r="D372" s="24"/>
      <c r="E372" s="28"/>
      <c r="F372" s="353"/>
      <c r="G372" s="353"/>
      <c r="H372" s="353"/>
      <c r="I372" s="353"/>
      <c r="J372" s="28"/>
      <c r="K372" s="28"/>
      <c r="L372" s="49"/>
    </row>
    <row r="373" spans="1:26" s="12" customFormat="1" x14ac:dyDescent="0.25">
      <c r="A373" s="128"/>
      <c r="B373" s="27"/>
      <c r="C373" s="24"/>
      <c r="D373" s="24"/>
      <c r="E373" s="28"/>
      <c r="F373" s="353"/>
      <c r="G373" s="353"/>
      <c r="H373" s="353"/>
      <c r="I373" s="353"/>
      <c r="J373" s="28"/>
      <c r="K373" s="28"/>
      <c r="L373" s="49"/>
    </row>
    <row r="374" spans="1:26" s="12" customFormat="1" x14ac:dyDescent="0.25">
      <c r="A374" s="128"/>
      <c r="B374" s="27"/>
      <c r="C374" s="24"/>
      <c r="D374" s="24"/>
      <c r="E374" s="28"/>
      <c r="F374" s="353"/>
      <c r="G374" s="353"/>
      <c r="H374" s="353"/>
      <c r="I374" s="353"/>
      <c r="J374" s="28"/>
      <c r="K374" s="28"/>
      <c r="L374" s="49"/>
    </row>
    <row r="375" spans="1:26" s="12" customFormat="1" x14ac:dyDescent="0.25">
      <c r="A375" s="128"/>
      <c r="B375" s="27"/>
      <c r="C375" s="24"/>
      <c r="D375" s="24"/>
      <c r="E375" s="28"/>
      <c r="F375" s="353"/>
      <c r="G375" s="353"/>
      <c r="H375" s="353"/>
      <c r="I375" s="353"/>
      <c r="J375" s="28"/>
      <c r="K375" s="28"/>
      <c r="L375" s="49"/>
    </row>
    <row r="376" spans="1:26" s="12" customFormat="1" x14ac:dyDescent="0.25">
      <c r="A376" s="128"/>
      <c r="B376" s="27"/>
      <c r="C376" s="24"/>
      <c r="D376" s="24"/>
      <c r="E376" s="28"/>
      <c r="F376" s="353"/>
      <c r="G376" s="353"/>
      <c r="H376" s="353"/>
      <c r="I376" s="353"/>
      <c r="J376" s="28"/>
      <c r="K376" s="28"/>
      <c r="L376" s="49"/>
    </row>
    <row r="377" spans="1:26" s="12" customFormat="1" x14ac:dyDescent="0.25">
      <c r="A377" s="128"/>
      <c r="B377" s="27"/>
      <c r="C377" s="24"/>
      <c r="D377" s="24"/>
      <c r="E377" s="28"/>
      <c r="F377" s="353"/>
      <c r="G377" s="353"/>
      <c r="H377" s="353"/>
      <c r="I377" s="353"/>
      <c r="J377" s="28"/>
      <c r="K377" s="28"/>
      <c r="L377" s="49"/>
    </row>
    <row r="378" spans="1:26" s="12" customFormat="1" x14ac:dyDescent="0.25">
      <c r="A378" s="128"/>
      <c r="B378" s="27"/>
      <c r="C378" s="24"/>
      <c r="D378" s="24"/>
      <c r="E378" s="28"/>
      <c r="F378" s="353"/>
      <c r="G378" s="353"/>
      <c r="H378" s="353"/>
      <c r="I378" s="353"/>
      <c r="J378" s="28"/>
      <c r="K378" s="28"/>
      <c r="L378" s="49"/>
    </row>
    <row r="379" spans="1:26" s="12" customFormat="1" x14ac:dyDescent="0.25">
      <c r="A379" s="128"/>
      <c r="B379" s="27"/>
      <c r="C379" s="24"/>
      <c r="D379" s="24"/>
      <c r="E379" s="28"/>
      <c r="F379" s="353"/>
      <c r="G379" s="353"/>
      <c r="H379" s="353"/>
      <c r="I379" s="353"/>
      <c r="J379" s="28"/>
      <c r="K379" s="28"/>
      <c r="L379" s="49"/>
    </row>
    <row r="380" spans="1:26" s="12" customFormat="1" x14ac:dyDescent="0.25">
      <c r="A380" s="128"/>
      <c r="B380" s="27"/>
      <c r="C380" s="24"/>
      <c r="D380" s="24"/>
      <c r="E380" s="28"/>
      <c r="F380" s="353"/>
      <c r="G380" s="353"/>
      <c r="H380" s="353"/>
      <c r="I380" s="353"/>
      <c r="J380" s="28"/>
      <c r="K380" s="28"/>
      <c r="L380" s="49"/>
    </row>
    <row r="381" spans="1:26" s="12" customFormat="1" x14ac:dyDescent="0.25">
      <c r="A381" s="128"/>
      <c r="B381" s="27"/>
      <c r="C381" s="24"/>
      <c r="D381" s="24"/>
      <c r="E381" s="28"/>
      <c r="F381" s="353"/>
      <c r="G381" s="353"/>
      <c r="H381" s="353"/>
      <c r="I381" s="353"/>
      <c r="J381" s="28"/>
      <c r="K381" s="28"/>
      <c r="L381" s="49"/>
    </row>
    <row r="382" spans="1:26" x14ac:dyDescent="0.25">
      <c r="B382" s="29"/>
      <c r="C382" s="23"/>
      <c r="D382" s="23"/>
      <c r="E382" s="28"/>
      <c r="F382" s="353"/>
      <c r="G382" s="353"/>
      <c r="H382" s="353"/>
      <c r="I382" s="353"/>
      <c r="J382" s="28"/>
      <c r="K382" s="28"/>
      <c r="M382" s="17"/>
      <c r="N382" s="17"/>
      <c r="O382" s="17"/>
      <c r="P382" s="17"/>
      <c r="Q382" s="17"/>
      <c r="R382" s="17"/>
      <c r="S382" s="17"/>
      <c r="T382" s="17"/>
      <c r="U382" s="17"/>
      <c r="V382" s="17"/>
      <c r="W382" s="17"/>
      <c r="X382" s="17"/>
      <c r="Y382" s="17"/>
      <c r="Z382" s="17"/>
    </row>
    <row r="383" spans="1:26" x14ac:dyDescent="0.25">
      <c r="B383" s="30"/>
      <c r="C383" s="26"/>
      <c r="D383" s="26"/>
      <c r="E383" s="24"/>
      <c r="J383" s="24"/>
      <c r="K383" s="24"/>
      <c r="M383" s="17"/>
      <c r="N383" s="17"/>
      <c r="O383" s="17"/>
      <c r="P383" s="17"/>
      <c r="Q383" s="17"/>
      <c r="R383" s="17"/>
      <c r="S383" s="17"/>
      <c r="T383" s="17"/>
      <c r="U383" s="17"/>
      <c r="V383" s="17"/>
      <c r="W383" s="17"/>
      <c r="X383" s="17"/>
      <c r="Y383" s="17"/>
      <c r="Z383" s="17"/>
    </row>
    <row r="384" spans="1:26" x14ac:dyDescent="0.25">
      <c r="B384" s="27"/>
      <c r="C384" s="24"/>
      <c r="D384" s="24"/>
      <c r="E384" s="28"/>
      <c r="F384" s="353"/>
      <c r="G384" s="353"/>
      <c r="H384" s="353"/>
      <c r="I384" s="353"/>
      <c r="J384" s="28"/>
      <c r="K384" s="28"/>
      <c r="M384" s="17"/>
      <c r="N384" s="17"/>
      <c r="O384" s="17"/>
      <c r="P384" s="17"/>
      <c r="Q384" s="17"/>
      <c r="R384" s="17"/>
      <c r="S384" s="17"/>
      <c r="T384" s="17"/>
      <c r="U384" s="17"/>
      <c r="V384" s="17"/>
      <c r="W384" s="17"/>
      <c r="X384" s="17"/>
      <c r="Y384" s="17"/>
      <c r="Z384" s="17"/>
    </row>
    <row r="385" spans="1:26" x14ac:dyDescent="0.25">
      <c r="B385" s="27"/>
      <c r="C385" s="28"/>
      <c r="D385" s="28"/>
      <c r="E385" s="24"/>
      <c r="J385" s="24"/>
      <c r="K385" s="24"/>
      <c r="M385" s="17"/>
      <c r="N385" s="17"/>
      <c r="O385" s="17"/>
      <c r="P385" s="17"/>
      <c r="Q385" s="17"/>
      <c r="R385" s="17"/>
      <c r="S385" s="17"/>
      <c r="T385" s="17"/>
      <c r="U385" s="17"/>
      <c r="V385" s="17"/>
      <c r="W385" s="17"/>
      <c r="X385" s="17"/>
      <c r="Y385" s="17"/>
      <c r="Z385" s="17"/>
    </row>
    <row r="386" spans="1:26" x14ac:dyDescent="0.25">
      <c r="B386" s="27"/>
      <c r="C386" s="24"/>
      <c r="D386" s="24"/>
      <c r="E386" s="28"/>
      <c r="F386" s="353"/>
      <c r="G386" s="353"/>
      <c r="H386" s="353"/>
      <c r="I386" s="353"/>
      <c r="J386" s="28"/>
      <c r="K386" s="28"/>
      <c r="M386" s="17"/>
      <c r="N386" s="17"/>
      <c r="O386" s="17"/>
      <c r="P386" s="17"/>
      <c r="Q386" s="17"/>
      <c r="R386" s="17"/>
      <c r="S386" s="17"/>
      <c r="T386" s="17"/>
      <c r="U386" s="17"/>
      <c r="V386" s="17"/>
      <c r="W386" s="17"/>
      <c r="X386" s="17"/>
      <c r="Y386" s="17"/>
      <c r="Z386" s="17"/>
    </row>
    <row r="387" spans="1:26" x14ac:dyDescent="0.25">
      <c r="B387" s="27"/>
      <c r="C387" s="24"/>
      <c r="D387" s="24"/>
      <c r="E387" s="28"/>
      <c r="F387" s="353"/>
      <c r="G387" s="353"/>
      <c r="H387" s="353"/>
      <c r="I387" s="353"/>
      <c r="J387" s="28"/>
      <c r="K387" s="28"/>
      <c r="M387" s="17"/>
      <c r="N387" s="17"/>
      <c r="O387" s="17"/>
      <c r="P387" s="17"/>
      <c r="Q387" s="17"/>
      <c r="R387" s="17"/>
      <c r="S387" s="17"/>
      <c r="T387" s="17"/>
      <c r="U387" s="17"/>
      <c r="V387" s="17"/>
      <c r="W387" s="17"/>
      <c r="X387" s="17"/>
      <c r="Y387" s="17"/>
      <c r="Z387" s="17"/>
    </row>
    <row r="388" spans="1:26" x14ac:dyDescent="0.25">
      <c r="B388" s="27"/>
      <c r="C388" s="24"/>
      <c r="D388" s="24"/>
      <c r="E388" s="28"/>
      <c r="F388" s="353"/>
      <c r="G388" s="353"/>
      <c r="H388" s="353"/>
      <c r="I388" s="353"/>
      <c r="J388" s="28"/>
      <c r="K388" s="28"/>
      <c r="M388" s="17"/>
      <c r="N388" s="17"/>
      <c r="O388" s="17"/>
      <c r="P388" s="17"/>
      <c r="Q388" s="17"/>
      <c r="R388" s="17"/>
      <c r="S388" s="17"/>
      <c r="T388" s="17"/>
      <c r="U388" s="17"/>
      <c r="V388" s="17"/>
      <c r="W388" s="17"/>
      <c r="X388" s="17"/>
      <c r="Y388" s="17"/>
      <c r="Z388" s="17"/>
    </row>
    <row r="389" spans="1:26" x14ac:dyDescent="0.25">
      <c r="B389" s="27"/>
      <c r="C389" s="24"/>
      <c r="D389" s="24"/>
      <c r="E389" s="28"/>
      <c r="F389" s="353"/>
      <c r="G389" s="353"/>
      <c r="H389" s="353"/>
      <c r="I389" s="353"/>
      <c r="J389" s="28"/>
      <c r="K389" s="28"/>
      <c r="M389" s="17"/>
      <c r="N389" s="17"/>
      <c r="O389" s="17"/>
      <c r="P389" s="17"/>
      <c r="Q389" s="17"/>
      <c r="R389" s="17"/>
      <c r="S389" s="17"/>
      <c r="T389" s="17"/>
      <c r="U389" s="17"/>
      <c r="V389" s="17"/>
      <c r="W389" s="17"/>
      <c r="X389" s="17"/>
      <c r="Y389" s="17"/>
      <c r="Z389" s="17"/>
    </row>
    <row r="390" spans="1:26" x14ac:dyDescent="0.25">
      <c r="B390" s="27"/>
      <c r="C390" s="28"/>
      <c r="D390" s="28"/>
      <c r="E390" s="24"/>
      <c r="J390" s="24"/>
      <c r="K390" s="24"/>
      <c r="L390" s="60"/>
      <c r="M390" s="14"/>
      <c r="N390" s="14"/>
      <c r="O390" s="14"/>
      <c r="P390" s="14"/>
      <c r="Q390" s="14"/>
      <c r="R390" s="14"/>
      <c r="S390" s="14"/>
      <c r="T390" s="14"/>
      <c r="U390" s="14"/>
      <c r="V390" s="14"/>
      <c r="W390" s="14"/>
      <c r="X390" s="14"/>
      <c r="Y390" s="14"/>
      <c r="Z390" s="14"/>
    </row>
    <row r="391" spans="1:26" x14ac:dyDescent="0.25">
      <c r="B391" s="27"/>
      <c r="C391" s="24"/>
      <c r="D391" s="24"/>
      <c r="E391" s="28"/>
      <c r="F391" s="353"/>
      <c r="G391" s="353"/>
      <c r="H391" s="353"/>
      <c r="I391" s="353"/>
      <c r="J391" s="28"/>
      <c r="K391" s="28"/>
      <c r="L391" s="60"/>
      <c r="M391" s="14"/>
      <c r="N391" s="14"/>
      <c r="O391" s="14"/>
      <c r="P391" s="14"/>
      <c r="Q391" s="14"/>
      <c r="R391" s="14"/>
      <c r="S391" s="14"/>
      <c r="T391" s="14"/>
      <c r="U391" s="14"/>
      <c r="V391" s="14"/>
      <c r="W391" s="14"/>
      <c r="X391" s="14"/>
      <c r="Y391" s="14"/>
      <c r="Z391" s="14"/>
    </row>
    <row r="392" spans="1:26" x14ac:dyDescent="0.25">
      <c r="B392" s="27"/>
      <c r="C392" s="24"/>
      <c r="D392" s="24"/>
      <c r="E392" s="28"/>
      <c r="F392" s="353"/>
      <c r="G392" s="353"/>
      <c r="H392" s="353"/>
      <c r="I392" s="353"/>
      <c r="J392" s="28"/>
      <c r="K392" s="28"/>
      <c r="L392" s="60"/>
      <c r="M392" s="14"/>
      <c r="N392" s="14"/>
      <c r="O392" s="14"/>
      <c r="P392" s="14"/>
      <c r="Q392" s="14"/>
      <c r="R392" s="14"/>
      <c r="S392" s="14"/>
      <c r="T392" s="14"/>
      <c r="U392" s="14"/>
      <c r="V392" s="14"/>
      <c r="W392" s="14"/>
      <c r="X392" s="14"/>
      <c r="Y392" s="14"/>
      <c r="Z392" s="14"/>
    </row>
    <row r="393" spans="1:26" x14ac:dyDescent="0.25">
      <c r="B393" s="27"/>
      <c r="C393" s="28"/>
      <c r="D393" s="28"/>
      <c r="E393" s="24"/>
      <c r="J393" s="24"/>
      <c r="K393" s="24"/>
      <c r="L393" s="60"/>
      <c r="M393" s="14"/>
      <c r="N393" s="14"/>
      <c r="O393" s="14"/>
      <c r="P393" s="14"/>
      <c r="Q393" s="14"/>
      <c r="R393" s="14"/>
      <c r="S393" s="14"/>
      <c r="T393" s="14"/>
      <c r="U393" s="14"/>
      <c r="V393" s="14"/>
      <c r="W393" s="14"/>
      <c r="X393" s="14"/>
      <c r="Y393" s="14"/>
      <c r="Z393" s="14"/>
    </row>
    <row r="394" spans="1:26" x14ac:dyDescent="0.25">
      <c r="B394" s="27"/>
      <c r="C394" s="28"/>
      <c r="D394" s="28"/>
      <c r="E394" s="24"/>
      <c r="J394" s="24"/>
      <c r="K394" s="24"/>
      <c r="L394" s="60"/>
      <c r="M394" s="14"/>
      <c r="N394" s="14"/>
      <c r="O394" s="14"/>
      <c r="P394" s="14"/>
      <c r="Q394" s="14"/>
      <c r="R394" s="14"/>
      <c r="S394" s="14"/>
      <c r="T394" s="14"/>
      <c r="U394" s="14"/>
      <c r="V394" s="14"/>
      <c r="W394" s="14"/>
      <c r="X394" s="14"/>
      <c r="Y394" s="14"/>
      <c r="Z394" s="14"/>
    </row>
    <row r="395" spans="1:26" x14ac:dyDescent="0.25">
      <c r="B395" s="27"/>
      <c r="C395" s="24"/>
      <c r="D395" s="24"/>
      <c r="E395" s="28"/>
      <c r="F395" s="353"/>
      <c r="G395" s="353"/>
      <c r="H395" s="353"/>
      <c r="I395" s="353"/>
      <c r="J395" s="28"/>
      <c r="K395" s="28"/>
      <c r="L395" s="60"/>
      <c r="M395" s="14"/>
      <c r="N395" s="14"/>
      <c r="O395" s="14"/>
      <c r="P395" s="14"/>
      <c r="Q395" s="14"/>
      <c r="R395" s="14"/>
      <c r="S395" s="14"/>
      <c r="T395" s="14"/>
      <c r="U395" s="14"/>
      <c r="V395" s="14"/>
      <c r="W395" s="14"/>
      <c r="X395" s="14"/>
      <c r="Y395" s="14"/>
      <c r="Z395" s="14"/>
    </row>
    <row r="396" spans="1:26" x14ac:dyDescent="0.25">
      <c r="B396" s="27"/>
      <c r="C396" s="24"/>
      <c r="D396" s="24"/>
      <c r="E396" s="28"/>
      <c r="F396" s="353"/>
      <c r="G396" s="353"/>
      <c r="H396" s="353"/>
      <c r="I396" s="353"/>
      <c r="J396" s="28"/>
      <c r="K396" s="28"/>
      <c r="L396" s="60"/>
      <c r="M396" s="14"/>
      <c r="N396" s="14"/>
      <c r="O396" s="14"/>
      <c r="P396" s="14"/>
      <c r="Q396" s="14"/>
      <c r="R396" s="14"/>
      <c r="S396" s="14"/>
      <c r="T396" s="14"/>
      <c r="U396" s="14"/>
      <c r="V396" s="14"/>
      <c r="W396" s="14"/>
      <c r="X396" s="14"/>
      <c r="Y396" s="14"/>
      <c r="Z396" s="14"/>
    </row>
    <row r="397" spans="1:26" x14ac:dyDescent="0.25">
      <c r="A397" s="127"/>
      <c r="B397" s="27"/>
      <c r="C397" s="24"/>
      <c r="D397" s="24"/>
      <c r="E397" s="28"/>
      <c r="F397" s="353"/>
      <c r="G397" s="353"/>
      <c r="H397" s="353"/>
      <c r="I397" s="353"/>
      <c r="J397" s="28"/>
      <c r="K397" s="28"/>
      <c r="L397" s="60"/>
      <c r="M397" s="14"/>
      <c r="N397" s="14"/>
      <c r="O397" s="14"/>
      <c r="P397" s="14"/>
      <c r="Q397" s="14"/>
      <c r="R397" s="14"/>
      <c r="S397" s="14"/>
      <c r="T397" s="14"/>
      <c r="U397" s="14"/>
      <c r="V397" s="14"/>
      <c r="W397" s="14"/>
      <c r="X397" s="14"/>
      <c r="Y397" s="14"/>
      <c r="Z397" s="14"/>
    </row>
    <row r="398" spans="1:26" x14ac:dyDescent="0.25">
      <c r="A398" s="127"/>
      <c r="B398" s="27"/>
      <c r="C398" s="28"/>
      <c r="D398" s="28"/>
      <c r="E398" s="24"/>
      <c r="J398" s="24"/>
      <c r="K398" s="24"/>
      <c r="L398" s="60"/>
      <c r="M398" s="14"/>
      <c r="N398" s="14"/>
      <c r="O398" s="14"/>
      <c r="P398" s="14"/>
      <c r="Q398" s="14"/>
      <c r="R398" s="14"/>
      <c r="S398" s="14"/>
      <c r="T398" s="14"/>
      <c r="U398" s="14"/>
      <c r="V398" s="14"/>
      <c r="W398" s="14"/>
      <c r="X398" s="14"/>
      <c r="Y398" s="14"/>
      <c r="Z398" s="14"/>
    </row>
    <row r="399" spans="1:26" x14ac:dyDescent="0.25">
      <c r="A399" s="127"/>
      <c r="B399" s="27"/>
      <c r="C399" s="24"/>
      <c r="D399" s="24"/>
      <c r="E399" s="28"/>
      <c r="F399" s="353"/>
      <c r="G399" s="353"/>
      <c r="H399" s="353"/>
      <c r="I399" s="353"/>
      <c r="J399" s="28"/>
      <c r="K399" s="28"/>
      <c r="L399" s="60"/>
      <c r="M399" s="14"/>
      <c r="N399" s="14"/>
      <c r="O399" s="14"/>
      <c r="P399" s="14"/>
      <c r="Q399" s="14"/>
      <c r="R399" s="14"/>
      <c r="S399" s="14"/>
      <c r="T399" s="14"/>
      <c r="U399" s="14"/>
      <c r="V399" s="14"/>
      <c r="W399" s="14"/>
      <c r="X399" s="14"/>
      <c r="Y399" s="14"/>
      <c r="Z399" s="14"/>
    </row>
    <row r="400" spans="1:26" x14ac:dyDescent="0.25">
      <c r="A400" s="127"/>
      <c r="B400" s="27"/>
      <c r="C400" s="24"/>
      <c r="D400" s="24"/>
      <c r="E400" s="28"/>
      <c r="F400" s="353"/>
      <c r="G400" s="353"/>
      <c r="H400" s="353"/>
      <c r="I400" s="353"/>
      <c r="J400" s="28"/>
      <c r="K400" s="28"/>
      <c r="L400" s="60"/>
      <c r="M400" s="14"/>
      <c r="N400" s="14"/>
      <c r="O400" s="14"/>
      <c r="P400" s="14"/>
      <c r="Q400" s="14"/>
      <c r="R400" s="14"/>
      <c r="S400" s="14"/>
      <c r="T400" s="14"/>
      <c r="U400" s="14"/>
      <c r="V400" s="14"/>
      <c r="W400" s="14"/>
      <c r="X400" s="14"/>
      <c r="Y400" s="14"/>
      <c r="Z400" s="14"/>
    </row>
    <row r="401" spans="1:26" x14ac:dyDescent="0.25">
      <c r="A401" s="127"/>
      <c r="B401" s="27"/>
      <c r="C401" s="24"/>
      <c r="D401" s="24"/>
      <c r="E401" s="28"/>
      <c r="F401" s="353"/>
      <c r="G401" s="353"/>
      <c r="H401" s="353"/>
      <c r="I401" s="353"/>
      <c r="J401" s="28"/>
      <c r="K401" s="28"/>
      <c r="L401" s="60"/>
      <c r="M401" s="14"/>
      <c r="N401" s="14"/>
      <c r="O401" s="14"/>
      <c r="P401" s="14"/>
      <c r="Q401" s="14"/>
      <c r="R401" s="14"/>
      <c r="S401" s="14"/>
      <c r="T401" s="14"/>
      <c r="U401" s="14"/>
      <c r="V401" s="14"/>
      <c r="W401" s="14"/>
      <c r="X401" s="14"/>
      <c r="Y401" s="14"/>
      <c r="Z401" s="14"/>
    </row>
    <row r="402" spans="1:26" x14ac:dyDescent="0.25">
      <c r="A402" s="127"/>
      <c r="B402" s="27"/>
      <c r="C402" s="24"/>
      <c r="D402" s="24"/>
      <c r="E402" s="28"/>
      <c r="F402" s="353"/>
      <c r="G402" s="353"/>
      <c r="H402" s="353"/>
      <c r="I402" s="353"/>
      <c r="J402" s="28"/>
      <c r="K402" s="28"/>
      <c r="L402" s="60"/>
      <c r="M402" s="14"/>
      <c r="N402" s="14"/>
      <c r="O402" s="14"/>
      <c r="P402" s="14"/>
      <c r="Q402" s="14"/>
      <c r="R402" s="14"/>
      <c r="S402" s="14"/>
      <c r="T402" s="14"/>
      <c r="U402" s="14"/>
      <c r="V402" s="14"/>
      <c r="W402" s="14"/>
      <c r="X402" s="14"/>
      <c r="Y402" s="14"/>
      <c r="Z402" s="14"/>
    </row>
    <row r="403" spans="1:26" x14ac:dyDescent="0.25">
      <c r="A403" s="127"/>
      <c r="B403" s="27"/>
      <c r="C403" s="24"/>
      <c r="D403" s="24"/>
      <c r="E403" s="28"/>
      <c r="F403" s="353"/>
      <c r="G403" s="353"/>
      <c r="H403" s="353"/>
      <c r="I403" s="353"/>
      <c r="J403" s="28"/>
      <c r="K403" s="28"/>
      <c r="L403" s="60"/>
      <c r="M403" s="14"/>
      <c r="N403" s="14"/>
      <c r="O403" s="14"/>
      <c r="P403" s="14"/>
      <c r="Q403" s="14"/>
      <c r="R403" s="14"/>
      <c r="S403" s="14"/>
      <c r="T403" s="14"/>
      <c r="U403" s="14"/>
      <c r="V403" s="14"/>
      <c r="W403" s="14"/>
      <c r="X403" s="14"/>
      <c r="Y403" s="14"/>
      <c r="Z403" s="14"/>
    </row>
    <row r="404" spans="1:26" x14ac:dyDescent="0.25">
      <c r="A404" s="127"/>
      <c r="B404" s="27"/>
      <c r="C404" s="24"/>
      <c r="D404" s="24"/>
      <c r="E404" s="28"/>
      <c r="F404" s="353"/>
      <c r="G404" s="353"/>
      <c r="H404" s="353"/>
      <c r="I404" s="353"/>
      <c r="J404" s="28"/>
      <c r="K404" s="28"/>
      <c r="L404" s="60"/>
      <c r="M404" s="14"/>
      <c r="N404" s="14"/>
      <c r="O404" s="14"/>
      <c r="P404" s="14"/>
      <c r="Q404" s="14"/>
      <c r="R404" s="14"/>
      <c r="S404" s="14"/>
      <c r="T404" s="14"/>
      <c r="U404" s="14"/>
      <c r="V404" s="14"/>
      <c r="W404" s="14"/>
      <c r="X404" s="14"/>
      <c r="Y404" s="14"/>
      <c r="Z404" s="14"/>
    </row>
    <row r="405" spans="1:26" x14ac:dyDescent="0.25">
      <c r="A405" s="127"/>
      <c r="B405" s="27"/>
      <c r="C405" s="24"/>
      <c r="D405" s="24"/>
      <c r="E405" s="28"/>
      <c r="F405" s="353"/>
      <c r="G405" s="353"/>
      <c r="H405" s="353"/>
      <c r="I405" s="353"/>
      <c r="J405" s="28"/>
      <c r="K405" s="28"/>
      <c r="L405" s="60"/>
      <c r="M405" s="14"/>
      <c r="N405" s="14"/>
      <c r="O405" s="14"/>
      <c r="P405" s="14"/>
      <c r="Q405" s="14"/>
      <c r="R405" s="14"/>
      <c r="S405" s="14"/>
      <c r="T405" s="14"/>
      <c r="U405" s="14"/>
      <c r="V405" s="14"/>
      <c r="W405" s="14"/>
      <c r="X405" s="14"/>
      <c r="Y405" s="14"/>
      <c r="Z405" s="14"/>
    </row>
    <row r="406" spans="1:26" x14ac:dyDescent="0.25">
      <c r="A406" s="127"/>
      <c r="B406" s="27"/>
      <c r="C406" s="24"/>
      <c r="D406" s="24"/>
      <c r="E406" s="28"/>
      <c r="F406" s="353"/>
      <c r="G406" s="353"/>
      <c r="H406" s="353"/>
      <c r="I406" s="353"/>
      <c r="J406" s="28"/>
      <c r="K406" s="28"/>
      <c r="L406" s="60"/>
      <c r="M406" s="14"/>
      <c r="N406" s="14"/>
      <c r="O406" s="14"/>
      <c r="P406" s="14"/>
      <c r="Q406" s="14"/>
      <c r="R406" s="14"/>
      <c r="S406" s="14"/>
      <c r="T406" s="14"/>
      <c r="U406" s="14"/>
      <c r="V406" s="14"/>
      <c r="W406" s="14"/>
      <c r="X406" s="14"/>
      <c r="Y406" s="14"/>
      <c r="Z406" s="14"/>
    </row>
    <row r="407" spans="1:26" x14ac:dyDescent="0.25">
      <c r="A407" s="127"/>
      <c r="B407" s="27"/>
      <c r="C407" s="24"/>
      <c r="D407" s="24"/>
      <c r="E407" s="28"/>
      <c r="F407" s="353"/>
      <c r="G407" s="353"/>
      <c r="H407" s="353"/>
      <c r="I407" s="353"/>
      <c r="J407" s="28"/>
      <c r="K407" s="28"/>
      <c r="L407" s="60"/>
      <c r="M407" s="14"/>
      <c r="N407" s="14"/>
      <c r="O407" s="14"/>
      <c r="P407" s="14"/>
      <c r="Q407" s="14"/>
      <c r="R407" s="14"/>
      <c r="S407" s="14"/>
      <c r="T407" s="14"/>
      <c r="U407" s="14"/>
      <c r="V407" s="14"/>
      <c r="W407" s="14"/>
      <c r="X407" s="14"/>
      <c r="Y407" s="14"/>
      <c r="Z407" s="14"/>
    </row>
    <row r="408" spans="1:26" x14ac:dyDescent="0.25">
      <c r="A408" s="127"/>
      <c r="B408" s="27"/>
      <c r="C408" s="24"/>
      <c r="D408" s="24"/>
      <c r="E408" s="28"/>
      <c r="F408" s="353"/>
      <c r="G408" s="353"/>
      <c r="H408" s="353"/>
      <c r="I408" s="353"/>
      <c r="J408" s="28"/>
      <c r="K408" s="28"/>
      <c r="L408" s="60"/>
      <c r="M408" s="14"/>
      <c r="N408" s="14"/>
      <c r="O408" s="14"/>
      <c r="P408" s="14"/>
      <c r="Q408" s="14"/>
      <c r="R408" s="14"/>
      <c r="S408" s="14"/>
      <c r="T408" s="14"/>
      <c r="U408" s="14"/>
      <c r="V408" s="14"/>
      <c r="W408" s="14"/>
      <c r="X408" s="14"/>
      <c r="Y408" s="14"/>
      <c r="Z408" s="14"/>
    </row>
    <row r="409" spans="1:26" x14ac:dyDescent="0.25">
      <c r="A409" s="127"/>
      <c r="B409" s="29"/>
      <c r="C409" s="23"/>
      <c r="D409" s="23"/>
      <c r="E409" s="24"/>
      <c r="J409" s="24"/>
      <c r="K409" s="24"/>
      <c r="L409" s="60"/>
      <c r="M409" s="14"/>
      <c r="N409" s="14"/>
      <c r="O409" s="14"/>
      <c r="P409" s="14"/>
      <c r="Q409" s="14"/>
      <c r="R409" s="14"/>
      <c r="S409" s="14"/>
      <c r="T409" s="14"/>
      <c r="U409" s="14"/>
      <c r="V409" s="14"/>
      <c r="W409" s="14"/>
      <c r="X409" s="14"/>
      <c r="Y409" s="14"/>
      <c r="Z409" s="14"/>
    </row>
    <row r="410" spans="1:26" x14ac:dyDescent="0.25">
      <c r="A410" s="127"/>
      <c r="B410" s="27"/>
      <c r="C410" s="28"/>
      <c r="D410" s="28"/>
      <c r="E410" s="24"/>
      <c r="J410" s="24"/>
      <c r="K410" s="24"/>
      <c r="L410" s="60"/>
      <c r="M410" s="14"/>
      <c r="N410" s="14"/>
      <c r="O410" s="14"/>
      <c r="P410" s="14"/>
      <c r="Q410" s="14"/>
      <c r="R410" s="14"/>
      <c r="S410" s="14"/>
      <c r="T410" s="14"/>
      <c r="U410" s="14"/>
      <c r="V410" s="14"/>
      <c r="W410" s="14"/>
      <c r="X410" s="14"/>
      <c r="Y410" s="14"/>
      <c r="Z410" s="14"/>
    </row>
    <row r="411" spans="1:26" x14ac:dyDescent="0.25">
      <c r="A411" s="127"/>
      <c r="B411" s="27"/>
      <c r="C411" s="28"/>
      <c r="D411" s="28"/>
      <c r="E411" s="24"/>
      <c r="J411" s="24"/>
      <c r="K411" s="24"/>
      <c r="L411" s="60"/>
      <c r="M411" s="14"/>
      <c r="N411" s="14"/>
      <c r="O411" s="14"/>
      <c r="P411" s="14"/>
      <c r="Q411" s="14"/>
      <c r="R411" s="14"/>
      <c r="S411" s="14"/>
      <c r="T411" s="14"/>
      <c r="U411" s="14"/>
      <c r="V411" s="14"/>
      <c r="W411" s="14"/>
      <c r="X411" s="14"/>
      <c r="Y411" s="14"/>
      <c r="Z411" s="14"/>
    </row>
    <row r="412" spans="1:26" x14ac:dyDescent="0.25">
      <c r="A412" s="127"/>
      <c r="B412" s="27"/>
      <c r="C412" s="24"/>
      <c r="D412" s="24"/>
      <c r="E412" s="28"/>
      <c r="F412" s="353"/>
      <c r="G412" s="353"/>
      <c r="H412" s="353"/>
      <c r="I412" s="353"/>
      <c r="J412" s="28"/>
      <c r="K412" s="28"/>
      <c r="L412" s="60"/>
      <c r="M412" s="14"/>
      <c r="N412" s="14"/>
      <c r="O412" s="14"/>
      <c r="P412" s="14"/>
      <c r="Q412" s="14"/>
      <c r="R412" s="14"/>
      <c r="S412" s="14"/>
      <c r="T412" s="14"/>
      <c r="U412" s="14"/>
      <c r="V412" s="14"/>
      <c r="W412" s="14"/>
      <c r="X412" s="14"/>
      <c r="Y412" s="14"/>
      <c r="Z412" s="14"/>
    </row>
    <row r="413" spans="1:26" x14ac:dyDescent="0.25">
      <c r="A413" s="127"/>
      <c r="B413" s="27"/>
      <c r="C413" s="24"/>
      <c r="D413" s="24"/>
      <c r="E413" s="28"/>
      <c r="F413" s="353"/>
      <c r="G413" s="353"/>
      <c r="H413" s="353"/>
      <c r="I413" s="353"/>
      <c r="J413" s="28"/>
      <c r="K413" s="28"/>
      <c r="L413" s="60"/>
      <c r="M413" s="14"/>
      <c r="N413" s="14"/>
      <c r="O413" s="14"/>
      <c r="P413" s="14"/>
      <c r="Q413" s="14"/>
      <c r="R413" s="14"/>
      <c r="S413" s="14"/>
      <c r="T413" s="14"/>
      <c r="U413" s="14"/>
      <c r="V413" s="14"/>
      <c r="W413" s="14"/>
      <c r="X413" s="14"/>
      <c r="Y413" s="14"/>
      <c r="Z413" s="14"/>
    </row>
    <row r="414" spans="1:26" x14ac:dyDescent="0.25">
      <c r="A414" s="127"/>
      <c r="B414" s="27"/>
      <c r="C414" s="24"/>
      <c r="D414" s="24"/>
      <c r="E414" s="28"/>
      <c r="F414" s="353"/>
      <c r="G414" s="353"/>
      <c r="H414" s="353"/>
      <c r="I414" s="353"/>
      <c r="J414" s="28"/>
      <c r="K414" s="28"/>
      <c r="L414" s="60"/>
      <c r="M414" s="14"/>
      <c r="N414" s="14"/>
      <c r="O414" s="14"/>
      <c r="P414" s="14"/>
      <c r="Q414" s="14"/>
      <c r="R414" s="14"/>
      <c r="S414" s="14"/>
      <c r="T414" s="14"/>
      <c r="U414" s="14"/>
      <c r="V414" s="14"/>
      <c r="W414" s="14"/>
      <c r="X414" s="14"/>
      <c r="Y414" s="14"/>
      <c r="Z414" s="14"/>
    </row>
    <row r="415" spans="1:26" x14ac:dyDescent="0.25">
      <c r="A415" s="127"/>
      <c r="B415" s="27"/>
      <c r="C415" s="28"/>
      <c r="D415" s="28"/>
      <c r="E415" s="24"/>
      <c r="J415" s="24"/>
      <c r="K415" s="24"/>
      <c r="L415" s="60"/>
      <c r="M415" s="14"/>
      <c r="N415" s="14"/>
      <c r="O415" s="14"/>
      <c r="P415" s="14"/>
      <c r="Q415" s="14"/>
      <c r="R415" s="14"/>
      <c r="S415" s="14"/>
      <c r="T415" s="14"/>
      <c r="U415" s="14"/>
      <c r="V415" s="14"/>
      <c r="W415" s="14"/>
      <c r="X415" s="14"/>
      <c r="Y415" s="14"/>
      <c r="Z415" s="14"/>
    </row>
    <row r="416" spans="1:26" x14ac:dyDescent="0.25">
      <c r="A416" s="127"/>
      <c r="B416" s="27"/>
      <c r="C416" s="24"/>
      <c r="D416" s="24"/>
      <c r="E416" s="28"/>
      <c r="F416" s="353"/>
      <c r="G416" s="353"/>
      <c r="H416" s="353"/>
      <c r="I416" s="353"/>
      <c r="J416" s="28"/>
      <c r="K416" s="28"/>
      <c r="L416" s="60"/>
      <c r="M416" s="14"/>
      <c r="N416" s="14"/>
      <c r="O416" s="14"/>
      <c r="P416" s="14"/>
      <c r="Q416" s="14"/>
      <c r="R416" s="14"/>
      <c r="S416" s="14"/>
      <c r="T416" s="14"/>
      <c r="U416" s="14"/>
      <c r="V416" s="14"/>
      <c r="W416" s="14"/>
      <c r="X416" s="14"/>
      <c r="Y416" s="14"/>
      <c r="Z416" s="14"/>
    </row>
    <row r="417" spans="1:26" x14ac:dyDescent="0.25">
      <c r="A417" s="127"/>
      <c r="B417" s="27"/>
      <c r="C417" s="24"/>
      <c r="D417" s="24"/>
      <c r="E417" s="28"/>
      <c r="F417" s="353"/>
      <c r="G417" s="353"/>
      <c r="H417" s="353"/>
      <c r="I417" s="353"/>
      <c r="J417" s="28"/>
      <c r="K417" s="28"/>
      <c r="L417" s="60"/>
      <c r="M417" s="14"/>
      <c r="N417" s="14"/>
      <c r="O417" s="14"/>
      <c r="P417" s="14"/>
      <c r="Q417" s="14"/>
      <c r="R417" s="14"/>
      <c r="S417" s="14"/>
      <c r="T417" s="14"/>
      <c r="U417" s="14"/>
      <c r="V417" s="14"/>
      <c r="W417" s="14"/>
      <c r="X417" s="14"/>
      <c r="Y417" s="14"/>
      <c r="Z417" s="14"/>
    </row>
    <row r="418" spans="1:26" x14ac:dyDescent="0.25">
      <c r="A418" s="127"/>
      <c r="B418" s="27"/>
      <c r="C418" s="28"/>
      <c r="D418" s="28"/>
      <c r="E418" s="24"/>
      <c r="J418" s="24"/>
      <c r="K418" s="24"/>
      <c r="L418" s="60"/>
      <c r="M418" s="14"/>
      <c r="N418" s="14"/>
      <c r="O418" s="14"/>
      <c r="P418" s="14"/>
      <c r="Q418" s="14"/>
      <c r="R418" s="14"/>
      <c r="S418" s="14"/>
      <c r="T418" s="14"/>
      <c r="U418" s="14"/>
      <c r="V418" s="14"/>
      <c r="W418" s="14"/>
      <c r="X418" s="14"/>
      <c r="Y418" s="14"/>
      <c r="Z418" s="14"/>
    </row>
    <row r="419" spans="1:26" x14ac:dyDescent="0.25">
      <c r="A419" s="127"/>
      <c r="B419" s="27"/>
      <c r="C419" s="24"/>
      <c r="D419" s="24"/>
      <c r="E419" s="28"/>
      <c r="F419" s="353"/>
      <c r="G419" s="353"/>
      <c r="H419" s="353"/>
      <c r="I419" s="353"/>
      <c r="J419" s="28"/>
      <c r="K419" s="28"/>
      <c r="L419" s="60"/>
      <c r="M419" s="14"/>
      <c r="N419" s="14"/>
      <c r="O419" s="14"/>
      <c r="P419" s="14"/>
      <c r="Q419" s="14"/>
      <c r="R419" s="14"/>
      <c r="S419" s="14"/>
      <c r="T419" s="14"/>
      <c r="U419" s="14"/>
      <c r="V419" s="14"/>
      <c r="W419" s="14"/>
      <c r="X419" s="14"/>
      <c r="Y419" s="14"/>
      <c r="Z419" s="14"/>
    </row>
    <row r="420" spans="1:26" x14ac:dyDescent="0.25">
      <c r="A420" s="127"/>
      <c r="B420" s="27"/>
      <c r="C420" s="24"/>
      <c r="D420" s="24"/>
      <c r="E420" s="28"/>
      <c r="F420" s="353"/>
      <c r="G420" s="353"/>
      <c r="H420" s="353"/>
      <c r="I420" s="353"/>
      <c r="J420" s="28"/>
      <c r="K420" s="28"/>
      <c r="L420" s="60"/>
      <c r="M420" s="14"/>
      <c r="N420" s="14"/>
      <c r="O420" s="14"/>
      <c r="P420" s="14"/>
      <c r="Q420" s="14"/>
      <c r="R420" s="14"/>
      <c r="S420" s="14"/>
      <c r="T420" s="14"/>
      <c r="U420" s="14"/>
      <c r="V420" s="14"/>
      <c r="W420" s="14"/>
      <c r="X420" s="14"/>
      <c r="Y420" s="14"/>
      <c r="Z420" s="14"/>
    </row>
    <row r="421" spans="1:26" x14ac:dyDescent="0.25">
      <c r="A421" s="127"/>
      <c r="B421" s="27"/>
      <c r="C421" s="24"/>
      <c r="D421" s="24"/>
      <c r="E421" s="28"/>
      <c r="F421" s="353"/>
      <c r="G421" s="353"/>
      <c r="H421" s="353"/>
      <c r="I421" s="353"/>
      <c r="J421" s="28"/>
      <c r="K421" s="28"/>
      <c r="L421" s="60"/>
      <c r="M421" s="14"/>
      <c r="N421" s="14"/>
      <c r="O421" s="14"/>
      <c r="P421" s="14"/>
      <c r="Q421" s="14"/>
      <c r="R421" s="14"/>
      <c r="S421" s="14"/>
      <c r="T421" s="14"/>
      <c r="U421" s="14"/>
      <c r="V421" s="14"/>
      <c r="W421" s="14"/>
      <c r="X421" s="14"/>
      <c r="Y421" s="14"/>
      <c r="Z421" s="14"/>
    </row>
    <row r="422" spans="1:26" x14ac:dyDescent="0.25">
      <c r="A422" s="127"/>
      <c r="B422" s="27"/>
      <c r="C422" s="24"/>
      <c r="D422" s="24"/>
      <c r="E422" s="28"/>
      <c r="F422" s="353"/>
      <c r="G422" s="353"/>
      <c r="H422" s="353"/>
      <c r="I422" s="353"/>
      <c r="J422" s="28"/>
      <c r="K422" s="28"/>
      <c r="L422" s="60"/>
      <c r="M422" s="14"/>
      <c r="N422" s="14"/>
      <c r="O422" s="14"/>
      <c r="P422" s="14"/>
      <c r="Q422" s="14"/>
      <c r="R422" s="14"/>
      <c r="S422" s="14"/>
      <c r="T422" s="14"/>
      <c r="U422" s="14"/>
      <c r="V422" s="14"/>
      <c r="W422" s="14"/>
      <c r="X422" s="14"/>
      <c r="Y422" s="14"/>
      <c r="Z422" s="14"/>
    </row>
    <row r="423" spans="1:26" x14ac:dyDescent="0.25">
      <c r="A423" s="127"/>
      <c r="B423" s="27"/>
      <c r="C423" s="24"/>
      <c r="D423" s="24"/>
      <c r="E423" s="28"/>
      <c r="F423" s="353"/>
      <c r="G423" s="353"/>
      <c r="H423" s="353"/>
      <c r="I423" s="353"/>
      <c r="J423" s="28"/>
      <c r="K423" s="28"/>
      <c r="L423" s="60"/>
      <c r="M423" s="14"/>
      <c r="N423" s="14"/>
      <c r="O423" s="14"/>
      <c r="P423" s="14"/>
      <c r="Q423" s="14"/>
      <c r="R423" s="14"/>
      <c r="S423" s="14"/>
      <c r="T423" s="14"/>
      <c r="U423" s="14"/>
      <c r="V423" s="14"/>
      <c r="W423" s="14"/>
      <c r="X423" s="14"/>
      <c r="Y423" s="14"/>
      <c r="Z423" s="14"/>
    </row>
    <row r="424" spans="1:26" x14ac:dyDescent="0.25">
      <c r="A424" s="127"/>
      <c r="B424" s="27"/>
      <c r="C424" s="24"/>
      <c r="D424" s="24"/>
      <c r="E424" s="28"/>
      <c r="F424" s="353"/>
      <c r="G424" s="353"/>
      <c r="H424" s="353"/>
      <c r="I424" s="353"/>
      <c r="J424" s="28"/>
      <c r="K424" s="28"/>
      <c r="L424" s="60"/>
      <c r="M424" s="14"/>
      <c r="N424" s="14"/>
      <c r="O424" s="14"/>
      <c r="P424" s="14"/>
      <c r="Q424" s="14"/>
      <c r="R424" s="14"/>
      <c r="S424" s="14"/>
      <c r="T424" s="14"/>
      <c r="U424" s="14"/>
      <c r="V424" s="14"/>
      <c r="W424" s="14"/>
      <c r="X424" s="14"/>
      <c r="Y424" s="14"/>
      <c r="Z424" s="14"/>
    </row>
    <row r="425" spans="1:26" x14ac:dyDescent="0.25">
      <c r="A425" s="127"/>
      <c r="B425" s="27"/>
      <c r="C425" s="24"/>
      <c r="D425" s="24"/>
      <c r="E425" s="28"/>
      <c r="F425" s="353"/>
      <c r="G425" s="353"/>
      <c r="H425" s="353"/>
      <c r="I425" s="353"/>
      <c r="J425" s="28"/>
      <c r="K425" s="28"/>
      <c r="L425" s="60"/>
      <c r="M425" s="14"/>
      <c r="N425" s="14"/>
      <c r="O425" s="14"/>
      <c r="P425" s="14"/>
      <c r="Q425" s="14"/>
      <c r="R425" s="14"/>
      <c r="S425" s="14"/>
      <c r="T425" s="14"/>
      <c r="U425" s="14"/>
      <c r="V425" s="14"/>
      <c r="W425" s="14"/>
      <c r="X425" s="14"/>
      <c r="Y425" s="14"/>
      <c r="Z425" s="14"/>
    </row>
    <row r="426" spans="1:26" x14ac:dyDescent="0.25">
      <c r="A426" s="127"/>
      <c r="B426" s="27"/>
      <c r="C426" s="28"/>
      <c r="D426" s="28"/>
      <c r="E426" s="24"/>
      <c r="J426" s="24"/>
      <c r="K426" s="24"/>
      <c r="L426" s="60"/>
      <c r="M426" s="14"/>
      <c r="N426" s="14"/>
      <c r="O426" s="14"/>
      <c r="P426" s="14"/>
      <c r="Q426" s="14"/>
      <c r="R426" s="14"/>
      <c r="S426" s="14"/>
      <c r="T426" s="14"/>
      <c r="U426" s="14"/>
      <c r="V426" s="14"/>
      <c r="W426" s="14"/>
      <c r="X426" s="14"/>
      <c r="Y426" s="14"/>
      <c r="Z426" s="14"/>
    </row>
    <row r="427" spans="1:26" x14ac:dyDescent="0.25">
      <c r="A427" s="127"/>
      <c r="B427" s="27"/>
      <c r="C427" s="28"/>
      <c r="D427" s="28"/>
      <c r="E427" s="24"/>
      <c r="J427" s="24"/>
      <c r="K427" s="24"/>
      <c r="L427" s="60"/>
      <c r="M427" s="14"/>
      <c r="N427" s="14"/>
      <c r="O427" s="14"/>
      <c r="P427" s="14"/>
      <c r="Q427" s="14"/>
      <c r="R427" s="14"/>
      <c r="S427" s="14"/>
      <c r="T427" s="14"/>
      <c r="U427" s="14"/>
      <c r="V427" s="14"/>
      <c r="W427" s="14"/>
      <c r="X427" s="14"/>
      <c r="Y427" s="14"/>
      <c r="Z427" s="14"/>
    </row>
    <row r="428" spans="1:26" x14ac:dyDescent="0.25">
      <c r="A428" s="127"/>
      <c r="B428" s="27"/>
      <c r="C428" s="28"/>
      <c r="D428" s="28"/>
      <c r="E428" s="24"/>
      <c r="J428" s="24"/>
      <c r="K428" s="24"/>
      <c r="L428" s="60"/>
      <c r="M428" s="14"/>
      <c r="N428" s="14"/>
      <c r="O428" s="14"/>
      <c r="P428" s="14"/>
      <c r="Q428" s="14"/>
      <c r="R428" s="14"/>
      <c r="S428" s="14"/>
      <c r="T428" s="14"/>
      <c r="U428" s="14"/>
      <c r="V428" s="14"/>
      <c r="W428" s="14"/>
      <c r="X428" s="14"/>
      <c r="Y428" s="14"/>
      <c r="Z428" s="14"/>
    </row>
    <row r="429" spans="1:26" x14ac:dyDescent="0.25">
      <c r="A429" s="127"/>
      <c r="B429" s="27"/>
      <c r="C429" s="28"/>
      <c r="D429" s="28"/>
      <c r="E429" s="24"/>
      <c r="J429" s="24"/>
      <c r="K429" s="24"/>
      <c r="L429" s="60"/>
      <c r="M429" s="14"/>
      <c r="N429" s="14"/>
      <c r="O429" s="14"/>
      <c r="P429" s="14"/>
      <c r="Q429" s="14"/>
      <c r="R429" s="14"/>
      <c r="S429" s="14"/>
      <c r="T429" s="14"/>
      <c r="U429" s="14"/>
      <c r="V429" s="14"/>
      <c r="W429" s="14"/>
      <c r="X429" s="14"/>
      <c r="Y429" s="14"/>
      <c r="Z429" s="14"/>
    </row>
    <row r="430" spans="1:26" x14ac:dyDescent="0.25">
      <c r="A430" s="127"/>
      <c r="B430" s="27"/>
      <c r="C430" s="24"/>
      <c r="D430" s="24"/>
      <c r="E430" s="28"/>
      <c r="F430" s="353"/>
      <c r="G430" s="353"/>
      <c r="H430" s="353"/>
      <c r="I430" s="353"/>
      <c r="J430" s="28"/>
      <c r="K430" s="28"/>
      <c r="L430" s="60"/>
      <c r="M430" s="14"/>
      <c r="N430" s="14"/>
      <c r="O430" s="14"/>
      <c r="P430" s="14"/>
      <c r="Q430" s="14"/>
      <c r="R430" s="14"/>
      <c r="S430" s="14"/>
      <c r="T430" s="14"/>
      <c r="U430" s="14"/>
      <c r="V430" s="14"/>
      <c r="W430" s="14"/>
      <c r="X430" s="14"/>
      <c r="Y430" s="14"/>
      <c r="Z430" s="14"/>
    </row>
    <row r="431" spans="1:26" x14ac:dyDescent="0.25">
      <c r="A431" s="127"/>
      <c r="B431" s="27"/>
      <c r="C431" s="24"/>
      <c r="D431" s="24"/>
      <c r="E431" s="28"/>
      <c r="F431" s="353"/>
      <c r="G431" s="353"/>
      <c r="H431" s="353"/>
      <c r="I431" s="353"/>
      <c r="J431" s="28"/>
      <c r="K431" s="28"/>
      <c r="L431" s="60"/>
      <c r="M431" s="14"/>
      <c r="N431" s="14"/>
      <c r="O431" s="14"/>
      <c r="P431" s="14"/>
      <c r="Q431" s="14"/>
      <c r="R431" s="14"/>
      <c r="S431" s="14"/>
      <c r="T431" s="14"/>
      <c r="U431" s="14"/>
      <c r="V431" s="14"/>
      <c r="W431" s="14"/>
      <c r="X431" s="14"/>
      <c r="Y431" s="14"/>
      <c r="Z431" s="14"/>
    </row>
    <row r="432" spans="1:26" x14ac:dyDescent="0.25">
      <c r="A432" s="127"/>
      <c r="B432" s="27"/>
      <c r="C432" s="24"/>
      <c r="D432" s="24"/>
      <c r="E432" s="28"/>
      <c r="F432" s="353"/>
      <c r="G432" s="353"/>
      <c r="H432" s="353"/>
      <c r="I432" s="353"/>
      <c r="J432" s="28"/>
      <c r="K432" s="28"/>
      <c r="L432" s="60"/>
      <c r="M432" s="14"/>
      <c r="N432" s="14"/>
      <c r="O432" s="14"/>
      <c r="P432" s="14"/>
      <c r="Q432" s="14"/>
      <c r="R432" s="14"/>
      <c r="S432" s="14"/>
      <c r="T432" s="14"/>
      <c r="U432" s="14"/>
      <c r="V432" s="14"/>
      <c r="W432" s="14"/>
      <c r="X432" s="14"/>
      <c r="Y432" s="14"/>
      <c r="Z432" s="14"/>
    </row>
    <row r="433" spans="1:26" x14ac:dyDescent="0.25">
      <c r="A433" s="127"/>
      <c r="B433" s="27"/>
      <c r="C433" s="24"/>
      <c r="D433" s="24"/>
      <c r="E433" s="28"/>
      <c r="F433" s="353"/>
      <c r="G433" s="353"/>
      <c r="H433" s="353"/>
      <c r="I433" s="353"/>
      <c r="J433" s="28"/>
      <c r="K433" s="28"/>
      <c r="L433" s="60"/>
      <c r="M433" s="14"/>
      <c r="N433" s="14"/>
      <c r="O433" s="14"/>
      <c r="P433" s="14"/>
      <c r="Q433" s="14"/>
      <c r="R433" s="14"/>
      <c r="S433" s="14"/>
      <c r="T433" s="14"/>
      <c r="U433" s="14"/>
      <c r="V433" s="14"/>
      <c r="W433" s="14"/>
      <c r="X433" s="14"/>
      <c r="Y433" s="14"/>
      <c r="Z433" s="14"/>
    </row>
    <row r="434" spans="1:26" x14ac:dyDescent="0.25">
      <c r="A434" s="127"/>
      <c r="B434" s="27"/>
      <c r="C434" s="28"/>
      <c r="D434" s="28"/>
      <c r="E434" s="24"/>
      <c r="J434" s="24"/>
      <c r="K434" s="24"/>
      <c r="L434" s="60"/>
      <c r="M434" s="14"/>
      <c r="N434" s="14"/>
      <c r="O434" s="14"/>
      <c r="P434" s="14"/>
      <c r="Q434" s="14"/>
      <c r="R434" s="14"/>
      <c r="S434" s="14"/>
      <c r="T434" s="14"/>
      <c r="U434" s="14"/>
      <c r="V434" s="14"/>
      <c r="W434" s="14"/>
      <c r="X434" s="14"/>
      <c r="Y434" s="14"/>
      <c r="Z434" s="14"/>
    </row>
    <row r="435" spans="1:26" x14ac:dyDescent="0.25">
      <c r="A435" s="127"/>
      <c r="B435" s="27"/>
      <c r="C435" s="24"/>
      <c r="D435" s="24"/>
      <c r="E435" s="28"/>
      <c r="F435" s="353"/>
      <c r="G435" s="353"/>
      <c r="H435" s="353"/>
      <c r="I435" s="353"/>
      <c r="J435" s="28"/>
      <c r="K435" s="28"/>
      <c r="L435" s="60"/>
      <c r="M435" s="14"/>
      <c r="N435" s="14"/>
      <c r="O435" s="14"/>
      <c r="P435" s="14"/>
      <c r="Q435" s="14"/>
      <c r="R435" s="14"/>
      <c r="S435" s="14"/>
      <c r="T435" s="14"/>
      <c r="U435" s="14"/>
      <c r="V435" s="14"/>
      <c r="W435" s="14"/>
      <c r="X435" s="14"/>
      <c r="Y435" s="14"/>
      <c r="Z435" s="14"/>
    </row>
    <row r="436" spans="1:26" x14ac:dyDescent="0.25">
      <c r="A436" s="127"/>
      <c r="B436" s="27"/>
      <c r="C436" s="24"/>
      <c r="D436" s="24"/>
      <c r="E436" s="28"/>
      <c r="F436" s="353"/>
      <c r="G436" s="353"/>
      <c r="H436" s="353"/>
      <c r="I436" s="353"/>
      <c r="J436" s="28"/>
      <c r="K436" s="28"/>
      <c r="L436" s="60"/>
      <c r="M436" s="14"/>
      <c r="N436" s="14"/>
      <c r="O436" s="14"/>
      <c r="P436" s="14"/>
      <c r="Q436" s="14"/>
      <c r="R436" s="14"/>
      <c r="S436" s="14"/>
      <c r="T436" s="14"/>
      <c r="U436" s="14"/>
      <c r="V436" s="14"/>
      <c r="W436" s="14"/>
      <c r="X436" s="14"/>
      <c r="Y436" s="14"/>
      <c r="Z436" s="14"/>
    </row>
    <row r="437" spans="1:26" x14ac:dyDescent="0.25">
      <c r="A437" s="127"/>
      <c r="B437" s="27"/>
      <c r="C437" s="24"/>
      <c r="D437" s="24"/>
      <c r="E437" s="28"/>
      <c r="F437" s="353"/>
      <c r="G437" s="353"/>
      <c r="H437" s="353"/>
      <c r="I437" s="353"/>
      <c r="J437" s="28"/>
      <c r="K437" s="28"/>
      <c r="L437" s="60"/>
      <c r="M437" s="14"/>
      <c r="N437" s="14"/>
      <c r="O437" s="14"/>
      <c r="P437" s="14"/>
      <c r="Q437" s="14"/>
      <c r="R437" s="14"/>
      <c r="S437" s="14"/>
      <c r="T437" s="14"/>
      <c r="U437" s="14"/>
      <c r="V437" s="14"/>
      <c r="W437" s="14"/>
      <c r="X437" s="14"/>
      <c r="Y437" s="14"/>
      <c r="Z437" s="14"/>
    </row>
    <row r="438" spans="1:26" x14ac:dyDescent="0.25">
      <c r="A438" s="127"/>
      <c r="B438" s="27"/>
      <c r="C438" s="24"/>
      <c r="D438" s="24"/>
      <c r="E438" s="28"/>
      <c r="F438" s="353"/>
      <c r="G438" s="353"/>
      <c r="H438" s="353"/>
      <c r="I438" s="353"/>
      <c r="J438" s="28"/>
      <c r="K438" s="28"/>
      <c r="L438" s="60"/>
      <c r="M438" s="14"/>
      <c r="N438" s="14"/>
      <c r="O438" s="14"/>
      <c r="P438" s="14"/>
      <c r="Q438" s="14"/>
      <c r="R438" s="14"/>
      <c r="S438" s="14"/>
      <c r="T438" s="14"/>
      <c r="U438" s="14"/>
      <c r="V438" s="14"/>
      <c r="W438" s="14"/>
      <c r="X438" s="14"/>
      <c r="Y438" s="14"/>
      <c r="Z438" s="14"/>
    </row>
    <row r="439" spans="1:26" x14ac:dyDescent="0.25">
      <c r="A439" s="127"/>
      <c r="B439" s="27"/>
      <c r="C439" s="24"/>
      <c r="D439" s="24"/>
      <c r="E439" s="28"/>
      <c r="F439" s="353"/>
      <c r="G439" s="353"/>
      <c r="H439" s="353"/>
      <c r="I439" s="353"/>
      <c r="J439" s="28"/>
      <c r="K439" s="28"/>
      <c r="L439" s="60"/>
      <c r="M439" s="14"/>
      <c r="N439" s="14"/>
      <c r="O439" s="14"/>
      <c r="P439" s="14"/>
      <c r="Q439" s="14"/>
      <c r="R439" s="14"/>
      <c r="S439" s="14"/>
      <c r="T439" s="14"/>
      <c r="U439" s="14"/>
      <c r="V439" s="14"/>
      <c r="W439" s="14"/>
      <c r="X439" s="14"/>
      <c r="Y439" s="14"/>
      <c r="Z439" s="14"/>
    </row>
    <row r="440" spans="1:26" x14ac:dyDescent="0.25">
      <c r="A440" s="127"/>
      <c r="B440" s="27"/>
      <c r="C440" s="28"/>
      <c r="D440" s="28"/>
      <c r="E440" s="24"/>
      <c r="J440" s="24"/>
      <c r="K440" s="24"/>
      <c r="L440" s="60"/>
      <c r="M440" s="14"/>
      <c r="N440" s="14"/>
      <c r="O440" s="14"/>
      <c r="P440" s="14"/>
      <c r="Q440" s="14"/>
      <c r="R440" s="14"/>
      <c r="S440" s="14"/>
      <c r="T440" s="14"/>
      <c r="U440" s="14"/>
      <c r="V440" s="14"/>
      <c r="W440" s="14"/>
      <c r="X440" s="14"/>
      <c r="Y440" s="14"/>
      <c r="Z440" s="14"/>
    </row>
    <row r="441" spans="1:26" x14ac:dyDescent="0.25">
      <c r="A441" s="127"/>
      <c r="B441" s="27"/>
      <c r="C441" s="28"/>
      <c r="D441" s="28"/>
      <c r="E441" s="24"/>
      <c r="J441" s="24"/>
      <c r="K441" s="24"/>
      <c r="L441" s="60"/>
      <c r="M441" s="14"/>
      <c r="N441" s="14"/>
      <c r="O441" s="14"/>
      <c r="P441" s="14"/>
      <c r="Q441" s="14"/>
      <c r="R441" s="14"/>
      <c r="S441" s="14"/>
      <c r="T441" s="14"/>
      <c r="U441" s="14"/>
      <c r="V441" s="14"/>
      <c r="W441" s="14"/>
      <c r="X441" s="14"/>
      <c r="Y441" s="14"/>
      <c r="Z441" s="14"/>
    </row>
    <row r="442" spans="1:26" x14ac:dyDescent="0.25">
      <c r="A442" s="127"/>
      <c r="B442" s="27"/>
      <c r="C442" s="24"/>
      <c r="D442" s="24"/>
      <c r="E442" s="28"/>
      <c r="F442" s="353"/>
      <c r="G442" s="353"/>
      <c r="H442" s="353"/>
      <c r="I442" s="353"/>
      <c r="J442" s="28"/>
      <c r="K442" s="28"/>
      <c r="L442" s="60"/>
      <c r="M442" s="14"/>
      <c r="N442" s="14"/>
      <c r="O442" s="14"/>
      <c r="P442" s="14"/>
      <c r="Q442" s="14"/>
      <c r="R442" s="14"/>
      <c r="S442" s="14"/>
      <c r="T442" s="14"/>
      <c r="U442" s="14"/>
      <c r="V442" s="14"/>
      <c r="W442" s="14"/>
      <c r="X442" s="14"/>
      <c r="Y442" s="14"/>
      <c r="Z442" s="14"/>
    </row>
    <row r="443" spans="1:26" x14ac:dyDescent="0.25">
      <c r="A443" s="127"/>
      <c r="B443" s="27"/>
      <c r="C443" s="24"/>
      <c r="D443" s="24"/>
      <c r="E443" s="28"/>
      <c r="F443" s="353"/>
      <c r="G443" s="353"/>
      <c r="H443" s="353"/>
      <c r="I443" s="353"/>
      <c r="J443" s="28"/>
      <c r="K443" s="28"/>
      <c r="L443" s="60"/>
      <c r="M443" s="14"/>
      <c r="N443" s="14"/>
      <c r="O443" s="14"/>
      <c r="P443" s="14"/>
      <c r="Q443" s="14"/>
      <c r="R443" s="14"/>
      <c r="S443" s="14"/>
      <c r="T443" s="14"/>
      <c r="U443" s="14"/>
      <c r="V443" s="14"/>
      <c r="W443" s="14"/>
      <c r="X443" s="14"/>
      <c r="Y443" s="14"/>
      <c r="Z443" s="14"/>
    </row>
    <row r="444" spans="1:26" x14ac:dyDescent="0.25">
      <c r="A444" s="127"/>
      <c r="B444" s="27"/>
      <c r="C444" s="24"/>
      <c r="D444" s="24"/>
      <c r="E444" s="28"/>
      <c r="F444" s="353"/>
      <c r="G444" s="353"/>
      <c r="H444" s="353"/>
      <c r="I444" s="353"/>
      <c r="J444" s="28"/>
      <c r="K444" s="28"/>
      <c r="L444" s="60"/>
      <c r="M444" s="14"/>
      <c r="N444" s="14"/>
      <c r="O444" s="14"/>
      <c r="P444" s="14"/>
      <c r="Q444" s="14"/>
      <c r="R444" s="14"/>
      <c r="S444" s="14"/>
      <c r="T444" s="14"/>
      <c r="U444" s="14"/>
      <c r="V444" s="14"/>
      <c r="W444" s="14"/>
      <c r="X444" s="14"/>
      <c r="Y444" s="14"/>
      <c r="Z444" s="14"/>
    </row>
    <row r="445" spans="1:26" x14ac:dyDescent="0.25">
      <c r="A445" s="127"/>
      <c r="B445" s="29"/>
      <c r="C445" s="23"/>
      <c r="D445" s="23"/>
      <c r="E445" s="24"/>
      <c r="J445" s="24"/>
      <c r="K445" s="24"/>
      <c r="L445" s="60"/>
      <c r="M445" s="14"/>
      <c r="N445" s="14"/>
      <c r="O445" s="14"/>
      <c r="P445" s="14"/>
      <c r="Q445" s="14"/>
      <c r="R445" s="14"/>
      <c r="S445" s="14"/>
      <c r="T445" s="14"/>
      <c r="U445" s="14"/>
      <c r="V445" s="14"/>
      <c r="W445" s="14"/>
      <c r="X445" s="14"/>
      <c r="Y445" s="14"/>
      <c r="Z445" s="14"/>
    </row>
    <row r="446" spans="1:26" x14ac:dyDescent="0.25">
      <c r="A446" s="127"/>
      <c r="B446" s="27"/>
      <c r="C446" s="28"/>
      <c r="D446" s="28"/>
      <c r="E446" s="24"/>
      <c r="J446" s="24"/>
      <c r="K446" s="24"/>
      <c r="L446" s="60"/>
      <c r="M446" s="14"/>
      <c r="N446" s="14"/>
      <c r="O446" s="14"/>
      <c r="P446" s="14"/>
      <c r="Q446" s="14"/>
      <c r="R446" s="14"/>
      <c r="S446" s="14"/>
      <c r="T446" s="14"/>
      <c r="U446" s="14"/>
      <c r="V446" s="14"/>
      <c r="W446" s="14"/>
      <c r="X446" s="14"/>
      <c r="Y446" s="14"/>
      <c r="Z446" s="14"/>
    </row>
    <row r="447" spans="1:26" x14ac:dyDescent="0.25">
      <c r="A447" s="127"/>
      <c r="B447" s="27"/>
      <c r="C447" s="28"/>
      <c r="D447" s="28"/>
      <c r="E447" s="24"/>
      <c r="J447" s="24"/>
      <c r="K447" s="24"/>
      <c r="L447" s="60"/>
      <c r="M447" s="14"/>
      <c r="N447" s="14"/>
      <c r="O447" s="14"/>
      <c r="P447" s="14"/>
      <c r="Q447" s="14"/>
      <c r="R447" s="14"/>
      <c r="S447" s="14"/>
      <c r="T447" s="14"/>
      <c r="U447" s="14"/>
      <c r="V447" s="14"/>
      <c r="W447" s="14"/>
      <c r="X447" s="14"/>
      <c r="Y447" s="14"/>
      <c r="Z447" s="14"/>
    </row>
    <row r="448" spans="1:26" x14ac:dyDescent="0.25">
      <c r="A448" s="127"/>
      <c r="B448" s="27"/>
      <c r="C448" s="24"/>
      <c r="D448" s="24"/>
      <c r="E448" s="28"/>
      <c r="F448" s="353"/>
      <c r="G448" s="353"/>
      <c r="H448" s="353"/>
      <c r="I448" s="353"/>
      <c r="J448" s="28"/>
      <c r="K448" s="28"/>
      <c r="L448" s="60"/>
      <c r="M448" s="14"/>
      <c r="N448" s="14"/>
      <c r="O448" s="14"/>
      <c r="P448" s="14"/>
      <c r="Q448" s="14"/>
      <c r="R448" s="14"/>
      <c r="S448" s="14"/>
      <c r="T448" s="14"/>
      <c r="U448" s="14"/>
      <c r="V448" s="14"/>
      <c r="W448" s="14"/>
      <c r="X448" s="14"/>
      <c r="Y448" s="14"/>
      <c r="Z448" s="14"/>
    </row>
    <row r="449" spans="1:26" x14ac:dyDescent="0.25">
      <c r="A449" s="127"/>
      <c r="B449" s="27"/>
      <c r="C449" s="24"/>
      <c r="D449" s="24"/>
      <c r="E449" s="28"/>
      <c r="F449" s="353"/>
      <c r="G449" s="353"/>
      <c r="H449" s="353"/>
      <c r="I449" s="353"/>
      <c r="J449" s="28"/>
      <c r="K449" s="28"/>
      <c r="L449" s="60"/>
      <c r="M449" s="14"/>
      <c r="N449" s="14"/>
      <c r="O449" s="14"/>
      <c r="P449" s="14"/>
      <c r="Q449" s="14"/>
      <c r="R449" s="14"/>
      <c r="S449" s="14"/>
      <c r="T449" s="14"/>
      <c r="U449" s="14"/>
      <c r="V449" s="14"/>
      <c r="W449" s="14"/>
      <c r="X449" s="14"/>
      <c r="Y449" s="14"/>
      <c r="Z449" s="14"/>
    </row>
    <row r="450" spans="1:26" x14ac:dyDescent="0.25">
      <c r="A450" s="127"/>
      <c r="B450" s="27"/>
      <c r="C450" s="28"/>
      <c r="D450" s="28"/>
      <c r="E450" s="24"/>
      <c r="J450" s="24"/>
      <c r="K450" s="24"/>
      <c r="L450" s="60"/>
      <c r="M450" s="14"/>
      <c r="N450" s="14"/>
      <c r="O450" s="14"/>
      <c r="P450" s="14"/>
      <c r="Q450" s="14"/>
      <c r="R450" s="14"/>
      <c r="S450" s="14"/>
      <c r="T450" s="14"/>
      <c r="U450" s="14"/>
      <c r="V450" s="14"/>
      <c r="W450" s="14"/>
      <c r="X450" s="14"/>
      <c r="Y450" s="14"/>
      <c r="Z450" s="14"/>
    </row>
    <row r="451" spans="1:26" x14ac:dyDescent="0.25">
      <c r="A451" s="127"/>
      <c r="B451" s="27"/>
      <c r="C451" s="28"/>
      <c r="D451" s="28"/>
      <c r="E451" s="24"/>
      <c r="J451" s="24"/>
      <c r="K451" s="24"/>
      <c r="L451" s="60"/>
      <c r="M451" s="14"/>
      <c r="N451" s="14"/>
      <c r="O451" s="14"/>
      <c r="P451" s="14"/>
      <c r="Q451" s="14"/>
      <c r="R451" s="14"/>
      <c r="S451" s="14"/>
      <c r="T451" s="14"/>
      <c r="U451" s="14"/>
      <c r="V451" s="14"/>
      <c r="W451" s="14"/>
      <c r="X451" s="14"/>
      <c r="Y451" s="14"/>
      <c r="Z451" s="14"/>
    </row>
    <row r="452" spans="1:26" x14ac:dyDescent="0.25">
      <c r="A452" s="127"/>
      <c r="B452" s="27"/>
      <c r="C452" s="24"/>
      <c r="D452" s="24"/>
      <c r="E452" s="28"/>
      <c r="F452" s="353"/>
      <c r="G452" s="353"/>
      <c r="H452" s="353"/>
      <c r="I452" s="353"/>
      <c r="J452" s="28"/>
      <c r="K452" s="28"/>
      <c r="L452" s="60"/>
      <c r="M452" s="14"/>
      <c r="N452" s="14"/>
      <c r="O452" s="14"/>
      <c r="P452" s="14"/>
      <c r="Q452" s="14"/>
      <c r="R452" s="14"/>
      <c r="S452" s="14"/>
      <c r="T452" s="14"/>
      <c r="U452" s="14"/>
      <c r="V452" s="14"/>
      <c r="W452" s="14"/>
      <c r="X452" s="14"/>
      <c r="Y452" s="14"/>
      <c r="Z452" s="14"/>
    </row>
    <row r="453" spans="1:26" x14ac:dyDescent="0.25">
      <c r="A453" s="127"/>
      <c r="B453" s="27"/>
      <c r="C453" s="24"/>
      <c r="D453" s="24"/>
      <c r="E453" s="28"/>
      <c r="F453" s="353"/>
      <c r="G453" s="353"/>
      <c r="H453" s="353"/>
      <c r="I453" s="353"/>
      <c r="J453" s="28"/>
      <c r="K453" s="28"/>
      <c r="L453" s="60"/>
      <c r="M453" s="14"/>
      <c r="N453" s="14"/>
      <c r="O453" s="14"/>
      <c r="P453" s="14"/>
      <c r="Q453" s="14"/>
      <c r="R453" s="14"/>
      <c r="S453" s="14"/>
      <c r="T453" s="14"/>
      <c r="U453" s="14"/>
      <c r="V453" s="14"/>
      <c r="W453" s="14"/>
      <c r="X453" s="14"/>
      <c r="Y453" s="14"/>
      <c r="Z453" s="14"/>
    </row>
    <row r="454" spans="1:26" x14ac:dyDescent="0.25">
      <c r="A454" s="127"/>
      <c r="B454" s="27"/>
      <c r="C454" s="28"/>
      <c r="D454" s="28"/>
      <c r="E454" s="24"/>
      <c r="J454" s="24"/>
      <c r="K454" s="24"/>
      <c r="L454" s="60"/>
      <c r="M454" s="14"/>
      <c r="N454" s="14"/>
      <c r="O454" s="14"/>
      <c r="P454" s="14"/>
      <c r="Q454" s="14"/>
      <c r="R454" s="14"/>
      <c r="S454" s="14"/>
      <c r="T454" s="14"/>
      <c r="U454" s="14"/>
      <c r="V454" s="14"/>
      <c r="W454" s="14"/>
      <c r="X454" s="14"/>
      <c r="Y454" s="14"/>
      <c r="Z454" s="14"/>
    </row>
    <row r="455" spans="1:26" x14ac:dyDescent="0.25">
      <c r="A455" s="127"/>
      <c r="B455" s="29"/>
      <c r="C455" s="23"/>
      <c r="D455" s="23"/>
      <c r="E455" s="24"/>
      <c r="J455" s="24"/>
      <c r="K455" s="24"/>
      <c r="L455" s="60"/>
      <c r="M455" s="14"/>
      <c r="N455" s="14"/>
      <c r="O455" s="14"/>
      <c r="P455" s="14"/>
      <c r="Q455" s="14"/>
      <c r="R455" s="14"/>
      <c r="S455" s="14"/>
      <c r="T455" s="14"/>
      <c r="U455" s="14"/>
      <c r="V455" s="14"/>
      <c r="W455" s="14"/>
      <c r="X455" s="14"/>
      <c r="Y455" s="14"/>
      <c r="Z455" s="14"/>
    </row>
    <row r="456" spans="1:26" x14ac:dyDescent="0.25">
      <c r="A456" s="127"/>
      <c r="B456" s="27"/>
      <c r="C456" s="28"/>
      <c r="D456" s="28"/>
      <c r="E456" s="24"/>
      <c r="J456" s="24"/>
      <c r="K456" s="24"/>
      <c r="L456" s="60"/>
      <c r="M456" s="14"/>
      <c r="N456" s="14"/>
      <c r="O456" s="14"/>
      <c r="P456" s="14"/>
      <c r="Q456" s="14"/>
      <c r="R456" s="14"/>
      <c r="S456" s="14"/>
      <c r="T456" s="14"/>
      <c r="U456" s="14"/>
      <c r="V456" s="14"/>
      <c r="W456" s="14"/>
      <c r="X456" s="14"/>
      <c r="Y456" s="14"/>
      <c r="Z456" s="14"/>
    </row>
    <row r="457" spans="1:26" x14ac:dyDescent="0.25">
      <c r="A457" s="127"/>
      <c r="B457" s="27"/>
      <c r="C457" s="28"/>
      <c r="D457" s="28"/>
      <c r="E457" s="24"/>
      <c r="J457" s="24"/>
      <c r="K457" s="24"/>
      <c r="L457" s="60"/>
      <c r="M457" s="14"/>
      <c r="N457" s="14"/>
      <c r="O457" s="14"/>
      <c r="P457" s="14"/>
      <c r="Q457" s="14"/>
      <c r="R457" s="14"/>
      <c r="S457" s="14"/>
      <c r="T457" s="14"/>
      <c r="U457" s="14"/>
      <c r="V457" s="14"/>
      <c r="W457" s="14"/>
      <c r="X457" s="14"/>
      <c r="Y457" s="14"/>
      <c r="Z457" s="14"/>
    </row>
    <row r="458" spans="1:26" x14ac:dyDescent="0.25">
      <c r="A458" s="127"/>
      <c r="B458" s="27"/>
      <c r="C458" s="28"/>
      <c r="D458" s="28"/>
      <c r="E458" s="24"/>
      <c r="J458" s="24"/>
      <c r="K458" s="24"/>
      <c r="L458" s="60"/>
      <c r="M458" s="14"/>
      <c r="N458" s="14"/>
      <c r="O458" s="14"/>
      <c r="P458" s="14"/>
      <c r="Q458" s="14"/>
      <c r="R458" s="14"/>
      <c r="S458" s="14"/>
      <c r="T458" s="14"/>
      <c r="U458" s="14"/>
      <c r="V458" s="14"/>
      <c r="W458" s="14"/>
      <c r="X458" s="14"/>
      <c r="Y458" s="14"/>
      <c r="Z458" s="14"/>
    </row>
    <row r="459" spans="1:26" x14ac:dyDescent="0.25">
      <c r="A459" s="127"/>
      <c r="B459" s="27"/>
      <c r="C459" s="28"/>
      <c r="D459" s="28"/>
      <c r="E459" s="24"/>
      <c r="J459" s="24"/>
      <c r="K459" s="24"/>
      <c r="L459" s="60"/>
      <c r="M459" s="14"/>
      <c r="N459" s="14"/>
      <c r="O459" s="14"/>
      <c r="P459" s="14"/>
      <c r="Q459" s="14"/>
      <c r="R459" s="14"/>
      <c r="S459" s="14"/>
      <c r="T459" s="14"/>
      <c r="U459" s="14"/>
      <c r="V459" s="14"/>
      <c r="W459" s="14"/>
      <c r="X459" s="14"/>
      <c r="Y459" s="14"/>
      <c r="Z459" s="14"/>
    </row>
    <row r="460" spans="1:26" x14ac:dyDescent="0.25">
      <c r="A460" s="127"/>
      <c r="B460" s="27"/>
      <c r="C460" s="24"/>
      <c r="D460" s="24"/>
      <c r="E460" s="28"/>
      <c r="F460" s="353"/>
      <c r="G460" s="353"/>
      <c r="H460" s="353"/>
      <c r="I460" s="353"/>
      <c r="J460" s="28"/>
      <c r="K460" s="28"/>
      <c r="L460" s="60"/>
      <c r="M460" s="14"/>
      <c r="N460" s="14"/>
      <c r="O460" s="14"/>
      <c r="P460" s="14"/>
      <c r="Q460" s="14"/>
      <c r="R460" s="14"/>
      <c r="S460" s="14"/>
      <c r="T460" s="14"/>
      <c r="U460" s="14"/>
      <c r="V460" s="14"/>
      <c r="W460" s="14"/>
      <c r="X460" s="14"/>
      <c r="Y460" s="14"/>
      <c r="Z460" s="14"/>
    </row>
    <row r="461" spans="1:26" x14ac:dyDescent="0.25">
      <c r="A461" s="127"/>
      <c r="B461" s="27"/>
      <c r="C461" s="24"/>
      <c r="D461" s="24"/>
      <c r="E461" s="28"/>
      <c r="F461" s="353"/>
      <c r="G461" s="353"/>
      <c r="H461" s="353"/>
      <c r="I461" s="353"/>
      <c r="J461" s="28"/>
      <c r="K461" s="28"/>
      <c r="L461" s="60"/>
      <c r="M461" s="14"/>
      <c r="N461" s="14"/>
      <c r="O461" s="14"/>
      <c r="P461" s="14"/>
      <c r="Q461" s="14"/>
      <c r="R461" s="14"/>
      <c r="S461" s="14"/>
      <c r="T461" s="14"/>
      <c r="U461" s="14"/>
      <c r="V461" s="14"/>
      <c r="W461" s="14"/>
      <c r="X461" s="14"/>
      <c r="Y461" s="14"/>
      <c r="Z461" s="14"/>
    </row>
    <row r="462" spans="1:26" x14ac:dyDescent="0.25">
      <c r="A462" s="127"/>
      <c r="B462" s="27"/>
      <c r="C462" s="24"/>
      <c r="D462" s="24"/>
      <c r="E462" s="28"/>
      <c r="F462" s="353"/>
      <c r="G462" s="353"/>
      <c r="H462" s="353"/>
      <c r="I462" s="353"/>
      <c r="J462" s="28"/>
      <c r="K462" s="28"/>
      <c r="L462" s="60"/>
      <c r="M462" s="14"/>
      <c r="N462" s="14"/>
      <c r="O462" s="14"/>
      <c r="P462" s="14"/>
      <c r="Q462" s="14"/>
      <c r="R462" s="14"/>
      <c r="S462" s="14"/>
      <c r="T462" s="14"/>
      <c r="U462" s="14"/>
      <c r="V462" s="14"/>
      <c r="W462" s="14"/>
      <c r="X462" s="14"/>
      <c r="Y462" s="14"/>
      <c r="Z462" s="14"/>
    </row>
    <row r="463" spans="1:26" x14ac:dyDescent="0.25">
      <c r="A463" s="127"/>
      <c r="B463" s="27"/>
      <c r="C463" s="24"/>
      <c r="D463" s="24"/>
      <c r="E463" s="28"/>
      <c r="F463" s="353"/>
      <c r="G463" s="353"/>
      <c r="H463" s="353"/>
      <c r="I463" s="353"/>
      <c r="J463" s="28"/>
      <c r="K463" s="28"/>
      <c r="L463" s="60"/>
      <c r="M463" s="14"/>
      <c r="N463" s="14"/>
      <c r="O463" s="14"/>
      <c r="P463" s="14"/>
      <c r="Q463" s="14"/>
      <c r="R463" s="14"/>
      <c r="S463" s="14"/>
      <c r="T463" s="14"/>
      <c r="U463" s="14"/>
      <c r="V463" s="14"/>
      <c r="W463" s="14"/>
      <c r="X463" s="14"/>
      <c r="Y463" s="14"/>
      <c r="Z463" s="14"/>
    </row>
    <row r="464" spans="1:26" x14ac:dyDescent="0.25">
      <c r="A464" s="127"/>
      <c r="B464" s="27"/>
      <c r="C464" s="24"/>
      <c r="D464" s="24"/>
      <c r="E464" s="28"/>
      <c r="F464" s="353"/>
      <c r="G464" s="353"/>
      <c r="H464" s="353"/>
      <c r="I464" s="353"/>
      <c r="J464" s="28"/>
      <c r="K464" s="28"/>
      <c r="L464" s="60"/>
      <c r="M464" s="14"/>
      <c r="N464" s="14"/>
      <c r="O464" s="14"/>
      <c r="P464" s="14"/>
      <c r="Q464" s="14"/>
      <c r="R464" s="14"/>
      <c r="S464" s="14"/>
      <c r="T464" s="14"/>
      <c r="U464" s="14"/>
      <c r="V464" s="14"/>
      <c r="W464" s="14"/>
      <c r="X464" s="14"/>
      <c r="Y464" s="14"/>
      <c r="Z464" s="14"/>
    </row>
    <row r="465" spans="1:26" x14ac:dyDescent="0.25">
      <c r="A465" s="127"/>
      <c r="B465" s="27"/>
      <c r="C465" s="24"/>
      <c r="D465" s="24"/>
      <c r="E465" s="28"/>
      <c r="F465" s="353"/>
      <c r="G465" s="353"/>
      <c r="H465" s="353"/>
      <c r="I465" s="353"/>
      <c r="J465" s="28"/>
      <c r="K465" s="28"/>
      <c r="L465" s="60"/>
      <c r="M465" s="14"/>
      <c r="N465" s="14"/>
      <c r="O465" s="14"/>
      <c r="P465" s="14"/>
      <c r="Q465" s="14"/>
      <c r="R465" s="14"/>
      <c r="S465" s="14"/>
      <c r="T465" s="14"/>
      <c r="U465" s="14"/>
      <c r="V465" s="14"/>
      <c r="W465" s="14"/>
      <c r="X465" s="14"/>
      <c r="Y465" s="14"/>
      <c r="Z465" s="14"/>
    </row>
    <row r="466" spans="1:26" x14ac:dyDescent="0.25">
      <c r="A466" s="127"/>
      <c r="B466" s="27"/>
      <c r="C466" s="24"/>
      <c r="D466" s="24"/>
      <c r="E466" s="28"/>
      <c r="F466" s="353"/>
      <c r="G466" s="353"/>
      <c r="H466" s="353"/>
      <c r="I466" s="353"/>
      <c r="J466" s="28"/>
      <c r="K466" s="28"/>
      <c r="L466" s="60"/>
      <c r="M466" s="14"/>
      <c r="N466" s="14"/>
      <c r="O466" s="14"/>
      <c r="P466" s="14"/>
      <c r="Q466" s="14"/>
      <c r="R466" s="14"/>
      <c r="S466" s="14"/>
      <c r="T466" s="14"/>
      <c r="U466" s="14"/>
      <c r="V466" s="14"/>
      <c r="W466" s="14"/>
      <c r="X466" s="14"/>
      <c r="Y466" s="14"/>
      <c r="Z466" s="14"/>
    </row>
    <row r="467" spans="1:26" x14ac:dyDescent="0.25">
      <c r="A467" s="127"/>
      <c r="B467" s="27"/>
      <c r="C467" s="24"/>
      <c r="D467" s="24"/>
      <c r="E467" s="28"/>
      <c r="F467" s="353"/>
      <c r="G467" s="353"/>
      <c r="H467" s="353"/>
      <c r="I467" s="353"/>
      <c r="J467" s="28"/>
      <c r="K467" s="28"/>
      <c r="L467" s="60"/>
      <c r="M467" s="14"/>
      <c r="N467" s="14"/>
      <c r="O467" s="14"/>
      <c r="P467" s="14"/>
      <c r="Q467" s="14"/>
      <c r="R467" s="14"/>
      <c r="S467" s="14"/>
      <c r="T467" s="14"/>
      <c r="U467" s="14"/>
      <c r="V467" s="14"/>
      <c r="W467" s="14"/>
      <c r="X467" s="14"/>
      <c r="Y467" s="14"/>
      <c r="Z467" s="14"/>
    </row>
    <row r="468" spans="1:26" x14ac:dyDescent="0.25">
      <c r="A468" s="127"/>
      <c r="B468" s="27"/>
      <c r="C468" s="24"/>
      <c r="D468" s="24"/>
      <c r="E468" s="28"/>
      <c r="F468" s="353"/>
      <c r="G468" s="353"/>
      <c r="H468" s="353"/>
      <c r="I468" s="353"/>
      <c r="J468" s="28"/>
      <c r="K468" s="28"/>
      <c r="L468" s="60"/>
      <c r="M468" s="14"/>
      <c r="N468" s="14"/>
      <c r="O468" s="14"/>
      <c r="P468" s="14"/>
      <c r="Q468" s="14"/>
      <c r="R468" s="14"/>
      <c r="S468" s="14"/>
      <c r="T468" s="14"/>
      <c r="U468" s="14"/>
      <c r="V468" s="14"/>
      <c r="W468" s="14"/>
      <c r="X468" s="14"/>
      <c r="Y468" s="14"/>
      <c r="Z468" s="14"/>
    </row>
    <row r="469" spans="1:26" x14ac:dyDescent="0.25">
      <c r="A469" s="127"/>
      <c r="B469" s="27"/>
      <c r="C469" s="28"/>
      <c r="D469" s="28"/>
      <c r="E469" s="24"/>
      <c r="J469" s="24"/>
      <c r="K469" s="24"/>
      <c r="L469" s="60"/>
      <c r="M469" s="14"/>
      <c r="N469" s="14"/>
      <c r="O469" s="14"/>
      <c r="P469" s="14"/>
      <c r="Q469" s="14"/>
      <c r="R469" s="14"/>
      <c r="S469" s="14"/>
      <c r="T469" s="14"/>
      <c r="U469" s="14"/>
      <c r="V469" s="14"/>
      <c r="W469" s="14"/>
      <c r="X469" s="14"/>
      <c r="Y469" s="14"/>
      <c r="Z469" s="14"/>
    </row>
    <row r="470" spans="1:26" x14ac:dyDescent="0.25">
      <c r="A470" s="127"/>
      <c r="B470" s="27"/>
      <c r="C470" s="24"/>
      <c r="D470" s="24"/>
      <c r="E470" s="28"/>
      <c r="F470" s="353"/>
      <c r="G470" s="353"/>
      <c r="H470" s="353"/>
      <c r="I470" s="353"/>
      <c r="J470" s="28"/>
      <c r="K470" s="28"/>
      <c r="L470" s="60"/>
      <c r="M470" s="14"/>
      <c r="N470" s="14"/>
      <c r="O470" s="14"/>
      <c r="P470" s="14"/>
      <c r="Q470" s="14"/>
      <c r="R470" s="14"/>
      <c r="S470" s="14"/>
      <c r="T470" s="14"/>
      <c r="U470" s="14"/>
      <c r="V470" s="14"/>
      <c r="W470" s="14"/>
      <c r="X470" s="14"/>
      <c r="Y470" s="14"/>
      <c r="Z470" s="14"/>
    </row>
    <row r="471" spans="1:26" x14ac:dyDescent="0.25">
      <c r="A471" s="127"/>
      <c r="B471" s="27"/>
      <c r="C471" s="24"/>
      <c r="D471" s="24"/>
      <c r="E471" s="28"/>
      <c r="F471" s="353"/>
      <c r="G471" s="353"/>
      <c r="H471" s="353"/>
      <c r="I471" s="353"/>
      <c r="J471" s="28"/>
      <c r="K471" s="28"/>
      <c r="L471" s="60"/>
      <c r="M471" s="14"/>
      <c r="N471" s="14"/>
      <c r="O471" s="14"/>
      <c r="P471" s="14"/>
      <c r="Q471" s="14"/>
      <c r="R471" s="14"/>
      <c r="S471" s="14"/>
      <c r="T471" s="14"/>
      <c r="U471" s="14"/>
      <c r="V471" s="14"/>
      <c r="W471" s="14"/>
      <c r="X471" s="14"/>
      <c r="Y471" s="14"/>
      <c r="Z471" s="14"/>
    </row>
    <row r="472" spans="1:26" x14ac:dyDescent="0.25">
      <c r="A472" s="127"/>
      <c r="B472" s="27"/>
      <c r="C472" s="24"/>
      <c r="D472" s="24"/>
      <c r="E472" s="28"/>
      <c r="F472" s="353"/>
      <c r="G472" s="353"/>
      <c r="H472" s="353"/>
      <c r="I472" s="353"/>
      <c r="J472" s="28"/>
      <c r="K472" s="28"/>
      <c r="L472" s="60"/>
      <c r="M472" s="14"/>
      <c r="N472" s="14"/>
      <c r="O472" s="14"/>
      <c r="P472" s="14"/>
      <c r="Q472" s="14"/>
      <c r="R472" s="14"/>
      <c r="S472" s="14"/>
      <c r="T472" s="14"/>
      <c r="U472" s="14"/>
      <c r="V472" s="14"/>
      <c r="W472" s="14"/>
      <c r="X472" s="14"/>
      <c r="Y472" s="14"/>
      <c r="Z472" s="14"/>
    </row>
    <row r="473" spans="1:26" x14ac:dyDescent="0.25">
      <c r="A473" s="127"/>
      <c r="B473" s="27"/>
      <c r="C473" s="24"/>
      <c r="D473" s="24"/>
      <c r="E473" s="28"/>
      <c r="F473" s="353"/>
      <c r="G473" s="353"/>
      <c r="H473" s="353"/>
      <c r="I473" s="353"/>
      <c r="J473" s="28"/>
      <c r="K473" s="28"/>
      <c r="L473" s="60"/>
      <c r="M473" s="14"/>
      <c r="N473" s="14"/>
      <c r="O473" s="14"/>
      <c r="P473" s="14"/>
      <c r="Q473" s="14"/>
      <c r="R473" s="14"/>
      <c r="S473" s="14"/>
      <c r="T473" s="14"/>
      <c r="U473" s="14"/>
      <c r="V473" s="14"/>
      <c r="W473" s="14"/>
      <c r="X473" s="14"/>
      <c r="Y473" s="14"/>
      <c r="Z473" s="14"/>
    </row>
    <row r="474" spans="1:26" x14ac:dyDescent="0.25">
      <c r="A474" s="127"/>
      <c r="B474" s="27"/>
      <c r="C474" s="24"/>
      <c r="D474" s="24"/>
      <c r="E474" s="28"/>
      <c r="F474" s="353"/>
      <c r="G474" s="353"/>
      <c r="H474" s="353"/>
      <c r="I474" s="353"/>
      <c r="J474" s="28"/>
      <c r="K474" s="28"/>
      <c r="L474" s="60"/>
      <c r="M474" s="14"/>
      <c r="N474" s="14"/>
      <c r="O474" s="14"/>
      <c r="P474" s="14"/>
      <c r="Q474" s="14"/>
      <c r="R474" s="14"/>
      <c r="S474" s="14"/>
      <c r="T474" s="14"/>
      <c r="U474" s="14"/>
      <c r="V474" s="14"/>
      <c r="W474" s="14"/>
      <c r="X474" s="14"/>
      <c r="Y474" s="14"/>
      <c r="Z474" s="14"/>
    </row>
    <row r="475" spans="1:26" x14ac:dyDescent="0.25">
      <c r="A475" s="127"/>
      <c r="B475" s="27"/>
      <c r="C475" s="24"/>
      <c r="D475" s="24"/>
      <c r="E475" s="28"/>
      <c r="F475" s="353"/>
      <c r="G475" s="353"/>
      <c r="H475" s="353"/>
      <c r="I475" s="353"/>
      <c r="J475" s="28"/>
      <c r="K475" s="28"/>
      <c r="L475" s="60"/>
      <c r="M475" s="14"/>
      <c r="N475" s="14"/>
      <c r="O475" s="14"/>
      <c r="P475" s="14"/>
      <c r="Q475" s="14"/>
      <c r="R475" s="14"/>
      <c r="S475" s="14"/>
      <c r="T475" s="14"/>
      <c r="U475" s="14"/>
      <c r="V475" s="14"/>
      <c r="W475" s="14"/>
      <c r="X475" s="14"/>
      <c r="Y475" s="14"/>
      <c r="Z475" s="14"/>
    </row>
    <row r="476" spans="1:26" x14ac:dyDescent="0.25">
      <c r="A476" s="127"/>
      <c r="B476" s="27"/>
      <c r="C476" s="24"/>
      <c r="D476" s="24"/>
      <c r="E476" s="28"/>
      <c r="F476" s="353"/>
      <c r="G476" s="353"/>
      <c r="H476" s="353"/>
      <c r="I476" s="353"/>
      <c r="J476" s="28"/>
      <c r="K476" s="28"/>
      <c r="L476" s="60"/>
      <c r="M476" s="14"/>
      <c r="N476" s="14"/>
      <c r="O476" s="14"/>
      <c r="P476" s="14"/>
      <c r="Q476" s="14"/>
      <c r="R476" s="14"/>
      <c r="S476" s="14"/>
      <c r="T476" s="14"/>
      <c r="U476" s="14"/>
      <c r="V476" s="14"/>
      <c r="W476" s="14"/>
      <c r="X476" s="14"/>
      <c r="Y476" s="14"/>
      <c r="Z476" s="14"/>
    </row>
    <row r="477" spans="1:26" x14ac:dyDescent="0.25">
      <c r="A477" s="127"/>
      <c r="B477" s="27"/>
      <c r="C477" s="24"/>
      <c r="D477" s="24"/>
      <c r="E477" s="28"/>
      <c r="F477" s="353"/>
      <c r="G477" s="353"/>
      <c r="H477" s="353"/>
      <c r="I477" s="353"/>
      <c r="J477" s="28"/>
      <c r="K477" s="28"/>
      <c r="L477" s="60"/>
      <c r="M477" s="14"/>
      <c r="N477" s="14"/>
      <c r="O477" s="14"/>
      <c r="P477" s="14"/>
      <c r="Q477" s="14"/>
      <c r="R477" s="14"/>
      <c r="S477" s="14"/>
      <c r="T477" s="14"/>
      <c r="U477" s="14"/>
      <c r="V477" s="14"/>
      <c r="W477" s="14"/>
      <c r="X477" s="14"/>
      <c r="Y477" s="14"/>
      <c r="Z477" s="14"/>
    </row>
    <row r="478" spans="1:26" x14ac:dyDescent="0.25">
      <c r="A478" s="127"/>
      <c r="B478" s="27"/>
      <c r="C478" s="24"/>
      <c r="D478" s="24"/>
      <c r="E478" s="28"/>
      <c r="F478" s="353"/>
      <c r="G478" s="353"/>
      <c r="H478" s="353"/>
      <c r="I478" s="353"/>
      <c r="J478" s="28"/>
      <c r="K478" s="28"/>
      <c r="L478" s="60"/>
      <c r="M478" s="14"/>
      <c r="N478" s="14"/>
      <c r="O478" s="14"/>
      <c r="P478" s="14"/>
      <c r="Q478" s="14"/>
      <c r="R478" s="14"/>
      <c r="S478" s="14"/>
      <c r="T478" s="14"/>
      <c r="U478" s="14"/>
      <c r="V478" s="14"/>
      <c r="W478" s="14"/>
      <c r="X478" s="14"/>
      <c r="Y478" s="14"/>
      <c r="Z478" s="14"/>
    </row>
    <row r="479" spans="1:26" x14ac:dyDescent="0.25">
      <c r="A479" s="127"/>
      <c r="B479" s="27"/>
      <c r="C479" s="24"/>
      <c r="D479" s="24"/>
      <c r="E479" s="28"/>
      <c r="F479" s="353"/>
      <c r="G479" s="353"/>
      <c r="H479" s="353"/>
      <c r="I479" s="353"/>
      <c r="J479" s="28"/>
      <c r="K479" s="28"/>
      <c r="L479" s="60"/>
      <c r="M479" s="14"/>
      <c r="N479" s="14"/>
      <c r="O479" s="14"/>
      <c r="P479" s="14"/>
      <c r="Q479" s="14"/>
      <c r="R479" s="14"/>
      <c r="S479" s="14"/>
      <c r="T479" s="14"/>
      <c r="U479" s="14"/>
      <c r="V479" s="14"/>
      <c r="W479" s="14"/>
      <c r="X479" s="14"/>
      <c r="Y479" s="14"/>
      <c r="Z479" s="14"/>
    </row>
    <row r="480" spans="1:26" x14ac:dyDescent="0.25">
      <c r="A480" s="127"/>
      <c r="B480" s="27"/>
      <c r="C480" s="24"/>
      <c r="D480" s="24"/>
      <c r="E480" s="28"/>
      <c r="F480" s="353"/>
      <c r="G480" s="353"/>
      <c r="H480" s="353"/>
      <c r="I480" s="353"/>
      <c r="J480" s="28"/>
      <c r="K480" s="28"/>
      <c r="L480" s="60"/>
      <c r="M480" s="14"/>
      <c r="N480" s="14"/>
      <c r="O480" s="14"/>
      <c r="P480" s="14"/>
      <c r="Q480" s="14"/>
      <c r="R480" s="14"/>
      <c r="S480" s="14"/>
      <c r="T480" s="14"/>
      <c r="U480" s="14"/>
      <c r="V480" s="14"/>
      <c r="W480" s="14"/>
      <c r="X480" s="14"/>
      <c r="Y480" s="14"/>
      <c r="Z480" s="14"/>
    </row>
    <row r="481" spans="1:26" x14ac:dyDescent="0.25">
      <c r="A481" s="127"/>
      <c r="B481" s="29"/>
      <c r="C481" s="23"/>
      <c r="D481" s="23"/>
      <c r="E481" s="24"/>
      <c r="J481" s="24"/>
      <c r="K481" s="24"/>
      <c r="L481" s="60"/>
      <c r="M481" s="14"/>
      <c r="N481" s="14"/>
      <c r="O481" s="14"/>
      <c r="P481" s="14"/>
      <c r="Q481" s="14"/>
      <c r="R481" s="14"/>
      <c r="S481" s="14"/>
      <c r="T481" s="14"/>
      <c r="U481" s="14"/>
      <c r="V481" s="14"/>
      <c r="W481" s="14"/>
      <c r="X481" s="14"/>
      <c r="Y481" s="14"/>
      <c r="Z481" s="14"/>
    </row>
    <row r="482" spans="1:26" x14ac:dyDescent="0.25">
      <c r="A482" s="127"/>
      <c r="B482" s="27"/>
      <c r="C482" s="28"/>
      <c r="D482" s="28"/>
      <c r="E482" s="24"/>
      <c r="J482" s="24"/>
      <c r="K482" s="24"/>
      <c r="L482" s="60"/>
      <c r="M482" s="14"/>
      <c r="N482" s="14"/>
      <c r="O482" s="14"/>
      <c r="P482" s="14"/>
      <c r="Q482" s="14"/>
      <c r="R482" s="14"/>
      <c r="S482" s="14"/>
      <c r="T482" s="14"/>
      <c r="U482" s="14"/>
      <c r="V482" s="14"/>
      <c r="W482" s="14"/>
      <c r="X482" s="14"/>
      <c r="Y482" s="14"/>
      <c r="Z482" s="14"/>
    </row>
    <row r="483" spans="1:26" x14ac:dyDescent="0.25">
      <c r="A483" s="127"/>
      <c r="B483" s="27"/>
      <c r="C483" s="28"/>
      <c r="D483" s="28"/>
      <c r="E483" s="24"/>
      <c r="J483" s="24"/>
      <c r="K483" s="24"/>
      <c r="L483" s="60"/>
      <c r="M483" s="14"/>
      <c r="N483" s="14"/>
      <c r="O483" s="14"/>
      <c r="P483" s="14"/>
      <c r="Q483" s="14"/>
      <c r="R483" s="14"/>
      <c r="S483" s="14"/>
      <c r="T483" s="14"/>
      <c r="U483" s="14"/>
      <c r="V483" s="14"/>
      <c r="W483" s="14"/>
      <c r="X483" s="14"/>
      <c r="Y483" s="14"/>
      <c r="Z483" s="14"/>
    </row>
    <row r="484" spans="1:26" x14ac:dyDescent="0.25">
      <c r="A484" s="127"/>
      <c r="B484" s="27"/>
      <c r="C484" s="28"/>
      <c r="D484" s="28"/>
      <c r="E484" s="24"/>
      <c r="J484" s="24"/>
      <c r="K484" s="24"/>
      <c r="L484" s="60"/>
      <c r="M484" s="14"/>
      <c r="N484" s="14"/>
      <c r="O484" s="14"/>
      <c r="P484" s="14"/>
      <c r="Q484" s="14"/>
      <c r="R484" s="14"/>
      <c r="S484" s="14"/>
      <c r="T484" s="14"/>
      <c r="U484" s="14"/>
      <c r="V484" s="14"/>
      <c r="W484" s="14"/>
      <c r="X484" s="14"/>
      <c r="Y484" s="14"/>
      <c r="Z484" s="14"/>
    </row>
    <row r="485" spans="1:26" x14ac:dyDescent="0.25">
      <c r="A485" s="127"/>
      <c r="B485" s="27"/>
      <c r="C485" s="28"/>
      <c r="D485" s="28"/>
      <c r="E485" s="24"/>
      <c r="J485" s="24"/>
      <c r="K485" s="24"/>
      <c r="L485" s="60"/>
      <c r="M485" s="14"/>
      <c r="N485" s="14"/>
      <c r="O485" s="14"/>
      <c r="P485" s="14"/>
      <c r="Q485" s="14"/>
      <c r="R485" s="14"/>
      <c r="S485" s="14"/>
      <c r="T485" s="14"/>
      <c r="U485" s="14"/>
      <c r="V485" s="14"/>
      <c r="W485" s="14"/>
      <c r="X485" s="14"/>
      <c r="Y485" s="14"/>
      <c r="Z485" s="14"/>
    </row>
    <row r="486" spans="1:26" x14ac:dyDescent="0.25">
      <c r="A486" s="127"/>
      <c r="B486" s="27"/>
      <c r="C486" s="24"/>
      <c r="D486" s="24"/>
      <c r="E486" s="28"/>
      <c r="F486" s="353"/>
      <c r="G486" s="353"/>
      <c r="H486" s="353"/>
      <c r="I486" s="353"/>
      <c r="J486" s="28"/>
      <c r="K486" s="28"/>
      <c r="L486" s="60"/>
      <c r="M486" s="14"/>
      <c r="N486" s="14"/>
      <c r="O486" s="14"/>
      <c r="P486" s="14"/>
      <c r="Q486" s="14"/>
      <c r="R486" s="14"/>
      <c r="S486" s="14"/>
      <c r="T486" s="14"/>
      <c r="U486" s="14"/>
      <c r="V486" s="14"/>
      <c r="W486" s="14"/>
      <c r="X486" s="14"/>
      <c r="Y486" s="14"/>
      <c r="Z486" s="14"/>
    </row>
    <row r="487" spans="1:26" x14ac:dyDescent="0.25">
      <c r="A487" s="127"/>
      <c r="B487" s="27"/>
      <c r="C487" s="24"/>
      <c r="D487" s="24"/>
      <c r="E487" s="28"/>
      <c r="F487" s="353"/>
      <c r="G487" s="353"/>
      <c r="H487" s="353"/>
      <c r="I487" s="353"/>
      <c r="J487" s="28"/>
      <c r="K487" s="28"/>
      <c r="L487" s="60"/>
      <c r="M487" s="14"/>
      <c r="N487" s="14"/>
      <c r="O487" s="14"/>
      <c r="P487" s="14"/>
      <c r="Q487" s="14"/>
      <c r="R487" s="14"/>
      <c r="S487" s="14"/>
      <c r="T487" s="14"/>
      <c r="U487" s="14"/>
      <c r="V487" s="14"/>
      <c r="W487" s="14"/>
      <c r="X487" s="14"/>
      <c r="Y487" s="14"/>
      <c r="Z487" s="14"/>
    </row>
    <row r="488" spans="1:26" x14ac:dyDescent="0.25">
      <c r="A488" s="127"/>
      <c r="B488" s="27"/>
      <c r="C488" s="24"/>
      <c r="D488" s="24"/>
      <c r="E488" s="28"/>
      <c r="F488" s="353"/>
      <c r="G488" s="353"/>
      <c r="H488" s="353"/>
      <c r="I488" s="353"/>
      <c r="J488" s="28"/>
      <c r="K488" s="28"/>
      <c r="L488" s="60"/>
      <c r="M488" s="14"/>
      <c r="N488" s="14"/>
      <c r="O488" s="14"/>
      <c r="P488" s="14"/>
      <c r="Q488" s="14"/>
      <c r="R488" s="14"/>
      <c r="S488" s="14"/>
      <c r="T488" s="14"/>
      <c r="U488" s="14"/>
      <c r="V488" s="14"/>
      <c r="W488" s="14"/>
      <c r="X488" s="14"/>
      <c r="Y488" s="14"/>
      <c r="Z488" s="14"/>
    </row>
    <row r="489" spans="1:26" x14ac:dyDescent="0.25">
      <c r="A489" s="127"/>
      <c r="B489" s="27"/>
      <c r="C489" s="24"/>
      <c r="D489" s="24"/>
      <c r="E489" s="28"/>
      <c r="F489" s="353"/>
      <c r="G489" s="353"/>
      <c r="H489" s="353"/>
      <c r="I489" s="353"/>
      <c r="J489" s="28"/>
      <c r="K489" s="28"/>
      <c r="L489" s="60"/>
      <c r="M489" s="14"/>
      <c r="N489" s="14"/>
      <c r="O489" s="14"/>
      <c r="P489" s="14"/>
      <c r="Q489" s="14"/>
      <c r="R489" s="14"/>
      <c r="S489" s="14"/>
      <c r="T489" s="14"/>
      <c r="U489" s="14"/>
      <c r="V489" s="14"/>
      <c r="W489" s="14"/>
      <c r="X489" s="14"/>
      <c r="Y489" s="14"/>
      <c r="Z489" s="14"/>
    </row>
    <row r="490" spans="1:26" x14ac:dyDescent="0.25">
      <c r="A490" s="127"/>
      <c r="B490" s="27"/>
      <c r="C490" s="24"/>
      <c r="D490" s="24"/>
      <c r="E490" s="28"/>
      <c r="F490" s="353"/>
      <c r="G490" s="353"/>
      <c r="H490" s="353"/>
      <c r="I490" s="353"/>
      <c r="J490" s="28"/>
      <c r="K490" s="28"/>
      <c r="L490" s="60"/>
      <c r="M490" s="14"/>
      <c r="N490" s="14"/>
      <c r="O490" s="14"/>
      <c r="P490" s="14"/>
      <c r="Q490" s="14"/>
      <c r="R490" s="14"/>
      <c r="S490" s="14"/>
      <c r="T490" s="14"/>
      <c r="U490" s="14"/>
      <c r="V490" s="14"/>
      <c r="W490" s="14"/>
      <c r="X490" s="14"/>
      <c r="Y490" s="14"/>
      <c r="Z490" s="14"/>
    </row>
    <row r="491" spans="1:26" x14ac:dyDescent="0.25">
      <c r="A491" s="127"/>
      <c r="B491" s="27"/>
      <c r="C491" s="24"/>
      <c r="D491" s="24"/>
      <c r="E491" s="28"/>
      <c r="F491" s="353"/>
      <c r="G491" s="353"/>
      <c r="H491" s="353"/>
      <c r="I491" s="353"/>
      <c r="J491" s="28"/>
      <c r="K491" s="28"/>
      <c r="L491" s="60"/>
      <c r="M491" s="14"/>
      <c r="N491" s="14"/>
      <c r="O491" s="14"/>
      <c r="P491" s="14"/>
      <c r="Q491" s="14"/>
      <c r="R491" s="14"/>
      <c r="S491" s="14"/>
      <c r="T491" s="14"/>
      <c r="U491" s="14"/>
      <c r="V491" s="14"/>
      <c r="W491" s="14"/>
      <c r="X491" s="14"/>
      <c r="Y491" s="14"/>
      <c r="Z491" s="14"/>
    </row>
    <row r="492" spans="1:26" x14ac:dyDescent="0.25">
      <c r="A492" s="127"/>
      <c r="B492" s="27"/>
      <c r="C492" s="24"/>
      <c r="D492" s="24"/>
      <c r="E492" s="28"/>
      <c r="F492" s="353"/>
      <c r="G492" s="353"/>
      <c r="H492" s="353"/>
      <c r="I492" s="353"/>
      <c r="J492" s="28"/>
      <c r="K492" s="28"/>
      <c r="L492" s="60"/>
      <c r="M492" s="14"/>
      <c r="N492" s="14"/>
      <c r="O492" s="14"/>
      <c r="P492" s="14"/>
      <c r="Q492" s="14"/>
      <c r="R492" s="14"/>
      <c r="S492" s="14"/>
      <c r="T492" s="14"/>
      <c r="U492" s="14"/>
      <c r="V492" s="14"/>
      <c r="W492" s="14"/>
      <c r="X492" s="14"/>
      <c r="Y492" s="14"/>
      <c r="Z492" s="14"/>
    </row>
    <row r="493" spans="1:26" x14ac:dyDescent="0.25">
      <c r="A493" s="127"/>
      <c r="B493" s="27"/>
      <c r="C493" s="24"/>
      <c r="D493" s="24"/>
      <c r="E493" s="28"/>
      <c r="F493" s="353"/>
      <c r="G493" s="353"/>
      <c r="H493" s="353"/>
      <c r="I493" s="353"/>
      <c r="J493" s="28"/>
      <c r="K493" s="28"/>
      <c r="L493" s="60"/>
      <c r="M493" s="14"/>
      <c r="N493" s="14"/>
      <c r="O493" s="14"/>
      <c r="P493" s="14"/>
      <c r="Q493" s="14"/>
      <c r="R493" s="14"/>
      <c r="S493" s="14"/>
      <c r="T493" s="14"/>
      <c r="U493" s="14"/>
      <c r="V493" s="14"/>
      <c r="W493" s="14"/>
      <c r="X493" s="14"/>
      <c r="Y493" s="14"/>
      <c r="Z493" s="14"/>
    </row>
    <row r="494" spans="1:26" x14ac:dyDescent="0.25">
      <c r="A494" s="127"/>
      <c r="B494" s="27"/>
      <c r="C494" s="24"/>
      <c r="D494" s="24"/>
      <c r="E494" s="28"/>
      <c r="F494" s="353"/>
      <c r="G494" s="353"/>
      <c r="H494" s="353"/>
      <c r="I494" s="353"/>
      <c r="J494" s="28"/>
      <c r="K494" s="28"/>
      <c r="L494" s="60"/>
      <c r="M494" s="14"/>
      <c r="N494" s="14"/>
      <c r="O494" s="14"/>
      <c r="P494" s="14"/>
      <c r="Q494" s="14"/>
      <c r="R494" s="14"/>
      <c r="S494" s="14"/>
      <c r="T494" s="14"/>
      <c r="U494" s="14"/>
      <c r="V494" s="14"/>
      <c r="W494" s="14"/>
      <c r="X494" s="14"/>
      <c r="Y494" s="14"/>
      <c r="Z494" s="14"/>
    </row>
    <row r="495" spans="1:26" x14ac:dyDescent="0.25">
      <c r="A495" s="127"/>
      <c r="B495" s="27"/>
      <c r="C495" s="28"/>
      <c r="D495" s="28"/>
      <c r="E495" s="24"/>
      <c r="J495" s="24"/>
      <c r="K495" s="24"/>
      <c r="L495" s="60"/>
      <c r="M495" s="14"/>
      <c r="N495" s="14"/>
      <c r="O495" s="14"/>
      <c r="P495" s="14"/>
      <c r="Q495" s="14"/>
      <c r="R495" s="14"/>
      <c r="S495" s="14"/>
      <c r="T495" s="14"/>
      <c r="U495" s="14"/>
      <c r="V495" s="14"/>
      <c r="W495" s="14"/>
      <c r="X495" s="14"/>
      <c r="Y495" s="14"/>
      <c r="Z495" s="14"/>
    </row>
    <row r="496" spans="1:26" x14ac:dyDescent="0.25">
      <c r="A496" s="127"/>
      <c r="B496" s="27"/>
      <c r="C496" s="24"/>
      <c r="D496" s="24"/>
      <c r="E496" s="28"/>
      <c r="F496" s="353"/>
      <c r="G496" s="353"/>
      <c r="H496" s="353"/>
      <c r="I496" s="353"/>
      <c r="J496" s="28"/>
      <c r="K496" s="28"/>
      <c r="L496" s="60"/>
      <c r="M496" s="14"/>
      <c r="N496" s="14"/>
      <c r="O496" s="14"/>
      <c r="P496" s="14"/>
      <c r="Q496" s="14"/>
      <c r="R496" s="14"/>
      <c r="S496" s="14"/>
      <c r="T496" s="14"/>
      <c r="U496" s="14"/>
      <c r="V496" s="14"/>
      <c r="W496" s="14"/>
      <c r="X496" s="14"/>
      <c r="Y496" s="14"/>
      <c r="Z496" s="14"/>
    </row>
    <row r="497" spans="1:26" x14ac:dyDescent="0.25">
      <c r="A497" s="127"/>
      <c r="B497" s="27"/>
      <c r="C497" s="24"/>
      <c r="D497" s="24"/>
      <c r="E497" s="28"/>
      <c r="F497" s="353"/>
      <c r="G497" s="353"/>
      <c r="H497" s="353"/>
      <c r="I497" s="353"/>
      <c r="J497" s="28"/>
      <c r="K497" s="28"/>
      <c r="L497" s="60"/>
      <c r="M497" s="14"/>
      <c r="N497" s="14"/>
      <c r="O497" s="14"/>
      <c r="P497" s="14"/>
      <c r="Q497" s="14"/>
      <c r="R497" s="14"/>
      <c r="S497" s="14"/>
      <c r="T497" s="14"/>
      <c r="U497" s="14"/>
      <c r="V497" s="14"/>
      <c r="W497" s="14"/>
      <c r="X497" s="14"/>
      <c r="Y497" s="14"/>
      <c r="Z497" s="14"/>
    </row>
    <row r="498" spans="1:26" x14ac:dyDescent="0.25">
      <c r="A498" s="127"/>
      <c r="B498" s="27"/>
      <c r="C498" s="24"/>
      <c r="D498" s="24"/>
      <c r="E498" s="28"/>
      <c r="F498" s="353"/>
      <c r="G498" s="353"/>
      <c r="H498" s="353"/>
      <c r="I498" s="353"/>
      <c r="J498" s="28"/>
      <c r="K498" s="28"/>
      <c r="L498" s="60"/>
      <c r="M498" s="14"/>
      <c r="N498" s="14"/>
      <c r="O498" s="14"/>
      <c r="P498" s="14"/>
      <c r="Q498" s="14"/>
      <c r="R498" s="14"/>
      <c r="S498" s="14"/>
      <c r="T498" s="14"/>
      <c r="U498" s="14"/>
      <c r="V498" s="14"/>
      <c r="W498" s="14"/>
      <c r="X498" s="14"/>
      <c r="Y498" s="14"/>
      <c r="Z498" s="14"/>
    </row>
    <row r="499" spans="1:26" x14ac:dyDescent="0.25">
      <c r="A499" s="127"/>
      <c r="B499" s="27"/>
      <c r="C499" s="24"/>
      <c r="D499" s="24"/>
      <c r="E499" s="28"/>
      <c r="F499" s="353"/>
      <c r="G499" s="353"/>
      <c r="H499" s="353"/>
      <c r="I499" s="353"/>
      <c r="J499" s="28"/>
      <c r="K499" s="28"/>
      <c r="L499" s="60"/>
      <c r="M499" s="14"/>
      <c r="N499" s="14"/>
      <c r="O499" s="14"/>
      <c r="P499" s="14"/>
      <c r="Q499" s="14"/>
      <c r="R499" s="14"/>
      <c r="S499" s="14"/>
      <c r="T499" s="14"/>
      <c r="U499" s="14"/>
      <c r="V499" s="14"/>
      <c r="W499" s="14"/>
      <c r="X499" s="14"/>
      <c r="Y499" s="14"/>
      <c r="Z499" s="14"/>
    </row>
    <row r="500" spans="1:26" x14ac:dyDescent="0.25">
      <c r="A500" s="127"/>
      <c r="B500" s="27"/>
      <c r="C500" s="24"/>
      <c r="D500" s="24"/>
      <c r="E500" s="28"/>
      <c r="F500" s="353"/>
      <c r="G500" s="353"/>
      <c r="H500" s="353"/>
      <c r="I500" s="353"/>
      <c r="J500" s="28"/>
      <c r="K500" s="28"/>
      <c r="L500" s="60"/>
      <c r="M500" s="14"/>
      <c r="N500" s="14"/>
      <c r="O500" s="14"/>
      <c r="P500" s="14"/>
      <c r="Q500" s="14"/>
      <c r="R500" s="14"/>
      <c r="S500" s="14"/>
      <c r="T500" s="14"/>
      <c r="U500" s="14"/>
      <c r="V500" s="14"/>
      <c r="W500" s="14"/>
      <c r="X500" s="14"/>
      <c r="Y500" s="14"/>
      <c r="Z500" s="14"/>
    </row>
    <row r="501" spans="1:26" x14ac:dyDescent="0.25">
      <c r="A501" s="127"/>
      <c r="B501" s="27"/>
      <c r="C501" s="24"/>
      <c r="D501" s="24"/>
      <c r="E501" s="28"/>
      <c r="F501" s="353"/>
      <c r="G501" s="353"/>
      <c r="H501" s="353"/>
      <c r="I501" s="353"/>
      <c r="J501" s="28"/>
      <c r="K501" s="28"/>
      <c r="L501" s="60"/>
      <c r="M501" s="14"/>
      <c r="N501" s="14"/>
      <c r="O501" s="14"/>
      <c r="P501" s="14"/>
      <c r="Q501" s="14"/>
      <c r="R501" s="14"/>
      <c r="S501" s="14"/>
      <c r="T501" s="14"/>
      <c r="U501" s="14"/>
      <c r="V501" s="14"/>
      <c r="W501" s="14"/>
      <c r="X501" s="14"/>
      <c r="Y501" s="14"/>
      <c r="Z501" s="14"/>
    </row>
    <row r="502" spans="1:26" x14ac:dyDescent="0.25">
      <c r="A502" s="127"/>
      <c r="B502" s="27"/>
      <c r="C502" s="24"/>
      <c r="D502" s="24"/>
      <c r="E502" s="28"/>
      <c r="F502" s="353"/>
      <c r="G502" s="353"/>
      <c r="H502" s="353"/>
      <c r="I502" s="353"/>
      <c r="J502" s="28"/>
      <c r="K502" s="28"/>
      <c r="L502" s="60"/>
      <c r="M502" s="14"/>
      <c r="N502" s="14"/>
      <c r="O502" s="14"/>
      <c r="P502" s="14"/>
      <c r="Q502" s="14"/>
      <c r="R502" s="14"/>
      <c r="S502" s="14"/>
      <c r="T502" s="14"/>
      <c r="U502" s="14"/>
      <c r="V502" s="14"/>
      <c r="W502" s="14"/>
      <c r="X502" s="14"/>
      <c r="Y502" s="14"/>
      <c r="Z502" s="14"/>
    </row>
    <row r="503" spans="1:26" x14ac:dyDescent="0.25">
      <c r="A503" s="127"/>
      <c r="B503" s="27"/>
      <c r="C503" s="24"/>
      <c r="D503" s="24"/>
      <c r="E503" s="28"/>
      <c r="F503" s="353"/>
      <c r="G503" s="353"/>
      <c r="H503" s="353"/>
      <c r="I503" s="353"/>
      <c r="J503" s="28"/>
      <c r="K503" s="28"/>
      <c r="L503" s="60"/>
      <c r="M503" s="14"/>
      <c r="N503" s="14"/>
      <c r="O503" s="14"/>
      <c r="P503" s="14"/>
      <c r="Q503" s="14"/>
      <c r="R503" s="14"/>
      <c r="S503" s="14"/>
      <c r="T503" s="14"/>
      <c r="U503" s="14"/>
      <c r="V503" s="14"/>
      <c r="W503" s="14"/>
      <c r="X503" s="14"/>
      <c r="Y503" s="14"/>
      <c r="Z503" s="14"/>
    </row>
    <row r="504" spans="1:26" x14ac:dyDescent="0.25">
      <c r="A504" s="127"/>
      <c r="B504" s="27"/>
      <c r="C504" s="24"/>
      <c r="D504" s="24"/>
      <c r="E504" s="28"/>
      <c r="F504" s="353"/>
      <c r="G504" s="353"/>
      <c r="H504" s="353"/>
      <c r="I504" s="353"/>
      <c r="J504" s="28"/>
      <c r="K504" s="28"/>
      <c r="L504" s="60"/>
      <c r="M504" s="14"/>
      <c r="N504" s="14"/>
      <c r="O504" s="14"/>
      <c r="P504" s="14"/>
      <c r="Q504" s="14"/>
      <c r="R504" s="14"/>
      <c r="S504" s="14"/>
      <c r="T504" s="14"/>
      <c r="U504" s="14"/>
      <c r="V504" s="14"/>
      <c r="W504" s="14"/>
      <c r="X504" s="14"/>
      <c r="Y504" s="14"/>
      <c r="Z504" s="14"/>
    </row>
    <row r="505" spans="1:26" x14ac:dyDescent="0.25">
      <c r="A505" s="127"/>
      <c r="B505" s="27"/>
      <c r="C505" s="24"/>
      <c r="D505" s="24"/>
      <c r="E505" s="28"/>
      <c r="F505" s="353"/>
      <c r="G505" s="353"/>
      <c r="H505" s="353"/>
      <c r="I505" s="353"/>
      <c r="J505" s="28"/>
      <c r="K505" s="28"/>
      <c r="L505" s="60"/>
      <c r="M505" s="14"/>
      <c r="N505" s="14"/>
      <c r="O505" s="14"/>
      <c r="P505" s="14"/>
      <c r="Q505" s="14"/>
      <c r="R505" s="14"/>
      <c r="S505" s="14"/>
      <c r="T505" s="14"/>
      <c r="U505" s="14"/>
      <c r="V505" s="14"/>
      <c r="W505" s="14"/>
      <c r="X505" s="14"/>
      <c r="Y505" s="14"/>
      <c r="Z505" s="14"/>
    </row>
    <row r="506" spans="1:26" x14ac:dyDescent="0.25">
      <c r="A506" s="127"/>
      <c r="B506" s="27"/>
      <c r="C506" s="24"/>
      <c r="D506" s="24"/>
      <c r="E506" s="28"/>
      <c r="F506" s="353"/>
      <c r="G506" s="353"/>
      <c r="H506" s="353"/>
      <c r="I506" s="353"/>
      <c r="J506" s="28"/>
      <c r="K506" s="28"/>
      <c r="L506" s="60"/>
      <c r="M506" s="14"/>
      <c r="N506" s="14"/>
      <c r="O506" s="14"/>
      <c r="P506" s="14"/>
      <c r="Q506" s="14"/>
      <c r="R506" s="14"/>
      <c r="S506" s="14"/>
      <c r="T506" s="14"/>
      <c r="U506" s="14"/>
      <c r="V506" s="14"/>
      <c r="W506" s="14"/>
      <c r="X506" s="14"/>
      <c r="Y506" s="14"/>
      <c r="Z506" s="14"/>
    </row>
    <row r="507" spans="1:26" x14ac:dyDescent="0.25">
      <c r="A507" s="127"/>
      <c r="B507" s="29"/>
      <c r="C507" s="23"/>
      <c r="D507" s="23"/>
      <c r="E507" s="24"/>
      <c r="J507" s="24"/>
      <c r="K507" s="24"/>
      <c r="L507" s="60"/>
      <c r="M507" s="14"/>
      <c r="N507" s="14"/>
      <c r="O507" s="14"/>
      <c r="P507" s="14"/>
      <c r="Q507" s="14"/>
      <c r="R507" s="14"/>
      <c r="S507" s="14"/>
      <c r="T507" s="14"/>
      <c r="U507" s="14"/>
      <c r="V507" s="14"/>
      <c r="W507" s="14"/>
      <c r="X507" s="14"/>
      <c r="Y507" s="14"/>
      <c r="Z507" s="14"/>
    </row>
    <row r="508" spans="1:26" x14ac:dyDescent="0.25">
      <c r="A508" s="127"/>
      <c r="B508" s="32"/>
      <c r="C508" s="33"/>
      <c r="D508" s="33"/>
      <c r="E508" s="24"/>
      <c r="J508" s="24"/>
      <c r="K508" s="24"/>
      <c r="L508" s="60"/>
      <c r="M508" s="14"/>
      <c r="N508" s="14"/>
      <c r="O508" s="14"/>
      <c r="P508" s="14"/>
      <c r="Q508" s="14"/>
      <c r="R508" s="14"/>
      <c r="S508" s="14"/>
      <c r="T508" s="14"/>
      <c r="U508" s="14"/>
      <c r="V508" s="14"/>
      <c r="W508" s="14"/>
      <c r="X508" s="14"/>
      <c r="Y508" s="14"/>
      <c r="Z508" s="14"/>
    </row>
    <row r="509" spans="1:26" x14ac:dyDescent="0.25">
      <c r="A509" s="127"/>
      <c r="B509" s="34"/>
      <c r="C509" s="35"/>
      <c r="D509" s="35"/>
      <c r="E509" s="36"/>
      <c r="F509" s="354"/>
      <c r="G509" s="354"/>
      <c r="H509" s="354"/>
      <c r="I509" s="354"/>
      <c r="J509" s="36"/>
      <c r="K509" s="36"/>
      <c r="L509" s="60"/>
      <c r="M509" s="14"/>
      <c r="N509" s="14"/>
      <c r="O509" s="14"/>
      <c r="P509" s="14"/>
      <c r="Q509" s="14"/>
      <c r="R509" s="14"/>
      <c r="S509" s="14"/>
      <c r="T509" s="14"/>
      <c r="U509" s="14"/>
      <c r="V509" s="14"/>
      <c r="W509" s="14"/>
      <c r="X509" s="14"/>
      <c r="Y509" s="14"/>
      <c r="Z509" s="14"/>
    </row>
    <row r="510" spans="1:26" x14ac:dyDescent="0.25">
      <c r="A510" s="127"/>
      <c r="B510" s="19"/>
      <c r="C510" s="37"/>
      <c r="D510" s="37"/>
      <c r="E510" s="24"/>
      <c r="J510" s="24"/>
      <c r="K510" s="24"/>
      <c r="L510" s="60"/>
      <c r="M510" s="14"/>
      <c r="N510" s="14"/>
      <c r="O510" s="14"/>
      <c r="P510" s="14"/>
      <c r="Q510" s="14"/>
      <c r="R510" s="14"/>
      <c r="S510" s="14"/>
      <c r="T510" s="14"/>
      <c r="U510" s="14"/>
      <c r="V510" s="14"/>
      <c r="W510" s="14"/>
      <c r="X510" s="14"/>
      <c r="Y510" s="14"/>
      <c r="Z510" s="14"/>
    </row>
    <row r="511" spans="1:26" x14ac:dyDescent="0.25">
      <c r="A511" s="127"/>
      <c r="B511" s="19"/>
      <c r="C511" s="37"/>
      <c r="D511" s="37"/>
      <c r="E511" s="24"/>
      <c r="J511" s="24"/>
      <c r="K511" s="24"/>
      <c r="L511" s="60"/>
      <c r="M511" s="14"/>
      <c r="N511" s="14"/>
      <c r="O511" s="14"/>
      <c r="P511" s="14"/>
      <c r="Q511" s="14"/>
      <c r="R511" s="14"/>
      <c r="S511" s="14"/>
      <c r="T511" s="14"/>
      <c r="U511" s="14"/>
      <c r="V511" s="14"/>
      <c r="W511" s="14"/>
      <c r="X511" s="14"/>
      <c r="Y511" s="14"/>
      <c r="Z511" s="14"/>
    </row>
    <row r="512" spans="1:26" x14ac:dyDescent="0.25">
      <c r="A512" s="127"/>
      <c r="B512" s="19"/>
      <c r="C512" s="37"/>
      <c r="D512" s="37"/>
      <c r="E512" s="24"/>
      <c r="J512" s="24"/>
      <c r="K512" s="24"/>
      <c r="L512" s="60"/>
      <c r="M512" s="14"/>
      <c r="N512" s="14"/>
      <c r="O512" s="14"/>
      <c r="P512" s="14"/>
      <c r="Q512" s="14"/>
      <c r="R512" s="14"/>
      <c r="S512" s="14"/>
      <c r="T512" s="14"/>
      <c r="U512" s="14"/>
      <c r="V512" s="14"/>
      <c r="W512" s="14"/>
      <c r="X512" s="14"/>
      <c r="Y512" s="14"/>
      <c r="Z512" s="14"/>
    </row>
    <row r="513" spans="1:26" x14ac:dyDescent="0.25">
      <c r="A513" s="127"/>
      <c r="B513" s="34"/>
      <c r="C513" s="35"/>
      <c r="D513" s="35"/>
      <c r="E513" s="36"/>
      <c r="F513" s="354"/>
      <c r="G513" s="354"/>
      <c r="H513" s="354"/>
      <c r="I513" s="354"/>
      <c r="J513" s="36"/>
      <c r="K513" s="36"/>
      <c r="L513" s="60"/>
      <c r="M513" s="14"/>
      <c r="N513" s="14"/>
      <c r="O513" s="14"/>
      <c r="P513" s="14"/>
      <c r="Q513" s="14"/>
      <c r="R513" s="14"/>
      <c r="S513" s="14"/>
      <c r="T513" s="14"/>
      <c r="U513" s="14"/>
      <c r="V513" s="14"/>
      <c r="W513" s="14"/>
      <c r="X513" s="14"/>
      <c r="Y513" s="14"/>
      <c r="Z513" s="14"/>
    </row>
    <row r="514" spans="1:26" x14ac:dyDescent="0.25">
      <c r="A514" s="127"/>
      <c r="B514" s="19"/>
      <c r="C514" s="37"/>
      <c r="D514" s="37"/>
      <c r="E514" s="24"/>
      <c r="J514" s="24"/>
      <c r="K514" s="24"/>
      <c r="L514" s="60"/>
      <c r="M514" s="14"/>
      <c r="N514" s="14"/>
      <c r="O514" s="14"/>
      <c r="P514" s="14"/>
      <c r="Q514" s="14"/>
      <c r="R514" s="14"/>
      <c r="S514" s="14"/>
      <c r="T514" s="14"/>
      <c r="U514" s="14"/>
      <c r="V514" s="14"/>
      <c r="W514" s="14"/>
      <c r="X514" s="14"/>
      <c r="Y514" s="14"/>
      <c r="Z514" s="14"/>
    </row>
    <row r="515" spans="1:26" x14ac:dyDescent="0.25">
      <c r="A515" s="127"/>
      <c r="B515" s="19"/>
      <c r="C515" s="24"/>
      <c r="D515" s="24"/>
      <c r="E515" s="37"/>
      <c r="F515" s="353"/>
      <c r="G515" s="353"/>
      <c r="H515" s="353"/>
      <c r="I515" s="353"/>
      <c r="J515" s="37"/>
      <c r="K515" s="37"/>
    </row>
    <row r="516" spans="1:26" x14ac:dyDescent="0.25">
      <c r="A516" s="127"/>
      <c r="B516" s="19"/>
      <c r="C516" s="24"/>
      <c r="D516" s="24"/>
      <c r="E516" s="37"/>
      <c r="F516" s="353"/>
      <c r="G516" s="353"/>
      <c r="H516" s="353"/>
      <c r="I516" s="353"/>
      <c r="J516" s="37"/>
      <c r="K516" s="37"/>
    </row>
    <row r="517" spans="1:26" x14ac:dyDescent="0.25">
      <c r="A517" s="127"/>
      <c r="B517" s="19"/>
      <c r="C517" s="24"/>
      <c r="D517" s="24"/>
      <c r="E517" s="37"/>
      <c r="F517" s="353"/>
      <c r="G517" s="353"/>
      <c r="H517" s="353"/>
      <c r="I517" s="353"/>
      <c r="J517" s="37"/>
      <c r="K517" s="37"/>
    </row>
    <row r="518" spans="1:26" x14ac:dyDescent="0.25">
      <c r="A518" s="127"/>
      <c r="B518" s="19"/>
      <c r="C518" s="24"/>
      <c r="D518" s="24"/>
      <c r="E518" s="37"/>
      <c r="F518" s="353"/>
      <c r="G518" s="353"/>
      <c r="H518" s="353"/>
      <c r="I518" s="353"/>
      <c r="J518" s="37"/>
      <c r="K518" s="37"/>
    </row>
    <row r="519" spans="1:26" x14ac:dyDescent="0.25">
      <c r="A519" s="127"/>
      <c r="B519" s="19"/>
      <c r="C519" s="24"/>
      <c r="D519" s="24"/>
      <c r="E519" s="37"/>
      <c r="F519" s="353"/>
      <c r="G519" s="353"/>
      <c r="H519" s="353"/>
      <c r="I519" s="353"/>
      <c r="J519" s="37"/>
      <c r="K519" s="37"/>
    </row>
    <row r="520" spans="1:26" x14ac:dyDescent="0.25">
      <c r="A520" s="127"/>
      <c r="B520" s="19"/>
      <c r="C520" s="24"/>
      <c r="D520" s="24"/>
      <c r="E520" s="37"/>
      <c r="F520" s="353"/>
      <c r="G520" s="353"/>
      <c r="H520" s="353"/>
      <c r="I520" s="353"/>
      <c r="J520" s="37"/>
      <c r="K520" s="37"/>
    </row>
    <row r="521" spans="1:26" x14ac:dyDescent="0.25">
      <c r="A521" s="127"/>
      <c r="B521" s="34"/>
      <c r="C521" s="35"/>
      <c r="D521" s="35"/>
      <c r="E521" s="36"/>
      <c r="F521" s="354"/>
      <c r="G521" s="354"/>
      <c r="H521" s="354"/>
      <c r="I521" s="354"/>
      <c r="J521" s="36"/>
      <c r="K521" s="36"/>
    </row>
    <row r="522" spans="1:26" x14ac:dyDescent="0.25">
      <c r="A522" s="127"/>
      <c r="B522" s="19"/>
      <c r="C522" s="37"/>
      <c r="D522" s="37"/>
      <c r="E522" s="24"/>
      <c r="J522" s="24"/>
      <c r="K522" s="24"/>
    </row>
    <row r="523" spans="1:26" x14ac:dyDescent="0.25">
      <c r="A523" s="127"/>
      <c r="B523" s="19"/>
      <c r="C523" s="37"/>
      <c r="D523" s="37"/>
      <c r="E523" s="24"/>
      <c r="J523" s="24"/>
      <c r="K523" s="24"/>
    </row>
    <row r="524" spans="1:26" x14ac:dyDescent="0.25">
      <c r="A524" s="127"/>
      <c r="B524" s="19"/>
      <c r="C524" s="37"/>
      <c r="D524" s="37"/>
      <c r="E524" s="24"/>
      <c r="J524" s="24"/>
      <c r="K524" s="24"/>
    </row>
    <row r="525" spans="1:26" x14ac:dyDescent="0.25">
      <c r="B525" s="19"/>
      <c r="C525" s="37"/>
      <c r="D525" s="37"/>
      <c r="E525" s="24"/>
      <c r="J525" s="24"/>
      <c r="K525" s="24"/>
      <c r="L525" s="18"/>
      <c r="M525" s="17"/>
      <c r="N525" s="17"/>
      <c r="O525" s="17"/>
      <c r="P525" s="17"/>
      <c r="Q525" s="17"/>
      <c r="R525" s="17"/>
      <c r="S525" s="17"/>
      <c r="T525" s="17"/>
      <c r="U525" s="17"/>
      <c r="V525" s="17"/>
      <c r="W525" s="17"/>
      <c r="X525" s="17"/>
      <c r="Y525" s="17"/>
      <c r="Z525" s="17"/>
    </row>
    <row r="526" spans="1:26" s="12" customFormat="1" x14ac:dyDescent="0.25">
      <c r="A526" s="128"/>
      <c r="B526" s="19"/>
      <c r="C526" s="37"/>
      <c r="D526" s="37"/>
      <c r="E526" s="24"/>
      <c r="F526" s="352"/>
      <c r="G526" s="352"/>
      <c r="H526" s="352"/>
      <c r="I526" s="352"/>
      <c r="J526" s="24"/>
      <c r="K526" s="24"/>
      <c r="L526" s="49"/>
    </row>
    <row r="527" spans="1:26" s="12" customFormat="1" x14ac:dyDescent="0.25">
      <c r="A527" s="128"/>
      <c r="B527" s="32"/>
      <c r="C527" s="33"/>
      <c r="D527" s="33"/>
      <c r="E527" s="24"/>
      <c r="F527" s="352"/>
      <c r="G527" s="352"/>
      <c r="H527" s="352"/>
      <c r="I527" s="352"/>
      <c r="J527" s="24"/>
      <c r="K527" s="24"/>
      <c r="L527" s="49"/>
    </row>
    <row r="528" spans="1:26" s="12" customFormat="1" x14ac:dyDescent="0.25">
      <c r="A528" s="128"/>
      <c r="B528" s="19"/>
      <c r="C528" s="37"/>
      <c r="D528" s="37"/>
      <c r="E528" s="24"/>
      <c r="F528" s="352"/>
      <c r="G528" s="352"/>
      <c r="H528" s="352"/>
      <c r="I528" s="352"/>
      <c r="J528" s="24"/>
      <c r="K528" s="24"/>
      <c r="L528" s="49"/>
    </row>
    <row r="529" spans="1:26" s="12" customFormat="1" x14ac:dyDescent="0.25">
      <c r="A529" s="128"/>
      <c r="B529" s="19"/>
      <c r="C529" s="37"/>
      <c r="D529" s="37"/>
      <c r="E529" s="24"/>
      <c r="F529" s="352"/>
      <c r="G529" s="352"/>
      <c r="H529" s="352"/>
      <c r="I529" s="352"/>
      <c r="J529" s="24"/>
      <c r="K529" s="24"/>
      <c r="L529" s="49"/>
    </row>
    <row r="530" spans="1:26" s="12" customFormat="1" x14ac:dyDescent="0.25">
      <c r="A530" s="128"/>
      <c r="B530" s="19"/>
      <c r="C530" s="37"/>
      <c r="D530" s="37"/>
      <c r="E530" s="24"/>
      <c r="F530" s="352"/>
      <c r="G530" s="352"/>
      <c r="H530" s="352"/>
      <c r="I530" s="352"/>
      <c r="J530" s="24"/>
      <c r="K530" s="24"/>
      <c r="L530" s="49"/>
    </row>
    <row r="531" spans="1:26" s="12" customFormat="1" x14ac:dyDescent="0.25">
      <c r="A531" s="128"/>
      <c r="B531" s="19"/>
      <c r="C531" s="37"/>
      <c r="D531" s="37"/>
      <c r="E531" s="24"/>
      <c r="F531" s="352"/>
      <c r="G531" s="352"/>
      <c r="H531" s="352"/>
      <c r="I531" s="352"/>
      <c r="J531" s="24"/>
      <c r="K531" s="24"/>
      <c r="L531" s="49"/>
    </row>
    <row r="532" spans="1:26" s="12" customFormat="1" x14ac:dyDescent="0.25">
      <c r="A532" s="128"/>
      <c r="B532" s="19"/>
      <c r="C532" s="37"/>
      <c r="D532" s="37"/>
      <c r="E532" s="24"/>
      <c r="F532" s="352"/>
      <c r="G532" s="352"/>
      <c r="H532" s="352"/>
      <c r="I532" s="352"/>
      <c r="J532" s="24"/>
      <c r="K532" s="24"/>
      <c r="L532" s="49"/>
    </row>
    <row r="533" spans="1:26" s="12" customFormat="1" x14ac:dyDescent="0.25">
      <c r="A533" s="128"/>
      <c r="B533" s="19"/>
      <c r="C533" s="37"/>
      <c r="D533" s="37"/>
      <c r="E533" s="24"/>
      <c r="F533" s="352"/>
      <c r="G533" s="352"/>
      <c r="H533" s="352"/>
      <c r="I533" s="352"/>
      <c r="J533" s="24"/>
      <c r="K533" s="24"/>
      <c r="L533" s="49"/>
    </row>
    <row r="534" spans="1:26" x14ac:dyDescent="0.25">
      <c r="A534" s="127"/>
      <c r="B534" s="17"/>
      <c r="C534" s="17"/>
      <c r="D534" s="17"/>
      <c r="E534" s="17"/>
      <c r="F534" s="385"/>
      <c r="G534" s="385"/>
      <c r="H534" s="385"/>
      <c r="I534" s="385"/>
      <c r="J534" s="17"/>
      <c r="K534" s="17"/>
      <c r="L534" s="18"/>
      <c r="M534" s="17"/>
      <c r="N534" s="17"/>
      <c r="O534" s="17"/>
      <c r="P534" s="17"/>
      <c r="Q534" s="17"/>
      <c r="R534" s="17"/>
      <c r="S534" s="17"/>
      <c r="T534" s="17"/>
      <c r="U534" s="17"/>
      <c r="V534" s="17"/>
      <c r="W534" s="17"/>
      <c r="X534" s="17"/>
      <c r="Y534" s="17"/>
      <c r="Z534" s="17"/>
    </row>
    <row r="535" spans="1:26" x14ac:dyDescent="0.25">
      <c r="A535" s="127"/>
      <c r="B535" s="17"/>
      <c r="C535" s="17"/>
      <c r="D535" s="17"/>
      <c r="E535" s="17"/>
      <c r="F535" s="385"/>
      <c r="G535" s="385"/>
      <c r="H535" s="385"/>
      <c r="I535" s="385"/>
      <c r="J535" s="17"/>
      <c r="K535" s="17"/>
      <c r="L535" s="18"/>
      <c r="M535" s="17"/>
      <c r="N535" s="17"/>
      <c r="O535" s="17"/>
      <c r="P535" s="17"/>
      <c r="Q535" s="17"/>
      <c r="R535" s="17"/>
      <c r="S535" s="17"/>
      <c r="T535" s="17"/>
      <c r="U535" s="17"/>
      <c r="V535" s="17"/>
      <c r="W535" s="17"/>
      <c r="X535" s="17"/>
      <c r="Y535" s="17"/>
      <c r="Z535" s="17"/>
    </row>
    <row r="536" spans="1:26" x14ac:dyDescent="0.25">
      <c r="A536" s="127"/>
      <c r="B536" s="17"/>
      <c r="C536" s="17"/>
      <c r="D536" s="17"/>
      <c r="E536" s="17"/>
      <c r="F536" s="385"/>
      <c r="G536" s="385"/>
      <c r="H536" s="385"/>
      <c r="I536" s="385"/>
      <c r="J536" s="17"/>
      <c r="K536" s="17"/>
      <c r="L536" s="18"/>
      <c r="M536" s="17"/>
      <c r="N536" s="17"/>
      <c r="O536" s="17"/>
      <c r="P536" s="17"/>
      <c r="Q536" s="17"/>
      <c r="R536" s="17"/>
      <c r="S536" s="17"/>
      <c r="T536" s="17"/>
      <c r="U536" s="17"/>
      <c r="V536" s="17"/>
      <c r="W536" s="17"/>
      <c r="X536" s="17"/>
      <c r="Y536" s="17"/>
      <c r="Z536" s="17"/>
    </row>
    <row r="537" spans="1:26" x14ac:dyDescent="0.25">
      <c r="A537" s="127"/>
      <c r="B537" s="17"/>
      <c r="C537" s="17"/>
      <c r="D537" s="17"/>
      <c r="E537" s="17"/>
      <c r="F537" s="385"/>
      <c r="G537" s="385"/>
      <c r="H537" s="385"/>
      <c r="I537" s="385"/>
      <c r="J537" s="17"/>
      <c r="K537" s="17"/>
      <c r="L537" s="18"/>
      <c r="M537" s="17"/>
      <c r="N537" s="17"/>
      <c r="O537" s="17"/>
      <c r="P537" s="17"/>
      <c r="Q537" s="17"/>
      <c r="R537" s="17"/>
      <c r="S537" s="17"/>
      <c r="T537" s="17"/>
      <c r="U537" s="17"/>
      <c r="V537" s="17"/>
      <c r="W537" s="17"/>
      <c r="X537" s="17"/>
      <c r="Y537" s="17"/>
      <c r="Z537" s="17"/>
    </row>
    <row r="538" spans="1:26" x14ac:dyDescent="0.25">
      <c r="A538" s="127"/>
      <c r="B538" s="17"/>
      <c r="C538" s="17"/>
      <c r="D538" s="17"/>
      <c r="E538" s="17"/>
      <c r="F538" s="385"/>
      <c r="G538" s="385"/>
      <c r="H538" s="385"/>
      <c r="I538" s="385"/>
      <c r="J538" s="17"/>
      <c r="K538" s="17"/>
      <c r="L538" s="18"/>
      <c r="M538" s="17"/>
      <c r="N538" s="17"/>
      <c r="O538" s="17"/>
      <c r="P538" s="17"/>
      <c r="Q538" s="17"/>
      <c r="R538" s="17"/>
      <c r="S538" s="17"/>
      <c r="T538" s="17"/>
      <c r="U538" s="17"/>
      <c r="V538" s="17"/>
      <c r="W538" s="17"/>
      <c r="X538" s="17"/>
      <c r="Y538" s="17"/>
      <c r="Z538" s="17"/>
    </row>
    <row r="539" spans="1:26" x14ac:dyDescent="0.25">
      <c r="A539" s="127"/>
      <c r="B539" s="17"/>
      <c r="C539" s="17"/>
      <c r="D539" s="17"/>
      <c r="E539" s="17"/>
      <c r="F539" s="385"/>
      <c r="G539" s="385"/>
      <c r="H539" s="385"/>
      <c r="I539" s="385"/>
      <c r="J539" s="17"/>
      <c r="K539" s="17"/>
      <c r="L539" s="18"/>
      <c r="M539" s="17"/>
      <c r="N539" s="17"/>
      <c r="O539" s="17"/>
      <c r="P539" s="17"/>
      <c r="Q539" s="17"/>
      <c r="R539" s="17"/>
      <c r="S539" s="17"/>
      <c r="T539" s="17"/>
      <c r="U539" s="17"/>
      <c r="V539" s="17"/>
      <c r="W539" s="17"/>
      <c r="X539" s="17"/>
      <c r="Y539" s="17"/>
      <c r="Z539" s="17"/>
    </row>
    <row r="540" spans="1:26" x14ac:dyDescent="0.25">
      <c r="A540" s="127"/>
      <c r="B540" s="17"/>
      <c r="C540" s="17"/>
      <c r="D540" s="17"/>
      <c r="E540" s="17"/>
      <c r="F540" s="385"/>
      <c r="G540" s="385"/>
      <c r="H540" s="385"/>
      <c r="I540" s="385"/>
      <c r="J540" s="17"/>
      <c r="K540" s="17"/>
      <c r="L540" s="18"/>
      <c r="M540" s="17"/>
      <c r="N540" s="17"/>
      <c r="O540" s="17"/>
      <c r="P540" s="17"/>
      <c r="Q540" s="17"/>
      <c r="R540" s="17"/>
      <c r="S540" s="17"/>
      <c r="T540" s="17"/>
      <c r="U540" s="17"/>
      <c r="V540" s="17"/>
      <c r="W540" s="17"/>
      <c r="X540" s="17"/>
      <c r="Y540" s="17"/>
      <c r="Z540" s="17"/>
    </row>
    <row r="541" spans="1:26" x14ac:dyDescent="0.25">
      <c r="A541" s="127"/>
      <c r="B541" s="17"/>
      <c r="C541" s="17"/>
      <c r="D541" s="17"/>
      <c r="E541" s="17"/>
      <c r="F541" s="385"/>
      <c r="G541" s="385"/>
      <c r="H541" s="385"/>
      <c r="I541" s="385"/>
      <c r="J541" s="17"/>
      <c r="K541" s="17"/>
      <c r="L541" s="18"/>
      <c r="M541" s="17"/>
      <c r="N541" s="17"/>
      <c r="O541" s="17"/>
      <c r="P541" s="17"/>
      <c r="Q541" s="17"/>
      <c r="R541" s="17"/>
      <c r="S541" s="17"/>
      <c r="T541" s="17"/>
      <c r="U541" s="17"/>
      <c r="V541" s="17"/>
      <c r="W541" s="17"/>
      <c r="X541" s="17"/>
      <c r="Y541" s="17"/>
      <c r="Z541" s="17"/>
    </row>
    <row r="542" spans="1:26" x14ac:dyDescent="0.25">
      <c r="A542" s="127"/>
      <c r="B542" s="17"/>
      <c r="C542" s="17"/>
      <c r="D542" s="17"/>
      <c r="E542" s="17"/>
      <c r="F542" s="385"/>
      <c r="G542" s="385"/>
      <c r="H542" s="385"/>
      <c r="I542" s="385"/>
      <c r="J542" s="17"/>
      <c r="K542" s="17"/>
      <c r="L542" s="18"/>
      <c r="M542" s="17"/>
      <c r="N542" s="17"/>
      <c r="O542" s="17"/>
      <c r="P542" s="17"/>
      <c r="Q542" s="17"/>
      <c r="R542" s="17"/>
      <c r="S542" s="17"/>
      <c r="T542" s="17"/>
      <c r="U542" s="17"/>
      <c r="V542" s="17"/>
      <c r="W542" s="17"/>
      <c r="X542" s="17"/>
      <c r="Y542" s="17"/>
      <c r="Z542" s="17"/>
    </row>
    <row r="543" spans="1:26" x14ac:dyDescent="0.25">
      <c r="A543" s="127"/>
      <c r="B543" s="17"/>
      <c r="C543" s="17"/>
      <c r="D543" s="17"/>
      <c r="E543" s="17"/>
      <c r="F543" s="385"/>
      <c r="G543" s="385"/>
      <c r="H543" s="385"/>
      <c r="I543" s="385"/>
      <c r="J543" s="17"/>
      <c r="K543" s="17"/>
      <c r="L543" s="18"/>
      <c r="M543" s="17"/>
      <c r="N543" s="17"/>
      <c r="O543" s="17"/>
      <c r="P543" s="17"/>
      <c r="Q543" s="17"/>
      <c r="R543" s="17"/>
      <c r="S543" s="17"/>
      <c r="T543" s="17"/>
      <c r="U543" s="17"/>
      <c r="V543" s="17"/>
      <c r="W543" s="17"/>
      <c r="X543" s="17"/>
      <c r="Y543" s="17"/>
      <c r="Z543" s="17"/>
    </row>
    <row r="544" spans="1:26" x14ac:dyDescent="0.25">
      <c r="A544" s="127"/>
      <c r="B544" s="17"/>
      <c r="C544" s="17"/>
      <c r="D544" s="17"/>
      <c r="E544" s="17"/>
      <c r="F544" s="385"/>
      <c r="G544" s="385"/>
      <c r="H544" s="385"/>
      <c r="I544" s="385"/>
      <c r="J544" s="17"/>
      <c r="K544" s="17"/>
      <c r="L544" s="18"/>
      <c r="M544" s="17"/>
      <c r="N544" s="17"/>
      <c r="O544" s="17"/>
      <c r="P544" s="17"/>
      <c r="Q544" s="17"/>
      <c r="R544" s="17"/>
      <c r="S544" s="17"/>
      <c r="T544" s="17"/>
      <c r="U544" s="17"/>
      <c r="V544" s="17"/>
      <c r="W544" s="17"/>
      <c r="X544" s="17"/>
      <c r="Y544" s="17"/>
      <c r="Z544" s="17"/>
    </row>
    <row r="545" spans="1:26" x14ac:dyDescent="0.25">
      <c r="A545" s="127"/>
      <c r="B545" s="17"/>
      <c r="C545" s="17"/>
      <c r="D545" s="17"/>
      <c r="E545" s="17"/>
      <c r="F545" s="385"/>
      <c r="G545" s="385"/>
      <c r="H545" s="385"/>
      <c r="I545" s="385"/>
      <c r="J545" s="17"/>
      <c r="K545" s="17"/>
      <c r="L545" s="18"/>
      <c r="M545" s="17"/>
      <c r="N545" s="17"/>
      <c r="O545" s="17"/>
      <c r="P545" s="17"/>
      <c r="Q545" s="17"/>
      <c r="R545" s="17"/>
      <c r="S545" s="17"/>
      <c r="T545" s="17"/>
      <c r="U545" s="17"/>
      <c r="V545" s="17"/>
      <c r="W545" s="17"/>
      <c r="X545" s="17"/>
      <c r="Y545" s="17"/>
      <c r="Z545" s="17"/>
    </row>
    <row r="546" spans="1:26" x14ac:dyDescent="0.25">
      <c r="A546" s="127"/>
      <c r="B546" s="17"/>
      <c r="C546" s="17"/>
      <c r="D546" s="17"/>
      <c r="E546" s="17"/>
      <c r="F546" s="385"/>
      <c r="G546" s="385"/>
      <c r="H546" s="385"/>
      <c r="I546" s="385"/>
      <c r="J546" s="17"/>
      <c r="K546" s="17"/>
      <c r="L546" s="18"/>
      <c r="M546" s="17"/>
      <c r="N546" s="17"/>
      <c r="O546" s="17"/>
      <c r="P546" s="17"/>
      <c r="Q546" s="17"/>
      <c r="R546" s="17"/>
      <c r="S546" s="17"/>
      <c r="T546" s="17"/>
      <c r="U546" s="17"/>
      <c r="V546" s="17"/>
      <c r="W546" s="17"/>
      <c r="X546" s="17"/>
      <c r="Y546" s="17"/>
      <c r="Z546" s="17"/>
    </row>
    <row r="547" spans="1:26" x14ac:dyDescent="0.25">
      <c r="A547" s="127"/>
      <c r="B547" s="17"/>
      <c r="C547" s="17"/>
      <c r="D547" s="17"/>
      <c r="E547" s="17"/>
      <c r="F547" s="385"/>
      <c r="G547" s="385"/>
      <c r="H547" s="385"/>
      <c r="I547" s="385"/>
      <c r="J547" s="17"/>
      <c r="K547" s="17"/>
      <c r="L547" s="18"/>
      <c r="M547" s="17"/>
      <c r="N547" s="17"/>
      <c r="O547" s="17"/>
      <c r="P547" s="17"/>
      <c r="Q547" s="17"/>
      <c r="R547" s="17"/>
      <c r="S547" s="17"/>
      <c r="T547" s="17"/>
      <c r="U547" s="17"/>
      <c r="V547" s="17"/>
      <c r="W547" s="17"/>
      <c r="X547" s="17"/>
      <c r="Y547" s="17"/>
      <c r="Z547" s="17"/>
    </row>
    <row r="548" spans="1:26" x14ac:dyDescent="0.25">
      <c r="A548" s="127"/>
      <c r="B548" s="17"/>
      <c r="C548" s="17"/>
      <c r="D548" s="17"/>
      <c r="E548" s="17"/>
      <c r="F548" s="385"/>
      <c r="G548" s="385"/>
      <c r="H548" s="385"/>
      <c r="I548" s="385"/>
      <c r="J548" s="17"/>
      <c r="K548" s="17"/>
      <c r="L548" s="18"/>
      <c r="M548" s="17"/>
      <c r="N548" s="17"/>
      <c r="O548" s="17"/>
      <c r="P548" s="17"/>
      <c r="Q548" s="17"/>
      <c r="R548" s="17"/>
      <c r="S548" s="17"/>
      <c r="T548" s="17"/>
      <c r="U548" s="17"/>
      <c r="V548" s="17"/>
      <c r="W548" s="17"/>
      <c r="X548" s="17"/>
      <c r="Y548" s="17"/>
      <c r="Z548" s="17"/>
    </row>
    <row r="549" spans="1:26" x14ac:dyDescent="0.25">
      <c r="A549" s="127"/>
      <c r="B549" s="17"/>
      <c r="C549" s="17"/>
      <c r="D549" s="17"/>
      <c r="E549" s="17"/>
      <c r="F549" s="385"/>
      <c r="G549" s="385"/>
      <c r="H549" s="385"/>
      <c r="I549" s="385"/>
      <c r="J549" s="17"/>
      <c r="K549" s="17"/>
      <c r="L549" s="18"/>
      <c r="M549" s="17"/>
      <c r="N549" s="17"/>
      <c r="O549" s="17"/>
      <c r="P549" s="17"/>
      <c r="Q549" s="17"/>
      <c r="R549" s="17"/>
      <c r="S549" s="17"/>
      <c r="T549" s="17"/>
      <c r="U549" s="17"/>
      <c r="V549" s="17"/>
      <c r="W549" s="17"/>
      <c r="X549" s="17"/>
      <c r="Y549" s="17"/>
      <c r="Z549" s="17"/>
    </row>
    <row r="550" spans="1:26" x14ac:dyDescent="0.25">
      <c r="A550" s="127"/>
      <c r="B550" s="17"/>
      <c r="C550" s="17"/>
      <c r="D550" s="17"/>
      <c r="E550" s="17"/>
      <c r="F550" s="385"/>
      <c r="G550" s="385"/>
      <c r="H550" s="385"/>
      <c r="I550" s="385"/>
      <c r="J550" s="17"/>
      <c r="K550" s="17"/>
      <c r="L550" s="18"/>
      <c r="M550" s="17"/>
      <c r="N550" s="17"/>
      <c r="O550" s="17"/>
      <c r="P550" s="17"/>
      <c r="Q550" s="17"/>
      <c r="R550" s="17"/>
      <c r="S550" s="17"/>
      <c r="T550" s="17"/>
      <c r="U550" s="17"/>
      <c r="V550" s="17"/>
      <c r="W550" s="17"/>
      <c r="X550" s="17"/>
      <c r="Y550" s="17"/>
      <c r="Z550" s="17"/>
    </row>
    <row r="551" spans="1:26" x14ac:dyDescent="0.25">
      <c r="A551" s="127"/>
      <c r="B551" s="17"/>
      <c r="C551" s="17"/>
      <c r="D551" s="17"/>
      <c r="E551" s="17"/>
      <c r="F551" s="385"/>
      <c r="G551" s="385"/>
      <c r="H551" s="385"/>
      <c r="I551" s="385"/>
      <c r="J551" s="17"/>
      <c r="K551" s="17"/>
      <c r="L551" s="18"/>
      <c r="M551" s="17"/>
      <c r="N551" s="17"/>
      <c r="O551" s="17"/>
      <c r="P551" s="17"/>
      <c r="Q551" s="17"/>
      <c r="R551" s="17"/>
      <c r="S551" s="17"/>
      <c r="T551" s="17"/>
      <c r="U551" s="17"/>
      <c r="V551" s="17"/>
      <c r="W551" s="17"/>
      <c r="X551" s="17"/>
      <c r="Y551" s="17"/>
      <c r="Z551" s="17"/>
    </row>
    <row r="552" spans="1:26" x14ac:dyDescent="0.25">
      <c r="A552" s="127"/>
      <c r="B552" s="17"/>
      <c r="C552" s="17"/>
      <c r="D552" s="17"/>
      <c r="E552" s="17"/>
      <c r="F552" s="385"/>
      <c r="G552" s="385"/>
      <c r="H552" s="385"/>
      <c r="I552" s="385"/>
      <c r="J552" s="17"/>
      <c r="K552" s="17"/>
      <c r="L552" s="18"/>
      <c r="M552" s="17"/>
      <c r="N552" s="17"/>
      <c r="O552" s="17"/>
      <c r="P552" s="17"/>
      <c r="Q552" s="17"/>
      <c r="R552" s="17"/>
      <c r="S552" s="17"/>
      <c r="T552" s="17"/>
      <c r="U552" s="17"/>
      <c r="V552" s="17"/>
      <c r="W552" s="17"/>
      <c r="X552" s="17"/>
      <c r="Y552" s="17"/>
      <c r="Z552" s="17"/>
    </row>
    <row r="553" spans="1:26" x14ac:dyDescent="0.25">
      <c r="A553" s="127"/>
      <c r="B553" s="17"/>
      <c r="C553" s="17"/>
      <c r="D553" s="17"/>
      <c r="E553" s="17"/>
      <c r="F553" s="385"/>
      <c r="G553" s="385"/>
      <c r="H553" s="385"/>
      <c r="I553" s="385"/>
      <c r="J553" s="17"/>
      <c r="K553" s="17"/>
      <c r="L553" s="18"/>
      <c r="M553" s="17"/>
      <c r="N553" s="17"/>
      <c r="O553" s="17"/>
      <c r="P553" s="17"/>
      <c r="Q553" s="17"/>
      <c r="R553" s="17"/>
      <c r="S553" s="17"/>
      <c r="T553" s="17"/>
      <c r="U553" s="17"/>
      <c r="V553" s="17"/>
      <c r="W553" s="17"/>
      <c r="X553" s="17"/>
      <c r="Y553" s="17"/>
      <c r="Z553" s="17"/>
    </row>
    <row r="554" spans="1:26" x14ac:dyDescent="0.25">
      <c r="A554" s="127"/>
      <c r="B554" s="17"/>
      <c r="C554" s="17"/>
      <c r="D554" s="17"/>
      <c r="E554" s="17"/>
      <c r="F554" s="385"/>
      <c r="G554" s="385"/>
      <c r="H554" s="385"/>
      <c r="I554" s="385"/>
      <c r="J554" s="17"/>
      <c r="K554" s="17"/>
      <c r="L554" s="18"/>
      <c r="M554" s="17"/>
      <c r="N554" s="17"/>
      <c r="O554" s="17"/>
      <c r="P554" s="17"/>
      <c r="Q554" s="17"/>
      <c r="R554" s="17"/>
      <c r="S554" s="17"/>
      <c r="T554" s="17"/>
      <c r="U554" s="17"/>
      <c r="V554" s="17"/>
      <c r="W554" s="17"/>
      <c r="X554" s="17"/>
      <c r="Y554" s="17"/>
      <c r="Z554" s="17"/>
    </row>
    <row r="555" spans="1:26" x14ac:dyDescent="0.25">
      <c r="A555" s="127"/>
      <c r="B555" s="17"/>
      <c r="C555" s="17"/>
      <c r="D555" s="17"/>
      <c r="E555" s="17"/>
      <c r="F555" s="385"/>
      <c r="G555" s="385"/>
      <c r="H555" s="385"/>
      <c r="I555" s="385"/>
      <c r="J555" s="17"/>
      <c r="K555" s="17"/>
      <c r="L555" s="18"/>
      <c r="M555" s="17"/>
      <c r="N555" s="17"/>
      <c r="O555" s="17"/>
      <c r="P555" s="17"/>
      <c r="Q555" s="17"/>
      <c r="R555" s="17"/>
      <c r="S555" s="17"/>
      <c r="T555" s="17"/>
      <c r="U555" s="17"/>
      <c r="V555" s="17"/>
      <c r="W555" s="17"/>
      <c r="X555" s="17"/>
      <c r="Y555" s="17"/>
      <c r="Z555" s="17"/>
    </row>
    <row r="556" spans="1:26" x14ac:dyDescent="0.25">
      <c r="A556" s="127"/>
      <c r="B556" s="17"/>
      <c r="C556" s="17"/>
      <c r="D556" s="17"/>
      <c r="E556" s="17"/>
      <c r="F556" s="385"/>
      <c r="G556" s="385"/>
      <c r="H556" s="385"/>
      <c r="I556" s="385"/>
      <c r="J556" s="17"/>
      <c r="K556" s="17"/>
      <c r="L556" s="18"/>
      <c r="M556" s="17"/>
      <c r="N556" s="17"/>
      <c r="O556" s="17"/>
      <c r="P556" s="17"/>
      <c r="Q556" s="17"/>
      <c r="R556" s="17"/>
      <c r="S556" s="17"/>
      <c r="T556" s="17"/>
      <c r="U556" s="17"/>
      <c r="V556" s="17"/>
      <c r="W556" s="17"/>
      <c r="X556" s="17"/>
      <c r="Y556" s="17"/>
      <c r="Z556" s="17"/>
    </row>
    <row r="557" spans="1:26" x14ac:dyDescent="0.25">
      <c r="A557" s="127"/>
      <c r="B557" s="17"/>
      <c r="C557" s="17"/>
      <c r="D557" s="17"/>
      <c r="E557" s="17"/>
      <c r="F557" s="385"/>
      <c r="G557" s="385"/>
      <c r="H557" s="385"/>
      <c r="I557" s="385"/>
      <c r="J557" s="17"/>
      <c r="K557" s="17"/>
      <c r="L557" s="18"/>
      <c r="M557" s="17"/>
      <c r="N557" s="17"/>
      <c r="O557" s="17"/>
      <c r="P557" s="17"/>
      <c r="Q557" s="17"/>
      <c r="R557" s="17"/>
      <c r="S557" s="17"/>
      <c r="T557" s="17"/>
      <c r="U557" s="17"/>
      <c r="V557" s="17"/>
      <c r="W557" s="17"/>
      <c r="X557" s="17"/>
      <c r="Y557" s="17"/>
      <c r="Z557" s="17"/>
    </row>
    <row r="558" spans="1:26" x14ac:dyDescent="0.25">
      <c r="A558" s="127"/>
      <c r="B558" s="17"/>
      <c r="C558" s="17"/>
      <c r="D558" s="17"/>
      <c r="E558" s="17"/>
      <c r="F558" s="385"/>
      <c r="G558" s="385"/>
      <c r="H558" s="385"/>
      <c r="I558" s="385"/>
      <c r="J558" s="17"/>
      <c r="K558" s="17"/>
      <c r="L558" s="18"/>
      <c r="M558" s="17"/>
      <c r="N558" s="17"/>
      <c r="O558" s="17"/>
      <c r="P558" s="17"/>
      <c r="Q558" s="17"/>
      <c r="R558" s="17"/>
      <c r="S558" s="17"/>
      <c r="T558" s="17"/>
      <c r="U558" s="17"/>
      <c r="V558" s="17"/>
      <c r="W558" s="17"/>
      <c r="X558" s="17"/>
      <c r="Y558" s="17"/>
      <c r="Z558" s="17"/>
    </row>
    <row r="559" spans="1:26" x14ac:dyDescent="0.25">
      <c r="A559" s="127"/>
      <c r="B559" s="17"/>
      <c r="C559" s="17"/>
      <c r="D559" s="17"/>
      <c r="E559" s="17"/>
      <c r="F559" s="385"/>
      <c r="G559" s="385"/>
      <c r="H559" s="385"/>
      <c r="I559" s="385"/>
      <c r="J559" s="17"/>
      <c r="K559" s="17"/>
      <c r="L559" s="18"/>
      <c r="M559" s="17"/>
      <c r="N559" s="17"/>
      <c r="O559" s="17"/>
      <c r="P559" s="17"/>
      <c r="Q559" s="17"/>
      <c r="R559" s="17"/>
      <c r="S559" s="17"/>
      <c r="T559" s="17"/>
      <c r="U559" s="17"/>
      <c r="V559" s="17"/>
      <c r="W559" s="17"/>
      <c r="X559" s="17"/>
      <c r="Y559" s="17"/>
      <c r="Z559" s="17"/>
    </row>
    <row r="560" spans="1:26" x14ac:dyDescent="0.25">
      <c r="A560" s="127"/>
      <c r="B560" s="17"/>
      <c r="C560" s="17"/>
      <c r="D560" s="17"/>
      <c r="E560" s="17"/>
      <c r="F560" s="385"/>
      <c r="G560" s="385"/>
      <c r="H560" s="385"/>
      <c r="I560" s="385"/>
      <c r="J560" s="17"/>
      <c r="K560" s="17"/>
      <c r="L560" s="18"/>
      <c r="M560" s="17"/>
      <c r="N560" s="17"/>
      <c r="O560" s="17"/>
      <c r="P560" s="17"/>
      <c r="Q560" s="17"/>
      <c r="R560" s="17"/>
      <c r="S560" s="17"/>
      <c r="T560" s="17"/>
      <c r="U560" s="17"/>
      <c r="V560" s="17"/>
      <c r="W560" s="17"/>
      <c r="X560" s="17"/>
      <c r="Y560" s="17"/>
      <c r="Z560" s="17"/>
    </row>
    <row r="561" spans="1:26" x14ac:dyDescent="0.25">
      <c r="A561" s="127"/>
      <c r="B561" s="17"/>
      <c r="C561" s="17"/>
      <c r="D561" s="17"/>
      <c r="E561" s="17"/>
      <c r="F561" s="385"/>
      <c r="G561" s="385"/>
      <c r="H561" s="385"/>
      <c r="I561" s="385"/>
      <c r="J561" s="17"/>
      <c r="K561" s="17"/>
      <c r="L561" s="18"/>
      <c r="M561" s="17"/>
      <c r="N561" s="17"/>
      <c r="O561" s="17"/>
      <c r="P561" s="17"/>
      <c r="Q561" s="17"/>
      <c r="R561" s="17"/>
      <c r="S561" s="17"/>
      <c r="T561" s="17"/>
      <c r="U561" s="17"/>
      <c r="V561" s="17"/>
      <c r="W561" s="17"/>
      <c r="X561" s="17"/>
      <c r="Y561" s="17"/>
      <c r="Z561" s="17"/>
    </row>
    <row r="562" spans="1:26" x14ac:dyDescent="0.25">
      <c r="A562" s="127"/>
      <c r="B562" s="17"/>
      <c r="C562" s="17"/>
      <c r="D562" s="17"/>
      <c r="E562" s="17"/>
      <c r="F562" s="385"/>
      <c r="G562" s="385"/>
      <c r="H562" s="385"/>
      <c r="I562" s="385"/>
      <c r="J562" s="17"/>
      <c r="K562" s="17"/>
      <c r="L562" s="18"/>
      <c r="M562" s="17"/>
      <c r="N562" s="17"/>
      <c r="O562" s="17"/>
      <c r="P562" s="17"/>
      <c r="Q562" s="17"/>
      <c r="R562" s="17"/>
      <c r="S562" s="17"/>
      <c r="T562" s="17"/>
      <c r="U562" s="17"/>
      <c r="V562" s="17"/>
      <c r="W562" s="17"/>
      <c r="X562" s="17"/>
      <c r="Y562" s="17"/>
      <c r="Z562" s="17"/>
    </row>
    <row r="563" spans="1:26" x14ac:dyDescent="0.25">
      <c r="A563" s="127"/>
      <c r="B563" s="17"/>
      <c r="C563" s="17"/>
      <c r="D563" s="17"/>
      <c r="E563" s="17"/>
      <c r="F563" s="385"/>
      <c r="G563" s="385"/>
      <c r="H563" s="385"/>
      <c r="I563" s="385"/>
      <c r="J563" s="17"/>
      <c r="K563" s="17"/>
      <c r="L563" s="18"/>
      <c r="M563" s="17"/>
      <c r="N563" s="17"/>
      <c r="O563" s="17"/>
      <c r="P563" s="17"/>
      <c r="Q563" s="17"/>
      <c r="R563" s="17"/>
      <c r="S563" s="17"/>
      <c r="T563" s="17"/>
      <c r="U563" s="17"/>
      <c r="V563" s="17"/>
      <c r="W563" s="17"/>
      <c r="X563" s="17"/>
      <c r="Y563" s="17"/>
      <c r="Z563" s="17"/>
    </row>
    <row r="564" spans="1:26" x14ac:dyDescent="0.25">
      <c r="A564" s="127"/>
      <c r="B564" s="17"/>
      <c r="C564" s="17"/>
      <c r="D564" s="17"/>
      <c r="E564" s="17"/>
      <c r="F564" s="385"/>
      <c r="G564" s="385"/>
      <c r="H564" s="385"/>
      <c r="I564" s="385"/>
      <c r="J564" s="17"/>
      <c r="K564" s="17"/>
      <c r="L564" s="18"/>
      <c r="M564" s="17"/>
      <c r="N564" s="17"/>
      <c r="O564" s="17"/>
      <c r="P564" s="17"/>
      <c r="Q564" s="17"/>
      <c r="R564" s="17"/>
      <c r="S564" s="17"/>
      <c r="T564" s="17"/>
      <c r="U564" s="17"/>
      <c r="V564" s="17"/>
      <c r="W564" s="17"/>
      <c r="X564" s="17"/>
      <c r="Y564" s="17"/>
      <c r="Z564" s="17"/>
    </row>
    <row r="565" spans="1:26" x14ac:dyDescent="0.25">
      <c r="A565" s="127"/>
      <c r="B565" s="17"/>
      <c r="C565" s="17"/>
      <c r="D565" s="17"/>
      <c r="E565" s="17"/>
      <c r="F565" s="385"/>
      <c r="G565" s="385"/>
      <c r="H565" s="385"/>
      <c r="I565" s="385"/>
      <c r="J565" s="17"/>
      <c r="K565" s="17"/>
      <c r="L565" s="18"/>
      <c r="M565" s="17"/>
      <c r="N565" s="17"/>
      <c r="O565" s="17"/>
      <c r="P565" s="17"/>
      <c r="Q565" s="17"/>
      <c r="R565" s="17"/>
      <c r="S565" s="17"/>
      <c r="T565" s="17"/>
      <c r="U565" s="17"/>
      <c r="V565" s="17"/>
      <c r="W565" s="17"/>
      <c r="X565" s="17"/>
      <c r="Y565" s="17"/>
      <c r="Z565" s="17"/>
    </row>
    <row r="566" spans="1:26" x14ac:dyDescent="0.25">
      <c r="A566" s="127"/>
      <c r="B566" s="17"/>
      <c r="C566" s="17"/>
      <c r="D566" s="17"/>
      <c r="E566" s="17"/>
      <c r="F566" s="385"/>
      <c r="G566" s="385"/>
      <c r="H566" s="385"/>
      <c r="I566" s="385"/>
      <c r="J566" s="17"/>
      <c r="K566" s="17"/>
      <c r="L566" s="18"/>
      <c r="M566" s="17"/>
      <c r="N566" s="17"/>
      <c r="O566" s="17"/>
      <c r="P566" s="17"/>
      <c r="Q566" s="17"/>
      <c r="R566" s="17"/>
      <c r="S566" s="17"/>
      <c r="T566" s="17"/>
      <c r="U566" s="17"/>
      <c r="V566" s="17"/>
      <c r="W566" s="17"/>
      <c r="X566" s="17"/>
      <c r="Y566" s="17"/>
      <c r="Z566" s="17"/>
    </row>
    <row r="567" spans="1:26" x14ac:dyDescent="0.25">
      <c r="A567" s="127"/>
      <c r="B567" s="17"/>
      <c r="C567" s="17"/>
      <c r="D567" s="17"/>
      <c r="E567" s="17"/>
      <c r="F567" s="385"/>
      <c r="G567" s="385"/>
      <c r="H567" s="385"/>
      <c r="I567" s="385"/>
      <c r="J567" s="17"/>
      <c r="K567" s="17"/>
      <c r="L567" s="18"/>
      <c r="M567" s="17"/>
      <c r="N567" s="17"/>
      <c r="O567" s="17"/>
      <c r="P567" s="17"/>
      <c r="Q567" s="17"/>
      <c r="R567" s="17"/>
      <c r="S567" s="17"/>
      <c r="T567" s="17"/>
      <c r="U567" s="17"/>
      <c r="V567" s="17"/>
      <c r="W567" s="17"/>
      <c r="X567" s="17"/>
      <c r="Y567" s="17"/>
      <c r="Z567" s="17"/>
    </row>
    <row r="568" spans="1:26" x14ac:dyDescent="0.25">
      <c r="A568" s="127"/>
      <c r="B568" s="17"/>
      <c r="C568" s="17"/>
      <c r="D568" s="17"/>
      <c r="E568" s="17"/>
      <c r="F568" s="385"/>
      <c r="G568" s="385"/>
      <c r="H568" s="385"/>
      <c r="I568" s="385"/>
      <c r="J568" s="17"/>
      <c r="K568" s="17"/>
      <c r="L568" s="18"/>
      <c r="M568" s="17"/>
      <c r="N568" s="17"/>
      <c r="O568" s="17"/>
      <c r="P568" s="17"/>
      <c r="Q568" s="17"/>
      <c r="R568" s="17"/>
      <c r="S568" s="17"/>
      <c r="T568" s="17"/>
      <c r="U568" s="17"/>
      <c r="V568" s="17"/>
      <c r="W568" s="17"/>
      <c r="X568" s="17"/>
      <c r="Y568" s="17"/>
      <c r="Z568" s="17"/>
    </row>
    <row r="569" spans="1:26" x14ac:dyDescent="0.25">
      <c r="A569" s="127"/>
      <c r="B569" s="17"/>
      <c r="C569" s="17"/>
      <c r="D569" s="17"/>
      <c r="E569" s="17"/>
      <c r="F569" s="385"/>
      <c r="G569" s="385"/>
      <c r="H569" s="385"/>
      <c r="I569" s="385"/>
      <c r="J569" s="17"/>
      <c r="K569" s="17"/>
      <c r="L569" s="18"/>
      <c r="M569" s="17"/>
      <c r="N569" s="17"/>
      <c r="O569" s="17"/>
      <c r="P569" s="17"/>
      <c r="Q569" s="17"/>
      <c r="R569" s="17"/>
      <c r="S569" s="17"/>
      <c r="T569" s="17"/>
      <c r="U569" s="17"/>
      <c r="V569" s="17"/>
      <c r="W569" s="17"/>
      <c r="X569" s="17"/>
      <c r="Y569" s="17"/>
      <c r="Z569" s="17"/>
    </row>
    <row r="570" spans="1:26" x14ac:dyDescent="0.25">
      <c r="A570" s="127"/>
      <c r="B570" s="17"/>
      <c r="C570" s="17"/>
      <c r="D570" s="17"/>
      <c r="E570" s="17"/>
      <c r="F570" s="385"/>
      <c r="G570" s="385"/>
      <c r="H570" s="385"/>
      <c r="I570" s="385"/>
      <c r="J570" s="17"/>
      <c r="K570" s="17"/>
      <c r="L570" s="18"/>
      <c r="M570" s="17"/>
      <c r="N570" s="17"/>
      <c r="O570" s="17"/>
      <c r="P570" s="17"/>
      <c r="Q570" s="17"/>
      <c r="R570" s="17"/>
      <c r="S570" s="17"/>
      <c r="T570" s="17"/>
      <c r="U570" s="17"/>
      <c r="V570" s="17"/>
      <c r="W570" s="17"/>
      <c r="X570" s="17"/>
      <c r="Y570" s="17"/>
      <c r="Z570" s="17"/>
    </row>
    <row r="571" spans="1:26" x14ac:dyDescent="0.25">
      <c r="A571" s="127"/>
      <c r="B571" s="17"/>
      <c r="C571" s="17"/>
      <c r="D571" s="17"/>
      <c r="E571" s="17"/>
      <c r="F571" s="385"/>
      <c r="G571" s="385"/>
      <c r="H571" s="385"/>
      <c r="I571" s="385"/>
      <c r="J571" s="17"/>
      <c r="K571" s="17"/>
      <c r="L571" s="18"/>
      <c r="M571" s="17"/>
      <c r="N571" s="17"/>
      <c r="O571" s="17"/>
      <c r="P571" s="17"/>
      <c r="Q571" s="17"/>
      <c r="R571" s="17"/>
      <c r="S571" s="17"/>
      <c r="T571" s="17"/>
      <c r="U571" s="17"/>
      <c r="V571" s="17"/>
      <c r="W571" s="17"/>
      <c r="X571" s="17"/>
      <c r="Y571" s="17"/>
      <c r="Z571" s="17"/>
    </row>
    <row r="572" spans="1:26" x14ac:dyDescent="0.25">
      <c r="A572" s="127"/>
      <c r="B572" s="17"/>
      <c r="C572" s="17"/>
      <c r="D572" s="17"/>
      <c r="E572" s="17"/>
      <c r="F572" s="385"/>
      <c r="G572" s="385"/>
      <c r="H572" s="385"/>
      <c r="I572" s="385"/>
      <c r="J572" s="17"/>
      <c r="K572" s="17"/>
      <c r="L572" s="18"/>
      <c r="M572" s="17"/>
      <c r="N572" s="17"/>
      <c r="O572" s="17"/>
      <c r="P572" s="17"/>
      <c r="Q572" s="17"/>
      <c r="R572" s="17"/>
      <c r="S572" s="17"/>
      <c r="T572" s="17"/>
      <c r="U572" s="17"/>
      <c r="V572" s="17"/>
      <c r="W572" s="17"/>
      <c r="X572" s="17"/>
      <c r="Y572" s="17"/>
      <c r="Z572" s="17"/>
    </row>
    <row r="573" spans="1:26" x14ac:dyDescent="0.25">
      <c r="A573" s="127"/>
      <c r="B573" s="17"/>
      <c r="C573" s="17"/>
      <c r="D573" s="17"/>
      <c r="E573" s="17"/>
      <c r="F573" s="385"/>
      <c r="G573" s="385"/>
      <c r="H573" s="385"/>
      <c r="I573" s="385"/>
      <c r="J573" s="17"/>
      <c r="K573" s="17"/>
      <c r="L573" s="18"/>
      <c r="M573" s="17"/>
      <c r="N573" s="17"/>
      <c r="O573" s="17"/>
      <c r="P573" s="17"/>
      <c r="Q573" s="17"/>
      <c r="R573" s="17"/>
      <c r="S573" s="17"/>
      <c r="T573" s="17"/>
      <c r="U573" s="17"/>
      <c r="V573" s="17"/>
      <c r="W573" s="17"/>
      <c r="X573" s="17"/>
      <c r="Y573" s="17"/>
      <c r="Z573" s="17"/>
    </row>
    <row r="574" spans="1:26" x14ac:dyDescent="0.25">
      <c r="A574" s="127"/>
      <c r="B574" s="17"/>
      <c r="C574" s="17"/>
      <c r="D574" s="17"/>
      <c r="E574" s="17"/>
      <c r="F574" s="385"/>
      <c r="G574" s="385"/>
      <c r="H574" s="385"/>
      <c r="I574" s="385"/>
      <c r="J574" s="17"/>
      <c r="K574" s="17"/>
      <c r="L574" s="18"/>
      <c r="M574" s="17"/>
      <c r="N574" s="17"/>
      <c r="O574" s="17"/>
      <c r="P574" s="17"/>
      <c r="Q574" s="17"/>
      <c r="R574" s="17"/>
      <c r="S574" s="17"/>
      <c r="T574" s="17"/>
      <c r="U574" s="17"/>
      <c r="V574" s="17"/>
      <c r="W574" s="17"/>
      <c r="X574" s="17"/>
      <c r="Y574" s="17"/>
      <c r="Z574" s="17"/>
    </row>
    <row r="575" spans="1:26" x14ac:dyDescent="0.25">
      <c r="A575" s="127"/>
      <c r="B575" s="17"/>
      <c r="C575" s="17"/>
      <c r="D575" s="17"/>
      <c r="E575" s="17"/>
      <c r="F575" s="385"/>
      <c r="G575" s="385"/>
      <c r="H575" s="385"/>
      <c r="I575" s="385"/>
      <c r="J575" s="17"/>
      <c r="K575" s="17"/>
      <c r="L575" s="18"/>
      <c r="M575" s="17"/>
      <c r="N575" s="17"/>
      <c r="O575" s="17"/>
      <c r="P575" s="17"/>
      <c r="Q575" s="17"/>
      <c r="R575" s="17"/>
      <c r="S575" s="17"/>
      <c r="T575" s="17"/>
      <c r="U575" s="17"/>
      <c r="V575" s="17"/>
      <c r="W575" s="17"/>
      <c r="X575" s="17"/>
      <c r="Y575" s="17"/>
      <c r="Z575" s="17"/>
    </row>
    <row r="576" spans="1:26" x14ac:dyDescent="0.25">
      <c r="A576" s="127"/>
      <c r="B576" s="17"/>
      <c r="C576" s="17"/>
      <c r="D576" s="17"/>
      <c r="E576" s="17"/>
      <c r="F576" s="385"/>
      <c r="G576" s="385"/>
      <c r="H576" s="385"/>
      <c r="I576" s="385"/>
      <c r="J576" s="17"/>
      <c r="K576" s="17"/>
      <c r="L576" s="18"/>
      <c r="M576" s="17"/>
      <c r="N576" s="17"/>
      <c r="O576" s="17"/>
      <c r="P576" s="17"/>
      <c r="Q576" s="17"/>
      <c r="R576" s="17"/>
      <c r="S576" s="17"/>
      <c r="T576" s="17"/>
      <c r="U576" s="17"/>
      <c r="V576" s="17"/>
      <c r="W576" s="17"/>
      <c r="X576" s="17"/>
      <c r="Y576" s="17"/>
      <c r="Z576" s="17"/>
    </row>
    <row r="577" spans="1:26" x14ac:dyDescent="0.25">
      <c r="A577" s="127"/>
      <c r="B577" s="17"/>
      <c r="C577" s="17"/>
      <c r="D577" s="17"/>
      <c r="E577" s="17"/>
      <c r="F577" s="385"/>
      <c r="G577" s="385"/>
      <c r="H577" s="385"/>
      <c r="I577" s="385"/>
      <c r="J577" s="17"/>
      <c r="K577" s="17"/>
      <c r="L577" s="18"/>
      <c r="M577" s="17"/>
      <c r="N577" s="17"/>
      <c r="O577" s="17"/>
      <c r="P577" s="17"/>
      <c r="Q577" s="17"/>
      <c r="R577" s="17"/>
      <c r="S577" s="17"/>
      <c r="T577" s="17"/>
      <c r="U577" s="17"/>
      <c r="V577" s="17"/>
      <c r="W577" s="17"/>
      <c r="X577" s="17"/>
      <c r="Y577" s="17"/>
      <c r="Z577" s="17"/>
    </row>
    <row r="578" spans="1:26" x14ac:dyDescent="0.25">
      <c r="A578" s="127"/>
      <c r="B578" s="17"/>
      <c r="C578" s="17"/>
      <c r="D578" s="17"/>
      <c r="E578" s="17"/>
      <c r="F578" s="385"/>
      <c r="G578" s="385"/>
      <c r="H578" s="385"/>
      <c r="I578" s="385"/>
      <c r="J578" s="17"/>
      <c r="K578" s="17"/>
      <c r="L578" s="18"/>
      <c r="M578" s="17"/>
      <c r="N578" s="17"/>
      <c r="O578" s="17"/>
      <c r="P578" s="17"/>
      <c r="Q578" s="17"/>
      <c r="R578" s="17"/>
      <c r="S578" s="17"/>
      <c r="T578" s="17"/>
      <c r="U578" s="17"/>
      <c r="V578" s="17"/>
      <c r="W578" s="17"/>
      <c r="X578" s="17"/>
      <c r="Y578" s="17"/>
      <c r="Z578" s="17"/>
    </row>
    <row r="579" spans="1:26" x14ac:dyDescent="0.25">
      <c r="A579" s="127"/>
      <c r="B579" s="17"/>
      <c r="C579" s="17"/>
      <c r="D579" s="17"/>
      <c r="E579" s="17"/>
      <c r="F579" s="385"/>
      <c r="G579" s="385"/>
      <c r="H579" s="385"/>
      <c r="I579" s="385"/>
      <c r="J579" s="17"/>
      <c r="K579" s="17"/>
      <c r="L579" s="18"/>
      <c r="M579" s="17"/>
      <c r="N579" s="17"/>
      <c r="O579" s="17"/>
      <c r="P579" s="17"/>
      <c r="Q579" s="17"/>
      <c r="R579" s="17"/>
      <c r="S579" s="17"/>
      <c r="T579" s="17"/>
      <c r="U579" s="17"/>
      <c r="V579" s="17"/>
      <c r="W579" s="17"/>
      <c r="X579" s="17"/>
      <c r="Y579" s="17"/>
      <c r="Z579" s="17"/>
    </row>
    <row r="580" spans="1:26" x14ac:dyDescent="0.25">
      <c r="A580" s="127"/>
      <c r="B580" s="17"/>
      <c r="C580" s="17"/>
      <c r="D580" s="17"/>
      <c r="E580" s="17"/>
      <c r="F580" s="385"/>
      <c r="G580" s="385"/>
      <c r="H580" s="385"/>
      <c r="I580" s="385"/>
      <c r="J580" s="17"/>
      <c r="K580" s="17"/>
      <c r="L580" s="18"/>
      <c r="M580" s="17"/>
      <c r="N580" s="17"/>
      <c r="O580" s="17"/>
      <c r="P580" s="17"/>
      <c r="Q580" s="17"/>
      <c r="R580" s="17"/>
      <c r="S580" s="17"/>
      <c r="T580" s="17"/>
      <c r="U580" s="17"/>
      <c r="V580" s="17"/>
      <c r="W580" s="17"/>
      <c r="X580" s="17"/>
      <c r="Y580" s="17"/>
      <c r="Z580" s="17"/>
    </row>
    <row r="581" spans="1:26" x14ac:dyDescent="0.25">
      <c r="A581" s="127"/>
      <c r="B581" s="17"/>
      <c r="C581" s="17"/>
      <c r="D581" s="17"/>
      <c r="E581" s="17"/>
      <c r="F581" s="385"/>
      <c r="G581" s="385"/>
      <c r="H581" s="385"/>
      <c r="I581" s="385"/>
      <c r="J581" s="17"/>
      <c r="K581" s="17"/>
      <c r="L581" s="18"/>
      <c r="M581" s="17"/>
      <c r="N581" s="17"/>
      <c r="O581" s="17"/>
      <c r="P581" s="17"/>
      <c r="Q581" s="17"/>
      <c r="R581" s="17"/>
      <c r="S581" s="17"/>
      <c r="T581" s="17"/>
      <c r="U581" s="17"/>
      <c r="V581" s="17"/>
      <c r="W581" s="17"/>
      <c r="X581" s="17"/>
      <c r="Y581" s="17"/>
      <c r="Z581" s="17"/>
    </row>
    <row r="582" spans="1:26" x14ac:dyDescent="0.25">
      <c r="A582" s="127"/>
      <c r="B582" s="17"/>
      <c r="C582" s="17"/>
      <c r="D582" s="17"/>
      <c r="E582" s="17"/>
      <c r="F582" s="385"/>
      <c r="G582" s="385"/>
      <c r="H582" s="385"/>
      <c r="I582" s="385"/>
      <c r="J582" s="17"/>
      <c r="K582" s="17"/>
      <c r="L582" s="18"/>
      <c r="M582" s="17"/>
      <c r="N582" s="17"/>
      <c r="O582" s="17"/>
      <c r="P582" s="17"/>
      <c r="Q582" s="17"/>
      <c r="R582" s="17"/>
      <c r="S582" s="17"/>
      <c r="T582" s="17"/>
      <c r="U582" s="17"/>
      <c r="V582" s="17"/>
      <c r="W582" s="17"/>
      <c r="X582" s="17"/>
      <c r="Y582" s="17"/>
      <c r="Z582" s="17"/>
    </row>
    <row r="583" spans="1:26" x14ac:dyDescent="0.25">
      <c r="A583" s="127"/>
      <c r="B583" s="17"/>
      <c r="C583" s="17"/>
      <c r="D583" s="17"/>
      <c r="E583" s="17"/>
      <c r="F583" s="385"/>
      <c r="G583" s="385"/>
      <c r="H583" s="385"/>
      <c r="I583" s="385"/>
      <c r="J583" s="17"/>
      <c r="K583" s="17"/>
      <c r="L583" s="18"/>
      <c r="M583" s="17"/>
      <c r="N583" s="17"/>
      <c r="O583" s="17"/>
      <c r="P583" s="17"/>
      <c r="Q583" s="17"/>
      <c r="R583" s="17"/>
      <c r="S583" s="17"/>
      <c r="T583" s="17"/>
      <c r="U583" s="17"/>
      <c r="V583" s="17"/>
      <c r="W583" s="17"/>
      <c r="X583" s="17"/>
      <c r="Y583" s="17"/>
      <c r="Z583" s="17"/>
    </row>
    <row r="584" spans="1:26" x14ac:dyDescent="0.25">
      <c r="A584" s="127"/>
      <c r="B584" s="17"/>
      <c r="C584" s="17"/>
      <c r="D584" s="17"/>
      <c r="E584" s="17"/>
      <c r="F584" s="385"/>
      <c r="G584" s="385"/>
      <c r="H584" s="385"/>
      <c r="I584" s="385"/>
      <c r="J584" s="17"/>
      <c r="K584" s="17"/>
      <c r="L584" s="18"/>
      <c r="M584" s="17"/>
      <c r="N584" s="17"/>
      <c r="O584" s="17"/>
      <c r="P584" s="17"/>
      <c r="Q584" s="17"/>
      <c r="R584" s="17"/>
      <c r="S584" s="17"/>
      <c r="T584" s="17"/>
      <c r="U584" s="17"/>
      <c r="V584" s="17"/>
      <c r="W584" s="17"/>
      <c r="X584" s="17"/>
      <c r="Y584" s="17"/>
      <c r="Z584" s="17"/>
    </row>
    <row r="585" spans="1:26" x14ac:dyDescent="0.25">
      <c r="A585" s="127"/>
      <c r="B585" s="17"/>
      <c r="C585" s="17"/>
      <c r="D585" s="17"/>
      <c r="E585" s="17"/>
      <c r="F585" s="385"/>
      <c r="G585" s="385"/>
      <c r="H585" s="385"/>
      <c r="I585" s="385"/>
      <c r="J585" s="17"/>
      <c r="K585" s="17"/>
      <c r="L585" s="18"/>
      <c r="M585" s="17"/>
      <c r="N585" s="17"/>
      <c r="O585" s="17"/>
      <c r="P585" s="17"/>
      <c r="Q585" s="17"/>
      <c r="R585" s="17"/>
      <c r="S585" s="17"/>
      <c r="T585" s="17"/>
      <c r="U585" s="17"/>
      <c r="V585" s="17"/>
      <c r="W585" s="17"/>
      <c r="X585" s="17"/>
      <c r="Y585" s="17"/>
      <c r="Z585" s="17"/>
    </row>
    <row r="586" spans="1:26" x14ac:dyDescent="0.25">
      <c r="A586" s="127"/>
      <c r="B586" s="17"/>
      <c r="C586" s="17"/>
      <c r="D586" s="17"/>
      <c r="E586" s="17"/>
      <c r="F586" s="385"/>
      <c r="G586" s="385"/>
      <c r="H586" s="385"/>
      <c r="I586" s="385"/>
      <c r="J586" s="17"/>
      <c r="K586" s="17"/>
      <c r="L586" s="18"/>
      <c r="M586" s="17"/>
      <c r="N586" s="17"/>
      <c r="O586" s="17"/>
      <c r="P586" s="17"/>
      <c r="Q586" s="17"/>
      <c r="R586" s="17"/>
      <c r="S586" s="17"/>
      <c r="T586" s="17"/>
      <c r="U586" s="17"/>
      <c r="V586" s="17"/>
      <c r="W586" s="17"/>
      <c r="X586" s="17"/>
      <c r="Y586" s="17"/>
      <c r="Z586" s="17"/>
    </row>
    <row r="587" spans="1:26" x14ac:dyDescent="0.25">
      <c r="A587" s="127"/>
      <c r="B587" s="17"/>
      <c r="C587" s="17"/>
      <c r="D587" s="17"/>
      <c r="E587" s="17"/>
      <c r="F587" s="385"/>
      <c r="G587" s="385"/>
      <c r="H587" s="385"/>
      <c r="I587" s="385"/>
      <c r="J587" s="17"/>
      <c r="K587" s="17"/>
      <c r="L587" s="18"/>
      <c r="M587" s="17"/>
      <c r="N587" s="17"/>
      <c r="O587" s="17"/>
      <c r="P587" s="17"/>
      <c r="Q587" s="17"/>
      <c r="R587" s="17"/>
      <c r="S587" s="17"/>
      <c r="T587" s="17"/>
      <c r="U587" s="17"/>
      <c r="V587" s="17"/>
      <c r="W587" s="17"/>
      <c r="X587" s="17"/>
      <c r="Y587" s="17"/>
      <c r="Z587" s="17"/>
    </row>
    <row r="588" spans="1:26" x14ac:dyDescent="0.25">
      <c r="A588" s="127"/>
      <c r="B588" s="17"/>
      <c r="C588" s="17"/>
      <c r="D588" s="17"/>
      <c r="E588" s="17"/>
      <c r="F588" s="385"/>
      <c r="G588" s="385"/>
      <c r="H588" s="385"/>
      <c r="I588" s="385"/>
      <c r="J588" s="17"/>
      <c r="K588" s="17"/>
      <c r="L588" s="18"/>
      <c r="M588" s="17"/>
      <c r="N588" s="17"/>
      <c r="O588" s="17"/>
      <c r="P588" s="17"/>
      <c r="Q588" s="17"/>
      <c r="R588" s="17"/>
      <c r="S588" s="17"/>
      <c r="T588" s="17"/>
      <c r="U588" s="17"/>
      <c r="V588" s="17"/>
      <c r="W588" s="17"/>
      <c r="X588" s="17"/>
      <c r="Y588" s="17"/>
      <c r="Z588" s="17"/>
    </row>
    <row r="589" spans="1:26" x14ac:dyDescent="0.25">
      <c r="A589" s="127"/>
      <c r="B589" s="17"/>
      <c r="C589" s="17"/>
      <c r="D589" s="17"/>
      <c r="E589" s="17"/>
      <c r="F589" s="385"/>
      <c r="G589" s="385"/>
      <c r="H589" s="385"/>
      <c r="I589" s="385"/>
      <c r="J589" s="17"/>
      <c r="K589" s="17"/>
      <c r="L589" s="18"/>
      <c r="M589" s="17"/>
      <c r="N589" s="17"/>
      <c r="O589" s="17"/>
      <c r="P589" s="17"/>
      <c r="Q589" s="17"/>
      <c r="R589" s="17"/>
      <c r="S589" s="17"/>
      <c r="T589" s="17"/>
      <c r="U589" s="17"/>
      <c r="V589" s="17"/>
      <c r="W589" s="17"/>
      <c r="X589" s="17"/>
      <c r="Y589" s="17"/>
      <c r="Z589" s="17"/>
    </row>
    <row r="590" spans="1:26" x14ac:dyDescent="0.25">
      <c r="A590" s="127"/>
      <c r="B590" s="17"/>
      <c r="C590" s="17"/>
      <c r="D590" s="17"/>
      <c r="E590" s="17"/>
      <c r="F590" s="385"/>
      <c r="G590" s="385"/>
      <c r="H590" s="385"/>
      <c r="I590" s="385"/>
      <c r="J590" s="17"/>
      <c r="K590" s="17"/>
      <c r="L590" s="18"/>
      <c r="M590" s="17"/>
      <c r="N590" s="17"/>
      <c r="O590" s="17"/>
      <c r="P590" s="17"/>
      <c r="Q590" s="17"/>
      <c r="R590" s="17"/>
      <c r="S590" s="17"/>
      <c r="T590" s="17"/>
      <c r="U590" s="17"/>
      <c r="V590" s="17"/>
      <c r="W590" s="17"/>
      <c r="X590" s="17"/>
      <c r="Y590" s="17"/>
      <c r="Z590" s="17"/>
    </row>
    <row r="591" spans="1:26" x14ac:dyDescent="0.25">
      <c r="A591" s="127"/>
      <c r="B591" s="17"/>
      <c r="C591" s="17"/>
      <c r="D591" s="17"/>
      <c r="E591" s="17"/>
      <c r="F591" s="385"/>
      <c r="G591" s="385"/>
      <c r="H591" s="385"/>
      <c r="I591" s="385"/>
      <c r="J591" s="17"/>
      <c r="K591" s="17"/>
      <c r="L591" s="18"/>
      <c r="M591" s="17"/>
      <c r="N591" s="17"/>
      <c r="O591" s="17"/>
      <c r="P591" s="17"/>
      <c r="Q591" s="17"/>
      <c r="R591" s="17"/>
      <c r="S591" s="17"/>
      <c r="T591" s="17"/>
      <c r="U591" s="17"/>
      <c r="V591" s="17"/>
      <c r="W591" s="17"/>
      <c r="X591" s="17"/>
      <c r="Y591" s="17"/>
      <c r="Z591" s="17"/>
    </row>
    <row r="592" spans="1:26" x14ac:dyDescent="0.25">
      <c r="A592" s="127"/>
      <c r="B592" s="17"/>
      <c r="C592" s="17"/>
      <c r="D592" s="17"/>
      <c r="E592" s="17"/>
      <c r="F592" s="385"/>
      <c r="G592" s="385"/>
      <c r="H592" s="385"/>
      <c r="I592" s="385"/>
      <c r="J592" s="17"/>
      <c r="K592" s="17"/>
      <c r="L592" s="18"/>
      <c r="M592" s="17"/>
      <c r="N592" s="17"/>
      <c r="O592" s="17"/>
      <c r="P592" s="17"/>
      <c r="Q592" s="17"/>
      <c r="R592" s="17"/>
      <c r="S592" s="17"/>
      <c r="T592" s="17"/>
      <c r="U592" s="17"/>
      <c r="V592" s="17"/>
      <c r="W592" s="17"/>
      <c r="X592" s="17"/>
      <c r="Y592" s="17"/>
      <c r="Z592" s="17"/>
    </row>
    <row r="593" spans="1:26" x14ac:dyDescent="0.25">
      <c r="A593" s="127"/>
      <c r="B593" s="17"/>
      <c r="C593" s="17"/>
      <c r="D593" s="17"/>
      <c r="E593" s="17"/>
      <c r="F593" s="385"/>
      <c r="G593" s="385"/>
      <c r="H593" s="385"/>
      <c r="I593" s="385"/>
      <c r="J593" s="17"/>
      <c r="K593" s="17"/>
      <c r="L593" s="18"/>
      <c r="M593" s="17"/>
      <c r="N593" s="17"/>
      <c r="O593" s="17"/>
      <c r="P593" s="17"/>
      <c r="Q593" s="17"/>
      <c r="R593" s="17"/>
      <c r="S593" s="17"/>
      <c r="T593" s="17"/>
      <c r="U593" s="17"/>
      <c r="V593" s="17"/>
      <c r="W593" s="17"/>
      <c r="X593" s="17"/>
      <c r="Y593" s="17"/>
      <c r="Z593" s="17"/>
    </row>
    <row r="594" spans="1:26" x14ac:dyDescent="0.25">
      <c r="A594" s="127"/>
      <c r="B594" s="17"/>
      <c r="C594" s="17"/>
      <c r="D594" s="17"/>
      <c r="E594" s="17"/>
      <c r="F594" s="385"/>
      <c r="G594" s="385"/>
      <c r="H594" s="385"/>
      <c r="I594" s="385"/>
      <c r="J594" s="17"/>
      <c r="K594" s="17"/>
      <c r="L594" s="18"/>
      <c r="M594" s="17"/>
      <c r="N594" s="17"/>
      <c r="O594" s="17"/>
      <c r="P594" s="17"/>
      <c r="Q594" s="17"/>
      <c r="R594" s="17"/>
      <c r="S594" s="17"/>
      <c r="T594" s="17"/>
      <c r="U594" s="17"/>
      <c r="V594" s="17"/>
      <c r="W594" s="17"/>
      <c r="X594" s="17"/>
      <c r="Y594" s="17"/>
      <c r="Z594" s="17"/>
    </row>
    <row r="595" spans="1:26" x14ac:dyDescent="0.25">
      <c r="A595" s="127"/>
      <c r="B595" s="17"/>
      <c r="C595" s="17"/>
      <c r="D595" s="17"/>
      <c r="E595" s="17"/>
      <c r="F595" s="385"/>
      <c r="G595" s="385"/>
      <c r="H595" s="385"/>
      <c r="I595" s="385"/>
      <c r="J595" s="17"/>
      <c r="K595" s="17"/>
      <c r="L595" s="18"/>
      <c r="M595" s="17"/>
      <c r="N595" s="17"/>
      <c r="O595" s="17"/>
      <c r="P595" s="17"/>
      <c r="Q595" s="17"/>
      <c r="R595" s="17"/>
      <c r="S595" s="17"/>
      <c r="T595" s="17"/>
      <c r="U595" s="17"/>
      <c r="V595" s="17"/>
      <c r="W595" s="17"/>
      <c r="X595" s="17"/>
      <c r="Y595" s="17"/>
      <c r="Z595" s="17"/>
    </row>
    <row r="596" spans="1:26" x14ac:dyDescent="0.25">
      <c r="A596" s="127"/>
      <c r="B596" s="17"/>
      <c r="C596" s="17"/>
      <c r="D596" s="17"/>
      <c r="E596" s="17"/>
      <c r="F596" s="385"/>
      <c r="G596" s="385"/>
      <c r="H596" s="385"/>
      <c r="I596" s="385"/>
      <c r="J596" s="17"/>
      <c r="K596" s="17"/>
      <c r="L596" s="18"/>
      <c r="M596" s="17"/>
      <c r="N596" s="17"/>
      <c r="O596" s="17"/>
      <c r="P596" s="17"/>
      <c r="Q596" s="17"/>
      <c r="R596" s="17"/>
      <c r="S596" s="17"/>
      <c r="T596" s="17"/>
      <c r="U596" s="17"/>
      <c r="V596" s="17"/>
      <c r="W596" s="17"/>
      <c r="X596" s="17"/>
      <c r="Y596" s="17"/>
      <c r="Z596" s="17"/>
    </row>
    <row r="597" spans="1:26" x14ac:dyDescent="0.25">
      <c r="A597" s="127"/>
      <c r="B597" s="17"/>
      <c r="C597" s="17"/>
      <c r="D597" s="17"/>
      <c r="E597" s="17"/>
      <c r="F597" s="385"/>
      <c r="G597" s="385"/>
      <c r="H597" s="385"/>
      <c r="I597" s="385"/>
      <c r="J597" s="17"/>
      <c r="K597" s="17"/>
      <c r="L597" s="18"/>
      <c r="M597" s="17"/>
      <c r="N597" s="17"/>
      <c r="O597" s="17"/>
      <c r="P597" s="17"/>
      <c r="Q597" s="17"/>
      <c r="R597" s="17"/>
      <c r="S597" s="17"/>
      <c r="T597" s="17"/>
      <c r="U597" s="17"/>
      <c r="V597" s="17"/>
      <c r="W597" s="17"/>
      <c r="X597" s="17"/>
      <c r="Y597" s="17"/>
      <c r="Z597" s="17"/>
    </row>
    <row r="598" spans="1:26" x14ac:dyDescent="0.25">
      <c r="A598" s="127"/>
      <c r="B598" s="17"/>
      <c r="C598" s="17"/>
      <c r="D598" s="17"/>
      <c r="E598" s="17"/>
      <c r="F598" s="385"/>
      <c r="G598" s="385"/>
      <c r="H598" s="385"/>
      <c r="I598" s="385"/>
      <c r="J598" s="17"/>
      <c r="K598" s="17"/>
      <c r="L598" s="18"/>
      <c r="M598" s="17"/>
      <c r="N598" s="17"/>
      <c r="O598" s="17"/>
      <c r="P598" s="17"/>
      <c r="Q598" s="17"/>
      <c r="R598" s="17"/>
      <c r="S598" s="17"/>
      <c r="T598" s="17"/>
      <c r="U598" s="17"/>
      <c r="V598" s="17"/>
      <c r="W598" s="17"/>
      <c r="X598" s="17"/>
      <c r="Y598" s="17"/>
      <c r="Z598" s="17"/>
    </row>
    <row r="599" spans="1:26" x14ac:dyDescent="0.25">
      <c r="A599" s="127"/>
      <c r="B599" s="17"/>
      <c r="C599" s="17"/>
      <c r="D599" s="17"/>
      <c r="E599" s="17"/>
      <c r="F599" s="385"/>
      <c r="G599" s="385"/>
      <c r="H599" s="385"/>
      <c r="I599" s="385"/>
      <c r="J599" s="17"/>
      <c r="K599" s="17"/>
      <c r="L599" s="18"/>
      <c r="M599" s="17"/>
      <c r="N599" s="17"/>
      <c r="O599" s="17"/>
      <c r="P599" s="17"/>
      <c r="Q599" s="17"/>
      <c r="R599" s="17"/>
      <c r="S599" s="17"/>
      <c r="T599" s="17"/>
      <c r="U599" s="17"/>
      <c r="V599" s="17"/>
      <c r="W599" s="17"/>
      <c r="X599" s="17"/>
      <c r="Y599" s="17"/>
      <c r="Z599" s="17"/>
    </row>
    <row r="600" spans="1:26" x14ac:dyDescent="0.25">
      <c r="A600" s="127"/>
      <c r="B600" s="17"/>
      <c r="C600" s="17"/>
      <c r="D600" s="17"/>
      <c r="E600" s="17"/>
      <c r="F600" s="385"/>
      <c r="G600" s="385"/>
      <c r="H600" s="385"/>
      <c r="I600" s="385"/>
      <c r="J600" s="17"/>
      <c r="K600" s="17"/>
      <c r="L600" s="18"/>
      <c r="M600" s="17"/>
      <c r="N600" s="17"/>
      <c r="O600" s="17"/>
      <c r="P600" s="17"/>
      <c r="Q600" s="17"/>
      <c r="R600" s="17"/>
      <c r="S600" s="17"/>
      <c r="T600" s="17"/>
      <c r="U600" s="17"/>
      <c r="V600" s="17"/>
      <c r="W600" s="17"/>
      <c r="X600" s="17"/>
      <c r="Y600" s="17"/>
      <c r="Z600" s="17"/>
    </row>
    <row r="601" spans="1:26" x14ac:dyDescent="0.25">
      <c r="A601" s="127"/>
      <c r="B601" s="17"/>
      <c r="C601" s="17"/>
      <c r="D601" s="17"/>
      <c r="E601" s="17"/>
      <c r="F601" s="385"/>
      <c r="G601" s="385"/>
      <c r="H601" s="385"/>
      <c r="I601" s="385"/>
      <c r="J601" s="17"/>
      <c r="K601" s="17"/>
      <c r="L601" s="18"/>
      <c r="M601" s="17"/>
      <c r="N601" s="17"/>
      <c r="O601" s="17"/>
      <c r="P601" s="17"/>
      <c r="Q601" s="17"/>
      <c r="R601" s="17"/>
      <c r="S601" s="17"/>
      <c r="T601" s="17"/>
      <c r="U601" s="17"/>
      <c r="V601" s="17"/>
      <c r="W601" s="17"/>
      <c r="X601" s="17"/>
      <c r="Y601" s="17"/>
      <c r="Z601" s="17"/>
    </row>
    <row r="602" spans="1:26" x14ac:dyDescent="0.25">
      <c r="A602" s="127"/>
      <c r="B602" s="17"/>
      <c r="C602" s="17"/>
      <c r="D602" s="17"/>
      <c r="E602" s="17"/>
      <c r="F602" s="385"/>
      <c r="G602" s="385"/>
      <c r="H602" s="385"/>
      <c r="I602" s="385"/>
      <c r="J602" s="17"/>
      <c r="K602" s="17"/>
      <c r="L602" s="18"/>
      <c r="M602" s="17"/>
      <c r="N602" s="17"/>
      <c r="O602" s="17"/>
      <c r="P602" s="17"/>
      <c r="Q602" s="17"/>
      <c r="R602" s="17"/>
      <c r="S602" s="17"/>
      <c r="T602" s="17"/>
      <c r="U602" s="17"/>
      <c r="V602" s="17"/>
      <c r="W602" s="17"/>
      <c r="X602" s="17"/>
      <c r="Y602" s="17"/>
      <c r="Z602" s="17"/>
    </row>
    <row r="603" spans="1:26" x14ac:dyDescent="0.25">
      <c r="A603" s="127"/>
      <c r="B603" s="17"/>
      <c r="C603" s="17"/>
      <c r="D603" s="17"/>
      <c r="E603" s="17"/>
      <c r="F603" s="385"/>
      <c r="G603" s="385"/>
      <c r="H603" s="385"/>
      <c r="I603" s="385"/>
      <c r="J603" s="17"/>
      <c r="K603" s="17"/>
      <c r="L603" s="18"/>
      <c r="M603" s="17"/>
      <c r="N603" s="17"/>
      <c r="O603" s="17"/>
      <c r="P603" s="17"/>
      <c r="Q603" s="17"/>
      <c r="R603" s="17"/>
      <c r="S603" s="17"/>
      <c r="T603" s="17"/>
      <c r="U603" s="17"/>
      <c r="V603" s="17"/>
      <c r="W603" s="17"/>
      <c r="X603" s="17"/>
      <c r="Y603" s="17"/>
      <c r="Z603" s="17"/>
    </row>
    <row r="604" spans="1:26" x14ac:dyDescent="0.25">
      <c r="A604" s="127"/>
      <c r="B604" s="17"/>
      <c r="C604" s="17"/>
      <c r="D604" s="17"/>
      <c r="E604" s="17"/>
      <c r="F604" s="385"/>
      <c r="G604" s="385"/>
      <c r="H604" s="385"/>
      <c r="I604" s="385"/>
      <c r="J604" s="17"/>
      <c r="K604" s="17"/>
      <c r="L604" s="18"/>
      <c r="M604" s="17"/>
      <c r="N604" s="17"/>
      <c r="O604" s="17"/>
      <c r="P604" s="17"/>
      <c r="Q604" s="17"/>
      <c r="R604" s="17"/>
      <c r="S604" s="17"/>
      <c r="T604" s="17"/>
      <c r="U604" s="17"/>
      <c r="V604" s="17"/>
      <c r="W604" s="17"/>
      <c r="X604" s="17"/>
      <c r="Y604" s="17"/>
      <c r="Z604" s="17"/>
    </row>
    <row r="605" spans="1:26" x14ac:dyDescent="0.25">
      <c r="A605" s="127"/>
      <c r="B605" s="17"/>
      <c r="C605" s="17"/>
      <c r="D605" s="17"/>
      <c r="E605" s="17"/>
      <c r="F605" s="385"/>
      <c r="G605" s="385"/>
      <c r="H605" s="385"/>
      <c r="I605" s="385"/>
      <c r="J605" s="17"/>
      <c r="K605" s="17"/>
      <c r="L605" s="18"/>
      <c r="M605" s="17"/>
      <c r="N605" s="17"/>
      <c r="O605" s="17"/>
      <c r="P605" s="17"/>
      <c r="Q605" s="17"/>
      <c r="R605" s="17"/>
      <c r="S605" s="17"/>
      <c r="T605" s="17"/>
      <c r="U605" s="17"/>
      <c r="V605" s="17"/>
      <c r="W605" s="17"/>
      <c r="X605" s="17"/>
      <c r="Y605" s="17"/>
      <c r="Z605" s="17"/>
    </row>
    <row r="606" spans="1:26" x14ac:dyDescent="0.25">
      <c r="A606" s="127"/>
      <c r="B606" s="17"/>
      <c r="C606" s="17"/>
      <c r="D606" s="17"/>
      <c r="E606" s="17"/>
      <c r="F606" s="385"/>
      <c r="G606" s="385"/>
      <c r="H606" s="385"/>
      <c r="I606" s="385"/>
      <c r="J606" s="17"/>
      <c r="K606" s="17"/>
      <c r="L606" s="18"/>
      <c r="M606" s="17"/>
      <c r="N606" s="17"/>
      <c r="O606" s="17"/>
      <c r="P606" s="17"/>
      <c r="Q606" s="17"/>
      <c r="R606" s="17"/>
      <c r="S606" s="17"/>
      <c r="T606" s="17"/>
      <c r="U606" s="17"/>
      <c r="V606" s="17"/>
      <c r="W606" s="17"/>
      <c r="X606" s="17"/>
      <c r="Y606" s="17"/>
      <c r="Z606" s="17"/>
    </row>
    <row r="607" spans="1:26" x14ac:dyDescent="0.25">
      <c r="A607" s="127"/>
      <c r="B607" s="17"/>
      <c r="C607" s="17"/>
      <c r="D607" s="17"/>
      <c r="E607" s="17"/>
      <c r="F607" s="385"/>
      <c r="G607" s="385"/>
      <c r="H607" s="385"/>
      <c r="I607" s="385"/>
      <c r="J607" s="17"/>
      <c r="K607" s="17"/>
      <c r="L607" s="18"/>
      <c r="M607" s="17"/>
      <c r="N607" s="17"/>
      <c r="O607" s="17"/>
      <c r="P607" s="17"/>
      <c r="Q607" s="17"/>
      <c r="R607" s="17"/>
      <c r="S607" s="17"/>
      <c r="T607" s="17"/>
      <c r="U607" s="17"/>
      <c r="V607" s="17"/>
      <c r="W607" s="17"/>
      <c r="X607" s="17"/>
      <c r="Y607" s="17"/>
      <c r="Z607" s="17"/>
    </row>
    <row r="608" spans="1:26" x14ac:dyDescent="0.25">
      <c r="A608" s="127"/>
      <c r="B608" s="17"/>
      <c r="C608" s="17"/>
      <c r="D608" s="17"/>
      <c r="E608" s="17"/>
      <c r="F608" s="385"/>
      <c r="G608" s="385"/>
      <c r="H608" s="385"/>
      <c r="I608" s="385"/>
      <c r="J608" s="17"/>
      <c r="K608" s="17"/>
      <c r="L608" s="18"/>
      <c r="M608" s="17"/>
      <c r="N608" s="17"/>
      <c r="O608" s="17"/>
      <c r="P608" s="17"/>
      <c r="Q608" s="17"/>
      <c r="R608" s="17"/>
      <c r="S608" s="17"/>
      <c r="T608" s="17"/>
      <c r="U608" s="17"/>
      <c r="V608" s="17"/>
      <c r="W608" s="17"/>
      <c r="X608" s="17"/>
      <c r="Y608" s="17"/>
      <c r="Z608" s="17"/>
    </row>
    <row r="609" spans="1:26" x14ac:dyDescent="0.25">
      <c r="A609" s="127"/>
      <c r="B609" s="17"/>
      <c r="C609" s="17"/>
      <c r="D609" s="17"/>
      <c r="E609" s="17"/>
      <c r="F609" s="385"/>
      <c r="G609" s="385"/>
      <c r="H609" s="385"/>
      <c r="I609" s="385"/>
      <c r="J609" s="17"/>
      <c r="K609" s="17"/>
      <c r="L609" s="18"/>
      <c r="M609" s="17"/>
      <c r="N609" s="17"/>
      <c r="O609" s="17"/>
      <c r="P609" s="17"/>
      <c r="Q609" s="17"/>
      <c r="R609" s="17"/>
      <c r="S609" s="17"/>
      <c r="T609" s="17"/>
      <c r="U609" s="17"/>
      <c r="V609" s="17"/>
      <c r="W609" s="17"/>
      <c r="X609" s="17"/>
      <c r="Y609" s="17"/>
      <c r="Z609" s="17"/>
    </row>
    <row r="610" spans="1:26" x14ac:dyDescent="0.25">
      <c r="A610" s="127"/>
      <c r="B610" s="17"/>
      <c r="C610" s="17"/>
      <c r="D610" s="17"/>
      <c r="E610" s="17"/>
      <c r="F610" s="385"/>
      <c r="G610" s="385"/>
      <c r="H610" s="385"/>
      <c r="I610" s="385"/>
      <c r="J610" s="17"/>
      <c r="K610" s="17"/>
      <c r="L610" s="18"/>
      <c r="M610" s="17"/>
      <c r="N610" s="17"/>
      <c r="O610" s="17"/>
      <c r="P610" s="17"/>
      <c r="Q610" s="17"/>
      <c r="R610" s="17"/>
      <c r="S610" s="17"/>
      <c r="T610" s="17"/>
      <c r="U610" s="17"/>
      <c r="V610" s="17"/>
      <c r="W610" s="17"/>
      <c r="X610" s="17"/>
      <c r="Y610" s="17"/>
      <c r="Z610" s="17"/>
    </row>
    <row r="611" spans="1:26" x14ac:dyDescent="0.25">
      <c r="A611" s="127"/>
      <c r="B611" s="17"/>
      <c r="C611" s="17"/>
      <c r="D611" s="17"/>
      <c r="E611" s="17"/>
      <c r="F611" s="385"/>
      <c r="G611" s="385"/>
      <c r="H611" s="385"/>
      <c r="I611" s="385"/>
      <c r="J611" s="17"/>
      <c r="K611" s="17"/>
      <c r="L611" s="18"/>
      <c r="M611" s="17"/>
      <c r="N611" s="17"/>
      <c r="O611" s="17"/>
      <c r="P611" s="17"/>
      <c r="Q611" s="17"/>
      <c r="R611" s="17"/>
      <c r="S611" s="17"/>
      <c r="T611" s="17"/>
      <c r="U611" s="17"/>
      <c r="V611" s="17"/>
      <c r="W611" s="17"/>
      <c r="X611" s="17"/>
      <c r="Y611" s="17"/>
      <c r="Z611" s="17"/>
    </row>
    <row r="612" spans="1:26" x14ac:dyDescent="0.25">
      <c r="A612" s="127"/>
      <c r="B612" s="17"/>
      <c r="C612" s="17"/>
      <c r="D612" s="17"/>
      <c r="E612" s="17"/>
      <c r="F612" s="385"/>
      <c r="G612" s="385"/>
      <c r="H612" s="385"/>
      <c r="I612" s="385"/>
      <c r="J612" s="17"/>
      <c r="K612" s="17"/>
      <c r="L612" s="18"/>
      <c r="M612" s="17"/>
      <c r="N612" s="17"/>
      <c r="O612" s="17"/>
      <c r="P612" s="17"/>
      <c r="Q612" s="17"/>
      <c r="R612" s="17"/>
      <c r="S612" s="17"/>
      <c r="T612" s="17"/>
      <c r="U612" s="17"/>
      <c r="V612" s="17"/>
      <c r="W612" s="17"/>
      <c r="X612" s="17"/>
      <c r="Y612" s="17"/>
      <c r="Z612" s="17"/>
    </row>
    <row r="613" spans="1:26" x14ac:dyDescent="0.25">
      <c r="A613" s="127"/>
      <c r="B613" s="17"/>
      <c r="C613" s="17"/>
      <c r="D613" s="17"/>
      <c r="E613" s="17"/>
      <c r="F613" s="385"/>
      <c r="G613" s="385"/>
      <c r="H613" s="385"/>
      <c r="I613" s="385"/>
      <c r="J613" s="17"/>
      <c r="K613" s="17"/>
      <c r="L613" s="18"/>
      <c r="M613" s="17"/>
      <c r="N613" s="17"/>
      <c r="O613" s="17"/>
      <c r="P613" s="17"/>
      <c r="Q613" s="17"/>
      <c r="R613" s="17"/>
      <c r="S613" s="17"/>
      <c r="T613" s="17"/>
      <c r="U613" s="17"/>
      <c r="V613" s="17"/>
      <c r="W613" s="17"/>
      <c r="X613" s="17"/>
      <c r="Y613" s="17"/>
      <c r="Z613" s="17"/>
    </row>
    <row r="614" spans="1:26" x14ac:dyDescent="0.25">
      <c r="A614" s="127"/>
      <c r="B614" s="17"/>
      <c r="C614" s="17"/>
      <c r="D614" s="17"/>
      <c r="E614" s="17"/>
      <c r="F614" s="385"/>
      <c r="G614" s="385"/>
      <c r="H614" s="385"/>
      <c r="I614" s="385"/>
      <c r="J614" s="17"/>
      <c r="K614" s="17"/>
      <c r="L614" s="18"/>
      <c r="M614" s="17"/>
      <c r="N614" s="17"/>
      <c r="O614" s="17"/>
      <c r="P614" s="17"/>
      <c r="Q614" s="17"/>
      <c r="R614" s="17"/>
      <c r="S614" s="17"/>
      <c r="T614" s="17"/>
      <c r="U614" s="17"/>
      <c r="V614" s="17"/>
      <c r="W614" s="17"/>
      <c r="X614" s="17"/>
      <c r="Y614" s="17"/>
      <c r="Z614" s="17"/>
    </row>
    <row r="615" spans="1:26" x14ac:dyDescent="0.25">
      <c r="A615" s="127"/>
      <c r="B615" s="17"/>
      <c r="C615" s="17"/>
      <c r="D615" s="17"/>
      <c r="E615" s="17"/>
      <c r="F615" s="385"/>
      <c r="G615" s="385"/>
      <c r="H615" s="385"/>
      <c r="I615" s="385"/>
      <c r="J615" s="17"/>
      <c r="K615" s="17"/>
      <c r="L615" s="18"/>
      <c r="M615" s="17"/>
      <c r="N615" s="17"/>
      <c r="O615" s="17"/>
      <c r="P615" s="17"/>
      <c r="Q615" s="17"/>
      <c r="R615" s="17"/>
      <c r="S615" s="17"/>
      <c r="T615" s="17"/>
      <c r="U615" s="17"/>
      <c r="V615" s="17"/>
      <c r="W615" s="17"/>
      <c r="X615" s="17"/>
      <c r="Y615" s="17"/>
      <c r="Z615" s="17"/>
    </row>
    <row r="616" spans="1:26" x14ac:dyDescent="0.25">
      <c r="A616" s="127"/>
      <c r="B616" s="17"/>
      <c r="C616" s="17"/>
      <c r="D616" s="17"/>
      <c r="E616" s="17"/>
      <c r="F616" s="385"/>
      <c r="G616" s="385"/>
      <c r="H616" s="385"/>
      <c r="I616" s="385"/>
      <c r="J616" s="17"/>
      <c r="K616" s="17"/>
      <c r="L616" s="18"/>
      <c r="M616" s="17"/>
      <c r="N616" s="17"/>
      <c r="O616" s="17"/>
      <c r="P616" s="17"/>
      <c r="Q616" s="17"/>
      <c r="R616" s="17"/>
      <c r="S616" s="17"/>
      <c r="T616" s="17"/>
      <c r="U616" s="17"/>
      <c r="V616" s="17"/>
      <c r="W616" s="17"/>
      <c r="X616" s="17"/>
      <c r="Y616" s="17"/>
      <c r="Z616" s="17"/>
    </row>
    <row r="617" spans="1:26" x14ac:dyDescent="0.25">
      <c r="A617" s="127"/>
      <c r="B617" s="17"/>
      <c r="C617" s="17"/>
      <c r="D617" s="17"/>
      <c r="E617" s="17"/>
      <c r="F617" s="385"/>
      <c r="G617" s="385"/>
      <c r="H617" s="385"/>
      <c r="I617" s="385"/>
      <c r="J617" s="17"/>
      <c r="K617" s="17"/>
      <c r="L617" s="18"/>
      <c r="M617" s="17"/>
      <c r="N617" s="17"/>
      <c r="O617" s="17"/>
      <c r="P617" s="17"/>
      <c r="Q617" s="17"/>
      <c r="R617" s="17"/>
      <c r="S617" s="17"/>
      <c r="T617" s="17"/>
      <c r="U617" s="17"/>
      <c r="V617" s="17"/>
      <c r="W617" s="17"/>
      <c r="X617" s="17"/>
      <c r="Y617" s="17"/>
      <c r="Z617" s="17"/>
    </row>
    <row r="618" spans="1:26" x14ac:dyDescent="0.25">
      <c r="A618" s="127"/>
      <c r="B618" s="17"/>
      <c r="C618" s="17"/>
      <c r="D618" s="17"/>
      <c r="E618" s="17"/>
      <c r="F618" s="385"/>
      <c r="G618" s="385"/>
      <c r="H618" s="385"/>
      <c r="I618" s="385"/>
      <c r="J618" s="17"/>
      <c r="K618" s="17"/>
      <c r="L618" s="18"/>
      <c r="M618" s="17"/>
      <c r="N618" s="17"/>
      <c r="O618" s="17"/>
      <c r="P618" s="17"/>
      <c r="Q618" s="17"/>
      <c r="R618" s="17"/>
      <c r="S618" s="17"/>
      <c r="T618" s="17"/>
      <c r="U618" s="17"/>
      <c r="V618" s="17"/>
      <c r="W618" s="17"/>
      <c r="X618" s="17"/>
      <c r="Y618" s="17"/>
      <c r="Z618" s="17"/>
    </row>
    <row r="619" spans="1:26" x14ac:dyDescent="0.25">
      <c r="A619" s="127"/>
      <c r="B619" s="17"/>
      <c r="C619" s="17"/>
      <c r="D619" s="17"/>
      <c r="E619" s="17"/>
      <c r="F619" s="385"/>
      <c r="G619" s="385"/>
      <c r="H619" s="385"/>
      <c r="I619" s="385"/>
      <c r="J619" s="17"/>
      <c r="K619" s="17"/>
      <c r="L619" s="18"/>
      <c r="M619" s="17"/>
      <c r="N619" s="17"/>
      <c r="O619" s="17"/>
      <c r="P619" s="17"/>
      <c r="Q619" s="17"/>
      <c r="R619" s="17"/>
      <c r="S619" s="17"/>
      <c r="T619" s="17"/>
      <c r="U619" s="17"/>
      <c r="V619" s="17"/>
      <c r="W619" s="17"/>
      <c r="X619" s="17"/>
      <c r="Y619" s="17"/>
      <c r="Z619" s="17"/>
    </row>
    <row r="620" spans="1:26" x14ac:dyDescent="0.25">
      <c r="A620" s="127"/>
      <c r="B620" s="17"/>
      <c r="C620" s="17"/>
      <c r="D620" s="17"/>
      <c r="E620" s="17"/>
      <c r="F620" s="385"/>
      <c r="G620" s="385"/>
      <c r="H620" s="385"/>
      <c r="I620" s="385"/>
      <c r="J620" s="17"/>
      <c r="K620" s="17"/>
      <c r="L620" s="18"/>
      <c r="M620" s="17"/>
      <c r="N620" s="17"/>
      <c r="O620" s="17"/>
      <c r="P620" s="17"/>
      <c r="Q620" s="17"/>
      <c r="R620" s="17"/>
      <c r="S620" s="17"/>
      <c r="T620" s="17"/>
      <c r="U620" s="17"/>
      <c r="V620" s="17"/>
      <c r="W620" s="17"/>
      <c r="X620" s="17"/>
      <c r="Y620" s="17"/>
      <c r="Z620" s="17"/>
    </row>
    <row r="621" spans="1:26" x14ac:dyDescent="0.25">
      <c r="A621" s="127"/>
      <c r="B621" s="17"/>
      <c r="C621" s="17"/>
      <c r="D621" s="17"/>
      <c r="E621" s="17"/>
      <c r="F621" s="385"/>
      <c r="G621" s="385"/>
      <c r="H621" s="385"/>
      <c r="I621" s="385"/>
      <c r="J621" s="17"/>
      <c r="K621" s="17"/>
      <c r="L621" s="18"/>
      <c r="M621" s="17"/>
      <c r="N621" s="17"/>
      <c r="O621" s="17"/>
      <c r="P621" s="17"/>
      <c r="Q621" s="17"/>
      <c r="R621" s="17"/>
      <c r="S621" s="17"/>
      <c r="T621" s="17"/>
      <c r="U621" s="17"/>
      <c r="V621" s="17"/>
      <c r="W621" s="17"/>
      <c r="X621" s="17"/>
      <c r="Y621" s="17"/>
      <c r="Z621" s="17"/>
    </row>
    <row r="622" spans="1:26" x14ac:dyDescent="0.25">
      <c r="A622" s="127"/>
      <c r="B622" s="17"/>
      <c r="C622" s="17"/>
      <c r="D622" s="17"/>
      <c r="E622" s="17"/>
      <c r="F622" s="385"/>
      <c r="G622" s="385"/>
      <c r="H622" s="385"/>
      <c r="I622" s="385"/>
      <c r="J622" s="17"/>
      <c r="K622" s="17"/>
      <c r="L622" s="18"/>
      <c r="M622" s="17"/>
      <c r="N622" s="17"/>
      <c r="O622" s="17"/>
      <c r="P622" s="17"/>
      <c r="Q622" s="17"/>
      <c r="R622" s="17"/>
      <c r="S622" s="17"/>
      <c r="T622" s="17"/>
      <c r="U622" s="17"/>
      <c r="V622" s="17"/>
      <c r="W622" s="17"/>
      <c r="X622" s="17"/>
      <c r="Y622" s="17"/>
      <c r="Z622" s="17"/>
    </row>
    <row r="623" spans="1:26" x14ac:dyDescent="0.25">
      <c r="A623" s="127"/>
      <c r="B623" s="17"/>
      <c r="C623" s="17"/>
      <c r="D623" s="17"/>
      <c r="E623" s="17"/>
      <c r="F623" s="385"/>
      <c r="G623" s="385"/>
      <c r="H623" s="385"/>
      <c r="I623" s="385"/>
      <c r="J623" s="17"/>
      <c r="K623" s="17"/>
      <c r="L623" s="18"/>
      <c r="M623" s="17"/>
      <c r="N623" s="17"/>
      <c r="O623" s="17"/>
      <c r="P623" s="17"/>
      <c r="Q623" s="17"/>
      <c r="R623" s="17"/>
      <c r="S623" s="17"/>
      <c r="T623" s="17"/>
      <c r="U623" s="17"/>
      <c r="V623" s="17"/>
      <c r="W623" s="17"/>
      <c r="X623" s="17"/>
      <c r="Y623" s="17"/>
      <c r="Z623" s="17"/>
    </row>
    <row r="624" spans="1:26" x14ac:dyDescent="0.25">
      <c r="A624" s="127"/>
      <c r="B624" s="17"/>
      <c r="C624" s="17"/>
      <c r="D624" s="17"/>
      <c r="E624" s="17"/>
      <c r="F624" s="385"/>
      <c r="G624" s="385"/>
      <c r="H624" s="385"/>
      <c r="I624" s="385"/>
      <c r="J624" s="17"/>
      <c r="K624" s="17"/>
      <c r="L624" s="18"/>
      <c r="M624" s="17"/>
      <c r="N624" s="17"/>
      <c r="O624" s="17"/>
      <c r="P624" s="17"/>
      <c r="Q624" s="17"/>
      <c r="R624" s="17"/>
      <c r="S624" s="17"/>
      <c r="T624" s="17"/>
      <c r="U624" s="17"/>
      <c r="V624" s="17"/>
      <c r="W624" s="17"/>
      <c r="X624" s="17"/>
      <c r="Y624" s="17"/>
      <c r="Z624" s="17"/>
    </row>
    <row r="625" spans="1:26" x14ac:dyDescent="0.25">
      <c r="A625" s="127"/>
      <c r="B625" s="17"/>
      <c r="C625" s="17"/>
      <c r="D625" s="17"/>
      <c r="E625" s="17"/>
      <c r="F625" s="385"/>
      <c r="G625" s="385"/>
      <c r="H625" s="385"/>
      <c r="I625" s="385"/>
      <c r="J625" s="17"/>
      <c r="K625" s="17"/>
      <c r="L625" s="18"/>
      <c r="M625" s="17"/>
      <c r="N625" s="17"/>
      <c r="O625" s="17"/>
      <c r="P625" s="17"/>
      <c r="Q625" s="17"/>
      <c r="R625" s="17"/>
      <c r="S625" s="17"/>
      <c r="T625" s="17"/>
      <c r="U625" s="17"/>
      <c r="V625" s="17"/>
      <c r="W625" s="17"/>
      <c r="X625" s="17"/>
      <c r="Y625" s="17"/>
      <c r="Z625" s="17"/>
    </row>
    <row r="626" spans="1:26" x14ac:dyDescent="0.25">
      <c r="A626" s="127"/>
      <c r="B626" s="17"/>
      <c r="C626" s="17"/>
      <c r="D626" s="17"/>
      <c r="E626" s="17"/>
      <c r="F626" s="385"/>
      <c r="G626" s="385"/>
      <c r="H626" s="385"/>
      <c r="I626" s="385"/>
      <c r="J626" s="17"/>
      <c r="K626" s="17"/>
      <c r="L626" s="18"/>
      <c r="M626" s="17"/>
      <c r="N626" s="17"/>
      <c r="O626" s="17"/>
      <c r="P626" s="17"/>
      <c r="Q626" s="17"/>
      <c r="R626" s="17"/>
      <c r="S626" s="17"/>
      <c r="T626" s="17"/>
      <c r="U626" s="17"/>
      <c r="V626" s="17"/>
      <c r="W626" s="17"/>
      <c r="X626" s="17"/>
      <c r="Y626" s="17"/>
      <c r="Z626" s="17"/>
    </row>
    <row r="627" spans="1:26" x14ac:dyDescent="0.25">
      <c r="A627" s="127"/>
      <c r="B627" s="17"/>
      <c r="C627" s="17"/>
      <c r="D627" s="17"/>
      <c r="E627" s="17"/>
      <c r="F627" s="385"/>
      <c r="G627" s="385"/>
      <c r="H627" s="385"/>
      <c r="I627" s="385"/>
      <c r="J627" s="17"/>
      <c r="K627" s="17"/>
      <c r="L627" s="18"/>
      <c r="M627" s="17"/>
      <c r="N627" s="17"/>
      <c r="O627" s="17"/>
      <c r="P627" s="17"/>
      <c r="Q627" s="17"/>
      <c r="R627" s="17"/>
      <c r="S627" s="17"/>
      <c r="T627" s="17"/>
      <c r="U627" s="17"/>
      <c r="V627" s="17"/>
      <c r="W627" s="17"/>
      <c r="X627" s="17"/>
      <c r="Y627" s="17"/>
      <c r="Z627" s="17"/>
    </row>
    <row r="628" spans="1:26" x14ac:dyDescent="0.25">
      <c r="A628" s="127"/>
      <c r="B628" s="17"/>
      <c r="C628" s="17"/>
      <c r="D628" s="17"/>
      <c r="E628" s="17"/>
      <c r="F628" s="385"/>
      <c r="G628" s="385"/>
      <c r="H628" s="385"/>
      <c r="I628" s="385"/>
      <c r="J628" s="17"/>
      <c r="K628" s="17"/>
      <c r="L628" s="18"/>
      <c r="M628" s="17"/>
      <c r="N628" s="17"/>
      <c r="O628" s="17"/>
      <c r="P628" s="17"/>
      <c r="Q628" s="17"/>
      <c r="R628" s="17"/>
      <c r="S628" s="17"/>
      <c r="T628" s="17"/>
      <c r="U628" s="17"/>
      <c r="V628" s="17"/>
      <c r="W628" s="17"/>
      <c r="X628" s="17"/>
      <c r="Y628" s="17"/>
      <c r="Z628" s="17"/>
    </row>
    <row r="629" spans="1:26" x14ac:dyDescent="0.25">
      <c r="A629" s="127"/>
      <c r="B629" s="17"/>
      <c r="C629" s="17"/>
      <c r="D629" s="17"/>
      <c r="E629" s="17"/>
      <c r="F629" s="385"/>
      <c r="G629" s="385"/>
      <c r="H629" s="385"/>
      <c r="I629" s="385"/>
      <c r="J629" s="17"/>
      <c r="K629" s="17"/>
      <c r="L629" s="18"/>
      <c r="M629" s="17"/>
      <c r="N629" s="17"/>
      <c r="O629" s="17"/>
      <c r="P629" s="17"/>
      <c r="Q629" s="17"/>
      <c r="R629" s="17"/>
      <c r="S629" s="17"/>
      <c r="T629" s="17"/>
      <c r="U629" s="17"/>
      <c r="V629" s="17"/>
      <c r="W629" s="17"/>
      <c r="X629" s="17"/>
      <c r="Y629" s="17"/>
      <c r="Z629" s="17"/>
    </row>
    <row r="630" spans="1:26" x14ac:dyDescent="0.25">
      <c r="A630" s="127"/>
      <c r="B630" s="17"/>
      <c r="C630" s="17"/>
      <c r="D630" s="17"/>
      <c r="E630" s="17"/>
      <c r="F630" s="385"/>
      <c r="G630" s="385"/>
      <c r="H630" s="385"/>
      <c r="I630" s="385"/>
      <c r="J630" s="17"/>
      <c r="K630" s="17"/>
      <c r="L630" s="18"/>
      <c r="M630" s="17"/>
      <c r="N630" s="17"/>
      <c r="O630" s="17"/>
      <c r="P630" s="17"/>
      <c r="Q630" s="17"/>
      <c r="R630" s="17"/>
      <c r="S630" s="17"/>
      <c r="T630" s="17"/>
      <c r="U630" s="17"/>
      <c r="V630" s="17"/>
      <c r="W630" s="17"/>
      <c r="X630" s="17"/>
      <c r="Y630" s="17"/>
      <c r="Z630" s="17"/>
    </row>
    <row r="631" spans="1:26" x14ac:dyDescent="0.25">
      <c r="A631" s="127"/>
      <c r="B631" s="17"/>
      <c r="C631" s="17"/>
      <c r="D631" s="17"/>
      <c r="E631" s="17"/>
      <c r="F631" s="385"/>
      <c r="G631" s="385"/>
      <c r="H631" s="385"/>
      <c r="I631" s="385"/>
      <c r="J631" s="17"/>
      <c r="K631" s="17"/>
      <c r="L631" s="18"/>
      <c r="M631" s="17"/>
      <c r="N631" s="17"/>
      <c r="O631" s="17"/>
      <c r="P631" s="17"/>
      <c r="Q631" s="17"/>
      <c r="R631" s="17"/>
      <c r="S631" s="17"/>
      <c r="T631" s="17"/>
      <c r="U631" s="17"/>
      <c r="V631" s="17"/>
      <c r="W631" s="17"/>
      <c r="X631" s="17"/>
      <c r="Y631" s="17"/>
      <c r="Z631" s="17"/>
    </row>
    <row r="632" spans="1:26" x14ac:dyDescent="0.25">
      <c r="A632" s="127"/>
      <c r="B632" s="17"/>
      <c r="C632" s="17"/>
      <c r="D632" s="17"/>
      <c r="E632" s="17"/>
      <c r="F632" s="385"/>
      <c r="G632" s="385"/>
      <c r="H632" s="385"/>
      <c r="I632" s="385"/>
      <c r="J632" s="17"/>
      <c r="K632" s="17"/>
      <c r="L632" s="18"/>
      <c r="M632" s="17"/>
      <c r="N632" s="17"/>
      <c r="O632" s="17"/>
      <c r="P632" s="17"/>
      <c r="Q632" s="17"/>
      <c r="R632" s="17"/>
      <c r="S632" s="17"/>
      <c r="T632" s="17"/>
      <c r="U632" s="17"/>
      <c r="V632" s="17"/>
      <c r="W632" s="17"/>
      <c r="X632" s="17"/>
      <c r="Y632" s="17"/>
      <c r="Z632" s="17"/>
    </row>
    <row r="633" spans="1:26" x14ac:dyDescent="0.25">
      <c r="A633" s="127"/>
      <c r="B633" s="17"/>
      <c r="C633" s="17"/>
      <c r="D633" s="17"/>
      <c r="E633" s="17"/>
      <c r="F633" s="385"/>
      <c r="G633" s="385"/>
      <c r="H633" s="385"/>
      <c r="I633" s="385"/>
      <c r="J633" s="17"/>
      <c r="K633" s="17"/>
      <c r="L633" s="18"/>
      <c r="M633" s="17"/>
      <c r="N633" s="17"/>
      <c r="O633" s="17"/>
      <c r="P633" s="17"/>
      <c r="Q633" s="17"/>
      <c r="R633" s="17"/>
      <c r="S633" s="17"/>
      <c r="T633" s="17"/>
      <c r="U633" s="17"/>
      <c r="V633" s="17"/>
      <c r="W633" s="17"/>
      <c r="X633" s="17"/>
      <c r="Y633" s="17"/>
      <c r="Z633" s="17"/>
    </row>
    <row r="634" spans="1:26" x14ac:dyDescent="0.25">
      <c r="A634" s="127"/>
      <c r="B634" s="17"/>
      <c r="C634" s="17"/>
      <c r="D634" s="17"/>
      <c r="E634" s="17"/>
      <c r="F634" s="385"/>
      <c r="G634" s="385"/>
      <c r="H634" s="385"/>
      <c r="I634" s="385"/>
      <c r="J634" s="17"/>
      <c r="K634" s="17"/>
      <c r="L634" s="18"/>
      <c r="M634" s="17"/>
      <c r="N634" s="17"/>
      <c r="O634" s="17"/>
      <c r="P634" s="17"/>
      <c r="Q634" s="17"/>
      <c r="R634" s="17"/>
      <c r="S634" s="17"/>
      <c r="T634" s="17"/>
      <c r="U634" s="17"/>
      <c r="V634" s="17"/>
      <c r="W634" s="17"/>
      <c r="X634" s="17"/>
      <c r="Y634" s="17"/>
      <c r="Z634" s="17"/>
    </row>
    <row r="635" spans="1:26" x14ac:dyDescent="0.25">
      <c r="A635" s="127"/>
      <c r="B635" s="17"/>
      <c r="C635" s="17"/>
      <c r="D635" s="17"/>
      <c r="E635" s="17"/>
      <c r="F635" s="385"/>
      <c r="G635" s="385"/>
      <c r="H635" s="385"/>
      <c r="I635" s="385"/>
      <c r="J635" s="17"/>
      <c r="K635" s="17"/>
      <c r="L635" s="18"/>
      <c r="M635" s="17"/>
      <c r="N635" s="17"/>
      <c r="O635" s="17"/>
      <c r="P635" s="17"/>
      <c r="Q635" s="17"/>
      <c r="R635" s="17"/>
      <c r="S635" s="17"/>
      <c r="T635" s="17"/>
      <c r="U635" s="17"/>
      <c r="V635" s="17"/>
      <c r="W635" s="17"/>
      <c r="X635" s="17"/>
      <c r="Y635" s="17"/>
      <c r="Z635" s="17"/>
    </row>
    <row r="636" spans="1:26" x14ac:dyDescent="0.25">
      <c r="A636" s="127"/>
      <c r="B636" s="17"/>
      <c r="C636" s="17"/>
      <c r="D636" s="17"/>
      <c r="E636" s="17"/>
      <c r="F636" s="385"/>
      <c r="G636" s="385"/>
      <c r="H636" s="385"/>
      <c r="I636" s="385"/>
      <c r="J636" s="17"/>
      <c r="K636" s="17"/>
      <c r="L636" s="18"/>
      <c r="M636" s="17"/>
      <c r="N636" s="17"/>
      <c r="O636" s="17"/>
      <c r="P636" s="17"/>
      <c r="Q636" s="17"/>
      <c r="R636" s="17"/>
      <c r="S636" s="17"/>
      <c r="T636" s="17"/>
      <c r="U636" s="17"/>
      <c r="V636" s="17"/>
      <c r="W636" s="17"/>
      <c r="X636" s="17"/>
      <c r="Y636" s="17"/>
      <c r="Z636" s="17"/>
    </row>
    <row r="637" spans="1:26" x14ac:dyDescent="0.25">
      <c r="A637" s="127"/>
      <c r="B637" s="17"/>
      <c r="C637" s="17"/>
      <c r="D637" s="17"/>
      <c r="E637" s="17"/>
      <c r="F637" s="385"/>
      <c r="G637" s="385"/>
      <c r="H637" s="385"/>
      <c r="I637" s="385"/>
      <c r="J637" s="17"/>
      <c r="K637" s="17"/>
      <c r="L637" s="18"/>
      <c r="M637" s="17"/>
      <c r="N637" s="17"/>
      <c r="O637" s="17"/>
      <c r="P637" s="17"/>
      <c r="Q637" s="17"/>
      <c r="R637" s="17"/>
      <c r="S637" s="17"/>
      <c r="T637" s="17"/>
      <c r="U637" s="17"/>
      <c r="V637" s="17"/>
      <c r="W637" s="17"/>
      <c r="X637" s="17"/>
      <c r="Y637" s="17"/>
      <c r="Z637" s="17"/>
    </row>
    <row r="638" spans="1:26" x14ac:dyDescent="0.25">
      <c r="A638" s="127"/>
      <c r="B638" s="17"/>
      <c r="C638" s="17"/>
      <c r="D638" s="17"/>
      <c r="E638" s="17"/>
      <c r="F638" s="385"/>
      <c r="G638" s="385"/>
      <c r="H638" s="385"/>
      <c r="I638" s="385"/>
      <c r="J638" s="17"/>
      <c r="K638" s="17"/>
      <c r="L638" s="18"/>
      <c r="M638" s="17"/>
      <c r="N638" s="17"/>
      <c r="O638" s="17"/>
      <c r="P638" s="17"/>
      <c r="Q638" s="17"/>
      <c r="R638" s="17"/>
      <c r="S638" s="17"/>
      <c r="T638" s="17"/>
      <c r="U638" s="17"/>
      <c r="V638" s="17"/>
      <c r="W638" s="17"/>
      <c r="X638" s="17"/>
      <c r="Y638" s="17"/>
      <c r="Z638" s="17"/>
    </row>
    <row r="639" spans="1:26" x14ac:dyDescent="0.25">
      <c r="A639" s="127"/>
      <c r="B639" s="17"/>
      <c r="C639" s="17"/>
      <c r="D639" s="17"/>
      <c r="E639" s="17"/>
      <c r="F639" s="385"/>
      <c r="G639" s="385"/>
      <c r="H639" s="385"/>
      <c r="I639" s="385"/>
      <c r="J639" s="17"/>
      <c r="K639" s="17"/>
      <c r="L639" s="18"/>
      <c r="M639" s="17"/>
      <c r="N639" s="17"/>
      <c r="O639" s="17"/>
      <c r="P639" s="17"/>
      <c r="Q639" s="17"/>
      <c r="R639" s="17"/>
      <c r="S639" s="17"/>
      <c r="T639" s="17"/>
      <c r="U639" s="17"/>
      <c r="V639" s="17"/>
      <c r="W639" s="17"/>
      <c r="X639" s="17"/>
      <c r="Y639" s="17"/>
      <c r="Z639" s="17"/>
    </row>
    <row r="640" spans="1:26" x14ac:dyDescent="0.25">
      <c r="A640" s="127"/>
      <c r="B640" s="17"/>
      <c r="C640" s="17"/>
      <c r="D640" s="17"/>
      <c r="E640" s="17"/>
      <c r="F640" s="385"/>
      <c r="G640" s="385"/>
      <c r="H640" s="385"/>
      <c r="I640" s="385"/>
      <c r="J640" s="17"/>
      <c r="K640" s="17"/>
      <c r="L640" s="18"/>
      <c r="M640" s="17"/>
      <c r="N640" s="17"/>
      <c r="O640" s="17"/>
      <c r="P640" s="17"/>
      <c r="Q640" s="17"/>
      <c r="R640" s="17"/>
      <c r="S640" s="17"/>
      <c r="T640" s="17"/>
      <c r="U640" s="17"/>
      <c r="V640" s="17"/>
      <c r="W640" s="17"/>
      <c r="X640" s="17"/>
      <c r="Y640" s="17"/>
      <c r="Z640" s="17"/>
    </row>
    <row r="641" spans="1:26" x14ac:dyDescent="0.25">
      <c r="A641" s="127"/>
      <c r="B641" s="17"/>
      <c r="C641" s="17"/>
      <c r="D641" s="17"/>
      <c r="E641" s="17"/>
      <c r="F641" s="385"/>
      <c r="G641" s="385"/>
      <c r="H641" s="385"/>
      <c r="I641" s="385"/>
      <c r="J641" s="17"/>
      <c r="K641" s="17"/>
      <c r="L641" s="18"/>
      <c r="M641" s="17"/>
      <c r="N641" s="17"/>
      <c r="O641" s="17"/>
      <c r="P641" s="17"/>
      <c r="Q641" s="17"/>
      <c r="R641" s="17"/>
      <c r="S641" s="17"/>
      <c r="T641" s="17"/>
      <c r="U641" s="17"/>
      <c r="V641" s="17"/>
      <c r="W641" s="17"/>
      <c r="X641" s="17"/>
      <c r="Y641" s="17"/>
      <c r="Z641" s="17"/>
    </row>
    <row r="642" spans="1:26" x14ac:dyDescent="0.25">
      <c r="A642" s="127"/>
      <c r="B642" s="17"/>
      <c r="C642" s="17"/>
      <c r="D642" s="17"/>
      <c r="E642" s="17"/>
      <c r="F642" s="385"/>
      <c r="G642" s="385"/>
      <c r="H642" s="385"/>
      <c r="I642" s="385"/>
      <c r="J642" s="17"/>
      <c r="K642" s="17"/>
      <c r="L642" s="18"/>
      <c r="M642" s="17"/>
      <c r="N642" s="17"/>
      <c r="O642" s="17"/>
      <c r="P642" s="17"/>
      <c r="Q642" s="17"/>
      <c r="R642" s="17"/>
      <c r="S642" s="17"/>
      <c r="T642" s="17"/>
      <c r="U642" s="17"/>
      <c r="V642" s="17"/>
      <c r="W642" s="17"/>
      <c r="X642" s="17"/>
      <c r="Y642" s="17"/>
      <c r="Z642" s="17"/>
    </row>
    <row r="643" spans="1:26" x14ac:dyDescent="0.25">
      <c r="A643" s="127"/>
      <c r="B643" s="17"/>
      <c r="C643" s="17"/>
      <c r="D643" s="17"/>
      <c r="E643" s="17"/>
      <c r="F643" s="385"/>
      <c r="G643" s="385"/>
      <c r="H643" s="385"/>
      <c r="I643" s="385"/>
      <c r="J643" s="17"/>
      <c r="K643" s="17"/>
      <c r="L643" s="18"/>
      <c r="M643" s="17"/>
      <c r="N643" s="17"/>
      <c r="O643" s="17"/>
      <c r="P643" s="17"/>
      <c r="Q643" s="17"/>
      <c r="R643" s="17"/>
      <c r="S643" s="17"/>
      <c r="T643" s="17"/>
      <c r="U643" s="17"/>
      <c r="V643" s="17"/>
      <c r="W643" s="17"/>
      <c r="X643" s="17"/>
      <c r="Y643" s="17"/>
      <c r="Z643" s="17"/>
    </row>
    <row r="644" spans="1:26" x14ac:dyDescent="0.25">
      <c r="A644" s="127"/>
      <c r="B644" s="17"/>
      <c r="C644" s="17"/>
      <c r="D644" s="17"/>
      <c r="E644" s="17"/>
      <c r="F644" s="385"/>
      <c r="G644" s="385"/>
      <c r="H644" s="385"/>
      <c r="I644" s="385"/>
      <c r="J644" s="17"/>
      <c r="K644" s="17"/>
      <c r="L644" s="18"/>
      <c r="M644" s="17"/>
      <c r="N644" s="17"/>
      <c r="O644" s="17"/>
      <c r="P644" s="17"/>
      <c r="Q644" s="17"/>
      <c r="R644" s="17"/>
      <c r="S644" s="17"/>
      <c r="T644" s="17"/>
      <c r="U644" s="17"/>
      <c r="V644" s="17"/>
      <c r="W644" s="17"/>
      <c r="X644" s="17"/>
      <c r="Y644" s="17"/>
      <c r="Z644" s="17"/>
    </row>
    <row r="645" spans="1:26" x14ac:dyDescent="0.25">
      <c r="A645" s="127"/>
      <c r="B645" s="17"/>
      <c r="C645" s="17"/>
      <c r="D645" s="17"/>
      <c r="E645" s="17"/>
      <c r="F645" s="385"/>
      <c r="G645" s="385"/>
      <c r="H645" s="385"/>
      <c r="I645" s="385"/>
      <c r="J645" s="17"/>
      <c r="K645" s="17"/>
      <c r="L645" s="18"/>
      <c r="M645" s="17"/>
      <c r="N645" s="17"/>
      <c r="O645" s="17"/>
      <c r="P645" s="17"/>
      <c r="Q645" s="17"/>
      <c r="R645" s="17"/>
      <c r="S645" s="17"/>
      <c r="T645" s="17"/>
      <c r="U645" s="17"/>
      <c r="V645" s="17"/>
      <c r="W645" s="17"/>
      <c r="X645" s="17"/>
      <c r="Y645" s="17"/>
      <c r="Z645" s="17"/>
    </row>
    <row r="646" spans="1:26" x14ac:dyDescent="0.25">
      <c r="A646" s="127"/>
      <c r="B646" s="17"/>
      <c r="C646" s="17"/>
      <c r="D646" s="17"/>
      <c r="E646" s="17"/>
      <c r="F646" s="385"/>
      <c r="G646" s="385"/>
      <c r="H646" s="385"/>
      <c r="I646" s="385"/>
      <c r="J646" s="17"/>
      <c r="K646" s="17"/>
      <c r="L646" s="18"/>
      <c r="M646" s="17"/>
      <c r="N646" s="17"/>
      <c r="O646" s="17"/>
      <c r="P646" s="17"/>
      <c r="Q646" s="17"/>
      <c r="R646" s="17"/>
      <c r="S646" s="17"/>
      <c r="T646" s="17"/>
      <c r="U646" s="17"/>
      <c r="V646" s="17"/>
      <c r="W646" s="17"/>
      <c r="X646" s="17"/>
      <c r="Y646" s="17"/>
      <c r="Z646" s="17"/>
    </row>
    <row r="647" spans="1:26" x14ac:dyDescent="0.25">
      <c r="A647" s="127"/>
      <c r="B647" s="17"/>
      <c r="C647" s="17"/>
      <c r="D647" s="17"/>
      <c r="E647" s="17"/>
      <c r="F647" s="385"/>
      <c r="G647" s="385"/>
      <c r="H647" s="385"/>
      <c r="I647" s="385"/>
      <c r="J647" s="17"/>
      <c r="K647" s="17"/>
      <c r="L647" s="18"/>
      <c r="M647" s="17"/>
      <c r="N647" s="17"/>
      <c r="O647" s="17"/>
      <c r="P647" s="17"/>
      <c r="Q647" s="17"/>
      <c r="R647" s="17"/>
      <c r="S647" s="17"/>
      <c r="T647" s="17"/>
      <c r="U647" s="17"/>
      <c r="V647" s="17"/>
      <c r="W647" s="17"/>
      <c r="X647" s="17"/>
      <c r="Y647" s="17"/>
      <c r="Z647" s="17"/>
    </row>
    <row r="648" spans="1:26" x14ac:dyDescent="0.25">
      <c r="A648" s="127"/>
      <c r="B648" s="17"/>
      <c r="C648" s="17"/>
      <c r="D648" s="17"/>
      <c r="E648" s="17"/>
      <c r="F648" s="385"/>
      <c r="G648" s="385"/>
      <c r="H648" s="385"/>
      <c r="I648" s="385"/>
      <c r="J648" s="17"/>
      <c r="K648" s="17"/>
      <c r="L648" s="18"/>
      <c r="M648" s="17"/>
      <c r="N648" s="17"/>
      <c r="O648" s="17"/>
      <c r="P648" s="17"/>
      <c r="Q648" s="17"/>
      <c r="R648" s="17"/>
      <c r="S648" s="17"/>
      <c r="T648" s="17"/>
      <c r="U648" s="17"/>
      <c r="V648" s="17"/>
      <c r="W648" s="17"/>
      <c r="X648" s="17"/>
      <c r="Y648" s="17"/>
      <c r="Z648" s="17"/>
    </row>
    <row r="649" spans="1:26" x14ac:dyDescent="0.25">
      <c r="A649" s="127"/>
      <c r="B649" s="17"/>
      <c r="C649" s="17"/>
      <c r="D649" s="17"/>
      <c r="E649" s="17"/>
      <c r="F649" s="385"/>
      <c r="G649" s="385"/>
      <c r="H649" s="385"/>
      <c r="I649" s="385"/>
      <c r="J649" s="17"/>
      <c r="K649" s="17"/>
      <c r="L649" s="18"/>
      <c r="M649" s="17"/>
      <c r="N649" s="17"/>
      <c r="O649" s="17"/>
      <c r="P649" s="17"/>
      <c r="Q649" s="17"/>
      <c r="R649" s="17"/>
      <c r="S649" s="17"/>
      <c r="T649" s="17"/>
      <c r="U649" s="17"/>
      <c r="V649" s="17"/>
      <c r="W649" s="17"/>
      <c r="X649" s="17"/>
      <c r="Y649" s="17"/>
      <c r="Z649" s="17"/>
    </row>
    <row r="650" spans="1:26" x14ac:dyDescent="0.25">
      <c r="A650" s="127"/>
      <c r="B650" s="17"/>
      <c r="C650" s="17"/>
      <c r="D650" s="17"/>
      <c r="E650" s="17"/>
      <c r="F650" s="385"/>
      <c r="G650" s="385"/>
      <c r="H650" s="385"/>
      <c r="I650" s="385"/>
      <c r="J650" s="17"/>
      <c r="K650" s="17"/>
      <c r="L650" s="18"/>
      <c r="M650" s="17"/>
      <c r="N650" s="17"/>
      <c r="O650" s="17"/>
      <c r="P650" s="17"/>
      <c r="Q650" s="17"/>
      <c r="R650" s="17"/>
      <c r="S650" s="17"/>
      <c r="T650" s="17"/>
      <c r="U650" s="17"/>
      <c r="V650" s="17"/>
      <c r="W650" s="17"/>
      <c r="X650" s="17"/>
      <c r="Y650" s="17"/>
      <c r="Z650" s="17"/>
    </row>
    <row r="651" spans="1:26" x14ac:dyDescent="0.25">
      <c r="A651" s="127"/>
      <c r="B651" s="17"/>
      <c r="C651" s="17"/>
      <c r="D651" s="17"/>
      <c r="E651" s="17"/>
      <c r="F651" s="385"/>
      <c r="G651" s="385"/>
      <c r="H651" s="385"/>
      <c r="I651" s="385"/>
      <c r="J651" s="17"/>
      <c r="K651" s="17"/>
      <c r="L651" s="18"/>
      <c r="M651" s="17"/>
      <c r="N651" s="17"/>
      <c r="O651" s="17"/>
      <c r="P651" s="17"/>
      <c r="Q651" s="17"/>
      <c r="R651" s="17"/>
      <c r="S651" s="17"/>
      <c r="T651" s="17"/>
      <c r="U651" s="17"/>
      <c r="V651" s="17"/>
      <c r="W651" s="17"/>
      <c r="X651" s="17"/>
      <c r="Y651" s="17"/>
      <c r="Z651" s="17"/>
    </row>
    <row r="652" spans="1:26" x14ac:dyDescent="0.25">
      <c r="A652" s="127"/>
      <c r="B652" s="17"/>
      <c r="C652" s="17"/>
      <c r="D652" s="17"/>
      <c r="E652" s="17"/>
      <c r="F652" s="385"/>
      <c r="G652" s="385"/>
      <c r="H652" s="385"/>
      <c r="I652" s="385"/>
      <c r="J652" s="17"/>
      <c r="K652" s="17"/>
      <c r="L652" s="18"/>
      <c r="M652" s="17"/>
      <c r="N652" s="17"/>
      <c r="O652" s="17"/>
      <c r="P652" s="17"/>
      <c r="Q652" s="17"/>
      <c r="R652" s="17"/>
      <c r="S652" s="17"/>
      <c r="T652" s="17"/>
      <c r="U652" s="17"/>
      <c r="V652" s="17"/>
      <c r="W652" s="17"/>
      <c r="X652" s="17"/>
      <c r="Y652" s="17"/>
      <c r="Z652" s="17"/>
    </row>
    <row r="653" spans="1:26" x14ac:dyDescent="0.25">
      <c r="A653" s="127"/>
      <c r="B653" s="17"/>
      <c r="C653" s="17"/>
      <c r="D653" s="17"/>
      <c r="E653" s="17"/>
      <c r="F653" s="385"/>
      <c r="G653" s="385"/>
      <c r="H653" s="385"/>
      <c r="I653" s="385"/>
      <c r="J653" s="17"/>
      <c r="K653" s="17"/>
      <c r="L653" s="18"/>
      <c r="M653" s="17"/>
      <c r="N653" s="17"/>
      <c r="O653" s="17"/>
      <c r="P653" s="17"/>
      <c r="Q653" s="17"/>
      <c r="R653" s="17"/>
      <c r="S653" s="17"/>
      <c r="T653" s="17"/>
      <c r="U653" s="17"/>
      <c r="V653" s="17"/>
      <c r="W653" s="17"/>
      <c r="X653" s="17"/>
      <c r="Y653" s="17"/>
      <c r="Z653" s="17"/>
    </row>
    <row r="654" spans="1:26" x14ac:dyDescent="0.25">
      <c r="A654" s="127"/>
      <c r="B654" s="17"/>
      <c r="C654" s="17"/>
      <c r="D654" s="17"/>
      <c r="E654" s="17"/>
      <c r="F654" s="385"/>
      <c r="G654" s="385"/>
      <c r="H654" s="385"/>
      <c r="I654" s="385"/>
      <c r="J654" s="17"/>
      <c r="K654" s="17"/>
      <c r="L654" s="18"/>
      <c r="M654" s="17"/>
      <c r="N654" s="17"/>
      <c r="O654" s="17"/>
      <c r="P654" s="17"/>
      <c r="Q654" s="17"/>
      <c r="R654" s="17"/>
      <c r="S654" s="17"/>
      <c r="T654" s="17"/>
      <c r="U654" s="17"/>
      <c r="V654" s="17"/>
      <c r="W654" s="17"/>
      <c r="X654" s="17"/>
      <c r="Y654" s="17"/>
      <c r="Z654" s="17"/>
    </row>
    <row r="655" spans="1:26" x14ac:dyDescent="0.25">
      <c r="A655" s="127"/>
      <c r="B655" s="17"/>
      <c r="C655" s="17"/>
      <c r="D655" s="17"/>
      <c r="E655" s="17"/>
      <c r="F655" s="385"/>
      <c r="G655" s="385"/>
      <c r="H655" s="385"/>
      <c r="I655" s="385"/>
      <c r="J655" s="17"/>
      <c r="K655" s="17"/>
      <c r="L655" s="18"/>
      <c r="M655" s="17"/>
      <c r="N655" s="17"/>
      <c r="O655" s="17"/>
      <c r="P655" s="17"/>
      <c r="Q655" s="17"/>
      <c r="R655" s="17"/>
      <c r="S655" s="17"/>
      <c r="T655" s="17"/>
      <c r="U655" s="17"/>
      <c r="V655" s="17"/>
      <c r="W655" s="17"/>
      <c r="X655" s="17"/>
      <c r="Y655" s="17"/>
      <c r="Z655" s="17"/>
    </row>
    <row r="656" spans="1:26" x14ac:dyDescent="0.25">
      <c r="A656" s="127"/>
      <c r="B656" s="17"/>
      <c r="C656" s="17"/>
      <c r="D656" s="17"/>
      <c r="E656" s="17"/>
      <c r="F656" s="385"/>
      <c r="G656" s="385"/>
      <c r="H656" s="385"/>
      <c r="I656" s="385"/>
      <c r="J656" s="17"/>
      <c r="K656" s="17"/>
      <c r="L656" s="18"/>
      <c r="M656" s="17"/>
      <c r="N656" s="17"/>
      <c r="O656" s="17"/>
      <c r="P656" s="17"/>
      <c r="Q656" s="17"/>
      <c r="R656" s="17"/>
      <c r="S656" s="17"/>
      <c r="T656" s="17"/>
      <c r="U656" s="17"/>
      <c r="V656" s="17"/>
      <c r="W656" s="17"/>
      <c r="X656" s="17"/>
      <c r="Y656" s="17"/>
      <c r="Z656" s="17"/>
    </row>
    <row r="657" spans="1:26" x14ac:dyDescent="0.25">
      <c r="A657" s="127"/>
      <c r="B657" s="17"/>
      <c r="C657" s="17"/>
      <c r="D657" s="17"/>
      <c r="E657" s="17"/>
      <c r="F657" s="385"/>
      <c r="G657" s="385"/>
      <c r="H657" s="385"/>
      <c r="I657" s="385"/>
      <c r="J657" s="17"/>
      <c r="K657" s="17"/>
      <c r="L657" s="18"/>
      <c r="M657" s="17"/>
      <c r="N657" s="17"/>
      <c r="O657" s="17"/>
      <c r="P657" s="17"/>
      <c r="Q657" s="17"/>
      <c r="R657" s="17"/>
      <c r="S657" s="17"/>
      <c r="T657" s="17"/>
      <c r="U657" s="17"/>
      <c r="V657" s="17"/>
      <c r="W657" s="17"/>
      <c r="X657" s="17"/>
      <c r="Y657" s="17"/>
      <c r="Z657" s="17"/>
    </row>
    <row r="658" spans="1:26" x14ac:dyDescent="0.25">
      <c r="A658" s="127"/>
      <c r="B658" s="17"/>
      <c r="C658" s="17"/>
      <c r="D658" s="17"/>
      <c r="E658" s="17"/>
      <c r="F658" s="385"/>
      <c r="G658" s="385"/>
      <c r="H658" s="385"/>
      <c r="I658" s="385"/>
      <c r="J658" s="17"/>
      <c r="K658" s="17"/>
      <c r="L658" s="18"/>
      <c r="M658" s="17"/>
      <c r="N658" s="17"/>
      <c r="O658" s="17"/>
      <c r="P658" s="17"/>
      <c r="Q658" s="17"/>
      <c r="R658" s="17"/>
      <c r="S658" s="17"/>
      <c r="T658" s="17"/>
      <c r="U658" s="17"/>
      <c r="V658" s="17"/>
      <c r="W658" s="17"/>
      <c r="X658" s="17"/>
      <c r="Y658" s="17"/>
      <c r="Z658" s="17"/>
    </row>
    <row r="659" spans="1:26" x14ac:dyDescent="0.25">
      <c r="A659" s="127"/>
      <c r="B659" s="17"/>
      <c r="C659" s="17"/>
      <c r="D659" s="17"/>
      <c r="E659" s="17"/>
      <c r="F659" s="385"/>
      <c r="G659" s="385"/>
      <c r="H659" s="385"/>
      <c r="I659" s="385"/>
      <c r="J659" s="17"/>
      <c r="K659" s="17"/>
      <c r="L659" s="18"/>
      <c r="M659" s="17"/>
      <c r="N659" s="17"/>
      <c r="O659" s="17"/>
      <c r="P659" s="17"/>
      <c r="Q659" s="17"/>
      <c r="R659" s="17"/>
      <c r="S659" s="17"/>
      <c r="T659" s="17"/>
      <c r="U659" s="17"/>
      <c r="V659" s="17"/>
      <c r="W659" s="17"/>
      <c r="X659" s="17"/>
      <c r="Y659" s="17"/>
      <c r="Z659" s="17"/>
    </row>
    <row r="660" spans="1:26" x14ac:dyDescent="0.25">
      <c r="A660" s="127"/>
      <c r="B660" s="17"/>
      <c r="C660" s="17"/>
      <c r="D660" s="17"/>
      <c r="E660" s="17"/>
      <c r="F660" s="385"/>
      <c r="G660" s="385"/>
      <c r="H660" s="385"/>
      <c r="I660" s="385"/>
      <c r="J660" s="17"/>
      <c r="K660" s="17"/>
      <c r="L660" s="18"/>
      <c r="M660" s="17"/>
      <c r="N660" s="17"/>
      <c r="O660" s="17"/>
      <c r="P660" s="17"/>
      <c r="Q660" s="17"/>
      <c r="R660" s="17"/>
      <c r="S660" s="17"/>
      <c r="T660" s="17"/>
      <c r="U660" s="17"/>
      <c r="V660" s="17"/>
      <c r="W660" s="17"/>
      <c r="X660" s="17"/>
      <c r="Y660" s="17"/>
      <c r="Z660" s="17"/>
    </row>
    <row r="661" spans="1:26" x14ac:dyDescent="0.25">
      <c r="A661" s="127"/>
      <c r="B661" s="17"/>
      <c r="C661" s="17"/>
      <c r="D661" s="17"/>
      <c r="E661" s="17"/>
      <c r="F661" s="385"/>
      <c r="G661" s="385"/>
      <c r="H661" s="385"/>
      <c r="I661" s="385"/>
      <c r="J661" s="17"/>
      <c r="K661" s="17"/>
      <c r="L661" s="18"/>
      <c r="M661" s="17"/>
      <c r="N661" s="17"/>
      <c r="O661" s="17"/>
      <c r="P661" s="17"/>
      <c r="Q661" s="17"/>
      <c r="R661" s="17"/>
      <c r="S661" s="17"/>
      <c r="T661" s="17"/>
      <c r="U661" s="17"/>
      <c r="V661" s="17"/>
      <c r="W661" s="17"/>
      <c r="X661" s="17"/>
      <c r="Y661" s="17"/>
      <c r="Z661" s="17"/>
    </row>
    <row r="662" spans="1:26" x14ac:dyDescent="0.25">
      <c r="A662" s="127"/>
      <c r="B662" s="17"/>
      <c r="C662" s="17"/>
      <c r="D662" s="17"/>
      <c r="E662" s="17"/>
      <c r="F662" s="385"/>
      <c r="G662" s="385"/>
      <c r="H662" s="385"/>
      <c r="I662" s="385"/>
      <c r="J662" s="17"/>
      <c r="K662" s="17"/>
      <c r="L662" s="18"/>
      <c r="M662" s="17"/>
      <c r="N662" s="17"/>
      <c r="O662" s="17"/>
      <c r="P662" s="17"/>
      <c r="Q662" s="17"/>
      <c r="R662" s="17"/>
      <c r="S662" s="17"/>
      <c r="T662" s="17"/>
      <c r="U662" s="17"/>
      <c r="V662" s="17"/>
      <c r="W662" s="17"/>
      <c r="X662" s="17"/>
      <c r="Y662" s="17"/>
      <c r="Z662" s="17"/>
    </row>
    <row r="663" spans="1:26" x14ac:dyDescent="0.25">
      <c r="A663" s="127"/>
      <c r="B663" s="17"/>
      <c r="C663" s="17"/>
      <c r="D663" s="17"/>
      <c r="E663" s="17"/>
      <c r="F663" s="385"/>
      <c r="G663" s="385"/>
      <c r="H663" s="385"/>
      <c r="I663" s="385"/>
      <c r="J663" s="17"/>
      <c r="K663" s="17"/>
      <c r="L663" s="18"/>
      <c r="M663" s="17"/>
      <c r="N663" s="17"/>
      <c r="O663" s="17"/>
      <c r="P663" s="17"/>
      <c r="Q663" s="17"/>
      <c r="R663" s="17"/>
      <c r="S663" s="17"/>
      <c r="T663" s="17"/>
      <c r="U663" s="17"/>
      <c r="V663" s="17"/>
      <c r="W663" s="17"/>
      <c r="X663" s="17"/>
      <c r="Y663" s="17"/>
      <c r="Z663" s="17"/>
    </row>
    <row r="664" spans="1:26" x14ac:dyDescent="0.25">
      <c r="A664" s="127"/>
      <c r="B664" s="17"/>
      <c r="C664" s="17"/>
      <c r="D664" s="17"/>
      <c r="E664" s="17"/>
      <c r="F664" s="385"/>
      <c r="G664" s="385"/>
      <c r="H664" s="385"/>
      <c r="I664" s="385"/>
      <c r="J664" s="17"/>
      <c r="K664" s="17"/>
      <c r="L664" s="18"/>
      <c r="M664" s="17"/>
      <c r="N664" s="17"/>
      <c r="O664" s="17"/>
      <c r="P664" s="17"/>
      <c r="Q664" s="17"/>
      <c r="R664" s="17"/>
      <c r="S664" s="17"/>
      <c r="T664" s="17"/>
      <c r="U664" s="17"/>
      <c r="V664" s="17"/>
      <c r="W664" s="17"/>
      <c r="X664" s="17"/>
      <c r="Y664" s="17"/>
      <c r="Z664" s="17"/>
    </row>
    <row r="665" spans="1:26" x14ac:dyDescent="0.25">
      <c r="A665" s="127"/>
      <c r="B665" s="17"/>
      <c r="C665" s="17"/>
      <c r="D665" s="17"/>
      <c r="E665" s="17"/>
      <c r="F665" s="385"/>
      <c r="G665" s="385"/>
      <c r="H665" s="385"/>
      <c r="I665" s="385"/>
      <c r="J665" s="17"/>
      <c r="K665" s="17"/>
      <c r="L665" s="18"/>
      <c r="M665" s="17"/>
      <c r="N665" s="17"/>
      <c r="O665" s="17"/>
      <c r="P665" s="17"/>
      <c r="Q665" s="17"/>
      <c r="R665" s="17"/>
      <c r="S665" s="17"/>
      <c r="T665" s="17"/>
      <c r="U665" s="17"/>
      <c r="V665" s="17"/>
      <c r="W665" s="17"/>
      <c r="X665" s="17"/>
      <c r="Y665" s="17"/>
      <c r="Z665" s="17"/>
    </row>
    <row r="666" spans="1:26" x14ac:dyDescent="0.25">
      <c r="A666" s="127"/>
      <c r="B666" s="17"/>
      <c r="C666" s="17"/>
      <c r="D666" s="17"/>
      <c r="E666" s="17"/>
      <c r="F666" s="385"/>
      <c r="G666" s="385"/>
      <c r="H666" s="385"/>
      <c r="I666" s="385"/>
      <c r="J666" s="17"/>
      <c r="K666" s="17"/>
      <c r="L666" s="18"/>
      <c r="M666" s="17"/>
      <c r="N666" s="17"/>
      <c r="O666" s="17"/>
      <c r="P666" s="17"/>
      <c r="Q666" s="17"/>
      <c r="R666" s="17"/>
      <c r="S666" s="17"/>
      <c r="T666" s="17"/>
      <c r="U666" s="17"/>
      <c r="V666" s="17"/>
      <c r="W666" s="17"/>
      <c r="X666" s="17"/>
      <c r="Y666" s="17"/>
      <c r="Z666" s="17"/>
    </row>
    <row r="667" spans="1:26" x14ac:dyDescent="0.25">
      <c r="A667" s="127"/>
      <c r="B667" s="17"/>
      <c r="C667" s="17"/>
      <c r="D667" s="17"/>
      <c r="E667" s="17"/>
      <c r="F667" s="385"/>
      <c r="G667" s="385"/>
      <c r="H667" s="385"/>
      <c r="I667" s="385"/>
      <c r="J667" s="17"/>
      <c r="K667" s="17"/>
      <c r="L667" s="18"/>
      <c r="M667" s="17"/>
      <c r="N667" s="17"/>
      <c r="O667" s="17"/>
      <c r="P667" s="17"/>
      <c r="Q667" s="17"/>
      <c r="R667" s="17"/>
      <c r="S667" s="17"/>
      <c r="T667" s="17"/>
      <c r="U667" s="17"/>
      <c r="V667" s="17"/>
      <c r="W667" s="17"/>
      <c r="X667" s="17"/>
      <c r="Y667" s="17"/>
      <c r="Z667" s="17"/>
    </row>
    <row r="668" spans="1:26" x14ac:dyDescent="0.25">
      <c r="A668" s="127"/>
      <c r="B668" s="17"/>
      <c r="C668" s="17"/>
      <c r="D668" s="17"/>
      <c r="E668" s="17"/>
      <c r="F668" s="385"/>
      <c r="G668" s="385"/>
      <c r="H668" s="385"/>
      <c r="I668" s="385"/>
      <c r="J668" s="17"/>
      <c r="K668" s="17"/>
      <c r="L668" s="18"/>
      <c r="M668" s="17"/>
      <c r="N668" s="17"/>
      <c r="O668" s="17"/>
      <c r="P668" s="17"/>
      <c r="Q668" s="17"/>
      <c r="R668" s="17"/>
      <c r="S668" s="17"/>
      <c r="T668" s="17"/>
      <c r="U668" s="17"/>
      <c r="V668" s="17"/>
      <c r="W668" s="17"/>
      <c r="X668" s="17"/>
      <c r="Y668" s="17"/>
      <c r="Z668" s="17"/>
    </row>
    <row r="669" spans="1:26" x14ac:dyDescent="0.25">
      <c r="A669" s="127"/>
      <c r="B669" s="17"/>
      <c r="C669" s="17"/>
      <c r="D669" s="17"/>
      <c r="E669" s="17"/>
      <c r="F669" s="385"/>
      <c r="G669" s="385"/>
      <c r="H669" s="385"/>
      <c r="I669" s="385"/>
      <c r="J669" s="17"/>
      <c r="K669" s="17"/>
      <c r="L669" s="18"/>
      <c r="M669" s="17"/>
      <c r="N669" s="17"/>
      <c r="O669" s="17"/>
      <c r="P669" s="17"/>
      <c r="Q669" s="17"/>
      <c r="R669" s="17"/>
      <c r="S669" s="17"/>
      <c r="T669" s="17"/>
      <c r="U669" s="17"/>
      <c r="V669" s="17"/>
      <c r="W669" s="17"/>
      <c r="X669" s="17"/>
      <c r="Y669" s="17"/>
      <c r="Z669" s="17"/>
    </row>
    <row r="670" spans="1:26" x14ac:dyDescent="0.25">
      <c r="A670" s="127"/>
      <c r="B670" s="17"/>
      <c r="C670" s="17"/>
      <c r="D670" s="17"/>
      <c r="E670" s="17"/>
      <c r="F670" s="385"/>
      <c r="G670" s="385"/>
      <c r="H670" s="385"/>
      <c r="I670" s="385"/>
      <c r="J670" s="17"/>
      <c r="K670" s="17"/>
      <c r="L670" s="18"/>
      <c r="M670" s="17"/>
      <c r="N670" s="17"/>
      <c r="O670" s="17"/>
      <c r="P670" s="17"/>
      <c r="Q670" s="17"/>
      <c r="R670" s="17"/>
      <c r="S670" s="17"/>
      <c r="T670" s="17"/>
      <c r="U670" s="17"/>
      <c r="V670" s="17"/>
      <c r="W670" s="17"/>
      <c r="X670" s="17"/>
      <c r="Y670" s="17"/>
      <c r="Z670" s="17"/>
    </row>
    <row r="671" spans="1:26" x14ac:dyDescent="0.25">
      <c r="A671" s="127"/>
      <c r="B671" s="17"/>
      <c r="C671" s="17"/>
      <c r="D671" s="17"/>
      <c r="E671" s="17"/>
      <c r="F671" s="385"/>
      <c r="G671" s="385"/>
      <c r="H671" s="385"/>
      <c r="I671" s="385"/>
      <c r="J671" s="17"/>
      <c r="K671" s="17"/>
      <c r="L671" s="18"/>
      <c r="M671" s="17"/>
      <c r="N671" s="17"/>
      <c r="O671" s="17"/>
      <c r="P671" s="17"/>
      <c r="Q671" s="17"/>
      <c r="R671" s="17"/>
      <c r="S671" s="17"/>
      <c r="T671" s="17"/>
      <c r="U671" s="17"/>
      <c r="V671" s="17"/>
      <c r="W671" s="17"/>
      <c r="X671" s="17"/>
      <c r="Y671" s="17"/>
      <c r="Z671" s="17"/>
    </row>
    <row r="672" spans="1:26" x14ac:dyDescent="0.25">
      <c r="A672" s="127"/>
      <c r="B672" s="17"/>
      <c r="C672" s="17"/>
      <c r="D672" s="17"/>
      <c r="E672" s="17"/>
      <c r="F672" s="385"/>
      <c r="G672" s="385"/>
      <c r="H672" s="385"/>
      <c r="I672" s="385"/>
      <c r="J672" s="17"/>
      <c r="K672" s="17"/>
      <c r="L672" s="18"/>
      <c r="M672" s="17"/>
      <c r="N672" s="17"/>
      <c r="O672" s="17"/>
      <c r="P672" s="17"/>
      <c r="Q672" s="17"/>
      <c r="R672" s="17"/>
      <c r="S672" s="17"/>
      <c r="T672" s="17"/>
      <c r="U672" s="17"/>
      <c r="V672" s="17"/>
      <c r="W672" s="17"/>
      <c r="X672" s="17"/>
      <c r="Y672" s="17"/>
      <c r="Z672" s="17"/>
    </row>
    <row r="673" spans="1:26" x14ac:dyDescent="0.25">
      <c r="A673" s="127"/>
      <c r="B673" s="17"/>
      <c r="C673" s="17"/>
      <c r="D673" s="17"/>
      <c r="E673" s="17"/>
      <c r="F673" s="385"/>
      <c r="G673" s="385"/>
      <c r="H673" s="385"/>
      <c r="I673" s="385"/>
      <c r="J673" s="17"/>
      <c r="K673" s="17"/>
      <c r="L673" s="18"/>
      <c r="M673" s="17"/>
      <c r="N673" s="17"/>
      <c r="O673" s="17"/>
      <c r="P673" s="17"/>
      <c r="Q673" s="17"/>
      <c r="R673" s="17"/>
      <c r="S673" s="17"/>
      <c r="T673" s="17"/>
      <c r="U673" s="17"/>
      <c r="V673" s="17"/>
      <c r="W673" s="17"/>
      <c r="X673" s="17"/>
      <c r="Y673" s="17"/>
      <c r="Z673" s="17"/>
    </row>
    <row r="674" spans="1:26" x14ac:dyDescent="0.25">
      <c r="A674" s="127"/>
      <c r="B674" s="17"/>
      <c r="C674" s="17"/>
      <c r="D674" s="17"/>
      <c r="E674" s="17"/>
      <c r="F674" s="385"/>
      <c r="G674" s="385"/>
      <c r="H674" s="385"/>
      <c r="I674" s="385"/>
      <c r="J674" s="17"/>
      <c r="K674" s="17"/>
      <c r="L674" s="18"/>
      <c r="M674" s="17"/>
      <c r="N674" s="17"/>
      <c r="O674" s="17"/>
      <c r="P674" s="17"/>
      <c r="Q674" s="17"/>
      <c r="R674" s="17"/>
      <c r="S674" s="17"/>
      <c r="T674" s="17"/>
      <c r="U674" s="17"/>
      <c r="V674" s="17"/>
      <c r="W674" s="17"/>
      <c r="X674" s="17"/>
      <c r="Y674" s="17"/>
      <c r="Z674" s="17"/>
    </row>
    <row r="675" spans="1:26" x14ac:dyDescent="0.25">
      <c r="A675" s="127"/>
      <c r="B675" s="17"/>
      <c r="C675" s="17"/>
      <c r="D675" s="17"/>
      <c r="E675" s="17"/>
      <c r="F675" s="385"/>
      <c r="G675" s="385"/>
      <c r="H675" s="385"/>
      <c r="I675" s="385"/>
      <c r="J675" s="17"/>
      <c r="K675" s="17"/>
      <c r="L675" s="18"/>
      <c r="M675" s="17"/>
      <c r="N675" s="17"/>
      <c r="O675" s="17"/>
      <c r="P675" s="17"/>
      <c r="Q675" s="17"/>
      <c r="R675" s="17"/>
      <c r="S675" s="17"/>
      <c r="T675" s="17"/>
      <c r="U675" s="17"/>
      <c r="V675" s="17"/>
      <c r="W675" s="17"/>
      <c r="X675" s="17"/>
      <c r="Y675" s="17"/>
      <c r="Z675" s="17"/>
    </row>
    <row r="676" spans="1:26" x14ac:dyDescent="0.25">
      <c r="A676" s="127"/>
      <c r="B676" s="17"/>
      <c r="C676" s="17"/>
      <c r="D676" s="17"/>
      <c r="E676" s="17"/>
      <c r="F676" s="385"/>
      <c r="G676" s="385"/>
      <c r="H676" s="385"/>
      <c r="I676" s="385"/>
      <c r="J676" s="17"/>
      <c r="K676" s="17"/>
      <c r="L676" s="18"/>
      <c r="M676" s="17"/>
      <c r="N676" s="17"/>
      <c r="O676" s="17"/>
      <c r="P676" s="17"/>
      <c r="Q676" s="17"/>
      <c r="R676" s="17"/>
      <c r="S676" s="17"/>
      <c r="T676" s="17"/>
      <c r="U676" s="17"/>
      <c r="V676" s="17"/>
      <c r="W676" s="17"/>
      <c r="X676" s="17"/>
      <c r="Y676" s="17"/>
      <c r="Z676" s="17"/>
    </row>
    <row r="677" spans="1:26" x14ac:dyDescent="0.25">
      <c r="A677" s="127"/>
      <c r="B677" s="17"/>
      <c r="C677" s="17"/>
      <c r="D677" s="17"/>
      <c r="E677" s="17"/>
      <c r="F677" s="385"/>
      <c r="G677" s="385"/>
      <c r="H677" s="385"/>
      <c r="I677" s="385"/>
      <c r="J677" s="17"/>
      <c r="K677" s="17"/>
      <c r="L677" s="18"/>
      <c r="M677" s="17"/>
      <c r="N677" s="17"/>
      <c r="O677" s="17"/>
      <c r="P677" s="17"/>
      <c r="Q677" s="17"/>
      <c r="R677" s="17"/>
      <c r="S677" s="17"/>
      <c r="T677" s="17"/>
      <c r="U677" s="17"/>
      <c r="V677" s="17"/>
      <c r="W677" s="17"/>
      <c r="X677" s="17"/>
      <c r="Y677" s="17"/>
      <c r="Z677" s="17"/>
    </row>
    <row r="678" spans="1:26" x14ac:dyDescent="0.25">
      <c r="A678" s="127"/>
      <c r="B678" s="17"/>
      <c r="C678" s="17"/>
      <c r="D678" s="17"/>
      <c r="E678" s="17"/>
      <c r="F678" s="385"/>
      <c r="G678" s="385"/>
      <c r="H678" s="385"/>
      <c r="I678" s="385"/>
      <c r="J678" s="17"/>
      <c r="K678" s="17"/>
      <c r="L678" s="18"/>
      <c r="M678" s="17"/>
      <c r="N678" s="17"/>
      <c r="O678" s="17"/>
      <c r="P678" s="17"/>
      <c r="Q678" s="17"/>
      <c r="R678" s="17"/>
      <c r="S678" s="17"/>
      <c r="T678" s="17"/>
      <c r="U678" s="17"/>
      <c r="V678" s="17"/>
      <c r="W678" s="17"/>
      <c r="X678" s="17"/>
      <c r="Y678" s="17"/>
      <c r="Z678" s="17"/>
    </row>
    <row r="679" spans="1:26" x14ac:dyDescent="0.25">
      <c r="A679" s="127"/>
      <c r="B679" s="17"/>
      <c r="C679" s="17"/>
      <c r="D679" s="17"/>
      <c r="E679" s="17"/>
      <c r="F679" s="385"/>
      <c r="G679" s="385"/>
      <c r="H679" s="385"/>
      <c r="I679" s="385"/>
      <c r="J679" s="17"/>
      <c r="K679" s="17"/>
      <c r="L679" s="18"/>
      <c r="M679" s="17"/>
      <c r="N679" s="17"/>
      <c r="O679" s="17"/>
      <c r="P679" s="17"/>
      <c r="Q679" s="17"/>
      <c r="R679" s="17"/>
      <c r="S679" s="17"/>
      <c r="T679" s="17"/>
      <c r="U679" s="17"/>
      <c r="V679" s="17"/>
      <c r="W679" s="17"/>
      <c r="X679" s="17"/>
      <c r="Y679" s="17"/>
      <c r="Z679" s="17"/>
    </row>
    <row r="680" spans="1:26" x14ac:dyDescent="0.25">
      <c r="A680" s="127"/>
      <c r="B680" s="17"/>
      <c r="C680" s="17"/>
      <c r="D680" s="17"/>
      <c r="E680" s="17"/>
      <c r="F680" s="385"/>
      <c r="G680" s="385"/>
      <c r="H680" s="385"/>
      <c r="I680" s="385"/>
      <c r="J680" s="17"/>
      <c r="K680" s="17"/>
      <c r="L680" s="18"/>
      <c r="M680" s="17"/>
      <c r="N680" s="17"/>
      <c r="O680" s="17"/>
      <c r="P680" s="17"/>
      <c r="Q680" s="17"/>
      <c r="R680" s="17"/>
      <c r="S680" s="17"/>
      <c r="T680" s="17"/>
      <c r="U680" s="17"/>
      <c r="V680" s="17"/>
      <c r="W680" s="17"/>
      <c r="X680" s="17"/>
      <c r="Y680" s="17"/>
      <c r="Z680" s="17"/>
    </row>
    <row r="681" spans="1:26" x14ac:dyDescent="0.25">
      <c r="A681" s="127"/>
      <c r="B681" s="17"/>
      <c r="C681" s="17"/>
      <c r="D681" s="17"/>
      <c r="E681" s="17"/>
      <c r="F681" s="385"/>
      <c r="G681" s="385"/>
      <c r="H681" s="385"/>
      <c r="I681" s="385"/>
      <c r="J681" s="17"/>
      <c r="K681" s="17"/>
      <c r="L681" s="18"/>
      <c r="M681" s="17"/>
      <c r="N681" s="17"/>
      <c r="O681" s="17"/>
      <c r="P681" s="17"/>
      <c r="Q681" s="17"/>
      <c r="R681" s="17"/>
      <c r="S681" s="17"/>
      <c r="T681" s="17"/>
      <c r="U681" s="17"/>
      <c r="V681" s="17"/>
      <c r="W681" s="17"/>
      <c r="X681" s="17"/>
      <c r="Y681" s="17"/>
      <c r="Z681" s="17"/>
    </row>
    <row r="682" spans="1:26" x14ac:dyDescent="0.25">
      <c r="A682" s="127"/>
      <c r="B682" s="17"/>
      <c r="C682" s="17"/>
      <c r="D682" s="17"/>
      <c r="E682" s="17"/>
      <c r="F682" s="385"/>
      <c r="G682" s="385"/>
      <c r="H682" s="385"/>
      <c r="I682" s="385"/>
      <c r="J682" s="17"/>
      <c r="K682" s="17"/>
      <c r="L682" s="18"/>
      <c r="M682" s="17"/>
      <c r="N682" s="17"/>
      <c r="O682" s="17"/>
      <c r="P682" s="17"/>
      <c r="Q682" s="17"/>
      <c r="R682" s="17"/>
      <c r="S682" s="17"/>
      <c r="T682" s="17"/>
      <c r="U682" s="17"/>
      <c r="V682" s="17"/>
      <c r="W682" s="17"/>
      <c r="X682" s="17"/>
      <c r="Y682" s="17"/>
      <c r="Z682" s="17"/>
    </row>
    <row r="683" spans="1:26" x14ac:dyDescent="0.25">
      <c r="A683" s="127"/>
      <c r="B683" s="17"/>
      <c r="C683" s="17"/>
      <c r="D683" s="17"/>
      <c r="E683" s="17"/>
      <c r="F683" s="385"/>
      <c r="G683" s="385"/>
      <c r="H683" s="385"/>
      <c r="I683" s="385"/>
      <c r="J683" s="17"/>
      <c r="K683" s="17"/>
      <c r="L683" s="18"/>
      <c r="M683" s="17"/>
      <c r="N683" s="17"/>
      <c r="O683" s="17"/>
      <c r="P683" s="17"/>
      <c r="Q683" s="17"/>
      <c r="R683" s="17"/>
      <c r="S683" s="17"/>
      <c r="T683" s="17"/>
      <c r="U683" s="17"/>
      <c r="V683" s="17"/>
      <c r="W683" s="17"/>
      <c r="X683" s="17"/>
      <c r="Y683" s="17"/>
      <c r="Z683" s="17"/>
    </row>
    <row r="684" spans="1:26" x14ac:dyDescent="0.25">
      <c r="A684" s="127"/>
      <c r="B684" s="17"/>
      <c r="C684" s="17"/>
      <c r="D684" s="17"/>
      <c r="E684" s="17"/>
      <c r="F684" s="385"/>
      <c r="G684" s="385"/>
      <c r="H684" s="385"/>
      <c r="I684" s="385"/>
      <c r="J684" s="17"/>
      <c r="K684" s="17"/>
      <c r="L684" s="18"/>
      <c r="M684" s="17"/>
      <c r="N684" s="17"/>
      <c r="O684" s="17"/>
      <c r="P684" s="17"/>
      <c r="Q684" s="17"/>
      <c r="R684" s="17"/>
      <c r="S684" s="17"/>
      <c r="T684" s="17"/>
      <c r="U684" s="17"/>
      <c r="V684" s="17"/>
      <c r="W684" s="17"/>
      <c r="X684" s="17"/>
      <c r="Y684" s="17"/>
      <c r="Z684" s="17"/>
    </row>
    <row r="685" spans="1:26" x14ac:dyDescent="0.25">
      <c r="A685" s="127"/>
      <c r="B685" s="17"/>
      <c r="C685" s="17"/>
      <c r="D685" s="17"/>
      <c r="E685" s="17"/>
      <c r="F685" s="385"/>
      <c r="G685" s="385"/>
      <c r="H685" s="385"/>
      <c r="I685" s="385"/>
      <c r="J685" s="17"/>
      <c r="K685" s="17"/>
      <c r="L685" s="18"/>
      <c r="M685" s="17"/>
      <c r="N685" s="17"/>
      <c r="O685" s="17"/>
      <c r="P685" s="17"/>
      <c r="Q685" s="17"/>
      <c r="R685" s="17"/>
      <c r="S685" s="17"/>
      <c r="T685" s="17"/>
      <c r="U685" s="17"/>
      <c r="V685" s="17"/>
      <c r="W685" s="17"/>
      <c r="X685" s="17"/>
      <c r="Y685" s="17"/>
      <c r="Z685" s="17"/>
    </row>
    <row r="686" spans="1:26" x14ac:dyDescent="0.25">
      <c r="A686" s="127"/>
      <c r="B686" s="17"/>
      <c r="C686" s="17"/>
      <c r="D686" s="17"/>
      <c r="E686" s="17"/>
      <c r="F686" s="385"/>
      <c r="G686" s="385"/>
      <c r="H686" s="385"/>
      <c r="I686" s="385"/>
      <c r="J686" s="17"/>
      <c r="K686" s="17"/>
      <c r="L686" s="18"/>
      <c r="M686" s="17"/>
      <c r="N686" s="17"/>
      <c r="O686" s="17"/>
      <c r="P686" s="17"/>
      <c r="Q686" s="17"/>
      <c r="R686" s="17"/>
      <c r="S686" s="17"/>
      <c r="T686" s="17"/>
      <c r="U686" s="17"/>
      <c r="V686" s="17"/>
      <c r="W686" s="17"/>
      <c r="X686" s="17"/>
      <c r="Y686" s="17"/>
      <c r="Z686" s="17"/>
    </row>
    <row r="687" spans="1:26" x14ac:dyDescent="0.25">
      <c r="A687" s="127"/>
      <c r="B687" s="17"/>
      <c r="C687" s="17"/>
      <c r="D687" s="17"/>
      <c r="E687" s="17"/>
      <c r="F687" s="385"/>
      <c r="G687" s="385"/>
      <c r="H687" s="385"/>
      <c r="I687" s="385"/>
      <c r="J687" s="17"/>
      <c r="K687" s="17"/>
      <c r="L687" s="18"/>
      <c r="M687" s="17"/>
      <c r="N687" s="17"/>
      <c r="O687" s="17"/>
      <c r="P687" s="17"/>
      <c r="Q687" s="17"/>
      <c r="R687" s="17"/>
      <c r="S687" s="17"/>
      <c r="T687" s="17"/>
      <c r="U687" s="17"/>
      <c r="V687" s="17"/>
      <c r="W687" s="17"/>
      <c r="X687" s="17"/>
      <c r="Y687" s="17"/>
      <c r="Z687" s="17"/>
    </row>
    <row r="688" spans="1:26" x14ac:dyDescent="0.25">
      <c r="A688" s="127"/>
      <c r="B688" s="17"/>
      <c r="C688" s="17"/>
      <c r="D688" s="17"/>
      <c r="E688" s="17"/>
      <c r="F688" s="385"/>
      <c r="G688" s="385"/>
      <c r="H688" s="385"/>
      <c r="I688" s="385"/>
      <c r="J688" s="17"/>
      <c r="K688" s="17"/>
      <c r="L688" s="18"/>
      <c r="M688" s="17"/>
      <c r="N688" s="17"/>
      <c r="O688" s="17"/>
      <c r="P688" s="17"/>
      <c r="Q688" s="17"/>
      <c r="R688" s="17"/>
      <c r="S688" s="17"/>
      <c r="T688" s="17"/>
      <c r="U688" s="17"/>
      <c r="V688" s="17"/>
      <c r="W688" s="17"/>
      <c r="X688" s="17"/>
      <c r="Y688" s="17"/>
      <c r="Z688" s="17"/>
    </row>
    <row r="689" spans="1:26" x14ac:dyDescent="0.25">
      <c r="A689" s="127"/>
      <c r="B689" s="17"/>
      <c r="C689" s="17"/>
      <c r="D689" s="17"/>
      <c r="E689" s="17"/>
      <c r="F689" s="385"/>
      <c r="G689" s="385"/>
      <c r="H689" s="385"/>
      <c r="I689" s="385"/>
      <c r="J689" s="17"/>
      <c r="K689" s="17"/>
      <c r="L689" s="18"/>
      <c r="M689" s="17"/>
      <c r="N689" s="17"/>
      <c r="O689" s="17"/>
      <c r="P689" s="17"/>
      <c r="Q689" s="17"/>
      <c r="R689" s="17"/>
      <c r="S689" s="17"/>
      <c r="T689" s="17"/>
      <c r="U689" s="17"/>
      <c r="V689" s="17"/>
      <c r="W689" s="17"/>
      <c r="X689" s="17"/>
      <c r="Y689" s="17"/>
      <c r="Z689" s="17"/>
    </row>
    <row r="690" spans="1:26" x14ac:dyDescent="0.25">
      <c r="A690" s="127"/>
      <c r="B690" s="17"/>
      <c r="C690" s="17"/>
      <c r="D690" s="17"/>
      <c r="E690" s="17"/>
      <c r="F690" s="385"/>
      <c r="G690" s="385"/>
      <c r="H690" s="385"/>
      <c r="I690" s="385"/>
      <c r="J690" s="17"/>
      <c r="K690" s="17"/>
      <c r="L690" s="18"/>
      <c r="M690" s="17"/>
      <c r="N690" s="17"/>
      <c r="O690" s="17"/>
      <c r="P690" s="17"/>
      <c r="Q690" s="17"/>
      <c r="R690" s="17"/>
      <c r="S690" s="17"/>
      <c r="T690" s="17"/>
      <c r="U690" s="17"/>
      <c r="V690" s="17"/>
      <c r="W690" s="17"/>
      <c r="X690" s="17"/>
      <c r="Y690" s="17"/>
      <c r="Z690" s="17"/>
    </row>
    <row r="691" spans="1:26" x14ac:dyDescent="0.25">
      <c r="A691" s="127"/>
      <c r="B691" s="17"/>
      <c r="C691" s="17"/>
      <c r="D691" s="17"/>
      <c r="E691" s="17"/>
      <c r="F691" s="385"/>
      <c r="G691" s="385"/>
      <c r="H691" s="385"/>
      <c r="I691" s="385"/>
      <c r="J691" s="17"/>
      <c r="K691" s="17"/>
      <c r="L691" s="18"/>
      <c r="M691" s="17"/>
      <c r="N691" s="17"/>
      <c r="O691" s="17"/>
      <c r="P691" s="17"/>
      <c r="Q691" s="17"/>
      <c r="R691" s="17"/>
      <c r="S691" s="17"/>
      <c r="T691" s="17"/>
      <c r="U691" s="17"/>
      <c r="V691" s="17"/>
      <c r="W691" s="17"/>
      <c r="X691" s="17"/>
      <c r="Y691" s="17"/>
      <c r="Z691" s="17"/>
    </row>
    <row r="692" spans="1:26" x14ac:dyDescent="0.25">
      <c r="A692" s="127"/>
      <c r="B692" s="17"/>
      <c r="C692" s="17"/>
      <c r="D692" s="17"/>
      <c r="E692" s="17"/>
      <c r="F692" s="385"/>
      <c r="G692" s="385"/>
      <c r="H692" s="385"/>
      <c r="I692" s="385"/>
      <c r="J692" s="17"/>
      <c r="K692" s="17"/>
      <c r="L692" s="18"/>
      <c r="M692" s="17"/>
      <c r="N692" s="17"/>
      <c r="O692" s="17"/>
      <c r="P692" s="17"/>
      <c r="Q692" s="17"/>
      <c r="R692" s="17"/>
      <c r="S692" s="17"/>
      <c r="T692" s="17"/>
      <c r="U692" s="17"/>
      <c r="V692" s="17"/>
      <c r="W692" s="17"/>
      <c r="X692" s="17"/>
      <c r="Y692" s="17"/>
      <c r="Z692" s="17"/>
    </row>
    <row r="693" spans="1:26" x14ac:dyDescent="0.25">
      <c r="A693" s="127"/>
      <c r="B693" s="17"/>
      <c r="C693" s="17"/>
      <c r="D693" s="17"/>
      <c r="E693" s="17"/>
      <c r="F693" s="385"/>
      <c r="G693" s="385"/>
      <c r="H693" s="385"/>
      <c r="I693" s="385"/>
      <c r="J693" s="17"/>
      <c r="K693" s="17"/>
      <c r="L693" s="18"/>
      <c r="M693" s="17"/>
      <c r="N693" s="17"/>
      <c r="O693" s="17"/>
      <c r="P693" s="17"/>
      <c r="Q693" s="17"/>
      <c r="R693" s="17"/>
      <c r="S693" s="17"/>
      <c r="T693" s="17"/>
      <c r="U693" s="17"/>
      <c r="V693" s="17"/>
      <c r="W693" s="17"/>
      <c r="X693" s="17"/>
      <c r="Y693" s="17"/>
      <c r="Z693" s="17"/>
    </row>
    <row r="694" spans="1:26" x14ac:dyDescent="0.25">
      <c r="A694" s="127"/>
      <c r="B694" s="17"/>
      <c r="C694" s="17"/>
      <c r="D694" s="17"/>
      <c r="E694" s="17"/>
      <c r="F694" s="385"/>
      <c r="G694" s="385"/>
      <c r="H694" s="385"/>
      <c r="I694" s="385"/>
      <c r="J694" s="17"/>
      <c r="K694" s="17"/>
      <c r="L694" s="18"/>
      <c r="M694" s="17"/>
      <c r="N694" s="17"/>
      <c r="O694" s="17"/>
      <c r="P694" s="17"/>
      <c r="Q694" s="17"/>
      <c r="R694" s="17"/>
      <c r="S694" s="17"/>
      <c r="T694" s="17"/>
      <c r="U694" s="17"/>
      <c r="V694" s="17"/>
      <c r="W694" s="17"/>
      <c r="X694" s="17"/>
      <c r="Y694" s="17"/>
      <c r="Z694" s="17"/>
    </row>
    <row r="695" spans="1:26" x14ac:dyDescent="0.25">
      <c r="A695" s="127"/>
      <c r="B695" s="17"/>
      <c r="C695" s="17"/>
      <c r="D695" s="17"/>
      <c r="E695" s="17"/>
      <c r="F695" s="385"/>
      <c r="G695" s="385"/>
      <c r="H695" s="385"/>
      <c r="I695" s="385"/>
      <c r="J695" s="17"/>
      <c r="K695" s="17"/>
      <c r="L695" s="18"/>
      <c r="M695" s="17"/>
      <c r="N695" s="17"/>
      <c r="O695" s="17"/>
      <c r="P695" s="17"/>
      <c r="Q695" s="17"/>
      <c r="R695" s="17"/>
      <c r="S695" s="17"/>
      <c r="T695" s="17"/>
      <c r="U695" s="17"/>
      <c r="V695" s="17"/>
      <c r="W695" s="17"/>
      <c r="X695" s="17"/>
      <c r="Y695" s="17"/>
      <c r="Z695" s="17"/>
    </row>
    <row r="696" spans="1:26" x14ac:dyDescent="0.25">
      <c r="A696" s="127"/>
      <c r="B696" s="17"/>
      <c r="C696" s="17"/>
      <c r="D696" s="17"/>
      <c r="E696" s="17"/>
      <c r="F696" s="385"/>
      <c r="G696" s="385"/>
      <c r="H696" s="385"/>
      <c r="I696" s="385"/>
      <c r="J696" s="17"/>
      <c r="K696" s="17"/>
      <c r="L696" s="18"/>
      <c r="M696" s="17"/>
      <c r="N696" s="17"/>
      <c r="O696" s="17"/>
      <c r="P696" s="17"/>
      <c r="Q696" s="17"/>
      <c r="R696" s="17"/>
      <c r="S696" s="17"/>
      <c r="T696" s="17"/>
      <c r="U696" s="17"/>
      <c r="V696" s="17"/>
      <c r="W696" s="17"/>
      <c r="X696" s="17"/>
      <c r="Y696" s="17"/>
      <c r="Z696" s="17"/>
    </row>
    <row r="697" spans="1:26" x14ac:dyDescent="0.25">
      <c r="A697" s="127"/>
      <c r="B697" s="17"/>
      <c r="C697" s="17"/>
      <c r="D697" s="17"/>
      <c r="E697" s="17"/>
      <c r="F697" s="385"/>
      <c r="G697" s="385"/>
      <c r="H697" s="385"/>
      <c r="I697" s="385"/>
      <c r="J697" s="17"/>
      <c r="K697" s="17"/>
      <c r="L697" s="18"/>
      <c r="M697" s="17"/>
      <c r="N697" s="17"/>
      <c r="O697" s="17"/>
      <c r="P697" s="17"/>
      <c r="Q697" s="17"/>
      <c r="R697" s="17"/>
      <c r="S697" s="17"/>
      <c r="T697" s="17"/>
      <c r="U697" s="17"/>
      <c r="V697" s="17"/>
      <c r="W697" s="17"/>
      <c r="X697" s="17"/>
      <c r="Y697" s="17"/>
      <c r="Z697" s="17"/>
    </row>
    <row r="698" spans="1:26" x14ac:dyDescent="0.25">
      <c r="A698" s="127"/>
      <c r="B698" s="17"/>
      <c r="C698" s="17"/>
      <c r="D698" s="17"/>
      <c r="E698" s="17"/>
      <c r="F698" s="385"/>
      <c r="G698" s="385"/>
      <c r="H698" s="385"/>
      <c r="I698" s="385"/>
      <c r="J698" s="17"/>
      <c r="K698" s="17"/>
      <c r="L698" s="18"/>
      <c r="M698" s="17"/>
      <c r="N698" s="17"/>
      <c r="O698" s="17"/>
      <c r="P698" s="17"/>
      <c r="Q698" s="17"/>
      <c r="R698" s="17"/>
      <c r="S698" s="17"/>
      <c r="T698" s="17"/>
      <c r="U698" s="17"/>
      <c r="V698" s="17"/>
      <c r="W698" s="17"/>
      <c r="X698" s="17"/>
      <c r="Y698" s="17"/>
      <c r="Z698" s="17"/>
    </row>
    <row r="699" spans="1:26" x14ac:dyDescent="0.25">
      <c r="A699" s="127"/>
      <c r="B699" s="17"/>
      <c r="C699" s="17"/>
      <c r="D699" s="17"/>
      <c r="E699" s="17"/>
      <c r="F699" s="385"/>
      <c r="G699" s="385"/>
      <c r="H699" s="385"/>
      <c r="I699" s="385"/>
      <c r="J699" s="17"/>
      <c r="K699" s="17"/>
      <c r="L699" s="18"/>
      <c r="M699" s="17"/>
      <c r="N699" s="17"/>
      <c r="O699" s="17"/>
      <c r="P699" s="17"/>
      <c r="Q699" s="17"/>
      <c r="R699" s="17"/>
      <c r="S699" s="17"/>
      <c r="T699" s="17"/>
      <c r="U699" s="17"/>
      <c r="V699" s="17"/>
      <c r="W699" s="17"/>
      <c r="X699" s="17"/>
      <c r="Y699" s="17"/>
      <c r="Z699" s="17"/>
    </row>
    <row r="700" spans="1:26" x14ac:dyDescent="0.25">
      <c r="A700" s="127"/>
      <c r="B700" s="17"/>
      <c r="C700" s="17"/>
      <c r="D700" s="17"/>
      <c r="E700" s="17"/>
      <c r="F700" s="385"/>
      <c r="G700" s="385"/>
      <c r="H700" s="385"/>
      <c r="I700" s="385"/>
      <c r="J700" s="17"/>
      <c r="K700" s="17"/>
      <c r="L700" s="18"/>
      <c r="M700" s="17"/>
      <c r="N700" s="17"/>
      <c r="O700" s="17"/>
      <c r="P700" s="17"/>
      <c r="Q700" s="17"/>
      <c r="R700" s="17"/>
      <c r="S700" s="17"/>
      <c r="T700" s="17"/>
      <c r="U700" s="17"/>
      <c r="V700" s="17"/>
      <c r="W700" s="17"/>
      <c r="X700" s="17"/>
      <c r="Y700" s="17"/>
      <c r="Z700" s="17"/>
    </row>
    <row r="701" spans="1:26" x14ac:dyDescent="0.25">
      <c r="A701" s="127"/>
      <c r="B701" s="17"/>
      <c r="C701" s="17"/>
      <c r="D701" s="17"/>
      <c r="E701" s="17"/>
      <c r="F701" s="385"/>
      <c r="G701" s="385"/>
      <c r="H701" s="385"/>
      <c r="I701" s="385"/>
      <c r="J701" s="17"/>
      <c r="K701" s="17"/>
      <c r="L701" s="18"/>
      <c r="M701" s="17"/>
      <c r="N701" s="17"/>
      <c r="O701" s="17"/>
      <c r="P701" s="17"/>
      <c r="Q701" s="17"/>
      <c r="R701" s="17"/>
      <c r="S701" s="17"/>
      <c r="T701" s="17"/>
      <c r="U701" s="17"/>
      <c r="V701" s="17"/>
      <c r="W701" s="17"/>
      <c r="X701" s="17"/>
      <c r="Y701" s="17"/>
      <c r="Z701" s="17"/>
    </row>
    <row r="702" spans="1:26" x14ac:dyDescent="0.25">
      <c r="A702" s="127"/>
      <c r="B702" s="17"/>
      <c r="C702" s="17"/>
      <c r="D702" s="17"/>
      <c r="E702" s="17"/>
      <c r="F702" s="385"/>
      <c r="G702" s="385"/>
      <c r="H702" s="385"/>
      <c r="I702" s="385"/>
      <c r="J702" s="17"/>
      <c r="K702" s="17"/>
      <c r="L702" s="18"/>
      <c r="M702" s="17"/>
      <c r="N702" s="17"/>
      <c r="O702" s="17"/>
      <c r="P702" s="17"/>
      <c r="Q702" s="17"/>
      <c r="R702" s="17"/>
      <c r="S702" s="17"/>
      <c r="T702" s="17"/>
      <c r="U702" s="17"/>
      <c r="V702" s="17"/>
      <c r="W702" s="17"/>
      <c r="X702" s="17"/>
      <c r="Y702" s="17"/>
      <c r="Z702" s="17"/>
    </row>
    <row r="703" spans="1:26" x14ac:dyDescent="0.25">
      <c r="A703" s="127"/>
      <c r="B703" s="17"/>
      <c r="C703" s="17"/>
      <c r="D703" s="17"/>
      <c r="E703" s="17"/>
      <c r="F703" s="385"/>
      <c r="G703" s="385"/>
      <c r="H703" s="385"/>
      <c r="I703" s="385"/>
      <c r="J703" s="17"/>
      <c r="K703" s="17"/>
      <c r="L703" s="18"/>
      <c r="M703" s="17"/>
      <c r="N703" s="17"/>
      <c r="O703" s="17"/>
      <c r="P703" s="17"/>
      <c r="Q703" s="17"/>
      <c r="R703" s="17"/>
      <c r="S703" s="17"/>
      <c r="T703" s="17"/>
      <c r="U703" s="17"/>
      <c r="V703" s="17"/>
      <c r="W703" s="17"/>
      <c r="X703" s="17"/>
      <c r="Y703" s="17"/>
      <c r="Z703" s="17"/>
    </row>
    <row r="704" spans="1:26" x14ac:dyDescent="0.25">
      <c r="A704" s="127"/>
      <c r="B704" s="17"/>
      <c r="C704" s="17"/>
      <c r="D704" s="17"/>
      <c r="E704" s="17"/>
      <c r="F704" s="385"/>
      <c r="G704" s="385"/>
      <c r="H704" s="385"/>
      <c r="I704" s="385"/>
      <c r="J704" s="17"/>
      <c r="K704" s="17"/>
      <c r="L704" s="18"/>
      <c r="M704" s="17"/>
      <c r="N704" s="17"/>
      <c r="O704" s="17"/>
      <c r="P704" s="17"/>
      <c r="Q704" s="17"/>
      <c r="R704" s="17"/>
      <c r="S704" s="17"/>
      <c r="T704" s="17"/>
      <c r="U704" s="17"/>
      <c r="V704" s="17"/>
      <c r="W704" s="17"/>
      <c r="X704" s="17"/>
      <c r="Y704" s="17"/>
      <c r="Z704" s="17"/>
    </row>
    <row r="705" spans="1:26" x14ac:dyDescent="0.25">
      <c r="A705" s="127"/>
      <c r="B705" s="17"/>
      <c r="C705" s="17"/>
      <c r="D705" s="17"/>
      <c r="E705" s="17"/>
      <c r="F705" s="385"/>
      <c r="G705" s="385"/>
      <c r="H705" s="385"/>
      <c r="I705" s="385"/>
      <c r="J705" s="17"/>
      <c r="K705" s="17"/>
      <c r="L705" s="18"/>
      <c r="M705" s="17"/>
      <c r="N705" s="17"/>
      <c r="O705" s="17"/>
      <c r="P705" s="17"/>
      <c r="Q705" s="17"/>
      <c r="R705" s="17"/>
      <c r="S705" s="17"/>
      <c r="T705" s="17"/>
      <c r="U705" s="17"/>
      <c r="V705" s="17"/>
      <c r="W705" s="17"/>
      <c r="X705" s="17"/>
      <c r="Y705" s="17"/>
      <c r="Z705" s="17"/>
    </row>
    <row r="706" spans="1:26" x14ac:dyDescent="0.25">
      <c r="A706" s="127"/>
      <c r="B706" s="17"/>
      <c r="C706" s="17"/>
      <c r="D706" s="17"/>
      <c r="E706" s="17"/>
      <c r="F706" s="385"/>
      <c r="G706" s="385"/>
      <c r="H706" s="385"/>
      <c r="I706" s="385"/>
      <c r="J706" s="17"/>
      <c r="K706" s="17"/>
      <c r="L706" s="18"/>
      <c r="M706" s="17"/>
      <c r="N706" s="17"/>
      <c r="O706" s="17"/>
      <c r="P706" s="17"/>
      <c r="Q706" s="17"/>
      <c r="R706" s="17"/>
      <c r="S706" s="17"/>
      <c r="T706" s="17"/>
      <c r="U706" s="17"/>
      <c r="V706" s="17"/>
      <c r="W706" s="17"/>
      <c r="X706" s="17"/>
      <c r="Y706" s="17"/>
      <c r="Z706" s="17"/>
    </row>
    <row r="707" spans="1:26" x14ac:dyDescent="0.25">
      <c r="A707" s="127"/>
      <c r="B707" s="17"/>
      <c r="C707" s="17"/>
      <c r="D707" s="17"/>
      <c r="E707" s="17"/>
      <c r="F707" s="385"/>
      <c r="G707" s="385"/>
      <c r="H707" s="385"/>
      <c r="I707" s="385"/>
      <c r="J707" s="17"/>
      <c r="K707" s="17"/>
      <c r="L707" s="18"/>
      <c r="M707" s="17"/>
      <c r="N707" s="17"/>
      <c r="O707" s="17"/>
      <c r="P707" s="17"/>
      <c r="Q707" s="17"/>
      <c r="R707" s="17"/>
      <c r="S707" s="17"/>
      <c r="T707" s="17"/>
      <c r="U707" s="17"/>
      <c r="V707" s="17"/>
      <c r="W707" s="17"/>
      <c r="X707" s="17"/>
      <c r="Y707" s="17"/>
      <c r="Z707" s="17"/>
    </row>
    <row r="708" spans="1:26" x14ac:dyDescent="0.25">
      <c r="A708" s="127"/>
      <c r="B708" s="17"/>
      <c r="C708" s="17"/>
      <c r="D708" s="17"/>
      <c r="E708" s="17"/>
      <c r="F708" s="385"/>
      <c r="G708" s="385"/>
      <c r="H708" s="385"/>
      <c r="I708" s="385"/>
      <c r="J708" s="17"/>
      <c r="K708" s="17"/>
      <c r="L708" s="18"/>
      <c r="M708" s="17"/>
      <c r="N708" s="17"/>
      <c r="O708" s="17"/>
      <c r="P708" s="17"/>
      <c r="Q708" s="17"/>
      <c r="R708" s="17"/>
      <c r="S708" s="17"/>
      <c r="T708" s="17"/>
      <c r="U708" s="17"/>
      <c r="V708" s="17"/>
      <c r="W708" s="17"/>
      <c r="X708" s="17"/>
      <c r="Y708" s="17"/>
      <c r="Z708" s="17"/>
    </row>
    <row r="709" spans="1:26" x14ac:dyDescent="0.25">
      <c r="A709" s="127"/>
      <c r="B709" s="17"/>
      <c r="C709" s="17"/>
      <c r="D709" s="17"/>
      <c r="E709" s="17"/>
      <c r="F709" s="385"/>
      <c r="G709" s="385"/>
      <c r="H709" s="385"/>
      <c r="I709" s="385"/>
      <c r="J709" s="17"/>
      <c r="K709" s="17"/>
      <c r="L709" s="18"/>
      <c r="M709" s="17"/>
      <c r="N709" s="17"/>
      <c r="O709" s="17"/>
      <c r="P709" s="17"/>
      <c r="Q709" s="17"/>
      <c r="R709" s="17"/>
      <c r="S709" s="17"/>
      <c r="T709" s="17"/>
      <c r="U709" s="17"/>
      <c r="V709" s="17"/>
      <c r="W709" s="17"/>
      <c r="X709" s="17"/>
      <c r="Y709" s="17"/>
      <c r="Z709" s="17"/>
    </row>
    <row r="710" spans="1:26" x14ac:dyDescent="0.25">
      <c r="A710" s="127"/>
      <c r="B710" s="17"/>
      <c r="C710" s="17"/>
      <c r="D710" s="17"/>
      <c r="E710" s="17"/>
      <c r="F710" s="385"/>
      <c r="G710" s="385"/>
      <c r="H710" s="385"/>
      <c r="I710" s="385"/>
      <c r="J710" s="17"/>
      <c r="K710" s="17"/>
      <c r="L710" s="18"/>
      <c r="M710" s="17"/>
      <c r="N710" s="17"/>
      <c r="O710" s="17"/>
      <c r="P710" s="17"/>
      <c r="Q710" s="17"/>
      <c r="R710" s="17"/>
      <c r="S710" s="17"/>
      <c r="T710" s="17"/>
      <c r="U710" s="17"/>
      <c r="V710" s="17"/>
      <c r="W710" s="17"/>
      <c r="X710" s="17"/>
      <c r="Y710" s="17"/>
      <c r="Z710" s="17"/>
    </row>
    <row r="711" spans="1:26" x14ac:dyDescent="0.25">
      <c r="A711" s="127"/>
      <c r="B711" s="17"/>
      <c r="C711" s="17"/>
      <c r="D711" s="17"/>
      <c r="E711" s="17"/>
      <c r="F711" s="385"/>
      <c r="G711" s="385"/>
      <c r="H711" s="385"/>
      <c r="I711" s="385"/>
      <c r="J711" s="17"/>
      <c r="K711" s="17"/>
      <c r="L711" s="18"/>
      <c r="M711" s="17"/>
      <c r="N711" s="17"/>
      <c r="O711" s="17"/>
      <c r="P711" s="17"/>
      <c r="Q711" s="17"/>
      <c r="R711" s="17"/>
      <c r="S711" s="17"/>
      <c r="T711" s="17"/>
      <c r="U711" s="17"/>
      <c r="V711" s="17"/>
      <c r="W711" s="17"/>
      <c r="X711" s="17"/>
      <c r="Y711" s="17"/>
      <c r="Z711" s="17"/>
    </row>
    <row r="712" spans="1:26" x14ac:dyDescent="0.25">
      <c r="A712" s="127"/>
      <c r="B712" s="17"/>
      <c r="C712" s="17"/>
      <c r="D712" s="17"/>
      <c r="E712" s="17"/>
      <c r="F712" s="385"/>
      <c r="G712" s="385"/>
      <c r="H712" s="385"/>
      <c r="I712" s="385"/>
      <c r="J712" s="17"/>
      <c r="K712" s="17"/>
      <c r="L712" s="18"/>
      <c r="M712" s="17"/>
      <c r="N712" s="17"/>
      <c r="O712" s="17"/>
      <c r="P712" s="17"/>
      <c r="Q712" s="17"/>
      <c r="R712" s="17"/>
      <c r="S712" s="17"/>
      <c r="T712" s="17"/>
      <c r="U712" s="17"/>
      <c r="V712" s="17"/>
      <c r="W712" s="17"/>
      <c r="X712" s="17"/>
      <c r="Y712" s="17"/>
      <c r="Z712" s="17"/>
    </row>
    <row r="713" spans="1:26" x14ac:dyDescent="0.25">
      <c r="A713" s="127"/>
      <c r="B713" s="17"/>
      <c r="C713" s="17"/>
      <c r="D713" s="17"/>
      <c r="E713" s="17"/>
      <c r="F713" s="385"/>
      <c r="G713" s="385"/>
      <c r="H713" s="385"/>
      <c r="I713" s="385"/>
      <c r="J713" s="17"/>
      <c r="K713" s="17"/>
      <c r="L713" s="18"/>
      <c r="M713" s="17"/>
      <c r="N713" s="17"/>
      <c r="O713" s="17"/>
      <c r="P713" s="17"/>
      <c r="Q713" s="17"/>
      <c r="R713" s="17"/>
      <c r="S713" s="17"/>
      <c r="T713" s="17"/>
      <c r="U713" s="17"/>
      <c r="V713" s="17"/>
      <c r="W713" s="17"/>
      <c r="X713" s="17"/>
      <c r="Y713" s="17"/>
      <c r="Z713" s="17"/>
    </row>
    <row r="714" spans="1:26" x14ac:dyDescent="0.25">
      <c r="A714" s="127"/>
      <c r="B714" s="17"/>
      <c r="C714" s="17"/>
      <c r="D714" s="17"/>
      <c r="E714" s="17"/>
      <c r="F714" s="385"/>
      <c r="G714" s="385"/>
      <c r="H714" s="385"/>
      <c r="I714" s="385"/>
      <c r="J714" s="17"/>
      <c r="K714" s="17"/>
      <c r="L714" s="18"/>
      <c r="M714" s="17"/>
      <c r="N714" s="17"/>
      <c r="O714" s="17"/>
      <c r="P714" s="17"/>
      <c r="Q714" s="17"/>
      <c r="R714" s="17"/>
      <c r="S714" s="17"/>
      <c r="T714" s="17"/>
      <c r="U714" s="17"/>
      <c r="V714" s="17"/>
      <c r="W714" s="17"/>
      <c r="X714" s="17"/>
      <c r="Y714" s="17"/>
      <c r="Z714" s="17"/>
    </row>
    <row r="715" spans="1:26" x14ac:dyDescent="0.25">
      <c r="A715" s="127"/>
      <c r="B715" s="17"/>
      <c r="C715" s="17"/>
      <c r="D715" s="17"/>
      <c r="E715" s="17"/>
      <c r="F715" s="385"/>
      <c r="G715" s="385"/>
      <c r="H715" s="385"/>
      <c r="I715" s="385"/>
      <c r="J715" s="17"/>
      <c r="K715" s="17"/>
      <c r="L715" s="18"/>
      <c r="M715" s="17"/>
      <c r="N715" s="17"/>
      <c r="O715" s="17"/>
      <c r="P715" s="17"/>
      <c r="Q715" s="17"/>
      <c r="R715" s="17"/>
      <c r="S715" s="17"/>
      <c r="T715" s="17"/>
      <c r="U715" s="17"/>
      <c r="V715" s="17"/>
      <c r="W715" s="17"/>
      <c r="X715" s="17"/>
      <c r="Y715" s="17"/>
      <c r="Z715" s="17"/>
    </row>
    <row r="716" spans="1:26" x14ac:dyDescent="0.25">
      <c r="A716" s="127"/>
      <c r="B716" s="17"/>
      <c r="C716" s="17"/>
      <c r="D716" s="17"/>
      <c r="E716" s="17"/>
      <c r="F716" s="385"/>
      <c r="G716" s="385"/>
      <c r="H716" s="385"/>
      <c r="I716" s="385"/>
      <c r="J716" s="17"/>
      <c r="K716" s="17"/>
      <c r="L716" s="18"/>
      <c r="M716" s="17"/>
      <c r="N716" s="17"/>
      <c r="O716" s="17"/>
      <c r="P716" s="17"/>
      <c r="Q716" s="17"/>
      <c r="R716" s="17"/>
      <c r="S716" s="17"/>
      <c r="T716" s="17"/>
      <c r="U716" s="17"/>
      <c r="V716" s="17"/>
      <c r="W716" s="17"/>
      <c r="X716" s="17"/>
      <c r="Y716" s="17"/>
      <c r="Z716" s="17"/>
    </row>
    <row r="717" spans="1:26" x14ac:dyDescent="0.25">
      <c r="A717" s="127"/>
      <c r="B717" s="17"/>
      <c r="C717" s="17"/>
      <c r="D717" s="17"/>
      <c r="E717" s="17"/>
      <c r="F717" s="385"/>
      <c r="G717" s="385"/>
      <c r="H717" s="385"/>
      <c r="I717" s="385"/>
      <c r="J717" s="17"/>
      <c r="K717" s="17"/>
      <c r="L717" s="18"/>
      <c r="M717" s="17"/>
      <c r="N717" s="17"/>
      <c r="O717" s="17"/>
      <c r="P717" s="17"/>
      <c r="Q717" s="17"/>
      <c r="R717" s="17"/>
      <c r="S717" s="17"/>
      <c r="T717" s="17"/>
      <c r="U717" s="17"/>
      <c r="V717" s="17"/>
      <c r="W717" s="17"/>
      <c r="X717" s="17"/>
      <c r="Y717" s="17"/>
      <c r="Z717" s="17"/>
    </row>
    <row r="718" spans="1:26" x14ac:dyDescent="0.25">
      <c r="A718" s="127"/>
      <c r="B718" s="17"/>
      <c r="C718" s="17"/>
      <c r="D718" s="17"/>
      <c r="E718" s="17"/>
      <c r="F718" s="385"/>
      <c r="G718" s="385"/>
      <c r="H718" s="385"/>
      <c r="I718" s="385"/>
      <c r="J718" s="17"/>
      <c r="K718" s="17"/>
      <c r="L718" s="18"/>
      <c r="M718" s="17"/>
      <c r="N718" s="17"/>
      <c r="O718" s="17"/>
      <c r="P718" s="17"/>
      <c r="Q718" s="17"/>
      <c r="R718" s="17"/>
      <c r="S718" s="17"/>
      <c r="T718" s="17"/>
      <c r="U718" s="17"/>
      <c r="V718" s="17"/>
      <c r="W718" s="17"/>
      <c r="X718" s="17"/>
      <c r="Y718" s="17"/>
      <c r="Z718" s="17"/>
    </row>
    <row r="719" spans="1:26" x14ac:dyDescent="0.25">
      <c r="A719" s="127"/>
      <c r="B719" s="17"/>
      <c r="C719" s="17"/>
      <c r="D719" s="17"/>
      <c r="E719" s="17"/>
      <c r="F719" s="385"/>
      <c r="G719" s="385"/>
      <c r="H719" s="385"/>
      <c r="I719" s="385"/>
      <c r="J719" s="17"/>
      <c r="K719" s="17"/>
      <c r="L719" s="18"/>
      <c r="M719" s="17"/>
      <c r="N719" s="17"/>
      <c r="O719" s="17"/>
      <c r="P719" s="17"/>
      <c r="Q719" s="17"/>
      <c r="R719" s="17"/>
      <c r="S719" s="17"/>
      <c r="T719" s="17"/>
      <c r="U719" s="17"/>
      <c r="V719" s="17"/>
      <c r="W719" s="17"/>
      <c r="X719" s="17"/>
      <c r="Y719" s="17"/>
      <c r="Z719" s="17"/>
    </row>
    <row r="720" spans="1:26" x14ac:dyDescent="0.25">
      <c r="A720" s="127"/>
      <c r="B720" s="17"/>
      <c r="C720" s="17"/>
      <c r="D720" s="17"/>
      <c r="E720" s="17"/>
      <c r="F720" s="385"/>
      <c r="G720" s="385"/>
      <c r="H720" s="385"/>
      <c r="I720" s="385"/>
      <c r="J720" s="17"/>
      <c r="K720" s="17"/>
      <c r="L720" s="18"/>
      <c r="M720" s="17"/>
      <c r="N720" s="17"/>
      <c r="O720" s="17"/>
      <c r="P720" s="17"/>
      <c r="Q720" s="17"/>
      <c r="R720" s="17"/>
      <c r="S720" s="17"/>
      <c r="T720" s="17"/>
      <c r="U720" s="17"/>
      <c r="V720" s="17"/>
      <c r="W720" s="17"/>
      <c r="X720" s="17"/>
      <c r="Y720" s="17"/>
      <c r="Z720" s="17"/>
    </row>
    <row r="721" spans="1:26" x14ac:dyDescent="0.25">
      <c r="A721" s="127"/>
      <c r="B721" s="17"/>
      <c r="C721" s="17"/>
      <c r="D721" s="17"/>
      <c r="E721" s="17"/>
      <c r="F721" s="385"/>
      <c r="G721" s="385"/>
      <c r="H721" s="385"/>
      <c r="I721" s="385"/>
      <c r="J721" s="17"/>
      <c r="K721" s="17"/>
      <c r="L721" s="18"/>
      <c r="M721" s="17"/>
      <c r="N721" s="17"/>
      <c r="O721" s="17"/>
      <c r="P721" s="17"/>
      <c r="Q721" s="17"/>
      <c r="R721" s="17"/>
      <c r="S721" s="17"/>
      <c r="T721" s="17"/>
      <c r="U721" s="17"/>
      <c r="V721" s="17"/>
      <c r="W721" s="17"/>
      <c r="X721" s="17"/>
      <c r="Y721" s="17"/>
      <c r="Z721" s="17"/>
    </row>
    <row r="722" spans="1:26" x14ac:dyDescent="0.25">
      <c r="A722" s="127"/>
      <c r="B722" s="17"/>
      <c r="C722" s="17"/>
      <c r="D722" s="17"/>
      <c r="E722" s="17"/>
      <c r="F722" s="385"/>
      <c r="G722" s="385"/>
      <c r="H722" s="385"/>
      <c r="I722" s="385"/>
      <c r="J722" s="17"/>
      <c r="K722" s="17"/>
      <c r="L722" s="18"/>
      <c r="M722" s="17"/>
      <c r="N722" s="17"/>
      <c r="O722" s="17"/>
      <c r="P722" s="17"/>
      <c r="Q722" s="17"/>
      <c r="R722" s="17"/>
      <c r="S722" s="17"/>
      <c r="T722" s="17"/>
      <c r="U722" s="17"/>
      <c r="V722" s="17"/>
      <c r="W722" s="17"/>
      <c r="X722" s="17"/>
      <c r="Y722" s="17"/>
      <c r="Z722" s="17"/>
    </row>
    <row r="723" spans="1:26" x14ac:dyDescent="0.25">
      <c r="A723" s="127"/>
      <c r="B723" s="17"/>
      <c r="C723" s="17"/>
      <c r="D723" s="17"/>
      <c r="E723" s="17"/>
      <c r="F723" s="385"/>
      <c r="G723" s="385"/>
      <c r="H723" s="385"/>
      <c r="I723" s="385"/>
      <c r="J723" s="17"/>
      <c r="K723" s="17"/>
      <c r="L723" s="18"/>
      <c r="M723" s="17"/>
      <c r="N723" s="17"/>
      <c r="O723" s="17"/>
      <c r="P723" s="17"/>
      <c r="Q723" s="17"/>
      <c r="R723" s="17"/>
      <c r="S723" s="17"/>
      <c r="T723" s="17"/>
      <c r="U723" s="17"/>
      <c r="V723" s="17"/>
      <c r="W723" s="17"/>
      <c r="X723" s="17"/>
      <c r="Y723" s="17"/>
      <c r="Z723" s="17"/>
    </row>
    <row r="724" spans="1:26" x14ac:dyDescent="0.25">
      <c r="A724" s="127"/>
      <c r="B724" s="17"/>
      <c r="C724" s="17"/>
      <c r="D724" s="17"/>
      <c r="E724" s="17"/>
      <c r="F724" s="385"/>
      <c r="G724" s="385"/>
      <c r="H724" s="385"/>
      <c r="I724" s="385"/>
      <c r="J724" s="17"/>
      <c r="K724" s="17"/>
      <c r="L724" s="18"/>
      <c r="M724" s="17"/>
      <c r="N724" s="17"/>
      <c r="O724" s="17"/>
      <c r="P724" s="17"/>
      <c r="Q724" s="17"/>
      <c r="R724" s="17"/>
      <c r="S724" s="17"/>
      <c r="T724" s="17"/>
      <c r="U724" s="17"/>
      <c r="V724" s="17"/>
      <c r="W724" s="17"/>
      <c r="X724" s="17"/>
      <c r="Y724" s="17"/>
      <c r="Z724" s="17"/>
    </row>
    <row r="725" spans="1:26" x14ac:dyDescent="0.25">
      <c r="A725" s="127"/>
      <c r="B725" s="17"/>
      <c r="C725" s="17"/>
      <c r="D725" s="17"/>
      <c r="E725" s="17"/>
      <c r="F725" s="385"/>
      <c r="G725" s="385"/>
      <c r="H725" s="385"/>
      <c r="I725" s="385"/>
      <c r="J725" s="17"/>
      <c r="K725" s="17"/>
      <c r="L725" s="18"/>
      <c r="M725" s="17"/>
      <c r="N725" s="17"/>
      <c r="O725" s="17"/>
      <c r="P725" s="17"/>
      <c r="Q725" s="17"/>
      <c r="R725" s="17"/>
      <c r="S725" s="17"/>
      <c r="T725" s="17"/>
      <c r="U725" s="17"/>
      <c r="V725" s="17"/>
      <c r="W725" s="17"/>
      <c r="X725" s="17"/>
      <c r="Y725" s="17"/>
      <c r="Z725" s="17"/>
    </row>
    <row r="726" spans="1:26" x14ac:dyDescent="0.25">
      <c r="A726" s="127"/>
      <c r="B726" s="17"/>
      <c r="C726" s="17"/>
      <c r="D726" s="17"/>
      <c r="E726" s="17"/>
      <c r="F726" s="385"/>
      <c r="G726" s="385"/>
      <c r="H726" s="385"/>
      <c r="I726" s="385"/>
      <c r="J726" s="17"/>
      <c r="K726" s="17"/>
      <c r="L726" s="18"/>
      <c r="M726" s="17"/>
      <c r="N726" s="17"/>
      <c r="O726" s="17"/>
      <c r="P726" s="17"/>
      <c r="Q726" s="17"/>
      <c r="R726" s="17"/>
      <c r="S726" s="17"/>
      <c r="T726" s="17"/>
      <c r="U726" s="17"/>
      <c r="V726" s="17"/>
      <c r="W726" s="17"/>
      <c r="X726" s="17"/>
      <c r="Y726" s="17"/>
      <c r="Z726" s="17"/>
    </row>
    <row r="727" spans="1:26" x14ac:dyDescent="0.25">
      <c r="A727" s="127"/>
      <c r="B727" s="17"/>
      <c r="C727" s="17"/>
      <c r="D727" s="17"/>
      <c r="E727" s="17"/>
      <c r="F727" s="385"/>
      <c r="G727" s="385"/>
      <c r="H727" s="385"/>
      <c r="I727" s="385"/>
      <c r="J727" s="17"/>
      <c r="K727" s="17"/>
      <c r="L727" s="18"/>
      <c r="M727" s="17"/>
      <c r="N727" s="17"/>
      <c r="O727" s="17"/>
      <c r="P727" s="17"/>
      <c r="Q727" s="17"/>
      <c r="R727" s="17"/>
      <c r="S727" s="17"/>
      <c r="T727" s="17"/>
      <c r="U727" s="17"/>
      <c r="V727" s="17"/>
      <c r="W727" s="17"/>
      <c r="X727" s="17"/>
      <c r="Y727" s="17"/>
      <c r="Z727" s="17"/>
    </row>
    <row r="728" spans="1:26" x14ac:dyDescent="0.25">
      <c r="A728" s="127"/>
      <c r="B728" s="17"/>
      <c r="C728" s="17"/>
      <c r="D728" s="17"/>
      <c r="E728" s="17"/>
      <c r="F728" s="385"/>
      <c r="G728" s="385"/>
      <c r="H728" s="385"/>
      <c r="I728" s="385"/>
      <c r="J728" s="17"/>
      <c r="K728" s="17"/>
      <c r="L728" s="18"/>
      <c r="M728" s="17"/>
      <c r="N728" s="17"/>
      <c r="O728" s="17"/>
      <c r="P728" s="17"/>
      <c r="Q728" s="17"/>
      <c r="R728" s="17"/>
      <c r="S728" s="17"/>
      <c r="T728" s="17"/>
      <c r="U728" s="17"/>
      <c r="V728" s="17"/>
      <c r="W728" s="17"/>
      <c r="X728" s="17"/>
      <c r="Y728" s="17"/>
      <c r="Z728" s="17"/>
    </row>
    <row r="729" spans="1:26" x14ac:dyDescent="0.25">
      <c r="A729" s="127"/>
      <c r="B729" s="17"/>
      <c r="C729" s="17"/>
      <c r="D729" s="17"/>
      <c r="E729" s="17"/>
      <c r="F729" s="385"/>
      <c r="G729" s="385"/>
      <c r="H729" s="385"/>
      <c r="I729" s="385"/>
      <c r="J729" s="17"/>
      <c r="K729" s="17"/>
      <c r="L729" s="18"/>
      <c r="M729" s="17"/>
      <c r="N729" s="17"/>
      <c r="O729" s="17"/>
      <c r="P729" s="17"/>
      <c r="Q729" s="17"/>
      <c r="R729" s="17"/>
      <c r="S729" s="17"/>
      <c r="T729" s="17"/>
      <c r="U729" s="17"/>
      <c r="V729" s="17"/>
      <c r="W729" s="17"/>
      <c r="X729" s="17"/>
      <c r="Y729" s="17"/>
      <c r="Z729" s="17"/>
    </row>
    <row r="730" spans="1:26" x14ac:dyDescent="0.25">
      <c r="A730" s="127"/>
      <c r="B730" s="17"/>
      <c r="C730" s="17"/>
      <c r="D730" s="17"/>
      <c r="E730" s="17"/>
      <c r="F730" s="385"/>
      <c r="G730" s="385"/>
      <c r="H730" s="385"/>
      <c r="I730" s="385"/>
      <c r="J730" s="17"/>
      <c r="K730" s="17"/>
      <c r="L730" s="18"/>
      <c r="M730" s="17"/>
      <c r="N730" s="17"/>
      <c r="O730" s="17"/>
      <c r="P730" s="17"/>
      <c r="Q730" s="17"/>
      <c r="R730" s="17"/>
      <c r="S730" s="17"/>
      <c r="T730" s="17"/>
      <c r="U730" s="17"/>
      <c r="V730" s="17"/>
      <c r="W730" s="17"/>
      <c r="X730" s="17"/>
      <c r="Y730" s="17"/>
      <c r="Z730" s="17"/>
    </row>
    <row r="731" spans="1:26" x14ac:dyDescent="0.25">
      <c r="A731" s="127"/>
      <c r="B731" s="17"/>
      <c r="C731" s="17"/>
      <c r="D731" s="17"/>
      <c r="E731" s="17"/>
      <c r="F731" s="385"/>
      <c r="G731" s="385"/>
      <c r="H731" s="385"/>
      <c r="I731" s="385"/>
      <c r="J731" s="17"/>
      <c r="K731" s="17"/>
      <c r="L731" s="18"/>
      <c r="M731" s="17"/>
      <c r="N731" s="17"/>
      <c r="O731" s="17"/>
      <c r="P731" s="17"/>
      <c r="Q731" s="17"/>
      <c r="R731" s="17"/>
      <c r="S731" s="17"/>
      <c r="T731" s="17"/>
      <c r="U731" s="17"/>
      <c r="V731" s="17"/>
      <c r="W731" s="17"/>
      <c r="X731" s="17"/>
      <c r="Y731" s="17"/>
      <c r="Z731" s="17"/>
    </row>
    <row r="732" spans="1:26" x14ac:dyDescent="0.25">
      <c r="A732" s="127"/>
      <c r="B732" s="17"/>
      <c r="C732" s="17"/>
      <c r="D732" s="17"/>
      <c r="E732" s="17"/>
      <c r="F732" s="385"/>
      <c r="G732" s="385"/>
      <c r="H732" s="385"/>
      <c r="I732" s="385"/>
      <c r="J732" s="17"/>
      <c r="K732" s="17"/>
      <c r="L732" s="18"/>
      <c r="M732" s="17"/>
      <c r="N732" s="17"/>
      <c r="O732" s="17"/>
      <c r="P732" s="17"/>
      <c r="Q732" s="17"/>
      <c r="R732" s="17"/>
      <c r="S732" s="17"/>
      <c r="T732" s="17"/>
      <c r="U732" s="17"/>
      <c r="V732" s="17"/>
      <c r="W732" s="17"/>
      <c r="X732" s="17"/>
      <c r="Y732" s="17"/>
      <c r="Z732" s="17"/>
    </row>
    <row r="733" spans="1:26" x14ac:dyDescent="0.25">
      <c r="A733" s="127"/>
      <c r="B733" s="17"/>
      <c r="C733" s="17"/>
      <c r="D733" s="17"/>
      <c r="E733" s="17"/>
      <c r="F733" s="385"/>
      <c r="G733" s="385"/>
      <c r="H733" s="385"/>
      <c r="I733" s="385"/>
      <c r="J733" s="17"/>
      <c r="K733" s="17"/>
      <c r="L733" s="18"/>
      <c r="M733" s="17"/>
      <c r="N733" s="17"/>
      <c r="O733" s="17"/>
      <c r="P733" s="17"/>
      <c r="Q733" s="17"/>
      <c r="R733" s="17"/>
      <c r="S733" s="17"/>
      <c r="T733" s="17"/>
      <c r="U733" s="17"/>
      <c r="V733" s="17"/>
      <c r="W733" s="17"/>
      <c r="X733" s="17"/>
      <c r="Y733" s="17"/>
      <c r="Z733" s="17"/>
    </row>
    <row r="734" spans="1:26" x14ac:dyDescent="0.25">
      <c r="A734" s="127"/>
      <c r="B734" s="17"/>
      <c r="C734" s="17"/>
      <c r="D734" s="17"/>
      <c r="E734" s="17"/>
      <c r="F734" s="385"/>
      <c r="G734" s="385"/>
      <c r="H734" s="385"/>
      <c r="I734" s="385"/>
      <c r="J734" s="17"/>
      <c r="K734" s="17"/>
      <c r="L734" s="18"/>
      <c r="M734" s="17"/>
      <c r="N734" s="17"/>
      <c r="O734" s="17"/>
      <c r="P734" s="17"/>
      <c r="Q734" s="17"/>
      <c r="R734" s="17"/>
      <c r="S734" s="17"/>
      <c r="T734" s="17"/>
      <c r="U734" s="17"/>
      <c r="V734" s="17"/>
      <c r="W734" s="17"/>
      <c r="X734" s="17"/>
      <c r="Y734" s="17"/>
      <c r="Z734" s="17"/>
    </row>
    <row r="735" spans="1:26" x14ac:dyDescent="0.25">
      <c r="A735" s="127"/>
      <c r="B735" s="17"/>
      <c r="C735" s="17"/>
      <c r="D735" s="17"/>
      <c r="E735" s="17"/>
      <c r="F735" s="385"/>
      <c r="G735" s="385"/>
      <c r="H735" s="385"/>
      <c r="I735" s="385"/>
      <c r="J735" s="17"/>
      <c r="K735" s="17"/>
      <c r="L735" s="18"/>
      <c r="M735" s="17"/>
      <c r="N735" s="17"/>
      <c r="O735" s="17"/>
      <c r="P735" s="17"/>
      <c r="Q735" s="17"/>
      <c r="R735" s="17"/>
      <c r="S735" s="17"/>
      <c r="T735" s="17"/>
      <c r="U735" s="17"/>
      <c r="V735" s="17"/>
      <c r="W735" s="17"/>
      <c r="X735" s="17"/>
      <c r="Y735" s="17"/>
      <c r="Z735" s="17"/>
    </row>
    <row r="736" spans="1:26" x14ac:dyDescent="0.25">
      <c r="A736" s="127"/>
      <c r="B736" s="17"/>
      <c r="C736" s="17"/>
      <c r="D736" s="17"/>
      <c r="E736" s="17"/>
      <c r="F736" s="385"/>
      <c r="G736" s="385"/>
      <c r="H736" s="385"/>
      <c r="I736" s="385"/>
      <c r="J736" s="17"/>
      <c r="K736" s="17"/>
      <c r="L736" s="18"/>
      <c r="M736" s="17"/>
      <c r="N736" s="17"/>
      <c r="O736" s="17"/>
      <c r="P736" s="17"/>
      <c r="Q736" s="17"/>
      <c r="R736" s="17"/>
      <c r="S736" s="17"/>
      <c r="T736" s="17"/>
      <c r="U736" s="17"/>
      <c r="V736" s="17"/>
      <c r="W736" s="17"/>
      <c r="X736" s="17"/>
      <c r="Y736" s="17"/>
      <c r="Z736" s="17"/>
    </row>
    <row r="737" spans="1:26" x14ac:dyDescent="0.25">
      <c r="A737" s="127"/>
      <c r="B737" s="17"/>
      <c r="C737" s="17"/>
      <c r="D737" s="17"/>
      <c r="E737" s="17"/>
      <c r="F737" s="385"/>
      <c r="G737" s="385"/>
      <c r="H737" s="385"/>
      <c r="I737" s="385"/>
      <c r="J737" s="17"/>
      <c r="K737" s="17"/>
      <c r="L737" s="18"/>
      <c r="M737" s="17"/>
      <c r="N737" s="17"/>
      <c r="O737" s="17"/>
      <c r="P737" s="17"/>
      <c r="Q737" s="17"/>
      <c r="R737" s="17"/>
      <c r="S737" s="17"/>
      <c r="T737" s="17"/>
      <c r="U737" s="17"/>
      <c r="V737" s="17"/>
      <c r="W737" s="17"/>
      <c r="X737" s="17"/>
      <c r="Y737" s="17"/>
      <c r="Z737" s="17"/>
    </row>
    <row r="738" spans="1:26" x14ac:dyDescent="0.25">
      <c r="A738" s="127"/>
      <c r="B738" s="17"/>
      <c r="C738" s="17"/>
      <c r="D738" s="17"/>
      <c r="E738" s="17"/>
      <c r="F738" s="385"/>
      <c r="G738" s="385"/>
      <c r="H738" s="385"/>
      <c r="I738" s="385"/>
      <c r="J738" s="17"/>
      <c r="K738" s="17"/>
      <c r="L738" s="18"/>
      <c r="M738" s="17"/>
      <c r="N738" s="17"/>
      <c r="O738" s="17"/>
      <c r="P738" s="17"/>
      <c r="Q738" s="17"/>
      <c r="R738" s="17"/>
      <c r="S738" s="17"/>
      <c r="T738" s="17"/>
      <c r="U738" s="17"/>
      <c r="V738" s="17"/>
      <c r="W738" s="17"/>
      <c r="X738" s="17"/>
      <c r="Y738" s="17"/>
      <c r="Z738" s="17"/>
    </row>
    <row r="739" spans="1:26" x14ac:dyDescent="0.25">
      <c r="A739" s="127"/>
      <c r="B739" s="17"/>
      <c r="C739" s="17"/>
      <c r="D739" s="17"/>
      <c r="E739" s="17"/>
      <c r="F739" s="385"/>
      <c r="G739" s="385"/>
      <c r="H739" s="385"/>
      <c r="I739" s="385"/>
      <c r="J739" s="17"/>
      <c r="K739" s="17"/>
      <c r="L739" s="18"/>
      <c r="M739" s="17"/>
      <c r="N739" s="17"/>
      <c r="O739" s="17"/>
      <c r="P739" s="17"/>
      <c r="Q739" s="17"/>
      <c r="R739" s="17"/>
      <c r="S739" s="17"/>
      <c r="T739" s="17"/>
      <c r="U739" s="17"/>
      <c r="V739" s="17"/>
      <c r="W739" s="17"/>
      <c r="X739" s="17"/>
      <c r="Y739" s="17"/>
      <c r="Z739" s="17"/>
    </row>
    <row r="740" spans="1:26" x14ac:dyDescent="0.25">
      <c r="A740" s="127"/>
      <c r="B740" s="17"/>
      <c r="C740" s="17"/>
      <c r="D740" s="17"/>
      <c r="E740" s="17"/>
      <c r="F740" s="385"/>
      <c r="G740" s="385"/>
      <c r="H740" s="385"/>
      <c r="I740" s="385"/>
      <c r="J740" s="17"/>
      <c r="K740" s="17"/>
      <c r="L740" s="18"/>
      <c r="M740" s="17"/>
      <c r="N740" s="17"/>
      <c r="O740" s="17"/>
      <c r="P740" s="17"/>
      <c r="Q740" s="17"/>
      <c r="R740" s="17"/>
      <c r="S740" s="17"/>
      <c r="T740" s="17"/>
      <c r="U740" s="17"/>
      <c r="V740" s="17"/>
      <c r="W740" s="17"/>
      <c r="X740" s="17"/>
      <c r="Y740" s="17"/>
      <c r="Z740" s="17"/>
    </row>
    <row r="741" spans="1:26" x14ac:dyDescent="0.25">
      <c r="A741" s="127"/>
      <c r="B741" s="17"/>
      <c r="C741" s="17"/>
      <c r="D741" s="17"/>
      <c r="E741" s="17"/>
      <c r="F741" s="385"/>
      <c r="G741" s="385"/>
      <c r="H741" s="385"/>
      <c r="I741" s="385"/>
      <c r="J741" s="17"/>
      <c r="K741" s="17"/>
      <c r="L741" s="18"/>
      <c r="M741" s="17"/>
      <c r="N741" s="17"/>
      <c r="O741" s="17"/>
      <c r="P741" s="17"/>
      <c r="Q741" s="17"/>
      <c r="R741" s="17"/>
      <c r="S741" s="17"/>
      <c r="T741" s="17"/>
      <c r="U741" s="17"/>
      <c r="V741" s="17"/>
      <c r="W741" s="17"/>
      <c r="X741" s="17"/>
      <c r="Y741" s="17"/>
      <c r="Z741" s="17"/>
    </row>
    <row r="742" spans="1:26" x14ac:dyDescent="0.25">
      <c r="A742" s="127"/>
      <c r="B742" s="17"/>
      <c r="C742" s="17"/>
      <c r="D742" s="17"/>
      <c r="E742" s="17"/>
      <c r="F742" s="385"/>
      <c r="G742" s="385"/>
      <c r="H742" s="385"/>
      <c r="I742" s="385"/>
      <c r="J742" s="17"/>
      <c r="K742" s="17"/>
      <c r="L742" s="18"/>
      <c r="M742" s="17"/>
      <c r="N742" s="17"/>
      <c r="O742" s="17"/>
      <c r="P742" s="17"/>
      <c r="Q742" s="17"/>
      <c r="R742" s="17"/>
      <c r="S742" s="17"/>
      <c r="T742" s="17"/>
      <c r="U742" s="17"/>
      <c r="V742" s="17"/>
      <c r="W742" s="17"/>
      <c r="X742" s="17"/>
      <c r="Y742" s="17"/>
      <c r="Z742" s="17"/>
    </row>
    <row r="743" spans="1:26" x14ac:dyDescent="0.25">
      <c r="A743" s="127"/>
      <c r="B743" s="17"/>
      <c r="C743" s="17"/>
      <c r="D743" s="17"/>
      <c r="E743" s="17"/>
      <c r="F743" s="385"/>
      <c r="G743" s="385"/>
      <c r="H743" s="385"/>
      <c r="I743" s="385"/>
      <c r="J743" s="17"/>
      <c r="K743" s="17"/>
      <c r="L743" s="18"/>
      <c r="M743" s="17"/>
      <c r="N743" s="17"/>
      <c r="O743" s="17"/>
      <c r="P743" s="17"/>
      <c r="Q743" s="17"/>
      <c r="R743" s="17"/>
      <c r="S743" s="17"/>
      <c r="T743" s="17"/>
      <c r="U743" s="17"/>
      <c r="V743" s="17"/>
      <c r="W743" s="17"/>
      <c r="X743" s="17"/>
      <c r="Y743" s="17"/>
      <c r="Z743" s="17"/>
    </row>
    <row r="744" spans="1:26" x14ac:dyDescent="0.25">
      <c r="A744" s="127"/>
      <c r="B744" s="17"/>
      <c r="C744" s="17"/>
      <c r="D744" s="17"/>
      <c r="E744" s="17"/>
      <c r="F744" s="385"/>
      <c r="G744" s="385"/>
      <c r="H744" s="385"/>
      <c r="I744" s="385"/>
      <c r="J744" s="17"/>
      <c r="K744" s="17"/>
      <c r="L744" s="18"/>
      <c r="M744" s="17"/>
      <c r="N744" s="17"/>
      <c r="O744" s="17"/>
      <c r="P744" s="17"/>
      <c r="Q744" s="17"/>
      <c r="R744" s="17"/>
      <c r="S744" s="17"/>
      <c r="T744" s="17"/>
      <c r="U744" s="17"/>
      <c r="V744" s="17"/>
      <c r="W744" s="17"/>
      <c r="X744" s="17"/>
      <c r="Y744" s="17"/>
      <c r="Z744" s="17"/>
    </row>
    <row r="745" spans="1:26" x14ac:dyDescent="0.25">
      <c r="A745" s="127"/>
      <c r="B745" s="17"/>
      <c r="C745" s="17"/>
      <c r="D745" s="17"/>
      <c r="E745" s="17"/>
      <c r="F745" s="385"/>
      <c r="G745" s="385"/>
      <c r="H745" s="385"/>
      <c r="I745" s="385"/>
      <c r="J745" s="17"/>
      <c r="K745" s="17"/>
      <c r="L745" s="18"/>
      <c r="M745" s="17"/>
      <c r="N745" s="17"/>
      <c r="O745" s="17"/>
      <c r="P745" s="17"/>
      <c r="Q745" s="17"/>
      <c r="R745" s="17"/>
      <c r="S745" s="17"/>
      <c r="T745" s="17"/>
      <c r="U745" s="17"/>
      <c r="V745" s="17"/>
      <c r="W745" s="17"/>
      <c r="X745" s="17"/>
      <c r="Y745" s="17"/>
      <c r="Z745" s="17"/>
    </row>
    <row r="746" spans="1:26" x14ac:dyDescent="0.25">
      <c r="A746" s="127"/>
      <c r="B746" s="17"/>
      <c r="C746" s="17"/>
      <c r="D746" s="17"/>
      <c r="E746" s="17"/>
      <c r="F746" s="385"/>
      <c r="G746" s="385"/>
      <c r="H746" s="385"/>
      <c r="I746" s="385"/>
      <c r="J746" s="17"/>
      <c r="K746" s="17"/>
      <c r="L746" s="18"/>
      <c r="M746" s="17"/>
      <c r="N746" s="17"/>
      <c r="O746" s="17"/>
      <c r="P746" s="17"/>
      <c r="Q746" s="17"/>
      <c r="R746" s="17"/>
      <c r="S746" s="17"/>
      <c r="T746" s="17"/>
      <c r="U746" s="17"/>
      <c r="V746" s="17"/>
      <c r="W746" s="17"/>
      <c r="X746" s="17"/>
      <c r="Y746" s="17"/>
      <c r="Z746" s="17"/>
    </row>
    <row r="747" spans="1:26" x14ac:dyDescent="0.25">
      <c r="A747" s="127"/>
      <c r="B747" s="17"/>
      <c r="C747" s="17"/>
      <c r="D747" s="17"/>
      <c r="E747" s="17"/>
      <c r="F747" s="385"/>
      <c r="G747" s="385"/>
      <c r="H747" s="385"/>
      <c r="I747" s="385"/>
      <c r="J747" s="17"/>
      <c r="K747" s="17"/>
      <c r="L747" s="18"/>
      <c r="M747" s="17"/>
      <c r="N747" s="17"/>
      <c r="O747" s="17"/>
      <c r="P747" s="17"/>
      <c r="Q747" s="17"/>
      <c r="R747" s="17"/>
      <c r="S747" s="17"/>
      <c r="T747" s="17"/>
      <c r="U747" s="17"/>
      <c r="V747" s="17"/>
      <c r="W747" s="17"/>
      <c r="X747" s="17"/>
      <c r="Y747" s="17"/>
      <c r="Z747" s="17"/>
    </row>
    <row r="748" spans="1:26" x14ac:dyDescent="0.25">
      <c r="A748" s="127"/>
      <c r="B748" s="17"/>
      <c r="C748" s="17"/>
      <c r="D748" s="17"/>
      <c r="E748" s="17"/>
      <c r="F748" s="385"/>
      <c r="G748" s="385"/>
      <c r="H748" s="385"/>
      <c r="I748" s="385"/>
      <c r="J748" s="17"/>
      <c r="K748" s="17"/>
      <c r="L748" s="18"/>
      <c r="M748" s="17"/>
      <c r="N748" s="17"/>
      <c r="O748" s="17"/>
      <c r="P748" s="17"/>
      <c r="Q748" s="17"/>
      <c r="R748" s="17"/>
      <c r="S748" s="17"/>
      <c r="T748" s="17"/>
      <c r="U748" s="17"/>
      <c r="V748" s="17"/>
      <c r="W748" s="17"/>
      <c r="X748" s="17"/>
      <c r="Y748" s="17"/>
      <c r="Z748" s="17"/>
    </row>
    <row r="749" spans="1:26" x14ac:dyDescent="0.25">
      <c r="A749" s="127"/>
      <c r="B749" s="17"/>
      <c r="C749" s="17"/>
      <c r="D749" s="17"/>
      <c r="E749" s="17"/>
      <c r="F749" s="385"/>
      <c r="G749" s="385"/>
      <c r="H749" s="385"/>
      <c r="I749" s="385"/>
      <c r="J749" s="17"/>
      <c r="K749" s="17"/>
      <c r="L749" s="18"/>
      <c r="M749" s="17"/>
      <c r="N749" s="17"/>
      <c r="O749" s="17"/>
      <c r="P749" s="17"/>
      <c r="Q749" s="17"/>
      <c r="R749" s="17"/>
      <c r="S749" s="17"/>
      <c r="T749" s="17"/>
      <c r="U749" s="17"/>
      <c r="V749" s="17"/>
      <c r="W749" s="17"/>
      <c r="X749" s="17"/>
      <c r="Y749" s="17"/>
      <c r="Z749" s="17"/>
    </row>
    <row r="750" spans="1:26" x14ac:dyDescent="0.25">
      <c r="A750" s="127"/>
      <c r="B750" s="17"/>
      <c r="C750" s="17"/>
      <c r="D750" s="17"/>
      <c r="E750" s="17"/>
      <c r="F750" s="385"/>
      <c r="G750" s="385"/>
      <c r="H750" s="385"/>
      <c r="I750" s="385"/>
      <c r="J750" s="17"/>
      <c r="K750" s="17"/>
      <c r="L750" s="18"/>
      <c r="M750" s="17"/>
      <c r="N750" s="17"/>
      <c r="O750" s="17"/>
      <c r="P750" s="17"/>
      <c r="Q750" s="17"/>
      <c r="R750" s="17"/>
      <c r="S750" s="17"/>
      <c r="T750" s="17"/>
      <c r="U750" s="17"/>
      <c r="V750" s="17"/>
      <c r="W750" s="17"/>
      <c r="X750" s="17"/>
      <c r="Y750" s="17"/>
      <c r="Z750" s="17"/>
    </row>
    <row r="751" spans="1:26" x14ac:dyDescent="0.25">
      <c r="A751" s="127"/>
      <c r="B751" s="17"/>
      <c r="C751" s="17"/>
      <c r="D751" s="17"/>
      <c r="E751" s="17"/>
      <c r="F751" s="385"/>
      <c r="G751" s="385"/>
      <c r="H751" s="385"/>
      <c r="I751" s="385"/>
      <c r="J751" s="17"/>
      <c r="K751" s="17"/>
      <c r="L751" s="18"/>
      <c r="M751" s="17"/>
      <c r="N751" s="17"/>
      <c r="O751" s="17"/>
      <c r="P751" s="17"/>
      <c r="Q751" s="17"/>
      <c r="R751" s="17"/>
      <c r="S751" s="17"/>
      <c r="T751" s="17"/>
      <c r="U751" s="17"/>
      <c r="V751" s="17"/>
      <c r="W751" s="17"/>
      <c r="X751" s="17"/>
      <c r="Y751" s="17"/>
      <c r="Z751" s="17"/>
    </row>
    <row r="752" spans="1:26" x14ac:dyDescent="0.25">
      <c r="A752" s="127"/>
      <c r="B752" s="17"/>
      <c r="C752" s="17"/>
      <c r="D752" s="17"/>
      <c r="E752" s="17"/>
      <c r="F752" s="385"/>
      <c r="G752" s="385"/>
      <c r="H752" s="385"/>
      <c r="I752" s="385"/>
      <c r="J752" s="17"/>
      <c r="K752" s="17"/>
      <c r="L752" s="18"/>
      <c r="M752" s="17"/>
      <c r="N752" s="17"/>
      <c r="O752" s="17"/>
      <c r="P752" s="17"/>
      <c r="Q752" s="17"/>
      <c r="R752" s="17"/>
      <c r="S752" s="17"/>
      <c r="T752" s="17"/>
      <c r="U752" s="17"/>
      <c r="V752" s="17"/>
      <c r="W752" s="17"/>
      <c r="X752" s="17"/>
      <c r="Y752" s="17"/>
      <c r="Z752" s="17"/>
    </row>
    <row r="753" spans="1:26" x14ac:dyDescent="0.25">
      <c r="A753" s="127"/>
      <c r="B753" s="17"/>
      <c r="C753" s="17"/>
      <c r="D753" s="17"/>
      <c r="E753" s="17"/>
      <c r="F753" s="385"/>
      <c r="G753" s="385"/>
      <c r="H753" s="385"/>
      <c r="I753" s="385"/>
      <c r="J753" s="17"/>
      <c r="K753" s="17"/>
      <c r="L753" s="18"/>
      <c r="M753" s="17"/>
      <c r="N753" s="17"/>
      <c r="O753" s="17"/>
      <c r="P753" s="17"/>
      <c r="Q753" s="17"/>
      <c r="R753" s="17"/>
      <c r="S753" s="17"/>
      <c r="T753" s="17"/>
      <c r="U753" s="17"/>
      <c r="V753" s="17"/>
      <c r="W753" s="17"/>
      <c r="X753" s="17"/>
      <c r="Y753" s="17"/>
      <c r="Z753" s="17"/>
    </row>
    <row r="754" spans="1:26" x14ac:dyDescent="0.25">
      <c r="A754" s="127"/>
      <c r="B754" s="17"/>
      <c r="C754" s="17"/>
      <c r="D754" s="17"/>
      <c r="E754" s="17"/>
      <c r="F754" s="385"/>
      <c r="G754" s="385"/>
      <c r="H754" s="385"/>
      <c r="I754" s="385"/>
      <c r="J754" s="17"/>
      <c r="K754" s="17"/>
      <c r="L754" s="18"/>
      <c r="M754" s="17"/>
      <c r="N754" s="17"/>
      <c r="O754" s="17"/>
      <c r="P754" s="17"/>
      <c r="Q754" s="17"/>
      <c r="R754" s="17"/>
      <c r="S754" s="17"/>
      <c r="T754" s="17"/>
      <c r="U754" s="17"/>
      <c r="V754" s="17"/>
      <c r="W754" s="17"/>
      <c r="X754" s="17"/>
      <c r="Y754" s="17"/>
      <c r="Z754" s="17"/>
    </row>
    <row r="755" spans="1:26" x14ac:dyDescent="0.25">
      <c r="A755" s="127"/>
      <c r="B755" s="17"/>
      <c r="C755" s="17"/>
      <c r="D755" s="17"/>
      <c r="E755" s="17"/>
      <c r="F755" s="385"/>
      <c r="G755" s="385"/>
      <c r="H755" s="385"/>
      <c r="I755" s="385"/>
      <c r="J755" s="17"/>
      <c r="K755" s="17"/>
      <c r="L755" s="18"/>
      <c r="M755" s="17"/>
      <c r="N755" s="17"/>
      <c r="O755" s="17"/>
      <c r="P755" s="17"/>
      <c r="Q755" s="17"/>
      <c r="R755" s="17"/>
      <c r="S755" s="17"/>
      <c r="T755" s="17"/>
      <c r="U755" s="17"/>
      <c r="V755" s="17"/>
      <c r="W755" s="17"/>
      <c r="X755" s="17"/>
      <c r="Y755" s="17"/>
      <c r="Z755" s="17"/>
    </row>
    <row r="756" spans="1:26" x14ac:dyDescent="0.25">
      <c r="A756" s="127"/>
      <c r="B756" s="17"/>
      <c r="C756" s="17"/>
      <c r="D756" s="17"/>
      <c r="E756" s="17"/>
      <c r="F756" s="385"/>
      <c r="G756" s="385"/>
      <c r="H756" s="385"/>
      <c r="I756" s="385"/>
      <c r="J756" s="17"/>
      <c r="K756" s="17"/>
      <c r="L756" s="18"/>
      <c r="M756" s="17"/>
      <c r="N756" s="17"/>
      <c r="O756" s="17"/>
      <c r="P756" s="17"/>
      <c r="Q756" s="17"/>
      <c r="R756" s="17"/>
      <c r="S756" s="17"/>
      <c r="T756" s="17"/>
      <c r="U756" s="17"/>
      <c r="V756" s="17"/>
      <c r="W756" s="17"/>
      <c r="X756" s="17"/>
      <c r="Y756" s="17"/>
      <c r="Z756" s="17"/>
    </row>
    <row r="757" spans="1:26" x14ac:dyDescent="0.25">
      <c r="A757" s="127"/>
      <c r="B757" s="17"/>
      <c r="C757" s="17"/>
      <c r="D757" s="17"/>
      <c r="E757" s="17"/>
      <c r="F757" s="385"/>
      <c r="G757" s="385"/>
      <c r="H757" s="385"/>
      <c r="I757" s="385"/>
      <c r="J757" s="17"/>
      <c r="K757" s="17"/>
      <c r="L757" s="18"/>
      <c r="M757" s="17"/>
      <c r="N757" s="17"/>
      <c r="O757" s="17"/>
      <c r="P757" s="17"/>
      <c r="Q757" s="17"/>
      <c r="R757" s="17"/>
      <c r="S757" s="17"/>
      <c r="T757" s="17"/>
      <c r="U757" s="17"/>
      <c r="V757" s="17"/>
      <c r="W757" s="17"/>
      <c r="X757" s="17"/>
      <c r="Y757" s="17"/>
      <c r="Z757" s="17"/>
    </row>
    <row r="758" spans="1:26" x14ac:dyDescent="0.25">
      <c r="A758" s="127"/>
      <c r="B758" s="17"/>
      <c r="C758" s="17"/>
      <c r="D758" s="17"/>
      <c r="E758" s="17"/>
      <c r="F758" s="385"/>
      <c r="G758" s="385"/>
      <c r="H758" s="385"/>
      <c r="I758" s="385"/>
      <c r="J758" s="17"/>
      <c r="K758" s="17"/>
      <c r="L758" s="18"/>
      <c r="M758" s="17"/>
      <c r="N758" s="17"/>
      <c r="O758" s="17"/>
      <c r="P758" s="17"/>
      <c r="Q758" s="17"/>
      <c r="R758" s="17"/>
      <c r="S758" s="17"/>
      <c r="T758" s="17"/>
      <c r="U758" s="17"/>
      <c r="V758" s="17"/>
      <c r="W758" s="17"/>
      <c r="X758" s="17"/>
      <c r="Y758" s="17"/>
      <c r="Z758" s="17"/>
    </row>
    <row r="759" spans="1:26" x14ac:dyDescent="0.25">
      <c r="A759" s="127"/>
      <c r="B759" s="17"/>
      <c r="C759" s="17"/>
      <c r="D759" s="17"/>
      <c r="E759" s="17"/>
      <c r="F759" s="385"/>
      <c r="G759" s="385"/>
      <c r="H759" s="385"/>
      <c r="I759" s="385"/>
      <c r="J759" s="17"/>
      <c r="K759" s="17"/>
      <c r="L759" s="18"/>
      <c r="M759" s="17"/>
      <c r="N759" s="17"/>
      <c r="O759" s="17"/>
      <c r="P759" s="17"/>
      <c r="Q759" s="17"/>
      <c r="R759" s="17"/>
      <c r="S759" s="17"/>
      <c r="T759" s="17"/>
      <c r="U759" s="17"/>
      <c r="V759" s="17"/>
      <c r="W759" s="17"/>
      <c r="X759" s="17"/>
      <c r="Y759" s="17"/>
      <c r="Z759" s="17"/>
    </row>
    <row r="760" spans="1:26" x14ac:dyDescent="0.25">
      <c r="A760" s="127"/>
      <c r="B760" s="17"/>
      <c r="C760" s="17"/>
      <c r="D760" s="17"/>
      <c r="E760" s="17"/>
      <c r="F760" s="385"/>
      <c r="G760" s="385"/>
      <c r="H760" s="385"/>
      <c r="I760" s="385"/>
      <c r="J760" s="17"/>
      <c r="K760" s="17"/>
      <c r="L760" s="18"/>
      <c r="M760" s="17"/>
      <c r="N760" s="17"/>
      <c r="O760" s="17"/>
      <c r="P760" s="17"/>
      <c r="Q760" s="17"/>
      <c r="R760" s="17"/>
      <c r="S760" s="17"/>
      <c r="T760" s="17"/>
      <c r="U760" s="17"/>
      <c r="V760" s="17"/>
      <c r="W760" s="17"/>
      <c r="X760" s="17"/>
      <c r="Y760" s="17"/>
      <c r="Z760" s="17"/>
    </row>
    <row r="761" spans="1:26" x14ac:dyDescent="0.25">
      <c r="A761" s="127"/>
      <c r="B761" s="17"/>
      <c r="C761" s="17"/>
      <c r="D761" s="17"/>
      <c r="E761" s="17"/>
      <c r="F761" s="385"/>
      <c r="G761" s="385"/>
      <c r="H761" s="385"/>
      <c r="I761" s="385"/>
      <c r="J761" s="17"/>
      <c r="K761" s="17"/>
      <c r="L761" s="18"/>
      <c r="M761" s="17"/>
      <c r="N761" s="17"/>
      <c r="O761" s="17"/>
      <c r="P761" s="17"/>
      <c r="Q761" s="17"/>
      <c r="R761" s="17"/>
      <c r="S761" s="17"/>
      <c r="T761" s="17"/>
      <c r="U761" s="17"/>
      <c r="V761" s="17"/>
      <c r="W761" s="17"/>
      <c r="X761" s="17"/>
      <c r="Y761" s="17"/>
      <c r="Z761" s="17"/>
    </row>
    <row r="762" spans="1:26" x14ac:dyDescent="0.25">
      <c r="A762" s="127"/>
      <c r="B762" s="17"/>
      <c r="C762" s="17"/>
      <c r="D762" s="17"/>
      <c r="E762" s="17"/>
      <c r="F762" s="385"/>
      <c r="G762" s="385"/>
      <c r="H762" s="385"/>
      <c r="I762" s="385"/>
      <c r="J762" s="17"/>
      <c r="K762" s="17"/>
      <c r="L762" s="18"/>
      <c r="M762" s="17"/>
      <c r="N762" s="17"/>
      <c r="O762" s="17"/>
      <c r="P762" s="17"/>
      <c r="Q762" s="17"/>
      <c r="R762" s="17"/>
      <c r="S762" s="17"/>
      <c r="T762" s="17"/>
      <c r="U762" s="17"/>
      <c r="V762" s="17"/>
      <c r="W762" s="17"/>
      <c r="X762" s="17"/>
      <c r="Y762" s="17"/>
      <c r="Z762" s="17"/>
    </row>
    <row r="763" spans="1:26" x14ac:dyDescent="0.25">
      <c r="A763" s="127"/>
      <c r="B763" s="17"/>
      <c r="C763" s="17"/>
      <c r="D763" s="17"/>
      <c r="E763" s="17"/>
      <c r="F763" s="385"/>
      <c r="G763" s="385"/>
      <c r="H763" s="385"/>
      <c r="I763" s="385"/>
      <c r="J763" s="17"/>
      <c r="K763" s="17"/>
      <c r="L763" s="18"/>
      <c r="M763" s="17"/>
      <c r="N763" s="17"/>
      <c r="O763" s="17"/>
      <c r="P763" s="17"/>
      <c r="Q763" s="17"/>
      <c r="R763" s="17"/>
      <c r="S763" s="17"/>
      <c r="T763" s="17"/>
      <c r="U763" s="17"/>
      <c r="V763" s="17"/>
      <c r="W763" s="17"/>
      <c r="X763" s="17"/>
      <c r="Y763" s="17"/>
      <c r="Z763" s="17"/>
    </row>
    <row r="764" spans="1:26" x14ac:dyDescent="0.25">
      <c r="A764" s="127"/>
      <c r="B764" s="17"/>
      <c r="C764" s="17"/>
      <c r="D764" s="17"/>
      <c r="E764" s="17"/>
      <c r="F764" s="385"/>
      <c r="G764" s="385"/>
      <c r="H764" s="385"/>
      <c r="I764" s="385"/>
      <c r="J764" s="17"/>
      <c r="K764" s="17"/>
      <c r="L764" s="18"/>
      <c r="M764" s="17"/>
      <c r="N764" s="17"/>
      <c r="O764" s="17"/>
      <c r="P764" s="17"/>
      <c r="Q764" s="17"/>
      <c r="R764" s="17"/>
      <c r="S764" s="17"/>
      <c r="T764" s="17"/>
      <c r="U764" s="17"/>
      <c r="V764" s="17"/>
      <c r="W764" s="17"/>
      <c r="X764" s="17"/>
      <c r="Y764" s="17"/>
      <c r="Z764" s="17"/>
    </row>
    <row r="765" spans="1:26" x14ac:dyDescent="0.25">
      <c r="A765" s="127"/>
      <c r="B765" s="17"/>
      <c r="C765" s="17"/>
      <c r="D765" s="17"/>
      <c r="E765" s="17"/>
      <c r="F765" s="385"/>
      <c r="G765" s="385"/>
      <c r="H765" s="385"/>
      <c r="I765" s="385"/>
      <c r="J765" s="17"/>
      <c r="K765" s="17"/>
      <c r="L765" s="18"/>
      <c r="M765" s="17"/>
      <c r="N765" s="17"/>
      <c r="O765" s="17"/>
      <c r="P765" s="17"/>
      <c r="Q765" s="17"/>
      <c r="R765" s="17"/>
      <c r="S765" s="17"/>
      <c r="T765" s="17"/>
      <c r="U765" s="17"/>
      <c r="V765" s="17"/>
      <c r="W765" s="17"/>
      <c r="X765" s="17"/>
      <c r="Y765" s="17"/>
      <c r="Z765" s="17"/>
    </row>
    <row r="766" spans="1:26" x14ac:dyDescent="0.25">
      <c r="A766" s="127"/>
      <c r="B766" s="17"/>
      <c r="C766" s="17"/>
      <c r="D766" s="17"/>
      <c r="E766" s="17"/>
      <c r="F766" s="385"/>
      <c r="G766" s="385"/>
      <c r="H766" s="385"/>
      <c r="I766" s="385"/>
      <c r="J766" s="17"/>
      <c r="K766" s="17"/>
      <c r="L766" s="18"/>
      <c r="M766" s="17"/>
      <c r="N766" s="17"/>
      <c r="O766" s="17"/>
      <c r="P766" s="17"/>
      <c r="Q766" s="17"/>
      <c r="R766" s="17"/>
      <c r="S766" s="17"/>
      <c r="T766" s="17"/>
      <c r="U766" s="17"/>
      <c r="V766" s="17"/>
      <c r="W766" s="17"/>
      <c r="X766" s="17"/>
      <c r="Y766" s="17"/>
      <c r="Z766" s="17"/>
    </row>
  </sheetData>
  <mergeCells count="247">
    <mergeCell ref="O2:Z2"/>
    <mergeCell ref="F2:F4"/>
    <mergeCell ref="C5:E5"/>
    <mergeCell ref="C6:E6"/>
    <mergeCell ref="C32:E32"/>
    <mergeCell ref="C33:E33"/>
    <mergeCell ref="C34:E34"/>
    <mergeCell ref="H2:H4"/>
    <mergeCell ref="O3:Y3"/>
    <mergeCell ref="C35:E35"/>
    <mergeCell ref="B2:E4"/>
    <mergeCell ref="J2:L2"/>
    <mergeCell ref="J3:J4"/>
    <mergeCell ref="K3:K4"/>
    <mergeCell ref="L3:L4"/>
    <mergeCell ref="C46:E46"/>
    <mergeCell ref="C47:E47"/>
    <mergeCell ref="C50:E50"/>
    <mergeCell ref="G2:G4"/>
    <mergeCell ref="I2:I4"/>
    <mergeCell ref="C51:E51"/>
    <mergeCell ref="C52:E52"/>
    <mergeCell ref="C53:E53"/>
    <mergeCell ref="C36:E36"/>
    <mergeCell ref="C37:E37"/>
    <mergeCell ref="C40:E40"/>
    <mergeCell ref="C41:E41"/>
    <mergeCell ref="C42:E42"/>
    <mergeCell ref="C45:E45"/>
    <mergeCell ref="C71:E71"/>
    <mergeCell ref="C72:E72"/>
    <mergeCell ref="C73:E73"/>
    <mergeCell ref="C76:E76"/>
    <mergeCell ref="D77:E77"/>
    <mergeCell ref="D78:E78"/>
    <mergeCell ref="C56:E56"/>
    <mergeCell ref="C57:E57"/>
    <mergeCell ref="C58:E58"/>
    <mergeCell ref="C59:E59"/>
    <mergeCell ref="C60:E60"/>
    <mergeCell ref="C61:E61"/>
    <mergeCell ref="C87:E87"/>
    <mergeCell ref="C90:E90"/>
    <mergeCell ref="C91:E91"/>
    <mergeCell ref="C92:E92"/>
    <mergeCell ref="C93:E93"/>
    <mergeCell ref="C96:E96"/>
    <mergeCell ref="C79:E79"/>
    <mergeCell ref="C80:E80"/>
    <mergeCell ref="C83:E83"/>
    <mergeCell ref="C84:E84"/>
    <mergeCell ref="C85:E85"/>
    <mergeCell ref="C86:E86"/>
    <mergeCell ref="C103:E103"/>
    <mergeCell ref="D104:E104"/>
    <mergeCell ref="D105:E105"/>
    <mergeCell ref="D106:E106"/>
    <mergeCell ref="C107:E107"/>
    <mergeCell ref="D108:E108"/>
    <mergeCell ref="C97:E97"/>
    <mergeCell ref="C98:E98"/>
    <mergeCell ref="C99:E99"/>
    <mergeCell ref="C100:E100"/>
    <mergeCell ref="C101:E101"/>
    <mergeCell ref="C102:E102"/>
    <mergeCell ref="D115:E115"/>
    <mergeCell ref="C116:E116"/>
    <mergeCell ref="C120:E120"/>
    <mergeCell ref="C121:E121"/>
    <mergeCell ref="D122:E122"/>
    <mergeCell ref="D123:E123"/>
    <mergeCell ref="D109:E109"/>
    <mergeCell ref="D110:E110"/>
    <mergeCell ref="D111:E111"/>
    <mergeCell ref="C112:E112"/>
    <mergeCell ref="C113:E113"/>
    <mergeCell ref="D114:E114"/>
    <mergeCell ref="D130:E130"/>
    <mergeCell ref="D131:E131"/>
    <mergeCell ref="C132:E132"/>
    <mergeCell ref="D133:E133"/>
    <mergeCell ref="D134:E134"/>
    <mergeCell ref="D135:E135"/>
    <mergeCell ref="D124:E124"/>
    <mergeCell ref="D125:E125"/>
    <mergeCell ref="D126:E126"/>
    <mergeCell ref="D127:E127"/>
    <mergeCell ref="D128:E128"/>
    <mergeCell ref="D129:E129"/>
    <mergeCell ref="D142:E142"/>
    <mergeCell ref="C143:E143"/>
    <mergeCell ref="D144:E144"/>
    <mergeCell ref="D145:E145"/>
    <mergeCell ref="D146:E146"/>
    <mergeCell ref="D147:E147"/>
    <mergeCell ref="D136:E136"/>
    <mergeCell ref="D137:E137"/>
    <mergeCell ref="D138:E138"/>
    <mergeCell ref="D139:E139"/>
    <mergeCell ref="D140:E140"/>
    <mergeCell ref="D141:E141"/>
    <mergeCell ref="C154:E154"/>
    <mergeCell ref="D155:E155"/>
    <mergeCell ref="D156:E156"/>
    <mergeCell ref="C157:E157"/>
    <mergeCell ref="D158:E158"/>
    <mergeCell ref="D159:E159"/>
    <mergeCell ref="D148:E148"/>
    <mergeCell ref="D149:E149"/>
    <mergeCell ref="D150:E150"/>
    <mergeCell ref="D151:E151"/>
    <mergeCell ref="D152:E152"/>
    <mergeCell ref="D153:E153"/>
    <mergeCell ref="D166:E166"/>
    <mergeCell ref="D167:E167"/>
    <mergeCell ref="D168:E168"/>
    <mergeCell ref="C169:E169"/>
    <mergeCell ref="C170:E170"/>
    <mergeCell ref="C171:E171"/>
    <mergeCell ref="D160:E160"/>
    <mergeCell ref="D161:E161"/>
    <mergeCell ref="D162:E162"/>
    <mergeCell ref="D163:E163"/>
    <mergeCell ref="D164:E164"/>
    <mergeCell ref="D165:E165"/>
    <mergeCell ref="D178:E178"/>
    <mergeCell ref="D179:E179"/>
    <mergeCell ref="D180:E180"/>
    <mergeCell ref="D181:E181"/>
    <mergeCell ref="D182:E182"/>
    <mergeCell ref="C183:E183"/>
    <mergeCell ref="C172:E172"/>
    <mergeCell ref="D173:E173"/>
    <mergeCell ref="D174:E174"/>
    <mergeCell ref="D175:E175"/>
    <mergeCell ref="D176:E176"/>
    <mergeCell ref="D177:E177"/>
    <mergeCell ref="C190:E190"/>
    <mergeCell ref="C193:E193"/>
    <mergeCell ref="C194:E194"/>
    <mergeCell ref="C195:E195"/>
    <mergeCell ref="C198:E198"/>
    <mergeCell ref="C199:E199"/>
    <mergeCell ref="C184:E184"/>
    <mergeCell ref="C185:E185"/>
    <mergeCell ref="C186:E186"/>
    <mergeCell ref="D187:E187"/>
    <mergeCell ref="D188:E188"/>
    <mergeCell ref="C189:E189"/>
    <mergeCell ref="D212:E212"/>
    <mergeCell ref="D213:E213"/>
    <mergeCell ref="D214:E214"/>
    <mergeCell ref="D215:E215"/>
    <mergeCell ref="D216:E216"/>
    <mergeCell ref="D217:E217"/>
    <mergeCell ref="C202:E202"/>
    <mergeCell ref="C203:E203"/>
    <mergeCell ref="C205:E205"/>
    <mergeCell ref="C209:E209"/>
    <mergeCell ref="C210:E210"/>
    <mergeCell ref="C211:E211"/>
    <mergeCell ref="D224:E224"/>
    <mergeCell ref="D225:E225"/>
    <mergeCell ref="D226:E226"/>
    <mergeCell ref="D227:E227"/>
    <mergeCell ref="D228:E228"/>
    <mergeCell ref="D229:E229"/>
    <mergeCell ref="D218:E218"/>
    <mergeCell ref="D219:E219"/>
    <mergeCell ref="D220:E220"/>
    <mergeCell ref="D221:E221"/>
    <mergeCell ref="C222:E222"/>
    <mergeCell ref="D223:E223"/>
    <mergeCell ref="D236:E236"/>
    <mergeCell ref="D237:E237"/>
    <mergeCell ref="D238:E238"/>
    <mergeCell ref="D239:E239"/>
    <mergeCell ref="D240:E240"/>
    <mergeCell ref="D241:E241"/>
    <mergeCell ref="D230:E230"/>
    <mergeCell ref="D231:E231"/>
    <mergeCell ref="D232:E232"/>
    <mergeCell ref="C233:E233"/>
    <mergeCell ref="D234:E234"/>
    <mergeCell ref="D235:E235"/>
    <mergeCell ref="D248:E248"/>
    <mergeCell ref="D249:E249"/>
    <mergeCell ref="D250:E250"/>
    <mergeCell ref="D251:E251"/>
    <mergeCell ref="D252:E252"/>
    <mergeCell ref="D253:E253"/>
    <mergeCell ref="D242:E242"/>
    <mergeCell ref="D243:E243"/>
    <mergeCell ref="C244:E244"/>
    <mergeCell ref="D245:E245"/>
    <mergeCell ref="D246:E246"/>
    <mergeCell ref="C247:E247"/>
    <mergeCell ref="C260:E260"/>
    <mergeCell ref="C261:E261"/>
    <mergeCell ref="D262:E262"/>
    <mergeCell ref="D263:E263"/>
    <mergeCell ref="D264:E264"/>
    <mergeCell ref="D265:E265"/>
    <mergeCell ref="D254:E254"/>
    <mergeCell ref="D255:E255"/>
    <mergeCell ref="D256:E256"/>
    <mergeCell ref="D257:E257"/>
    <mergeCell ref="D258:E258"/>
    <mergeCell ref="C259:E259"/>
    <mergeCell ref="D282:E282"/>
    <mergeCell ref="D283:E283"/>
    <mergeCell ref="C272:E272"/>
    <mergeCell ref="C273:E273"/>
    <mergeCell ref="C274:E274"/>
    <mergeCell ref="D275:E275"/>
    <mergeCell ref="D276:E276"/>
    <mergeCell ref="D277:E277"/>
    <mergeCell ref="D266:E266"/>
    <mergeCell ref="D267:E267"/>
    <mergeCell ref="D268:E268"/>
    <mergeCell ref="D269:E269"/>
    <mergeCell ref="D270:E270"/>
    <mergeCell ref="D271:E271"/>
    <mergeCell ref="B302:E302"/>
    <mergeCell ref="M2:N3"/>
    <mergeCell ref="C296:E296"/>
    <mergeCell ref="C297:E297"/>
    <mergeCell ref="C298:E298"/>
    <mergeCell ref="C299:E299"/>
    <mergeCell ref="C300:E300"/>
    <mergeCell ref="C301:E301"/>
    <mergeCell ref="C290:E290"/>
    <mergeCell ref="C291:E291"/>
    <mergeCell ref="D292:E292"/>
    <mergeCell ref="D293:E293"/>
    <mergeCell ref="C294:E294"/>
    <mergeCell ref="C295:E295"/>
    <mergeCell ref="D284:E284"/>
    <mergeCell ref="C285:E285"/>
    <mergeCell ref="C286:E286"/>
    <mergeCell ref="C287:E287"/>
    <mergeCell ref="C288:E288"/>
    <mergeCell ref="C289:E289"/>
    <mergeCell ref="C278:E278"/>
    <mergeCell ref="D279:E279"/>
    <mergeCell ref="D280:E280"/>
    <mergeCell ref="D281:E281"/>
  </mergeCells>
  <pageMargins left="0.25" right="0.25" top="0.75" bottom="0.75" header="0.3" footer="0.3"/>
  <pageSetup paperSize="9" scale="36" orientation="landscape" horizontalDpi="4294967293" r:id="rId1"/>
  <headerFooter>
    <oddHeader>&amp;C&amp;"Times New Roman,Félkövér"&amp;12KözművelődésKiadások - 2017. év</oddHeader>
  </headerFooter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F733"/>
  <sheetViews>
    <sheetView view="pageBreakPreview" zoomScale="60" zoomScaleNormal="69" workbookViewId="0">
      <pane xSplit="5" ySplit="4" topLeftCell="F32" activePane="bottomRight" state="frozen"/>
      <selection pane="topRight" activeCell="F1" sqref="F1"/>
      <selection pane="bottomLeft" activeCell="A5" sqref="A5"/>
      <selection pane="bottomRight" activeCell="AE46" sqref="AE46"/>
    </sheetView>
  </sheetViews>
  <sheetFormatPr defaultColWidth="9.140625" defaultRowHeight="15" x14ac:dyDescent="0.25"/>
  <cols>
    <col min="1" max="1" width="7.85546875" style="125" bestFit="1" customWidth="1"/>
    <col min="2" max="2" width="6.85546875" style="16" bestFit="1" customWidth="1"/>
    <col min="3" max="4" width="3.28515625" style="12" customWidth="1"/>
    <col min="5" max="5" width="48.85546875" style="12" customWidth="1"/>
    <col min="6" max="9" width="11.42578125" style="447" customWidth="1"/>
    <col min="10" max="10" width="11" style="12" customWidth="1"/>
    <col min="11" max="11" width="11.140625" style="12" customWidth="1"/>
    <col min="12" max="12" width="11.7109375" style="49" customWidth="1"/>
    <col min="13" max="13" width="14.5703125" style="12" customWidth="1"/>
    <col min="14" max="14" width="11.42578125" style="12" bestFit="1" customWidth="1"/>
    <col min="15" max="15" width="10.28515625" style="12" bestFit="1" customWidth="1"/>
    <col min="16" max="16" width="12" style="12" customWidth="1"/>
    <col min="17" max="17" width="14.140625" style="12" customWidth="1"/>
    <col min="18" max="18" width="11.5703125" style="12" customWidth="1"/>
    <col min="19" max="19" width="11.28515625" style="12" bestFit="1" customWidth="1"/>
    <col min="20" max="30" width="10.28515625" style="12" bestFit="1" customWidth="1"/>
    <col min="31" max="31" width="11.42578125" style="12" bestFit="1" customWidth="1"/>
    <col min="32" max="16384" width="9.140625" style="17"/>
  </cols>
  <sheetData>
    <row r="1" spans="1:31" ht="15.75" thickBot="1" x14ac:dyDescent="0.3">
      <c r="AE1" s="11" t="s">
        <v>828</v>
      </c>
    </row>
    <row r="2" spans="1:31" ht="15" customHeight="1" x14ac:dyDescent="0.25">
      <c r="B2" s="854" t="s">
        <v>0</v>
      </c>
      <c r="C2" s="855"/>
      <c r="D2" s="855"/>
      <c r="E2" s="855"/>
      <c r="F2" s="959" t="s">
        <v>1045</v>
      </c>
      <c r="G2" s="959" t="s">
        <v>1053</v>
      </c>
      <c r="H2" s="959" t="s">
        <v>1055</v>
      </c>
      <c r="I2" s="959" t="s">
        <v>1060</v>
      </c>
      <c r="J2" s="927" t="s">
        <v>1031</v>
      </c>
      <c r="K2" s="840"/>
      <c r="L2" s="841"/>
      <c r="M2" s="840" t="s">
        <v>1044</v>
      </c>
      <c r="N2" s="840"/>
      <c r="O2" s="840"/>
      <c r="P2" s="840"/>
      <c r="Q2" s="840"/>
      <c r="R2" s="840"/>
      <c r="S2" s="841"/>
      <c r="T2" s="836" t="s">
        <v>1032</v>
      </c>
      <c r="U2" s="855"/>
      <c r="V2" s="855"/>
      <c r="W2" s="855"/>
      <c r="X2" s="855"/>
      <c r="Y2" s="855"/>
      <c r="Z2" s="855"/>
      <c r="AA2" s="855"/>
      <c r="AB2" s="855"/>
      <c r="AC2" s="855"/>
      <c r="AD2" s="855"/>
      <c r="AE2" s="897"/>
    </row>
    <row r="3" spans="1:31" ht="22.5" customHeight="1" x14ac:dyDescent="0.25">
      <c r="B3" s="856"/>
      <c r="C3" s="857"/>
      <c r="D3" s="857"/>
      <c r="E3" s="857"/>
      <c r="F3" s="960"/>
      <c r="G3" s="960"/>
      <c r="H3" s="960"/>
      <c r="I3" s="960"/>
      <c r="J3" s="928" t="s">
        <v>854</v>
      </c>
      <c r="K3" s="930" t="s">
        <v>855</v>
      </c>
      <c r="L3" s="932" t="s">
        <v>571</v>
      </c>
      <c r="M3" s="956" t="s">
        <v>976</v>
      </c>
      <c r="N3" s="945" t="s">
        <v>857</v>
      </c>
      <c r="O3" s="945" t="s">
        <v>975</v>
      </c>
      <c r="P3" s="945" t="s">
        <v>977</v>
      </c>
      <c r="Q3" s="945" t="s">
        <v>1026</v>
      </c>
      <c r="R3" s="945" t="s">
        <v>1058</v>
      </c>
      <c r="S3" s="946" t="s">
        <v>978</v>
      </c>
      <c r="T3" s="895" t="s">
        <v>1033</v>
      </c>
      <c r="U3" s="896"/>
      <c r="V3" s="896"/>
      <c r="W3" s="896"/>
      <c r="X3" s="896"/>
      <c r="Y3" s="896"/>
      <c r="Z3" s="896"/>
      <c r="AA3" s="896"/>
      <c r="AB3" s="896"/>
      <c r="AC3" s="896"/>
      <c r="AD3" s="941"/>
      <c r="AE3" s="735" t="s">
        <v>1034</v>
      </c>
    </row>
    <row r="4" spans="1:31" ht="58.5" customHeight="1" thickBot="1" x14ac:dyDescent="0.3">
      <c r="B4" s="858"/>
      <c r="C4" s="859"/>
      <c r="D4" s="859"/>
      <c r="E4" s="859"/>
      <c r="F4" s="961"/>
      <c r="G4" s="961"/>
      <c r="H4" s="961"/>
      <c r="I4" s="961"/>
      <c r="J4" s="929"/>
      <c r="K4" s="931"/>
      <c r="L4" s="933"/>
      <c r="M4" s="957"/>
      <c r="N4" s="845"/>
      <c r="O4" s="845"/>
      <c r="P4" s="845"/>
      <c r="Q4" s="845"/>
      <c r="R4" s="845"/>
      <c r="S4" s="947"/>
      <c r="T4" s="129" t="s">
        <v>593</v>
      </c>
      <c r="U4" s="65" t="s">
        <v>594</v>
      </c>
      <c r="V4" s="65" t="s">
        <v>595</v>
      </c>
      <c r="W4" s="65" t="s">
        <v>596</v>
      </c>
      <c r="X4" s="65" t="s">
        <v>597</v>
      </c>
      <c r="Y4" s="628" t="s">
        <v>598</v>
      </c>
      <c r="Z4" s="82" t="s">
        <v>599</v>
      </c>
      <c r="AA4" s="268" t="s">
        <v>600</v>
      </c>
      <c r="AB4" s="650" t="s">
        <v>601</v>
      </c>
      <c r="AC4" s="724" t="s">
        <v>602</v>
      </c>
      <c r="AD4" s="724" t="s">
        <v>603</v>
      </c>
      <c r="AE4" s="725" t="s">
        <v>604</v>
      </c>
    </row>
    <row r="5" spans="1:31" ht="15.75" thickBot="1" x14ac:dyDescent="0.3">
      <c r="B5" s="83" t="s">
        <v>118</v>
      </c>
      <c r="C5" s="934" t="s">
        <v>119</v>
      </c>
      <c r="D5" s="935"/>
      <c r="E5" s="935"/>
      <c r="F5" s="380"/>
      <c r="G5" s="585"/>
      <c r="H5" s="585"/>
      <c r="I5" s="585"/>
      <c r="J5" s="247">
        <f>J6+J20</f>
        <v>0</v>
      </c>
      <c r="K5" s="146">
        <f t="shared" ref="K5:AE5" si="0">K6+K20</f>
        <v>0</v>
      </c>
      <c r="L5" s="163">
        <f>SUM(J5:K5)</f>
        <v>0</v>
      </c>
      <c r="M5" s="88">
        <f t="shared" ref="M5:S5" si="1">M6+M20</f>
        <v>0</v>
      </c>
      <c r="N5" s="86">
        <f t="shared" si="1"/>
        <v>0</v>
      </c>
      <c r="O5" s="86">
        <f t="shared" si="1"/>
        <v>0</v>
      </c>
      <c r="P5" s="86">
        <f t="shared" si="1"/>
        <v>0</v>
      </c>
      <c r="Q5" s="86">
        <f>Q6+Q20</f>
        <v>0</v>
      </c>
      <c r="R5" s="86"/>
      <c r="S5" s="86">
        <f t="shared" si="1"/>
        <v>0</v>
      </c>
      <c r="T5" s="85">
        <f t="shared" si="0"/>
        <v>0</v>
      </c>
      <c r="U5" s="86">
        <f t="shared" si="0"/>
        <v>0</v>
      </c>
      <c r="V5" s="86">
        <f t="shared" si="0"/>
        <v>0</v>
      </c>
      <c r="W5" s="86">
        <f t="shared" si="0"/>
        <v>0</v>
      </c>
      <c r="X5" s="86">
        <f t="shared" si="0"/>
        <v>0</v>
      </c>
      <c r="Y5" s="89">
        <f t="shared" si="0"/>
        <v>0</v>
      </c>
      <c r="Z5" s="86">
        <f t="shared" si="0"/>
        <v>0</v>
      </c>
      <c r="AA5" s="88">
        <f t="shared" si="0"/>
        <v>0</v>
      </c>
      <c r="AB5" s="482">
        <f t="shared" si="0"/>
        <v>0</v>
      </c>
      <c r="AC5" s="89">
        <f t="shared" si="0"/>
        <v>0</v>
      </c>
      <c r="AD5" s="89">
        <f t="shared" si="0"/>
        <v>0</v>
      </c>
      <c r="AE5" s="329">
        <f t="shared" si="0"/>
        <v>0</v>
      </c>
    </row>
    <row r="6" spans="1:31" ht="15.75" hidden="1" thickBot="1" x14ac:dyDescent="0.3">
      <c r="B6" s="122" t="s">
        <v>609</v>
      </c>
      <c r="C6" s="868" t="s">
        <v>120</v>
      </c>
      <c r="D6" s="869"/>
      <c r="E6" s="869"/>
      <c r="F6" s="416"/>
      <c r="G6" s="586"/>
      <c r="H6" s="586"/>
      <c r="I6" s="586"/>
      <c r="J6" s="248">
        <f>J7+J8+J9+J10+J11+J12+J13+J14+J15+J16+J17+J18+J19</f>
        <v>0</v>
      </c>
      <c r="K6" s="147">
        <f t="shared" ref="K6:AE6" si="2">K7+K8+K9+K10+K11+K12+K13+K14+K15+K16+K17+K18+K19</f>
        <v>0</v>
      </c>
      <c r="L6" s="164">
        <f t="shared" ref="L6:L69" si="3">SUM(J6:K6)</f>
        <v>0</v>
      </c>
      <c r="M6" s="119">
        <f t="shared" ref="M6:S6" si="4">M7+M8+M9+M10+M11+M12+M13+M14+M15+M16+M17+M18+M19</f>
        <v>0</v>
      </c>
      <c r="N6" s="117">
        <f t="shared" si="4"/>
        <v>0</v>
      </c>
      <c r="O6" s="117">
        <f t="shared" si="4"/>
        <v>0</v>
      </c>
      <c r="P6" s="117">
        <f t="shared" si="4"/>
        <v>0</v>
      </c>
      <c r="Q6" s="117">
        <f>Q7+Q8+Q9+Q10+Q11+Q12+Q13+Q14+Q15+Q16+Q17+Q18+Q19</f>
        <v>0</v>
      </c>
      <c r="R6" s="117"/>
      <c r="S6" s="117">
        <f t="shared" si="4"/>
        <v>0</v>
      </c>
      <c r="T6" s="116">
        <f t="shared" si="2"/>
        <v>0</v>
      </c>
      <c r="U6" s="117">
        <f t="shared" si="2"/>
        <v>0</v>
      </c>
      <c r="V6" s="117">
        <f t="shared" si="2"/>
        <v>0</v>
      </c>
      <c r="W6" s="117">
        <f t="shared" si="2"/>
        <v>0</v>
      </c>
      <c r="X6" s="117">
        <f t="shared" si="2"/>
        <v>0</v>
      </c>
      <c r="Y6" s="120">
        <f t="shared" si="2"/>
        <v>0</v>
      </c>
      <c r="Z6" s="117">
        <f t="shared" si="2"/>
        <v>0</v>
      </c>
      <c r="AA6" s="119">
        <f t="shared" si="2"/>
        <v>0</v>
      </c>
      <c r="AB6" s="483">
        <f t="shared" si="2"/>
        <v>0</v>
      </c>
      <c r="AC6" s="120">
        <f t="shared" si="2"/>
        <v>0</v>
      </c>
      <c r="AD6" s="120">
        <f t="shared" si="2"/>
        <v>0</v>
      </c>
      <c r="AE6" s="330">
        <f t="shared" si="2"/>
        <v>0</v>
      </c>
    </row>
    <row r="7" spans="1:31" s="208" customFormat="1" ht="15.75" hidden="1" thickBot="1" x14ac:dyDescent="0.3">
      <c r="A7" s="125" t="s">
        <v>121</v>
      </c>
      <c r="B7" s="188" t="s">
        <v>610</v>
      </c>
      <c r="C7" s="201"/>
      <c r="D7" s="264" t="s">
        <v>122</v>
      </c>
      <c r="E7" s="264"/>
      <c r="F7" s="420"/>
      <c r="G7" s="587"/>
      <c r="H7" s="587"/>
      <c r="I7" s="587"/>
      <c r="J7" s="269">
        <f>SUM(T7:AE7)</f>
        <v>0</v>
      </c>
      <c r="K7" s="189"/>
      <c r="L7" s="190">
        <f t="shared" si="3"/>
        <v>0</v>
      </c>
      <c r="M7" s="191"/>
      <c r="N7" s="192"/>
      <c r="O7" s="192"/>
      <c r="P7" s="192"/>
      <c r="Q7" s="192"/>
      <c r="R7" s="192"/>
      <c r="S7" s="192"/>
      <c r="T7" s="198"/>
      <c r="U7" s="192"/>
      <c r="V7" s="192"/>
      <c r="W7" s="192"/>
      <c r="X7" s="192"/>
      <c r="Y7" s="193"/>
      <c r="Z7" s="192"/>
      <c r="AA7" s="191"/>
      <c r="AB7" s="484"/>
      <c r="AC7" s="193"/>
      <c r="AD7" s="193"/>
      <c r="AE7" s="331"/>
    </row>
    <row r="8" spans="1:31" s="208" customFormat="1" ht="15.75" hidden="1" thickBot="1" x14ac:dyDescent="0.3">
      <c r="A8" s="125" t="s">
        <v>123</v>
      </c>
      <c r="B8" s="188" t="s">
        <v>611</v>
      </c>
      <c r="C8" s="201"/>
      <c r="D8" s="264" t="s">
        <v>124</v>
      </c>
      <c r="E8" s="264"/>
      <c r="F8" s="420"/>
      <c r="G8" s="587"/>
      <c r="H8" s="587"/>
      <c r="I8" s="587"/>
      <c r="J8" s="269">
        <f t="shared" ref="J8:J19" si="5">SUM(T8:AE8)</f>
        <v>0</v>
      </c>
      <c r="K8" s="189"/>
      <c r="L8" s="190">
        <f t="shared" si="3"/>
        <v>0</v>
      </c>
      <c r="M8" s="191"/>
      <c r="N8" s="192"/>
      <c r="O8" s="192"/>
      <c r="P8" s="192"/>
      <c r="Q8" s="192"/>
      <c r="R8" s="192"/>
      <c r="S8" s="192"/>
      <c r="T8" s="198"/>
      <c r="U8" s="192"/>
      <c r="V8" s="192"/>
      <c r="W8" s="192"/>
      <c r="X8" s="192"/>
      <c r="Y8" s="193"/>
      <c r="Z8" s="192"/>
      <c r="AA8" s="191"/>
      <c r="AB8" s="484"/>
      <c r="AC8" s="193"/>
      <c r="AD8" s="193"/>
      <c r="AE8" s="331"/>
    </row>
    <row r="9" spans="1:31" s="208" customFormat="1" ht="15.75" hidden="1" thickBot="1" x14ac:dyDescent="0.3">
      <c r="A9" s="125" t="s">
        <v>125</v>
      </c>
      <c r="B9" s="188" t="s">
        <v>612</v>
      </c>
      <c r="C9" s="201"/>
      <c r="D9" s="264" t="s">
        <v>126</v>
      </c>
      <c r="E9" s="264"/>
      <c r="F9" s="420"/>
      <c r="G9" s="587"/>
      <c r="H9" s="587"/>
      <c r="I9" s="587"/>
      <c r="J9" s="269">
        <f t="shared" si="5"/>
        <v>0</v>
      </c>
      <c r="K9" s="189"/>
      <c r="L9" s="190">
        <f t="shared" si="3"/>
        <v>0</v>
      </c>
      <c r="M9" s="191"/>
      <c r="N9" s="192"/>
      <c r="O9" s="192"/>
      <c r="P9" s="192"/>
      <c r="Q9" s="192"/>
      <c r="R9" s="192"/>
      <c r="S9" s="192"/>
      <c r="T9" s="198"/>
      <c r="U9" s="192"/>
      <c r="V9" s="192"/>
      <c r="W9" s="192"/>
      <c r="X9" s="192"/>
      <c r="Y9" s="193"/>
      <c r="Z9" s="192"/>
      <c r="AA9" s="191"/>
      <c r="AB9" s="484"/>
      <c r="AC9" s="193"/>
      <c r="AD9" s="193"/>
      <c r="AE9" s="331"/>
    </row>
    <row r="10" spans="1:31" s="208" customFormat="1" ht="15.75" hidden="1" thickBot="1" x14ac:dyDescent="0.3">
      <c r="A10" s="125" t="s">
        <v>127</v>
      </c>
      <c r="B10" s="188" t="s">
        <v>613</v>
      </c>
      <c r="C10" s="201"/>
      <c r="D10" s="264" t="s">
        <v>351</v>
      </c>
      <c r="E10" s="264"/>
      <c r="F10" s="420"/>
      <c r="G10" s="587"/>
      <c r="H10" s="587"/>
      <c r="I10" s="587"/>
      <c r="J10" s="269">
        <f t="shared" si="5"/>
        <v>0</v>
      </c>
      <c r="K10" s="189"/>
      <c r="L10" s="190">
        <f t="shared" si="3"/>
        <v>0</v>
      </c>
      <c r="M10" s="191"/>
      <c r="N10" s="192"/>
      <c r="O10" s="192"/>
      <c r="P10" s="192"/>
      <c r="Q10" s="192"/>
      <c r="R10" s="192"/>
      <c r="S10" s="192"/>
      <c r="T10" s="198"/>
      <c r="U10" s="192"/>
      <c r="V10" s="192"/>
      <c r="W10" s="192"/>
      <c r="X10" s="192"/>
      <c r="Y10" s="193"/>
      <c r="Z10" s="192"/>
      <c r="AA10" s="191"/>
      <c r="AB10" s="484"/>
      <c r="AC10" s="193"/>
      <c r="AD10" s="193"/>
      <c r="AE10" s="331"/>
    </row>
    <row r="11" spans="1:31" s="208" customFormat="1" ht="15.75" hidden="1" thickBot="1" x14ac:dyDescent="0.3">
      <c r="A11" s="125" t="s">
        <v>128</v>
      </c>
      <c r="B11" s="188" t="s">
        <v>614</v>
      </c>
      <c r="C11" s="201"/>
      <c r="D11" s="264" t="s">
        <v>129</v>
      </c>
      <c r="E11" s="264"/>
      <c r="F11" s="420"/>
      <c r="G11" s="587"/>
      <c r="H11" s="587"/>
      <c r="I11" s="587"/>
      <c r="J11" s="269">
        <f t="shared" si="5"/>
        <v>0</v>
      </c>
      <c r="K11" s="189"/>
      <c r="L11" s="190">
        <f t="shared" si="3"/>
        <v>0</v>
      </c>
      <c r="M11" s="191"/>
      <c r="N11" s="192"/>
      <c r="O11" s="192"/>
      <c r="P11" s="192"/>
      <c r="Q11" s="192"/>
      <c r="R11" s="192"/>
      <c r="S11" s="192"/>
      <c r="T11" s="198"/>
      <c r="U11" s="192"/>
      <c r="V11" s="192"/>
      <c r="W11" s="192"/>
      <c r="X11" s="192"/>
      <c r="Y11" s="193"/>
      <c r="Z11" s="192"/>
      <c r="AA11" s="191"/>
      <c r="AB11" s="484"/>
      <c r="AC11" s="193"/>
      <c r="AD11" s="193"/>
      <c r="AE11" s="331"/>
    </row>
    <row r="12" spans="1:31" s="208" customFormat="1" ht="15.75" hidden="1" thickBot="1" x14ac:dyDescent="0.3">
      <c r="A12" s="125" t="s">
        <v>130</v>
      </c>
      <c r="B12" s="188" t="s">
        <v>615</v>
      </c>
      <c r="C12" s="201"/>
      <c r="D12" s="264" t="s">
        <v>131</v>
      </c>
      <c r="E12" s="264"/>
      <c r="F12" s="420"/>
      <c r="G12" s="587"/>
      <c r="H12" s="587"/>
      <c r="I12" s="587"/>
      <c r="J12" s="269">
        <f t="shared" si="5"/>
        <v>0</v>
      </c>
      <c r="K12" s="189"/>
      <c r="L12" s="190">
        <f t="shared" si="3"/>
        <v>0</v>
      </c>
      <c r="M12" s="191"/>
      <c r="N12" s="192"/>
      <c r="O12" s="192"/>
      <c r="P12" s="192"/>
      <c r="Q12" s="192"/>
      <c r="R12" s="192"/>
      <c r="S12" s="192"/>
      <c r="T12" s="198"/>
      <c r="U12" s="192"/>
      <c r="V12" s="192"/>
      <c r="W12" s="192"/>
      <c r="X12" s="192"/>
      <c r="Y12" s="193"/>
      <c r="Z12" s="192"/>
      <c r="AA12" s="191"/>
      <c r="AB12" s="484"/>
      <c r="AC12" s="193"/>
      <c r="AD12" s="193"/>
      <c r="AE12" s="331"/>
    </row>
    <row r="13" spans="1:31" s="208" customFormat="1" ht="15.75" hidden="1" thickBot="1" x14ac:dyDescent="0.3">
      <c r="A13" s="125" t="s">
        <v>132</v>
      </c>
      <c r="B13" s="188" t="s">
        <v>616</v>
      </c>
      <c r="C13" s="201"/>
      <c r="D13" s="264" t="s">
        <v>133</v>
      </c>
      <c r="E13" s="264"/>
      <c r="F13" s="420"/>
      <c r="G13" s="587"/>
      <c r="H13" s="587"/>
      <c r="I13" s="587"/>
      <c r="J13" s="269">
        <f t="shared" si="5"/>
        <v>0</v>
      </c>
      <c r="K13" s="189"/>
      <c r="L13" s="190">
        <f t="shared" si="3"/>
        <v>0</v>
      </c>
      <c r="M13" s="191"/>
      <c r="N13" s="192"/>
      <c r="O13" s="192"/>
      <c r="P13" s="192"/>
      <c r="Q13" s="192"/>
      <c r="R13" s="192"/>
      <c r="S13" s="192"/>
      <c r="T13" s="198"/>
      <c r="U13" s="192"/>
      <c r="V13" s="192"/>
      <c r="W13" s="192"/>
      <c r="X13" s="192"/>
      <c r="Y13" s="193"/>
      <c r="Z13" s="192"/>
      <c r="AA13" s="191"/>
      <c r="AB13" s="484"/>
      <c r="AC13" s="193"/>
      <c r="AD13" s="193"/>
      <c r="AE13" s="331"/>
    </row>
    <row r="14" spans="1:31" s="208" customFormat="1" ht="15.75" hidden="1" thickBot="1" x14ac:dyDescent="0.3">
      <c r="A14" s="125" t="s">
        <v>134</v>
      </c>
      <c r="B14" s="188" t="s">
        <v>617</v>
      </c>
      <c r="C14" s="201"/>
      <c r="D14" s="264" t="s">
        <v>135</v>
      </c>
      <c r="E14" s="264"/>
      <c r="F14" s="420"/>
      <c r="G14" s="587"/>
      <c r="H14" s="587"/>
      <c r="I14" s="587"/>
      <c r="J14" s="269">
        <f t="shared" si="5"/>
        <v>0</v>
      </c>
      <c r="K14" s="189"/>
      <c r="L14" s="190">
        <f t="shared" si="3"/>
        <v>0</v>
      </c>
      <c r="M14" s="191"/>
      <c r="N14" s="192"/>
      <c r="O14" s="192"/>
      <c r="P14" s="192"/>
      <c r="Q14" s="192"/>
      <c r="R14" s="192"/>
      <c r="S14" s="192"/>
      <c r="T14" s="198"/>
      <c r="U14" s="192"/>
      <c r="V14" s="192"/>
      <c r="W14" s="192"/>
      <c r="X14" s="192"/>
      <c r="Y14" s="193"/>
      <c r="Z14" s="192"/>
      <c r="AA14" s="191"/>
      <c r="AB14" s="484"/>
      <c r="AC14" s="193"/>
      <c r="AD14" s="193"/>
      <c r="AE14" s="331"/>
    </row>
    <row r="15" spans="1:31" s="208" customFormat="1" ht="15.75" hidden="1" thickBot="1" x14ac:dyDescent="0.3">
      <c r="A15" s="125" t="s">
        <v>136</v>
      </c>
      <c r="B15" s="188" t="s">
        <v>618</v>
      </c>
      <c r="C15" s="201"/>
      <c r="D15" s="264" t="s">
        <v>137</v>
      </c>
      <c r="E15" s="264"/>
      <c r="F15" s="420"/>
      <c r="G15" s="587"/>
      <c r="H15" s="587"/>
      <c r="I15" s="587"/>
      <c r="J15" s="269">
        <f t="shared" si="5"/>
        <v>0</v>
      </c>
      <c r="K15" s="189"/>
      <c r="L15" s="190">
        <f t="shared" si="3"/>
        <v>0</v>
      </c>
      <c r="M15" s="191"/>
      <c r="N15" s="192"/>
      <c r="O15" s="192"/>
      <c r="P15" s="192"/>
      <c r="Q15" s="192"/>
      <c r="R15" s="192"/>
      <c r="S15" s="192"/>
      <c r="T15" s="198"/>
      <c r="U15" s="192"/>
      <c r="V15" s="192"/>
      <c r="W15" s="192"/>
      <c r="X15" s="192"/>
      <c r="Y15" s="193"/>
      <c r="Z15" s="192"/>
      <c r="AA15" s="191"/>
      <c r="AB15" s="484"/>
      <c r="AC15" s="193"/>
      <c r="AD15" s="193"/>
      <c r="AE15" s="331"/>
    </row>
    <row r="16" spans="1:31" s="208" customFormat="1" ht="15.75" hidden="1" thickBot="1" x14ac:dyDescent="0.3">
      <c r="A16" s="125" t="s">
        <v>138</v>
      </c>
      <c r="B16" s="188" t="s">
        <v>619</v>
      </c>
      <c r="C16" s="201"/>
      <c r="D16" s="264" t="s">
        <v>139</v>
      </c>
      <c r="E16" s="264"/>
      <c r="F16" s="420"/>
      <c r="G16" s="587"/>
      <c r="H16" s="587"/>
      <c r="I16" s="587"/>
      <c r="J16" s="269">
        <f t="shared" si="5"/>
        <v>0</v>
      </c>
      <c r="K16" s="189"/>
      <c r="L16" s="190">
        <f t="shared" si="3"/>
        <v>0</v>
      </c>
      <c r="M16" s="191"/>
      <c r="N16" s="192"/>
      <c r="O16" s="192"/>
      <c r="P16" s="192"/>
      <c r="Q16" s="192"/>
      <c r="R16" s="192"/>
      <c r="S16" s="192"/>
      <c r="T16" s="198"/>
      <c r="U16" s="192"/>
      <c r="V16" s="192"/>
      <c r="W16" s="192"/>
      <c r="X16" s="192"/>
      <c r="Y16" s="193"/>
      <c r="Z16" s="192"/>
      <c r="AA16" s="191"/>
      <c r="AB16" s="484"/>
      <c r="AC16" s="193"/>
      <c r="AD16" s="193"/>
      <c r="AE16" s="331"/>
    </row>
    <row r="17" spans="1:31" s="208" customFormat="1" ht="15.75" hidden="1" thickBot="1" x14ac:dyDescent="0.3">
      <c r="A17" s="125" t="s">
        <v>140</v>
      </c>
      <c r="B17" s="188" t="s">
        <v>620</v>
      </c>
      <c r="C17" s="201"/>
      <c r="D17" s="264" t="s">
        <v>141</v>
      </c>
      <c r="E17" s="264"/>
      <c r="F17" s="420"/>
      <c r="G17" s="587"/>
      <c r="H17" s="587"/>
      <c r="I17" s="587"/>
      <c r="J17" s="269">
        <f t="shared" si="5"/>
        <v>0</v>
      </c>
      <c r="K17" s="189"/>
      <c r="L17" s="190">
        <f t="shared" si="3"/>
        <v>0</v>
      </c>
      <c r="M17" s="191"/>
      <c r="N17" s="192"/>
      <c r="O17" s="192"/>
      <c r="P17" s="192"/>
      <c r="Q17" s="192"/>
      <c r="R17" s="192"/>
      <c r="S17" s="192"/>
      <c r="T17" s="198"/>
      <c r="U17" s="192"/>
      <c r="V17" s="192"/>
      <c r="W17" s="192"/>
      <c r="X17" s="192"/>
      <c r="Y17" s="193"/>
      <c r="Z17" s="192"/>
      <c r="AA17" s="191"/>
      <c r="AB17" s="484"/>
      <c r="AC17" s="193"/>
      <c r="AD17" s="193"/>
      <c r="AE17" s="331"/>
    </row>
    <row r="18" spans="1:31" s="208" customFormat="1" ht="15.75" hidden="1" thickBot="1" x14ac:dyDescent="0.3">
      <c r="A18" s="125" t="s">
        <v>142</v>
      </c>
      <c r="B18" s="188" t="s">
        <v>621</v>
      </c>
      <c r="C18" s="201"/>
      <c r="D18" s="264" t="s">
        <v>143</v>
      </c>
      <c r="E18" s="264"/>
      <c r="F18" s="420"/>
      <c r="G18" s="587"/>
      <c r="H18" s="587"/>
      <c r="I18" s="587"/>
      <c r="J18" s="269">
        <f t="shared" si="5"/>
        <v>0</v>
      </c>
      <c r="K18" s="189"/>
      <c r="L18" s="190">
        <f t="shared" si="3"/>
        <v>0</v>
      </c>
      <c r="M18" s="191"/>
      <c r="N18" s="192"/>
      <c r="O18" s="192"/>
      <c r="P18" s="192"/>
      <c r="Q18" s="192"/>
      <c r="R18" s="192"/>
      <c r="S18" s="192"/>
      <c r="T18" s="198"/>
      <c r="U18" s="192"/>
      <c r="V18" s="192"/>
      <c r="W18" s="192"/>
      <c r="X18" s="192"/>
      <c r="Y18" s="193"/>
      <c r="Z18" s="192"/>
      <c r="AA18" s="191"/>
      <c r="AB18" s="484"/>
      <c r="AC18" s="193"/>
      <c r="AD18" s="193"/>
      <c r="AE18" s="331"/>
    </row>
    <row r="19" spans="1:31" s="208" customFormat="1" ht="15.75" hidden="1" thickBot="1" x14ac:dyDescent="0.3">
      <c r="A19" s="125" t="s">
        <v>144</v>
      </c>
      <c r="B19" s="188" t="s">
        <v>622</v>
      </c>
      <c r="C19" s="201"/>
      <c r="D19" s="264" t="s">
        <v>145</v>
      </c>
      <c r="E19" s="264"/>
      <c r="F19" s="420"/>
      <c r="G19" s="587"/>
      <c r="H19" s="587"/>
      <c r="I19" s="587"/>
      <c r="J19" s="269">
        <f t="shared" si="5"/>
        <v>0</v>
      </c>
      <c r="K19" s="189"/>
      <c r="L19" s="190">
        <f t="shared" si="3"/>
        <v>0</v>
      </c>
      <c r="M19" s="191"/>
      <c r="N19" s="192"/>
      <c r="O19" s="192"/>
      <c r="P19" s="192"/>
      <c r="Q19" s="192"/>
      <c r="R19" s="192"/>
      <c r="S19" s="192"/>
      <c r="T19" s="198"/>
      <c r="U19" s="192"/>
      <c r="V19" s="192"/>
      <c r="W19" s="192"/>
      <c r="X19" s="192"/>
      <c r="Y19" s="193"/>
      <c r="Z19" s="192"/>
      <c r="AA19" s="191"/>
      <c r="AB19" s="484"/>
      <c r="AC19" s="193"/>
      <c r="AD19" s="193"/>
      <c r="AE19" s="331"/>
    </row>
    <row r="20" spans="1:31" ht="15.75" hidden="1" thickBot="1" x14ac:dyDescent="0.3">
      <c r="B20" s="91" t="s">
        <v>623</v>
      </c>
      <c r="C20" s="870" t="s">
        <v>146</v>
      </c>
      <c r="D20" s="871"/>
      <c r="E20" s="871"/>
      <c r="F20" s="419"/>
      <c r="G20" s="588"/>
      <c r="H20" s="588"/>
      <c r="I20" s="588"/>
      <c r="J20" s="250">
        <f>J21+J22+J23</f>
        <v>0</v>
      </c>
      <c r="K20" s="149">
        <f t="shared" ref="K20:AE20" si="6">K21+K22+K23</f>
        <v>0</v>
      </c>
      <c r="L20" s="165">
        <f t="shared" si="3"/>
        <v>0</v>
      </c>
      <c r="M20" s="96">
        <f t="shared" ref="M20:S20" si="7">M21+M22+M23</f>
        <v>0</v>
      </c>
      <c r="N20" s="94">
        <f t="shared" si="7"/>
        <v>0</v>
      </c>
      <c r="O20" s="94">
        <f t="shared" si="7"/>
        <v>0</v>
      </c>
      <c r="P20" s="94">
        <f t="shared" si="7"/>
        <v>0</v>
      </c>
      <c r="Q20" s="94">
        <f>Q21+Q22+Q23</f>
        <v>0</v>
      </c>
      <c r="R20" s="94"/>
      <c r="S20" s="94">
        <f t="shared" si="7"/>
        <v>0</v>
      </c>
      <c r="T20" s="93">
        <f t="shared" si="6"/>
        <v>0</v>
      </c>
      <c r="U20" s="94">
        <f t="shared" si="6"/>
        <v>0</v>
      </c>
      <c r="V20" s="94">
        <f t="shared" si="6"/>
        <v>0</v>
      </c>
      <c r="W20" s="94">
        <f t="shared" si="6"/>
        <v>0</v>
      </c>
      <c r="X20" s="94">
        <f t="shared" si="6"/>
        <v>0</v>
      </c>
      <c r="Y20" s="97">
        <f t="shared" si="6"/>
        <v>0</v>
      </c>
      <c r="Z20" s="94">
        <f t="shared" si="6"/>
        <v>0</v>
      </c>
      <c r="AA20" s="96">
        <f t="shared" si="6"/>
        <v>0</v>
      </c>
      <c r="AB20" s="485">
        <f t="shared" si="6"/>
        <v>0</v>
      </c>
      <c r="AC20" s="97">
        <f t="shared" si="6"/>
        <v>0</v>
      </c>
      <c r="AD20" s="97">
        <f t="shared" si="6"/>
        <v>0</v>
      </c>
      <c r="AE20" s="332">
        <f t="shared" si="6"/>
        <v>0</v>
      </c>
    </row>
    <row r="21" spans="1:31" s="41" customFormat="1" ht="15.75" hidden="1" thickBot="1" x14ac:dyDescent="0.3">
      <c r="A21" s="125" t="s">
        <v>147</v>
      </c>
      <c r="B21" s="53" t="s">
        <v>624</v>
      </c>
      <c r="C21" s="891" t="s">
        <v>148</v>
      </c>
      <c r="D21" s="892"/>
      <c r="E21" s="892"/>
      <c r="F21" s="417"/>
      <c r="G21" s="589"/>
      <c r="H21" s="589"/>
      <c r="I21" s="589"/>
      <c r="J21" s="256">
        <f>SUM(T21:AE21)</f>
        <v>0</v>
      </c>
      <c r="K21" s="155"/>
      <c r="L21" s="167">
        <f t="shared" si="3"/>
        <v>0</v>
      </c>
      <c r="M21" s="43"/>
      <c r="N21" s="13"/>
      <c r="O21" s="13"/>
      <c r="P21" s="13"/>
      <c r="Q21" s="13"/>
      <c r="R21" s="13"/>
      <c r="S21" s="13"/>
      <c r="T21" s="76"/>
      <c r="U21" s="13"/>
      <c r="V21" s="13"/>
      <c r="W21" s="13"/>
      <c r="X21" s="13"/>
      <c r="Y21" s="81"/>
      <c r="Z21" s="13"/>
      <c r="AA21" s="43"/>
      <c r="AB21" s="486"/>
      <c r="AC21" s="81"/>
      <c r="AD21" s="81"/>
      <c r="AE21" s="333"/>
    </row>
    <row r="22" spans="1:31" s="41" customFormat="1" ht="25.5" hidden="1" customHeight="1" x14ac:dyDescent="0.25">
      <c r="A22" s="125" t="s">
        <v>149</v>
      </c>
      <c r="B22" s="53" t="s">
        <v>625</v>
      </c>
      <c r="C22" s="893" t="s">
        <v>877</v>
      </c>
      <c r="D22" s="894"/>
      <c r="E22" s="894"/>
      <c r="F22" s="440"/>
      <c r="G22" s="590"/>
      <c r="H22" s="590"/>
      <c r="I22" s="590"/>
      <c r="J22" s="256">
        <f>SUM(T22:AE22)</f>
        <v>0</v>
      </c>
      <c r="K22" s="155"/>
      <c r="L22" s="167">
        <f t="shared" si="3"/>
        <v>0</v>
      </c>
      <c r="M22" s="43"/>
      <c r="N22" s="13"/>
      <c r="O22" s="13"/>
      <c r="P22" s="13"/>
      <c r="Q22" s="13"/>
      <c r="R22" s="13"/>
      <c r="S22" s="13"/>
      <c r="T22" s="76"/>
      <c r="U22" s="13"/>
      <c r="V22" s="13"/>
      <c r="W22" s="13"/>
      <c r="X22" s="13"/>
      <c r="Y22" s="81"/>
      <c r="Z22" s="13"/>
      <c r="AA22" s="43"/>
      <c r="AB22" s="486"/>
      <c r="AC22" s="81"/>
      <c r="AD22" s="81"/>
      <c r="AE22" s="333"/>
    </row>
    <row r="23" spans="1:31" s="41" customFormat="1" ht="15.75" hidden="1" thickBot="1" x14ac:dyDescent="0.3">
      <c r="A23" s="125" t="s">
        <v>150</v>
      </c>
      <c r="B23" s="195" t="s">
        <v>626</v>
      </c>
      <c r="C23" s="936" t="s">
        <v>151</v>
      </c>
      <c r="D23" s="937"/>
      <c r="E23" s="937"/>
      <c r="F23" s="439"/>
      <c r="G23" s="591"/>
      <c r="H23" s="591"/>
      <c r="I23" s="591"/>
      <c r="J23" s="270">
        <f>SUM(T23:AE23)</f>
        <v>0</v>
      </c>
      <c r="K23" s="196"/>
      <c r="L23" s="167">
        <f t="shared" si="3"/>
        <v>0</v>
      </c>
      <c r="M23" s="43"/>
      <c r="N23" s="13"/>
      <c r="O23" s="13"/>
      <c r="P23" s="13"/>
      <c r="Q23" s="13"/>
      <c r="R23" s="13"/>
      <c r="S23" s="13"/>
      <c r="T23" s="76"/>
      <c r="U23" s="13"/>
      <c r="V23" s="13"/>
      <c r="W23" s="13"/>
      <c r="X23" s="13"/>
      <c r="Y23" s="81"/>
      <c r="Z23" s="13"/>
      <c r="AA23" s="43"/>
      <c r="AB23" s="486"/>
      <c r="AC23" s="81"/>
      <c r="AD23" s="81"/>
      <c r="AE23" s="333"/>
    </row>
    <row r="24" spans="1:31" ht="15.75" thickBot="1" x14ac:dyDescent="0.3">
      <c r="A24" s="125" t="s">
        <v>966</v>
      </c>
      <c r="B24" s="83" t="s">
        <v>152</v>
      </c>
      <c r="C24" s="866" t="s">
        <v>803</v>
      </c>
      <c r="D24" s="866"/>
      <c r="E24" s="867"/>
      <c r="F24" s="410"/>
      <c r="G24" s="592"/>
      <c r="H24" s="592"/>
      <c r="I24" s="592"/>
      <c r="J24" s="252">
        <f>J25+J26+J27+J28+J29+J30+J31</f>
        <v>0</v>
      </c>
      <c r="K24" s="151">
        <f t="shared" ref="K24:AE24" si="8">K25+K26+K27+K28+K29+K30+K31</f>
        <v>0</v>
      </c>
      <c r="L24" s="163">
        <f t="shared" si="3"/>
        <v>0</v>
      </c>
      <c r="M24" s="88">
        <f t="shared" ref="M24:S24" si="9">M25+M26+M27+M28+M29+M30+M31</f>
        <v>0</v>
      </c>
      <c r="N24" s="86">
        <f t="shared" si="9"/>
        <v>0</v>
      </c>
      <c r="O24" s="86">
        <f t="shared" si="9"/>
        <v>0</v>
      </c>
      <c r="P24" s="86">
        <f t="shared" si="9"/>
        <v>0</v>
      </c>
      <c r="Q24" s="86">
        <f>Q25+Q26+Q27+Q28+Q29+Q30+Q31</f>
        <v>0</v>
      </c>
      <c r="R24" s="86"/>
      <c r="S24" s="86">
        <f t="shared" si="9"/>
        <v>0</v>
      </c>
      <c r="T24" s="85">
        <f t="shared" si="8"/>
        <v>0</v>
      </c>
      <c r="U24" s="86">
        <f t="shared" si="8"/>
        <v>0</v>
      </c>
      <c r="V24" s="86">
        <f t="shared" si="8"/>
        <v>0</v>
      </c>
      <c r="W24" s="86">
        <f t="shared" si="8"/>
        <v>0</v>
      </c>
      <c r="X24" s="86">
        <f t="shared" si="8"/>
        <v>0</v>
      </c>
      <c r="Y24" s="89">
        <f t="shared" si="8"/>
        <v>0</v>
      </c>
      <c r="Z24" s="86">
        <f t="shared" si="8"/>
        <v>0</v>
      </c>
      <c r="AA24" s="88">
        <f t="shared" si="8"/>
        <v>0</v>
      </c>
      <c r="AB24" s="482">
        <f t="shared" si="8"/>
        <v>0</v>
      </c>
      <c r="AC24" s="89">
        <f t="shared" si="8"/>
        <v>0</v>
      </c>
      <c r="AD24" s="89">
        <f t="shared" si="8"/>
        <v>0</v>
      </c>
      <c r="AE24" s="329">
        <f t="shared" si="8"/>
        <v>0</v>
      </c>
    </row>
    <row r="25" spans="1:31" ht="15.75" hidden="1" thickBot="1" x14ac:dyDescent="0.3">
      <c r="B25" s="61"/>
      <c r="C25" s="921" t="s">
        <v>154</v>
      </c>
      <c r="D25" s="922"/>
      <c r="E25" s="922"/>
      <c r="F25" s="412"/>
      <c r="G25" s="593"/>
      <c r="H25" s="593"/>
      <c r="I25" s="593"/>
      <c r="J25" s="253">
        <f t="shared" ref="J25:J31" si="10">SUM(T25:AE25)</f>
        <v>0</v>
      </c>
      <c r="K25" s="152"/>
      <c r="L25" s="166">
        <f t="shared" si="3"/>
        <v>0</v>
      </c>
      <c r="M25" s="42"/>
      <c r="N25" s="1"/>
      <c r="O25" s="1"/>
      <c r="P25" s="1"/>
      <c r="Q25" s="1"/>
      <c r="R25" s="1"/>
      <c r="S25" s="1"/>
      <c r="T25" s="74"/>
      <c r="U25" s="1"/>
      <c r="V25" s="1"/>
      <c r="W25" s="1"/>
      <c r="X25" s="1"/>
      <c r="Y25" s="80"/>
      <c r="Z25" s="1"/>
      <c r="AA25" s="42"/>
      <c r="AB25" s="487"/>
      <c r="AC25" s="80"/>
      <c r="AD25" s="80"/>
      <c r="AE25" s="334"/>
    </row>
    <row r="26" spans="1:31" ht="15.75" hidden="1" thickBot="1" x14ac:dyDescent="0.3">
      <c r="B26" s="62"/>
      <c r="C26" s="923" t="s">
        <v>155</v>
      </c>
      <c r="D26" s="924"/>
      <c r="E26" s="924"/>
      <c r="F26" s="413"/>
      <c r="G26" s="594"/>
      <c r="H26" s="594"/>
      <c r="I26" s="594"/>
      <c r="J26" s="254">
        <f t="shared" si="10"/>
        <v>0</v>
      </c>
      <c r="K26" s="153"/>
      <c r="L26" s="166">
        <f t="shared" si="3"/>
        <v>0</v>
      </c>
      <c r="M26" s="42"/>
      <c r="N26" s="1"/>
      <c r="O26" s="1"/>
      <c r="P26" s="1"/>
      <c r="Q26" s="1"/>
      <c r="R26" s="1"/>
      <c r="S26" s="1"/>
      <c r="T26" s="74"/>
      <c r="U26" s="1"/>
      <c r="V26" s="1"/>
      <c r="W26" s="1"/>
      <c r="X26" s="1"/>
      <c r="Y26" s="80"/>
      <c r="Z26" s="1"/>
      <c r="AA26" s="42"/>
      <c r="AB26" s="487"/>
      <c r="AC26" s="80"/>
      <c r="AD26" s="80"/>
      <c r="AE26" s="334"/>
    </row>
    <row r="27" spans="1:31" ht="15.75" hidden="1" thickBot="1" x14ac:dyDescent="0.3">
      <c r="B27" s="62"/>
      <c r="C27" s="923" t="s">
        <v>156</v>
      </c>
      <c r="D27" s="924"/>
      <c r="E27" s="924"/>
      <c r="F27" s="413"/>
      <c r="G27" s="594"/>
      <c r="H27" s="594"/>
      <c r="I27" s="594"/>
      <c r="J27" s="254">
        <f t="shared" si="10"/>
        <v>0</v>
      </c>
      <c r="K27" s="153"/>
      <c r="L27" s="166">
        <f t="shared" si="3"/>
        <v>0</v>
      </c>
      <c r="M27" s="42"/>
      <c r="N27" s="1"/>
      <c r="O27" s="1"/>
      <c r="P27" s="1"/>
      <c r="Q27" s="1"/>
      <c r="R27" s="1"/>
      <c r="S27" s="1"/>
      <c r="T27" s="74"/>
      <c r="U27" s="1"/>
      <c r="V27" s="1"/>
      <c r="W27" s="1"/>
      <c r="X27" s="1"/>
      <c r="Y27" s="80"/>
      <c r="Z27" s="1"/>
      <c r="AA27" s="42"/>
      <c r="AB27" s="487"/>
      <c r="AC27" s="80"/>
      <c r="AD27" s="80"/>
      <c r="AE27" s="334"/>
    </row>
    <row r="28" spans="1:31" ht="15.75" hidden="1" thickBot="1" x14ac:dyDescent="0.3">
      <c r="B28" s="62"/>
      <c r="C28" s="923" t="s">
        <v>157</v>
      </c>
      <c r="D28" s="924"/>
      <c r="E28" s="924"/>
      <c r="F28" s="413"/>
      <c r="G28" s="594"/>
      <c r="H28" s="594"/>
      <c r="I28" s="594"/>
      <c r="J28" s="254">
        <f t="shared" si="10"/>
        <v>0</v>
      </c>
      <c r="K28" s="153"/>
      <c r="L28" s="166">
        <f t="shared" si="3"/>
        <v>0</v>
      </c>
      <c r="M28" s="42"/>
      <c r="N28" s="1"/>
      <c r="O28" s="1"/>
      <c r="P28" s="1"/>
      <c r="Q28" s="1"/>
      <c r="R28" s="1"/>
      <c r="S28" s="1"/>
      <c r="T28" s="74"/>
      <c r="U28" s="1"/>
      <c r="V28" s="1"/>
      <c r="W28" s="1"/>
      <c r="X28" s="1"/>
      <c r="Y28" s="80"/>
      <c r="Z28" s="1"/>
      <c r="AA28" s="42"/>
      <c r="AB28" s="487"/>
      <c r="AC28" s="80"/>
      <c r="AD28" s="80"/>
      <c r="AE28" s="334"/>
    </row>
    <row r="29" spans="1:31" ht="15.75" hidden="1" thickBot="1" x14ac:dyDescent="0.3">
      <c r="B29" s="62"/>
      <c r="C29" s="923" t="s">
        <v>158</v>
      </c>
      <c r="D29" s="924"/>
      <c r="E29" s="924"/>
      <c r="F29" s="413"/>
      <c r="G29" s="594"/>
      <c r="H29" s="594"/>
      <c r="I29" s="594"/>
      <c r="J29" s="254">
        <f t="shared" si="10"/>
        <v>0</v>
      </c>
      <c r="K29" s="153"/>
      <c r="L29" s="166">
        <f t="shared" si="3"/>
        <v>0</v>
      </c>
      <c r="M29" s="42"/>
      <c r="N29" s="1"/>
      <c r="O29" s="1"/>
      <c r="P29" s="1"/>
      <c r="Q29" s="1"/>
      <c r="R29" s="1"/>
      <c r="S29" s="1"/>
      <c r="T29" s="74"/>
      <c r="U29" s="1"/>
      <c r="V29" s="1"/>
      <c r="W29" s="1"/>
      <c r="X29" s="1"/>
      <c r="Y29" s="80"/>
      <c r="Z29" s="1"/>
      <c r="AA29" s="42"/>
      <c r="AB29" s="487"/>
      <c r="AC29" s="80"/>
      <c r="AD29" s="80"/>
      <c r="AE29" s="334"/>
    </row>
    <row r="30" spans="1:31" ht="15.75" hidden="1" thickBot="1" x14ac:dyDescent="0.3">
      <c r="B30" s="62"/>
      <c r="C30" s="923" t="s">
        <v>159</v>
      </c>
      <c r="D30" s="924"/>
      <c r="E30" s="924"/>
      <c r="F30" s="413"/>
      <c r="G30" s="594"/>
      <c r="H30" s="594"/>
      <c r="I30" s="594"/>
      <c r="J30" s="254">
        <f t="shared" si="10"/>
        <v>0</v>
      </c>
      <c r="K30" s="153"/>
      <c r="L30" s="166">
        <f t="shared" si="3"/>
        <v>0</v>
      </c>
      <c r="M30" s="42"/>
      <c r="N30" s="1"/>
      <c r="O30" s="1"/>
      <c r="P30" s="1"/>
      <c r="Q30" s="1"/>
      <c r="R30" s="1"/>
      <c r="S30" s="1"/>
      <c r="T30" s="74"/>
      <c r="U30" s="1"/>
      <c r="V30" s="1"/>
      <c r="W30" s="1"/>
      <c r="X30" s="1"/>
      <c r="Y30" s="80"/>
      <c r="Z30" s="1"/>
      <c r="AA30" s="42"/>
      <c r="AB30" s="487"/>
      <c r="AC30" s="80"/>
      <c r="AD30" s="80"/>
      <c r="AE30" s="334"/>
    </row>
    <row r="31" spans="1:31" ht="15.75" hidden="1" thickBot="1" x14ac:dyDescent="0.3">
      <c r="B31" s="63"/>
      <c r="C31" s="925" t="s">
        <v>160</v>
      </c>
      <c r="D31" s="926"/>
      <c r="E31" s="926"/>
      <c r="F31" s="415"/>
      <c r="G31" s="595"/>
      <c r="H31" s="595"/>
      <c r="I31" s="595"/>
      <c r="J31" s="255">
        <f t="shared" si="10"/>
        <v>0</v>
      </c>
      <c r="K31" s="154"/>
      <c r="L31" s="166">
        <f t="shared" si="3"/>
        <v>0</v>
      </c>
      <c r="M31" s="42"/>
      <c r="N31" s="1"/>
      <c r="O31" s="1"/>
      <c r="P31" s="1"/>
      <c r="Q31" s="1"/>
      <c r="R31" s="1"/>
      <c r="S31" s="1"/>
      <c r="T31" s="74"/>
      <c r="U31" s="1"/>
      <c r="V31" s="1"/>
      <c r="W31" s="1"/>
      <c r="X31" s="1"/>
      <c r="Y31" s="80"/>
      <c r="Z31" s="1"/>
      <c r="AA31" s="42"/>
      <c r="AB31" s="487"/>
      <c r="AC31" s="80"/>
      <c r="AD31" s="80"/>
      <c r="AE31" s="334"/>
    </row>
    <row r="32" spans="1:31" ht="15.75" thickBot="1" x14ac:dyDescent="0.3">
      <c r="B32" s="83" t="s">
        <v>161</v>
      </c>
      <c r="C32" s="867" t="s">
        <v>162</v>
      </c>
      <c r="D32" s="875"/>
      <c r="E32" s="875"/>
      <c r="F32" s="410">
        <f>F45</f>
        <v>288248</v>
      </c>
      <c r="G32" s="410">
        <f>G45</f>
        <v>288248</v>
      </c>
      <c r="H32" s="252">
        <v>288248</v>
      </c>
      <c r="I32" s="252">
        <v>288248</v>
      </c>
      <c r="J32" s="252">
        <f>J33+J37+J40+J50+J53</f>
        <v>285228</v>
      </c>
      <c r="K32" s="151">
        <f t="shared" ref="K32:AE32" si="11">K33+K37+K40+K50+K53</f>
        <v>0</v>
      </c>
      <c r="L32" s="163">
        <f t="shared" si="3"/>
        <v>285228</v>
      </c>
      <c r="M32" s="88">
        <f t="shared" ref="M32:S32" si="12">M33+M37+M40+M50+M53</f>
        <v>0</v>
      </c>
      <c r="N32" s="86">
        <f t="shared" si="12"/>
        <v>0</v>
      </c>
      <c r="O32" s="86">
        <f t="shared" si="12"/>
        <v>0</v>
      </c>
      <c r="P32" s="86">
        <f t="shared" si="12"/>
        <v>285228</v>
      </c>
      <c r="Q32" s="86">
        <f>Q33+Q37+Q40+Q50+Q53</f>
        <v>0</v>
      </c>
      <c r="R32" s="86"/>
      <c r="S32" s="86">
        <f t="shared" si="12"/>
        <v>0</v>
      </c>
      <c r="T32" s="85">
        <f t="shared" si="11"/>
        <v>0</v>
      </c>
      <c r="U32" s="86">
        <f t="shared" si="11"/>
        <v>0</v>
      </c>
      <c r="V32" s="86">
        <f t="shared" si="11"/>
        <v>0</v>
      </c>
      <c r="W32" s="86">
        <f t="shared" si="11"/>
        <v>0</v>
      </c>
      <c r="X32" s="86">
        <f t="shared" si="11"/>
        <v>0</v>
      </c>
      <c r="Y32" s="89">
        <f t="shared" si="11"/>
        <v>0</v>
      </c>
      <c r="Z32" s="86">
        <f t="shared" si="11"/>
        <v>118845</v>
      </c>
      <c r="AA32" s="88">
        <f t="shared" si="11"/>
        <v>0</v>
      </c>
      <c r="AB32" s="482">
        <f t="shared" si="11"/>
        <v>71307</v>
      </c>
      <c r="AC32" s="89">
        <f t="shared" si="11"/>
        <v>0</v>
      </c>
      <c r="AD32" s="89">
        <f t="shared" si="11"/>
        <v>0</v>
      </c>
      <c r="AE32" s="329">
        <f t="shared" si="11"/>
        <v>95076</v>
      </c>
    </row>
    <row r="33" spans="1:31" hidden="1" x14ac:dyDescent="0.25">
      <c r="B33" s="122" t="s">
        <v>627</v>
      </c>
      <c r="C33" s="868" t="s">
        <v>163</v>
      </c>
      <c r="D33" s="869"/>
      <c r="E33" s="869"/>
      <c r="F33" s="416"/>
      <c r="G33" s="416"/>
      <c r="H33" s="248">
        <v>0</v>
      </c>
      <c r="I33" s="248">
        <v>0</v>
      </c>
      <c r="J33" s="248">
        <f>J34+J35+J36</f>
        <v>0</v>
      </c>
      <c r="K33" s="147">
        <f t="shared" ref="K33:AE33" si="13">K34+K35+K36</f>
        <v>0</v>
      </c>
      <c r="L33" s="164">
        <f t="shared" si="3"/>
        <v>0</v>
      </c>
      <c r="M33" s="119">
        <f t="shared" ref="M33:S33" si="14">M34+M35+M36</f>
        <v>0</v>
      </c>
      <c r="N33" s="117">
        <f t="shared" si="14"/>
        <v>0</v>
      </c>
      <c r="O33" s="117">
        <f t="shared" si="14"/>
        <v>0</v>
      </c>
      <c r="P33" s="117">
        <f t="shared" si="14"/>
        <v>0</v>
      </c>
      <c r="Q33" s="117">
        <f>Q34+Q35+Q36</f>
        <v>0</v>
      </c>
      <c r="R33" s="117"/>
      <c r="S33" s="117">
        <f t="shared" si="14"/>
        <v>0</v>
      </c>
      <c r="T33" s="116">
        <f t="shared" si="13"/>
        <v>0</v>
      </c>
      <c r="U33" s="117">
        <f t="shared" si="13"/>
        <v>0</v>
      </c>
      <c r="V33" s="117">
        <f t="shared" si="13"/>
        <v>0</v>
      </c>
      <c r="W33" s="117">
        <f t="shared" si="13"/>
        <v>0</v>
      </c>
      <c r="X33" s="117">
        <f t="shared" si="13"/>
        <v>0</v>
      </c>
      <c r="Y33" s="120">
        <f t="shared" si="13"/>
        <v>0</v>
      </c>
      <c r="Z33" s="117">
        <f t="shared" si="13"/>
        <v>0</v>
      </c>
      <c r="AA33" s="119">
        <f t="shared" si="13"/>
        <v>0</v>
      </c>
      <c r="AB33" s="483">
        <f t="shared" si="13"/>
        <v>0</v>
      </c>
      <c r="AC33" s="120">
        <f t="shared" si="13"/>
        <v>0</v>
      </c>
      <c r="AD33" s="120">
        <f t="shared" si="13"/>
        <v>0</v>
      </c>
      <c r="AE33" s="330">
        <f t="shared" si="13"/>
        <v>0</v>
      </c>
    </row>
    <row r="34" spans="1:31" s="41" customFormat="1" hidden="1" x14ac:dyDescent="0.25">
      <c r="A34" s="125" t="s">
        <v>164</v>
      </c>
      <c r="B34" s="53" t="s">
        <v>628</v>
      </c>
      <c r="C34" s="891" t="s">
        <v>165</v>
      </c>
      <c r="D34" s="892"/>
      <c r="E34" s="892"/>
      <c r="F34" s="417"/>
      <c r="G34" s="417"/>
      <c r="H34" s="256">
        <v>0</v>
      </c>
      <c r="I34" s="256">
        <v>0</v>
      </c>
      <c r="J34" s="256">
        <f>SUM(T34:AE34)</f>
        <v>0</v>
      </c>
      <c r="K34" s="155"/>
      <c r="L34" s="167">
        <f t="shared" si="3"/>
        <v>0</v>
      </c>
      <c r="M34" s="43"/>
      <c r="N34" s="13"/>
      <c r="O34" s="13"/>
      <c r="P34" s="13"/>
      <c r="Q34" s="13"/>
      <c r="R34" s="13"/>
      <c r="S34" s="13"/>
      <c r="T34" s="76"/>
      <c r="U34" s="13"/>
      <c r="V34" s="13"/>
      <c r="W34" s="13"/>
      <c r="X34" s="13"/>
      <c r="Y34" s="81"/>
      <c r="Z34" s="13"/>
      <c r="AA34" s="43"/>
      <c r="AB34" s="486"/>
      <c r="AC34" s="81"/>
      <c r="AD34" s="81"/>
      <c r="AE34" s="333"/>
    </row>
    <row r="35" spans="1:31" s="41" customFormat="1" hidden="1" x14ac:dyDescent="0.25">
      <c r="A35" s="125" t="s">
        <v>166</v>
      </c>
      <c r="B35" s="53" t="s">
        <v>629</v>
      </c>
      <c r="C35" s="891" t="s">
        <v>167</v>
      </c>
      <c r="D35" s="892"/>
      <c r="E35" s="892"/>
      <c r="F35" s="417"/>
      <c r="G35" s="417"/>
      <c r="H35" s="256">
        <v>0</v>
      </c>
      <c r="I35" s="256">
        <v>0</v>
      </c>
      <c r="J35" s="256">
        <f>SUM(T35:AE35)</f>
        <v>0</v>
      </c>
      <c r="K35" s="155"/>
      <c r="L35" s="167">
        <f t="shared" si="3"/>
        <v>0</v>
      </c>
      <c r="M35" s="43"/>
      <c r="N35" s="13"/>
      <c r="O35" s="13"/>
      <c r="P35" s="13"/>
      <c r="Q35" s="13"/>
      <c r="R35" s="13"/>
      <c r="S35" s="13"/>
      <c r="T35" s="76"/>
      <c r="U35" s="13"/>
      <c r="V35" s="13"/>
      <c r="W35" s="13"/>
      <c r="X35" s="13"/>
      <c r="Y35" s="81"/>
      <c r="Z35" s="13"/>
      <c r="AA35" s="43"/>
      <c r="AB35" s="486"/>
      <c r="AC35" s="81"/>
      <c r="AD35" s="81"/>
      <c r="AE35" s="333"/>
    </row>
    <row r="36" spans="1:31" s="41" customFormat="1" hidden="1" x14ac:dyDescent="0.25">
      <c r="A36" s="125" t="s">
        <v>168</v>
      </c>
      <c r="B36" s="53" t="s">
        <v>630</v>
      </c>
      <c r="C36" s="891" t="s">
        <v>169</v>
      </c>
      <c r="D36" s="892"/>
      <c r="E36" s="892"/>
      <c r="F36" s="417"/>
      <c r="G36" s="417"/>
      <c r="H36" s="256">
        <v>0</v>
      </c>
      <c r="I36" s="256">
        <v>0</v>
      </c>
      <c r="J36" s="256">
        <f>SUM(T36:AE36)</f>
        <v>0</v>
      </c>
      <c r="K36" s="155"/>
      <c r="L36" s="167">
        <f t="shared" si="3"/>
        <v>0</v>
      </c>
      <c r="M36" s="43"/>
      <c r="N36" s="13"/>
      <c r="O36" s="13"/>
      <c r="P36" s="13"/>
      <c r="Q36" s="13"/>
      <c r="R36" s="13"/>
      <c r="S36" s="13"/>
      <c r="T36" s="76"/>
      <c r="U36" s="13"/>
      <c r="V36" s="13"/>
      <c r="W36" s="13"/>
      <c r="X36" s="13"/>
      <c r="Y36" s="81"/>
      <c r="Z36" s="13"/>
      <c r="AA36" s="43"/>
      <c r="AB36" s="486"/>
      <c r="AC36" s="81"/>
      <c r="AD36" s="81"/>
      <c r="AE36" s="333"/>
    </row>
    <row r="37" spans="1:31" hidden="1" x14ac:dyDescent="0.25">
      <c r="B37" s="91" t="s">
        <v>631</v>
      </c>
      <c r="C37" s="870" t="s">
        <v>170</v>
      </c>
      <c r="D37" s="871"/>
      <c r="E37" s="871"/>
      <c r="F37" s="419"/>
      <c r="G37" s="419"/>
      <c r="H37" s="250">
        <v>0</v>
      </c>
      <c r="I37" s="250">
        <v>0</v>
      </c>
      <c r="J37" s="250">
        <f>J38+J39</f>
        <v>0</v>
      </c>
      <c r="K37" s="149">
        <f t="shared" ref="K37:AE37" si="15">K38+K39</f>
        <v>0</v>
      </c>
      <c r="L37" s="165">
        <f t="shared" si="3"/>
        <v>0</v>
      </c>
      <c r="M37" s="96">
        <f t="shared" ref="M37:S37" si="16">M38+M39</f>
        <v>0</v>
      </c>
      <c r="N37" s="94">
        <f t="shared" si="16"/>
        <v>0</v>
      </c>
      <c r="O37" s="94">
        <f t="shared" si="16"/>
        <v>0</v>
      </c>
      <c r="P37" s="94">
        <f t="shared" si="16"/>
        <v>0</v>
      </c>
      <c r="Q37" s="94">
        <f>Q38+Q39</f>
        <v>0</v>
      </c>
      <c r="R37" s="94"/>
      <c r="S37" s="94">
        <f t="shared" si="16"/>
        <v>0</v>
      </c>
      <c r="T37" s="93">
        <f t="shared" si="15"/>
        <v>0</v>
      </c>
      <c r="U37" s="94">
        <f t="shared" si="15"/>
        <v>0</v>
      </c>
      <c r="V37" s="94">
        <f t="shared" si="15"/>
        <v>0</v>
      </c>
      <c r="W37" s="94">
        <f t="shared" si="15"/>
        <v>0</v>
      </c>
      <c r="X37" s="94">
        <f t="shared" si="15"/>
        <v>0</v>
      </c>
      <c r="Y37" s="97">
        <f t="shared" si="15"/>
        <v>0</v>
      </c>
      <c r="Z37" s="94">
        <f t="shared" si="15"/>
        <v>0</v>
      </c>
      <c r="AA37" s="96">
        <f t="shared" si="15"/>
        <v>0</v>
      </c>
      <c r="AB37" s="485">
        <f t="shared" si="15"/>
        <v>0</v>
      </c>
      <c r="AC37" s="97">
        <f t="shared" si="15"/>
        <v>0</v>
      </c>
      <c r="AD37" s="97">
        <f t="shared" si="15"/>
        <v>0</v>
      </c>
      <c r="AE37" s="332">
        <f t="shared" si="15"/>
        <v>0</v>
      </c>
    </row>
    <row r="38" spans="1:31" s="41" customFormat="1" hidden="1" x14ac:dyDescent="0.25">
      <c r="A38" s="125" t="s">
        <v>171</v>
      </c>
      <c r="B38" s="53" t="s">
        <v>632</v>
      </c>
      <c r="C38" s="891" t="s">
        <v>172</v>
      </c>
      <c r="D38" s="892"/>
      <c r="E38" s="892"/>
      <c r="F38" s="417"/>
      <c r="G38" s="417"/>
      <c r="H38" s="256">
        <v>0</v>
      </c>
      <c r="I38" s="256">
        <v>0</v>
      </c>
      <c r="J38" s="256">
        <f>SUM(T38:AE38)</f>
        <v>0</v>
      </c>
      <c r="K38" s="155"/>
      <c r="L38" s="167">
        <f t="shared" si="3"/>
        <v>0</v>
      </c>
      <c r="M38" s="43"/>
      <c r="N38" s="13"/>
      <c r="O38" s="13"/>
      <c r="P38" s="13"/>
      <c r="Q38" s="13"/>
      <c r="R38" s="13"/>
      <c r="S38" s="13"/>
      <c r="T38" s="76"/>
      <c r="U38" s="13"/>
      <c r="V38" s="13"/>
      <c r="W38" s="13"/>
      <c r="X38" s="13"/>
      <c r="Y38" s="81"/>
      <c r="Z38" s="13"/>
      <c r="AA38" s="43"/>
      <c r="AB38" s="486"/>
      <c r="AC38" s="81"/>
      <c r="AD38" s="81"/>
      <c r="AE38" s="333"/>
    </row>
    <row r="39" spans="1:31" s="41" customFormat="1" hidden="1" x14ac:dyDescent="0.25">
      <c r="A39" s="125" t="s">
        <v>173</v>
      </c>
      <c r="B39" s="53" t="s">
        <v>633</v>
      </c>
      <c r="C39" s="891" t="s">
        <v>174</v>
      </c>
      <c r="D39" s="892"/>
      <c r="E39" s="892"/>
      <c r="F39" s="417"/>
      <c r="G39" s="417"/>
      <c r="H39" s="256">
        <v>0</v>
      </c>
      <c r="I39" s="256">
        <v>0</v>
      </c>
      <c r="J39" s="256">
        <f>SUM(T39:AE39)</f>
        <v>0</v>
      </c>
      <c r="K39" s="155"/>
      <c r="L39" s="167">
        <f t="shared" si="3"/>
        <v>0</v>
      </c>
      <c r="M39" s="43"/>
      <c r="N39" s="13"/>
      <c r="O39" s="13"/>
      <c r="P39" s="13"/>
      <c r="Q39" s="13"/>
      <c r="R39" s="13"/>
      <c r="S39" s="13"/>
      <c r="T39" s="76"/>
      <c r="U39" s="13"/>
      <c r="V39" s="13"/>
      <c r="W39" s="13"/>
      <c r="X39" s="13"/>
      <c r="Y39" s="81"/>
      <c r="Z39" s="13"/>
      <c r="AA39" s="43"/>
      <c r="AB39" s="486"/>
      <c r="AC39" s="81"/>
      <c r="AD39" s="81"/>
      <c r="AE39" s="333"/>
    </row>
    <row r="40" spans="1:31" hidden="1" x14ac:dyDescent="0.25">
      <c r="B40" s="91" t="s">
        <v>634</v>
      </c>
      <c r="C40" s="870" t="s">
        <v>175</v>
      </c>
      <c r="D40" s="871"/>
      <c r="E40" s="871"/>
      <c r="F40" s="419"/>
      <c r="G40" s="419"/>
      <c r="H40" s="250">
        <v>288248</v>
      </c>
      <c r="I40" s="250">
        <v>288248</v>
      </c>
      <c r="J40" s="250">
        <f>J41+J42+J43+J44+J45+J48+J49</f>
        <v>285228</v>
      </c>
      <c r="K40" s="149">
        <f t="shared" ref="K40:AE40" si="17">K41+K42+K43+K44+K45+K48+K49</f>
        <v>0</v>
      </c>
      <c r="L40" s="165">
        <f t="shared" si="3"/>
        <v>285228</v>
      </c>
      <c r="M40" s="96">
        <f t="shared" ref="M40:S40" si="18">M41+M42+M43+M44+M45+M48+M49</f>
        <v>0</v>
      </c>
      <c r="N40" s="94">
        <f t="shared" si="18"/>
        <v>0</v>
      </c>
      <c r="O40" s="94">
        <f t="shared" si="18"/>
        <v>0</v>
      </c>
      <c r="P40" s="94">
        <f t="shared" si="18"/>
        <v>285228</v>
      </c>
      <c r="Q40" s="94">
        <f>Q41+Q42+Q43+Q44+Q45+Q48+Q49</f>
        <v>0</v>
      </c>
      <c r="R40" s="94"/>
      <c r="S40" s="94">
        <f t="shared" si="18"/>
        <v>0</v>
      </c>
      <c r="T40" s="93">
        <f t="shared" si="17"/>
        <v>0</v>
      </c>
      <c r="U40" s="94">
        <f t="shared" si="17"/>
        <v>0</v>
      </c>
      <c r="V40" s="94">
        <f t="shared" si="17"/>
        <v>0</v>
      </c>
      <c r="W40" s="94">
        <f t="shared" si="17"/>
        <v>0</v>
      </c>
      <c r="X40" s="94">
        <f t="shared" si="17"/>
        <v>0</v>
      </c>
      <c r="Y40" s="97">
        <f t="shared" si="17"/>
        <v>0</v>
      </c>
      <c r="Z40" s="94">
        <f t="shared" si="17"/>
        <v>118845</v>
      </c>
      <c r="AA40" s="96">
        <f t="shared" si="17"/>
        <v>0</v>
      </c>
      <c r="AB40" s="485">
        <f t="shared" si="17"/>
        <v>71307</v>
      </c>
      <c r="AC40" s="97">
        <f t="shared" si="17"/>
        <v>0</v>
      </c>
      <c r="AD40" s="97">
        <f t="shared" si="17"/>
        <v>0</v>
      </c>
      <c r="AE40" s="332">
        <f t="shared" si="17"/>
        <v>95076</v>
      </c>
    </row>
    <row r="41" spans="1:31" s="41" customFormat="1" hidden="1" x14ac:dyDescent="0.25">
      <c r="A41" s="125" t="s">
        <v>176</v>
      </c>
      <c r="B41" s="53" t="s">
        <v>635</v>
      </c>
      <c r="C41" s="891" t="s">
        <v>177</v>
      </c>
      <c r="D41" s="892"/>
      <c r="E41" s="892"/>
      <c r="F41" s="417"/>
      <c r="G41" s="417"/>
      <c r="H41" s="256">
        <v>0</v>
      </c>
      <c r="I41" s="256">
        <v>0</v>
      </c>
      <c r="J41" s="256">
        <f>SUM(T41:AE41)</f>
        <v>0</v>
      </c>
      <c r="K41" s="155"/>
      <c r="L41" s="167">
        <f t="shared" si="3"/>
        <v>0</v>
      </c>
      <c r="M41" s="43"/>
      <c r="N41" s="13"/>
      <c r="O41" s="13"/>
      <c r="P41" s="13"/>
      <c r="Q41" s="13"/>
      <c r="R41" s="13"/>
      <c r="S41" s="13"/>
      <c r="T41" s="76"/>
      <c r="U41" s="13"/>
      <c r="V41" s="13"/>
      <c r="W41" s="13"/>
      <c r="X41" s="13"/>
      <c r="Y41" s="81"/>
      <c r="Z41" s="13"/>
      <c r="AA41" s="43"/>
      <c r="AB41" s="486"/>
      <c r="AC41" s="81"/>
      <c r="AD41" s="81"/>
      <c r="AE41" s="333"/>
    </row>
    <row r="42" spans="1:31" s="41" customFormat="1" hidden="1" x14ac:dyDescent="0.25">
      <c r="A42" s="125" t="s">
        <v>178</v>
      </c>
      <c r="B42" s="53" t="s">
        <v>636</v>
      </c>
      <c r="C42" s="891" t="s">
        <v>179</v>
      </c>
      <c r="D42" s="892"/>
      <c r="E42" s="892"/>
      <c r="F42" s="417"/>
      <c r="G42" s="417"/>
      <c r="H42" s="256">
        <v>0</v>
      </c>
      <c r="I42" s="256">
        <v>0</v>
      </c>
      <c r="J42" s="256">
        <f>SUM(T42:AE42)</f>
        <v>0</v>
      </c>
      <c r="K42" s="155"/>
      <c r="L42" s="167">
        <f t="shared" si="3"/>
        <v>0</v>
      </c>
      <c r="M42" s="43"/>
      <c r="N42" s="13"/>
      <c r="O42" s="13"/>
      <c r="P42" s="13"/>
      <c r="Q42" s="13"/>
      <c r="R42" s="13"/>
      <c r="S42" s="13"/>
      <c r="T42" s="76"/>
      <c r="U42" s="13"/>
      <c r="V42" s="13"/>
      <c r="W42" s="13"/>
      <c r="X42" s="13"/>
      <c r="Y42" s="81"/>
      <c r="Z42" s="13"/>
      <c r="AA42" s="43"/>
      <c r="AB42" s="486"/>
      <c r="AC42" s="81"/>
      <c r="AD42" s="81"/>
      <c r="AE42" s="333"/>
    </row>
    <row r="43" spans="1:31" s="41" customFormat="1" hidden="1" x14ac:dyDescent="0.25">
      <c r="A43" s="125" t="s">
        <v>180</v>
      </c>
      <c r="B43" s="53" t="s">
        <v>637</v>
      </c>
      <c r="C43" s="891" t="s">
        <v>181</v>
      </c>
      <c r="D43" s="892"/>
      <c r="E43" s="892"/>
      <c r="F43" s="417"/>
      <c r="G43" s="417"/>
      <c r="H43" s="256">
        <v>0</v>
      </c>
      <c r="I43" s="256">
        <v>0</v>
      </c>
      <c r="J43" s="256">
        <f>SUM(T43:AE43)</f>
        <v>0</v>
      </c>
      <c r="K43" s="155"/>
      <c r="L43" s="167">
        <f t="shared" si="3"/>
        <v>0</v>
      </c>
      <c r="M43" s="43"/>
      <c r="N43" s="13"/>
      <c r="O43" s="13"/>
      <c r="P43" s="13"/>
      <c r="Q43" s="13"/>
      <c r="R43" s="13"/>
      <c r="S43" s="13"/>
      <c r="T43" s="76"/>
      <c r="U43" s="13"/>
      <c r="V43" s="13"/>
      <c r="W43" s="13"/>
      <c r="X43" s="13"/>
      <c r="Y43" s="81"/>
      <c r="Z43" s="13"/>
      <c r="AA43" s="43"/>
      <c r="AB43" s="486"/>
      <c r="AC43" s="81"/>
      <c r="AD43" s="81"/>
      <c r="AE43" s="333"/>
    </row>
    <row r="44" spans="1:31" s="41" customFormat="1" hidden="1" x14ac:dyDescent="0.25">
      <c r="A44" s="125" t="s">
        <v>182</v>
      </c>
      <c r="B44" s="53" t="s">
        <v>638</v>
      </c>
      <c r="C44" s="891" t="s">
        <v>183</v>
      </c>
      <c r="D44" s="892"/>
      <c r="E44" s="892"/>
      <c r="F44" s="417"/>
      <c r="G44" s="417"/>
      <c r="H44" s="256">
        <v>0</v>
      </c>
      <c r="I44" s="256">
        <v>0</v>
      </c>
      <c r="J44" s="256">
        <f>SUM(T44:AE44)</f>
        <v>0</v>
      </c>
      <c r="K44" s="155"/>
      <c r="L44" s="167">
        <f t="shared" si="3"/>
        <v>0</v>
      </c>
      <c r="M44" s="43"/>
      <c r="N44" s="13"/>
      <c r="O44" s="13"/>
      <c r="P44" s="13"/>
      <c r="Q44" s="13"/>
      <c r="R44" s="13"/>
      <c r="S44" s="13"/>
      <c r="T44" s="76"/>
      <c r="U44" s="13"/>
      <c r="V44" s="13"/>
      <c r="W44" s="13"/>
      <c r="X44" s="13"/>
      <c r="Y44" s="81"/>
      <c r="Z44" s="13"/>
      <c r="AA44" s="43"/>
      <c r="AB44" s="486"/>
      <c r="AC44" s="81"/>
      <c r="AD44" s="81"/>
      <c r="AE44" s="333"/>
    </row>
    <row r="45" spans="1:31" s="18" customFormat="1" x14ac:dyDescent="0.25">
      <c r="A45" s="125" t="s">
        <v>184</v>
      </c>
      <c r="B45" s="53" t="s">
        <v>639</v>
      </c>
      <c r="C45" s="891" t="s">
        <v>185</v>
      </c>
      <c r="D45" s="892"/>
      <c r="E45" s="892"/>
      <c r="F45" s="417">
        <f>F46</f>
        <v>288248</v>
      </c>
      <c r="G45" s="417">
        <f>G46</f>
        <v>288248</v>
      </c>
      <c r="H45" s="256">
        <v>288248</v>
      </c>
      <c r="I45" s="256">
        <v>288248</v>
      </c>
      <c r="J45" s="256">
        <f>J46+J47</f>
        <v>285228</v>
      </c>
      <c r="K45" s="155">
        <f t="shared" ref="K45:AE45" si="19">K46+K47</f>
        <v>0</v>
      </c>
      <c r="L45" s="167">
        <f t="shared" si="3"/>
        <v>285228</v>
      </c>
      <c r="M45" s="43">
        <f t="shared" ref="M45:S45" si="20">M46+M47</f>
        <v>0</v>
      </c>
      <c r="N45" s="13">
        <f t="shared" si="20"/>
        <v>0</v>
      </c>
      <c r="O45" s="13">
        <f t="shared" si="20"/>
        <v>0</v>
      </c>
      <c r="P45" s="13">
        <f t="shared" si="20"/>
        <v>285228</v>
      </c>
      <c r="Q45" s="13">
        <f>Q46+Q47</f>
        <v>0</v>
      </c>
      <c r="R45" s="13"/>
      <c r="S45" s="13">
        <f t="shared" si="20"/>
        <v>0</v>
      </c>
      <c r="T45" s="76">
        <f t="shared" si="19"/>
        <v>0</v>
      </c>
      <c r="U45" s="13">
        <f t="shared" si="19"/>
        <v>0</v>
      </c>
      <c r="V45" s="13">
        <f t="shared" si="19"/>
        <v>0</v>
      </c>
      <c r="W45" s="13">
        <f t="shared" si="19"/>
        <v>0</v>
      </c>
      <c r="X45" s="13">
        <f t="shared" si="19"/>
        <v>0</v>
      </c>
      <c r="Y45" s="81">
        <f t="shared" si="19"/>
        <v>0</v>
      </c>
      <c r="Z45" s="13">
        <f t="shared" si="19"/>
        <v>118845</v>
      </c>
      <c r="AA45" s="43">
        <f t="shared" si="19"/>
        <v>0</v>
      </c>
      <c r="AB45" s="486">
        <f t="shared" si="19"/>
        <v>71307</v>
      </c>
      <c r="AC45" s="81">
        <f t="shared" si="19"/>
        <v>0</v>
      </c>
      <c r="AD45" s="81">
        <f t="shared" si="19"/>
        <v>0</v>
      </c>
      <c r="AE45" s="333">
        <f t="shared" si="19"/>
        <v>95076</v>
      </c>
    </row>
    <row r="46" spans="1:31" ht="15.75" thickBot="1" x14ac:dyDescent="0.3">
      <c r="B46" s="55"/>
      <c r="C46" s="267"/>
      <c r="D46" s="850" t="s">
        <v>1025</v>
      </c>
      <c r="E46" s="850"/>
      <c r="F46" s="418">
        <v>288248</v>
      </c>
      <c r="G46" s="418">
        <v>288248</v>
      </c>
      <c r="H46" s="249">
        <v>288248</v>
      </c>
      <c r="I46" s="249">
        <v>288248</v>
      </c>
      <c r="J46" s="249">
        <f>SUM(T46:AE46)</f>
        <v>285228</v>
      </c>
      <c r="K46" s="148"/>
      <c r="L46" s="166">
        <f t="shared" si="3"/>
        <v>285228</v>
      </c>
      <c r="M46" s="42"/>
      <c r="N46" s="1"/>
      <c r="O46" s="1"/>
      <c r="P46" s="1">
        <f>L46</f>
        <v>285228</v>
      </c>
      <c r="Q46" s="1"/>
      <c r="R46" s="1"/>
      <c r="S46" s="1"/>
      <c r="T46" s="74"/>
      <c r="U46" s="1"/>
      <c r="V46" s="1"/>
      <c r="W46" s="1"/>
      <c r="X46" s="1"/>
      <c r="Y46" s="80"/>
      <c r="Z46" s="1">
        <v>118845</v>
      </c>
      <c r="AA46" s="42"/>
      <c r="AB46" s="487">
        <v>71307</v>
      </c>
      <c r="AC46" s="80"/>
      <c r="AD46" s="80"/>
      <c r="AE46" s="740">
        <f>71307+23769</f>
        <v>95076</v>
      </c>
    </row>
    <row r="47" spans="1:31" ht="15.75" hidden="1" thickBot="1" x14ac:dyDescent="0.3">
      <c r="B47" s="55"/>
      <c r="C47" s="267"/>
      <c r="D47" s="850" t="s">
        <v>187</v>
      </c>
      <c r="E47" s="850"/>
      <c r="F47" s="418"/>
      <c r="G47" s="418"/>
      <c r="H47" s="249">
        <v>0</v>
      </c>
      <c r="I47" s="249">
        <v>0</v>
      </c>
      <c r="J47" s="249">
        <f>SUM(T47:AE47)</f>
        <v>0</v>
      </c>
      <c r="K47" s="148"/>
      <c r="L47" s="166">
        <f t="shared" si="3"/>
        <v>0</v>
      </c>
      <c r="M47" s="42"/>
      <c r="N47" s="1"/>
      <c r="O47" s="1"/>
      <c r="P47" s="1"/>
      <c r="Q47" s="1"/>
      <c r="R47" s="1"/>
      <c r="S47" s="1"/>
      <c r="T47" s="74"/>
      <c r="U47" s="1"/>
      <c r="V47" s="1"/>
      <c r="W47" s="1"/>
      <c r="X47" s="1"/>
      <c r="Y47" s="80"/>
      <c r="Z47" s="1"/>
      <c r="AA47" s="42"/>
      <c r="AB47" s="487"/>
      <c r="AC47" s="80"/>
      <c r="AD47" s="80"/>
      <c r="AE47" s="334"/>
    </row>
    <row r="48" spans="1:31" s="41" customFormat="1" ht="15.75" hidden="1" thickBot="1" x14ac:dyDescent="0.3">
      <c r="A48" s="125" t="s">
        <v>188</v>
      </c>
      <c r="B48" s="53" t="s">
        <v>640</v>
      </c>
      <c r="C48" s="898" t="s">
        <v>189</v>
      </c>
      <c r="D48" s="899"/>
      <c r="E48" s="899"/>
      <c r="F48" s="417"/>
      <c r="G48" s="417"/>
      <c r="H48" s="256">
        <v>0</v>
      </c>
      <c r="I48" s="256">
        <v>0</v>
      </c>
      <c r="J48" s="256">
        <f>SUM(T48:AE48)</f>
        <v>0</v>
      </c>
      <c r="K48" s="155"/>
      <c r="L48" s="167">
        <f t="shared" si="3"/>
        <v>0</v>
      </c>
      <c r="M48" s="43"/>
      <c r="N48" s="13"/>
      <c r="O48" s="13"/>
      <c r="P48" s="13"/>
      <c r="Q48" s="13"/>
      <c r="R48" s="13"/>
      <c r="S48" s="13"/>
      <c r="T48" s="76"/>
      <c r="U48" s="13"/>
      <c r="V48" s="13"/>
      <c r="W48" s="13"/>
      <c r="X48" s="13"/>
      <c r="Y48" s="81"/>
      <c r="Z48" s="13"/>
      <c r="AA48" s="43"/>
      <c r="AB48" s="486"/>
      <c r="AC48" s="81"/>
      <c r="AD48" s="81"/>
      <c r="AE48" s="333"/>
    </row>
    <row r="49" spans="1:31" s="41" customFormat="1" ht="15.75" hidden="1" thickBot="1" x14ac:dyDescent="0.3">
      <c r="A49" s="125" t="s">
        <v>190</v>
      </c>
      <c r="B49" s="53" t="s">
        <v>641</v>
      </c>
      <c r="C49" s="898" t="s">
        <v>191</v>
      </c>
      <c r="D49" s="899"/>
      <c r="E49" s="899"/>
      <c r="F49" s="417"/>
      <c r="G49" s="417"/>
      <c r="H49" s="256">
        <v>0</v>
      </c>
      <c r="I49" s="256">
        <v>0</v>
      </c>
      <c r="J49" s="256">
        <f>SUM(T49:AE49)</f>
        <v>0</v>
      </c>
      <c r="K49" s="155"/>
      <c r="L49" s="167">
        <f t="shared" si="3"/>
        <v>0</v>
      </c>
      <c r="M49" s="43"/>
      <c r="N49" s="13"/>
      <c r="O49" s="13"/>
      <c r="P49" s="13"/>
      <c r="Q49" s="13"/>
      <c r="R49" s="13"/>
      <c r="S49" s="13"/>
      <c r="T49" s="76"/>
      <c r="U49" s="13"/>
      <c r="V49" s="13"/>
      <c r="W49" s="13"/>
      <c r="X49" s="13"/>
      <c r="Y49" s="81"/>
      <c r="Z49" s="13"/>
      <c r="AA49" s="43"/>
      <c r="AB49" s="486"/>
      <c r="AC49" s="81"/>
      <c r="AD49" s="81"/>
      <c r="AE49" s="333"/>
    </row>
    <row r="50" spans="1:31" ht="15.75" hidden="1" thickBot="1" x14ac:dyDescent="0.3">
      <c r="B50" s="91" t="s">
        <v>642</v>
      </c>
      <c r="C50" s="873" t="s">
        <v>192</v>
      </c>
      <c r="D50" s="874"/>
      <c r="E50" s="874"/>
      <c r="F50" s="419"/>
      <c r="G50" s="419"/>
      <c r="H50" s="250">
        <v>0</v>
      </c>
      <c r="I50" s="250">
        <v>0</v>
      </c>
      <c r="J50" s="250">
        <f>J51+J52</f>
        <v>0</v>
      </c>
      <c r="K50" s="149">
        <f t="shared" ref="K50:AE50" si="21">K51+K52</f>
        <v>0</v>
      </c>
      <c r="L50" s="165">
        <f t="shared" si="3"/>
        <v>0</v>
      </c>
      <c r="M50" s="96">
        <f t="shared" ref="M50:S50" si="22">M51+M52</f>
        <v>0</v>
      </c>
      <c r="N50" s="94">
        <f t="shared" si="22"/>
        <v>0</v>
      </c>
      <c r="O50" s="94">
        <f t="shared" si="22"/>
        <v>0</v>
      </c>
      <c r="P50" s="94">
        <f t="shared" si="22"/>
        <v>0</v>
      </c>
      <c r="Q50" s="94">
        <f>Q51+Q52</f>
        <v>0</v>
      </c>
      <c r="R50" s="94"/>
      <c r="S50" s="94">
        <f t="shared" si="22"/>
        <v>0</v>
      </c>
      <c r="T50" s="93">
        <f t="shared" si="21"/>
        <v>0</v>
      </c>
      <c r="U50" s="94">
        <f t="shared" si="21"/>
        <v>0</v>
      </c>
      <c r="V50" s="94">
        <f t="shared" si="21"/>
        <v>0</v>
      </c>
      <c r="W50" s="94">
        <f t="shared" si="21"/>
        <v>0</v>
      </c>
      <c r="X50" s="94">
        <f t="shared" si="21"/>
        <v>0</v>
      </c>
      <c r="Y50" s="97">
        <f t="shared" si="21"/>
        <v>0</v>
      </c>
      <c r="Z50" s="94">
        <f t="shared" si="21"/>
        <v>0</v>
      </c>
      <c r="AA50" s="96">
        <f t="shared" si="21"/>
        <v>0</v>
      </c>
      <c r="AB50" s="485">
        <f t="shared" si="21"/>
        <v>0</v>
      </c>
      <c r="AC50" s="97">
        <f t="shared" si="21"/>
        <v>0</v>
      </c>
      <c r="AD50" s="97">
        <f t="shared" si="21"/>
        <v>0</v>
      </c>
      <c r="AE50" s="332">
        <f t="shared" si="21"/>
        <v>0</v>
      </c>
    </row>
    <row r="51" spans="1:31" s="41" customFormat="1" ht="15.75" hidden="1" thickBot="1" x14ac:dyDescent="0.3">
      <c r="A51" s="125" t="s">
        <v>193</v>
      </c>
      <c r="B51" s="53" t="s">
        <v>643</v>
      </c>
      <c r="C51" s="898" t="s">
        <v>194</v>
      </c>
      <c r="D51" s="899"/>
      <c r="E51" s="899"/>
      <c r="F51" s="417"/>
      <c r="G51" s="417"/>
      <c r="H51" s="256">
        <v>0</v>
      </c>
      <c r="I51" s="256">
        <v>0</v>
      </c>
      <c r="J51" s="256">
        <f>SUM(T51:AE51)</f>
        <v>0</v>
      </c>
      <c r="K51" s="155"/>
      <c r="L51" s="167">
        <f t="shared" si="3"/>
        <v>0</v>
      </c>
      <c r="M51" s="43"/>
      <c r="N51" s="13"/>
      <c r="O51" s="13"/>
      <c r="P51" s="13"/>
      <c r="Q51" s="13"/>
      <c r="R51" s="13"/>
      <c r="S51" s="13"/>
      <c r="T51" s="76"/>
      <c r="U51" s="13"/>
      <c r="V51" s="13"/>
      <c r="W51" s="13"/>
      <c r="X51" s="13"/>
      <c r="Y51" s="81"/>
      <c r="Z51" s="13"/>
      <c r="AA51" s="43"/>
      <c r="AB51" s="486"/>
      <c r="AC51" s="81"/>
      <c r="AD51" s="81"/>
      <c r="AE51" s="333"/>
    </row>
    <row r="52" spans="1:31" s="41" customFormat="1" ht="15.75" hidden="1" thickBot="1" x14ac:dyDescent="0.3">
      <c r="A52" s="125" t="s">
        <v>195</v>
      </c>
      <c r="B52" s="53" t="s">
        <v>644</v>
      </c>
      <c r="C52" s="898" t="s">
        <v>196</v>
      </c>
      <c r="D52" s="899"/>
      <c r="E52" s="899"/>
      <c r="F52" s="417"/>
      <c r="G52" s="417"/>
      <c r="H52" s="256">
        <v>0</v>
      </c>
      <c r="I52" s="256">
        <v>0</v>
      </c>
      <c r="J52" s="256">
        <f>SUM(T52:AE52)</f>
        <v>0</v>
      </c>
      <c r="K52" s="155"/>
      <c r="L52" s="167">
        <f t="shared" si="3"/>
        <v>0</v>
      </c>
      <c r="M52" s="43"/>
      <c r="N52" s="13"/>
      <c r="O52" s="13"/>
      <c r="P52" s="13"/>
      <c r="Q52" s="13"/>
      <c r="R52" s="13"/>
      <c r="S52" s="13"/>
      <c r="T52" s="76"/>
      <c r="U52" s="13"/>
      <c r="V52" s="13"/>
      <c r="W52" s="13"/>
      <c r="X52" s="13"/>
      <c r="Y52" s="81"/>
      <c r="Z52" s="13"/>
      <c r="AA52" s="43"/>
      <c r="AB52" s="486"/>
      <c r="AC52" s="81"/>
      <c r="AD52" s="81"/>
      <c r="AE52" s="333"/>
    </row>
    <row r="53" spans="1:31" ht="15.75" hidden="1" thickBot="1" x14ac:dyDescent="0.3">
      <c r="B53" s="91" t="s">
        <v>645</v>
      </c>
      <c r="C53" s="873" t="s">
        <v>197</v>
      </c>
      <c r="D53" s="874"/>
      <c r="E53" s="874"/>
      <c r="F53" s="419"/>
      <c r="G53" s="419"/>
      <c r="H53" s="250">
        <v>0</v>
      </c>
      <c r="I53" s="250">
        <v>0</v>
      </c>
      <c r="J53" s="250">
        <f>J54+J55+J56+J57+J58</f>
        <v>0</v>
      </c>
      <c r="K53" s="149">
        <f t="shared" ref="K53:AE53" si="23">K54+K55+K56+K57+K58</f>
        <v>0</v>
      </c>
      <c r="L53" s="165">
        <f t="shared" si="3"/>
        <v>0</v>
      </c>
      <c r="M53" s="96">
        <f t="shared" ref="M53:S53" si="24">M54+M55+M56+M57+M58</f>
        <v>0</v>
      </c>
      <c r="N53" s="94">
        <f t="shared" si="24"/>
        <v>0</v>
      </c>
      <c r="O53" s="94">
        <f t="shared" si="24"/>
        <v>0</v>
      </c>
      <c r="P53" s="94">
        <f t="shared" si="24"/>
        <v>0</v>
      </c>
      <c r="Q53" s="94">
        <f>Q54+Q55+Q56+Q57+Q58</f>
        <v>0</v>
      </c>
      <c r="R53" s="94"/>
      <c r="S53" s="94">
        <f t="shared" si="24"/>
        <v>0</v>
      </c>
      <c r="T53" s="93">
        <f t="shared" si="23"/>
        <v>0</v>
      </c>
      <c r="U53" s="94">
        <f t="shared" si="23"/>
        <v>0</v>
      </c>
      <c r="V53" s="94">
        <f t="shared" si="23"/>
        <v>0</v>
      </c>
      <c r="W53" s="94">
        <f t="shared" si="23"/>
        <v>0</v>
      </c>
      <c r="X53" s="94">
        <f t="shared" si="23"/>
        <v>0</v>
      </c>
      <c r="Y53" s="97">
        <f t="shared" si="23"/>
        <v>0</v>
      </c>
      <c r="Z53" s="94">
        <f t="shared" si="23"/>
        <v>0</v>
      </c>
      <c r="AA53" s="96">
        <f t="shared" si="23"/>
        <v>0</v>
      </c>
      <c r="AB53" s="485">
        <f t="shared" si="23"/>
        <v>0</v>
      </c>
      <c r="AC53" s="97">
        <f t="shared" si="23"/>
        <v>0</v>
      </c>
      <c r="AD53" s="97">
        <f t="shared" si="23"/>
        <v>0</v>
      </c>
      <c r="AE53" s="332">
        <f t="shared" si="23"/>
        <v>0</v>
      </c>
    </row>
    <row r="54" spans="1:31" s="41" customFormat="1" ht="15.75" hidden="1" thickBot="1" x14ac:dyDescent="0.3">
      <c r="A54" s="125" t="s">
        <v>198</v>
      </c>
      <c r="B54" s="53" t="s">
        <v>646</v>
      </c>
      <c r="C54" s="898" t="s">
        <v>878</v>
      </c>
      <c r="D54" s="899"/>
      <c r="E54" s="899"/>
      <c r="F54" s="417"/>
      <c r="G54" s="417"/>
      <c r="H54" s="256">
        <v>0</v>
      </c>
      <c r="I54" s="256">
        <v>0</v>
      </c>
      <c r="J54" s="256">
        <f>SUM(T54:AE54)</f>
        <v>0</v>
      </c>
      <c r="K54" s="155"/>
      <c r="L54" s="167">
        <f t="shared" si="3"/>
        <v>0</v>
      </c>
      <c r="M54" s="43"/>
      <c r="N54" s="13"/>
      <c r="O54" s="13"/>
      <c r="P54" s="13"/>
      <c r="Q54" s="13"/>
      <c r="R54" s="13"/>
      <c r="S54" s="13"/>
      <c r="T54" s="76"/>
      <c r="U54" s="13"/>
      <c r="V54" s="13"/>
      <c r="W54" s="13"/>
      <c r="X54" s="13"/>
      <c r="Y54" s="81"/>
      <c r="Z54" s="13"/>
      <c r="AA54" s="43"/>
      <c r="AB54" s="486"/>
      <c r="AC54" s="81"/>
      <c r="AD54" s="81"/>
      <c r="AE54" s="333"/>
    </row>
    <row r="55" spans="1:31" s="41" customFormat="1" ht="15.75" hidden="1" thickBot="1" x14ac:dyDescent="0.3">
      <c r="A55" s="125" t="s">
        <v>199</v>
      </c>
      <c r="B55" s="53" t="s">
        <v>647</v>
      </c>
      <c r="C55" s="898" t="s">
        <v>200</v>
      </c>
      <c r="D55" s="899"/>
      <c r="E55" s="899"/>
      <c r="F55" s="417"/>
      <c r="G55" s="417"/>
      <c r="H55" s="256">
        <v>0</v>
      </c>
      <c r="I55" s="256">
        <v>0</v>
      </c>
      <c r="J55" s="256">
        <f>SUM(T55:AE55)</f>
        <v>0</v>
      </c>
      <c r="K55" s="155"/>
      <c r="L55" s="167">
        <f t="shared" si="3"/>
        <v>0</v>
      </c>
      <c r="M55" s="43"/>
      <c r="N55" s="13"/>
      <c r="O55" s="13"/>
      <c r="P55" s="13"/>
      <c r="Q55" s="13"/>
      <c r="R55" s="13"/>
      <c r="S55" s="13"/>
      <c r="T55" s="76"/>
      <c r="U55" s="13"/>
      <c r="V55" s="13"/>
      <c r="W55" s="13"/>
      <c r="X55" s="13"/>
      <c r="Y55" s="81"/>
      <c r="Z55" s="13"/>
      <c r="AA55" s="43"/>
      <c r="AB55" s="486"/>
      <c r="AC55" s="81"/>
      <c r="AD55" s="81"/>
      <c r="AE55" s="333"/>
    </row>
    <row r="56" spans="1:31" s="41" customFormat="1" ht="15.75" hidden="1" thickBot="1" x14ac:dyDescent="0.3">
      <c r="A56" s="125" t="s">
        <v>201</v>
      </c>
      <c r="B56" s="53" t="s">
        <v>648</v>
      </c>
      <c r="C56" s="898" t="s">
        <v>202</v>
      </c>
      <c r="D56" s="899"/>
      <c r="E56" s="899"/>
      <c r="F56" s="417"/>
      <c r="G56" s="417"/>
      <c r="H56" s="256">
        <v>0</v>
      </c>
      <c r="I56" s="256">
        <v>0</v>
      </c>
      <c r="J56" s="256">
        <f>SUM(T56:AE56)</f>
        <v>0</v>
      </c>
      <c r="K56" s="155"/>
      <c r="L56" s="167">
        <f t="shared" si="3"/>
        <v>0</v>
      </c>
      <c r="M56" s="43"/>
      <c r="N56" s="13"/>
      <c r="O56" s="13"/>
      <c r="P56" s="13"/>
      <c r="Q56" s="13"/>
      <c r="R56" s="13"/>
      <c r="S56" s="13"/>
      <c r="T56" s="76"/>
      <c r="U56" s="13"/>
      <c r="V56" s="13"/>
      <c r="W56" s="13"/>
      <c r="X56" s="13"/>
      <c r="Y56" s="81"/>
      <c r="Z56" s="13"/>
      <c r="AA56" s="43"/>
      <c r="AB56" s="486"/>
      <c r="AC56" s="81"/>
      <c r="AD56" s="81"/>
      <c r="AE56" s="333"/>
    </row>
    <row r="57" spans="1:31" s="41" customFormat="1" ht="15.75" hidden="1" thickBot="1" x14ac:dyDescent="0.3">
      <c r="A57" s="125" t="s">
        <v>203</v>
      </c>
      <c r="B57" s="53" t="s">
        <v>649</v>
      </c>
      <c r="C57" s="898" t="s">
        <v>204</v>
      </c>
      <c r="D57" s="899"/>
      <c r="E57" s="899"/>
      <c r="F57" s="417"/>
      <c r="G57" s="417"/>
      <c r="H57" s="256">
        <v>0</v>
      </c>
      <c r="I57" s="256">
        <v>0</v>
      </c>
      <c r="J57" s="256">
        <f>SUM(T57:AE57)</f>
        <v>0</v>
      </c>
      <c r="K57" s="155"/>
      <c r="L57" s="167">
        <f t="shared" si="3"/>
        <v>0</v>
      </c>
      <c r="M57" s="43"/>
      <c r="N57" s="13"/>
      <c r="O57" s="13"/>
      <c r="P57" s="13"/>
      <c r="Q57" s="13"/>
      <c r="R57" s="13"/>
      <c r="S57" s="13"/>
      <c r="T57" s="76"/>
      <c r="U57" s="13"/>
      <c r="V57" s="13"/>
      <c r="W57" s="13"/>
      <c r="X57" s="13"/>
      <c r="Y57" s="81"/>
      <c r="Z57" s="13"/>
      <c r="AA57" s="43"/>
      <c r="AB57" s="486"/>
      <c r="AC57" s="81"/>
      <c r="AD57" s="81"/>
      <c r="AE57" s="333"/>
    </row>
    <row r="58" spans="1:31" s="41" customFormat="1" ht="15.75" hidden="1" thickBot="1" x14ac:dyDescent="0.3">
      <c r="A58" s="125" t="s">
        <v>205</v>
      </c>
      <c r="B58" s="195" t="s">
        <v>650</v>
      </c>
      <c r="C58" s="903" t="s">
        <v>206</v>
      </c>
      <c r="D58" s="904"/>
      <c r="E58" s="904"/>
      <c r="F58" s="439"/>
      <c r="G58" s="439"/>
      <c r="H58" s="270">
        <v>0</v>
      </c>
      <c r="I58" s="270">
        <v>0</v>
      </c>
      <c r="J58" s="270">
        <f>SUM(T58:AE58)</f>
        <v>0</v>
      </c>
      <c r="K58" s="196"/>
      <c r="L58" s="167">
        <f t="shared" si="3"/>
        <v>0</v>
      </c>
      <c r="M58" s="43"/>
      <c r="N58" s="13"/>
      <c r="O58" s="13"/>
      <c r="P58" s="13"/>
      <c r="Q58" s="13"/>
      <c r="R58" s="13"/>
      <c r="S58" s="13"/>
      <c r="T58" s="76"/>
      <c r="U58" s="13"/>
      <c r="V58" s="13"/>
      <c r="W58" s="13"/>
      <c r="X58" s="13"/>
      <c r="Y58" s="81"/>
      <c r="Z58" s="13"/>
      <c r="AA58" s="43"/>
      <c r="AB58" s="486"/>
      <c r="AC58" s="81"/>
      <c r="AD58" s="81"/>
      <c r="AE58" s="333"/>
    </row>
    <row r="59" spans="1:31" ht="15.75" thickBot="1" x14ac:dyDescent="0.3">
      <c r="B59" s="83" t="s">
        <v>207</v>
      </c>
      <c r="C59" s="877" t="s">
        <v>208</v>
      </c>
      <c r="D59" s="878"/>
      <c r="E59" s="878"/>
      <c r="F59" s="410">
        <f>F65+F66+F70</f>
        <v>2180560</v>
      </c>
      <c r="G59" s="410">
        <f>G65+G66+G70</f>
        <v>2005560</v>
      </c>
      <c r="H59" s="252">
        <v>1728578</v>
      </c>
      <c r="I59" s="252">
        <v>1676587</v>
      </c>
      <c r="J59" s="252">
        <f>J60+J61+J62+J63+J64+J65+J66+J70</f>
        <v>1676587</v>
      </c>
      <c r="K59" s="151">
        <f t="shared" ref="K59:AE59" si="25">K60+K61+K62+K63+K64+K65+K66+K70</f>
        <v>0</v>
      </c>
      <c r="L59" s="163">
        <f t="shared" si="3"/>
        <v>1676587</v>
      </c>
      <c r="M59" s="88">
        <f t="shared" ref="M59:S59" si="26">M60+M61+M62+M63+M64+M65+M66+M70</f>
        <v>0</v>
      </c>
      <c r="N59" s="86">
        <f t="shared" si="26"/>
        <v>0</v>
      </c>
      <c r="O59" s="86">
        <f t="shared" si="26"/>
        <v>0</v>
      </c>
      <c r="P59" s="86">
        <f t="shared" si="26"/>
        <v>0</v>
      </c>
      <c r="Q59" s="86">
        <f>Q60+Q61+Q62+Q63+Q64+Q65+Q66+Q70</f>
        <v>0</v>
      </c>
      <c r="R59" s="86"/>
      <c r="S59" s="86">
        <f t="shared" si="26"/>
        <v>1676587</v>
      </c>
      <c r="T59" s="85">
        <f t="shared" si="25"/>
        <v>102730</v>
      </c>
      <c r="U59" s="86">
        <f t="shared" si="25"/>
        <v>10000</v>
      </c>
      <c r="V59" s="86">
        <f t="shared" si="25"/>
        <v>13300</v>
      </c>
      <c r="W59" s="86">
        <f t="shared" si="25"/>
        <v>19835</v>
      </c>
      <c r="X59" s="86">
        <f t="shared" si="25"/>
        <v>232740</v>
      </c>
      <c r="Y59" s="89">
        <f t="shared" si="25"/>
        <v>33000</v>
      </c>
      <c r="Z59" s="86">
        <f t="shared" si="25"/>
        <v>19000</v>
      </c>
      <c r="AA59" s="88">
        <f t="shared" si="25"/>
        <v>96000</v>
      </c>
      <c r="AB59" s="482">
        <f t="shared" si="25"/>
        <v>127000</v>
      </c>
      <c r="AC59" s="89">
        <f t="shared" si="25"/>
        <v>72000</v>
      </c>
      <c r="AD59" s="89">
        <f t="shared" si="25"/>
        <v>83000</v>
      </c>
      <c r="AE59" s="329">
        <f t="shared" si="25"/>
        <v>867982</v>
      </c>
    </row>
    <row r="60" spans="1:31" s="18" customFormat="1" hidden="1" x14ac:dyDescent="0.25">
      <c r="A60" s="125" t="s">
        <v>879</v>
      </c>
      <c r="B60" s="114" t="s">
        <v>880</v>
      </c>
      <c r="C60" s="900" t="s">
        <v>881</v>
      </c>
      <c r="D60" s="901"/>
      <c r="E60" s="901"/>
      <c r="F60" s="416"/>
      <c r="G60" s="416"/>
      <c r="H60" s="248">
        <v>0</v>
      </c>
      <c r="I60" s="248">
        <v>0</v>
      </c>
      <c r="J60" s="248">
        <f t="shared" ref="J60:J65" si="27">SUM(T60:AE60)</f>
        <v>0</v>
      </c>
      <c r="K60" s="147"/>
      <c r="L60" s="165">
        <f t="shared" si="3"/>
        <v>0</v>
      </c>
      <c r="M60" s="96"/>
      <c r="N60" s="94"/>
      <c r="O60" s="94"/>
      <c r="P60" s="94"/>
      <c r="Q60" s="94"/>
      <c r="R60" s="94"/>
      <c r="S60" s="94"/>
      <c r="T60" s="93"/>
      <c r="U60" s="94"/>
      <c r="V60" s="94"/>
      <c r="W60" s="94"/>
      <c r="X60" s="94"/>
      <c r="Y60" s="97"/>
      <c r="Z60" s="94"/>
      <c r="AA60" s="96"/>
      <c r="AB60" s="485"/>
      <c r="AC60" s="97"/>
      <c r="AD60" s="97"/>
      <c r="AE60" s="332"/>
    </row>
    <row r="61" spans="1:31" s="18" customFormat="1" hidden="1" x14ac:dyDescent="0.25">
      <c r="A61" s="125" t="s">
        <v>209</v>
      </c>
      <c r="B61" s="114" t="s">
        <v>651</v>
      </c>
      <c r="C61" s="900" t="s">
        <v>210</v>
      </c>
      <c r="D61" s="901"/>
      <c r="E61" s="901"/>
      <c r="F61" s="416"/>
      <c r="G61" s="416"/>
      <c r="H61" s="248">
        <v>0</v>
      </c>
      <c r="I61" s="248">
        <v>0</v>
      </c>
      <c r="J61" s="248">
        <f t="shared" si="27"/>
        <v>0</v>
      </c>
      <c r="K61" s="147"/>
      <c r="L61" s="165">
        <f t="shared" si="3"/>
        <v>0</v>
      </c>
      <c r="M61" s="96"/>
      <c r="N61" s="94"/>
      <c r="O61" s="94"/>
      <c r="P61" s="94"/>
      <c r="Q61" s="94"/>
      <c r="R61" s="94"/>
      <c r="S61" s="94"/>
      <c r="T61" s="93"/>
      <c r="U61" s="94"/>
      <c r="V61" s="94"/>
      <c r="W61" s="94"/>
      <c r="X61" s="94"/>
      <c r="Y61" s="97"/>
      <c r="Z61" s="94"/>
      <c r="AA61" s="96"/>
      <c r="AB61" s="485"/>
      <c r="AC61" s="97"/>
      <c r="AD61" s="97"/>
      <c r="AE61" s="332"/>
    </row>
    <row r="62" spans="1:31" s="18" customFormat="1" hidden="1" x14ac:dyDescent="0.25">
      <c r="A62" s="125" t="s">
        <v>211</v>
      </c>
      <c r="B62" s="91" t="s">
        <v>652</v>
      </c>
      <c r="C62" s="873" t="s">
        <v>352</v>
      </c>
      <c r="D62" s="874"/>
      <c r="E62" s="874"/>
      <c r="F62" s="419"/>
      <c r="G62" s="419"/>
      <c r="H62" s="250">
        <v>0</v>
      </c>
      <c r="I62" s="250">
        <v>0</v>
      </c>
      <c r="J62" s="250">
        <f t="shared" si="27"/>
        <v>0</v>
      </c>
      <c r="K62" s="149"/>
      <c r="L62" s="165">
        <f t="shared" si="3"/>
        <v>0</v>
      </c>
      <c r="M62" s="96"/>
      <c r="N62" s="94"/>
      <c r="O62" s="94"/>
      <c r="P62" s="94"/>
      <c r="Q62" s="94"/>
      <c r="R62" s="94"/>
      <c r="S62" s="94"/>
      <c r="T62" s="93"/>
      <c r="U62" s="94"/>
      <c r="V62" s="94"/>
      <c r="W62" s="94"/>
      <c r="X62" s="94"/>
      <c r="Y62" s="97"/>
      <c r="Z62" s="94"/>
      <c r="AA62" s="96"/>
      <c r="AB62" s="485"/>
      <c r="AC62" s="97"/>
      <c r="AD62" s="97"/>
      <c r="AE62" s="332"/>
    </row>
    <row r="63" spans="1:31" s="18" customFormat="1" hidden="1" x14ac:dyDescent="0.25">
      <c r="A63" s="125" t="s">
        <v>212</v>
      </c>
      <c r="B63" s="114" t="s">
        <v>653</v>
      </c>
      <c r="C63" s="873" t="s">
        <v>882</v>
      </c>
      <c r="D63" s="874"/>
      <c r="E63" s="874"/>
      <c r="F63" s="419"/>
      <c r="G63" s="419"/>
      <c r="H63" s="250">
        <v>0</v>
      </c>
      <c r="I63" s="250">
        <v>0</v>
      </c>
      <c r="J63" s="250">
        <f t="shared" si="27"/>
        <v>0</v>
      </c>
      <c r="K63" s="149"/>
      <c r="L63" s="165">
        <f t="shared" si="3"/>
        <v>0</v>
      </c>
      <c r="M63" s="96"/>
      <c r="N63" s="94"/>
      <c r="O63" s="94"/>
      <c r="P63" s="94"/>
      <c r="Q63" s="94"/>
      <c r="R63" s="94"/>
      <c r="S63" s="94"/>
      <c r="T63" s="93"/>
      <c r="U63" s="94"/>
      <c r="V63" s="94"/>
      <c r="W63" s="94"/>
      <c r="X63" s="94"/>
      <c r="Y63" s="97"/>
      <c r="Z63" s="94"/>
      <c r="AA63" s="96"/>
      <c r="AB63" s="485"/>
      <c r="AC63" s="97"/>
      <c r="AD63" s="97"/>
      <c r="AE63" s="332"/>
    </row>
    <row r="64" spans="1:31" s="18" customFormat="1" hidden="1" x14ac:dyDescent="0.25">
      <c r="A64" s="125" t="s">
        <v>213</v>
      </c>
      <c r="B64" s="91" t="s">
        <v>654</v>
      </c>
      <c r="C64" s="873" t="s">
        <v>883</v>
      </c>
      <c r="D64" s="874"/>
      <c r="E64" s="874"/>
      <c r="F64" s="419"/>
      <c r="G64" s="419"/>
      <c r="H64" s="250">
        <v>0</v>
      </c>
      <c r="I64" s="250">
        <v>0</v>
      </c>
      <c r="J64" s="250">
        <f t="shared" si="27"/>
        <v>0</v>
      </c>
      <c r="K64" s="149"/>
      <c r="L64" s="165">
        <f t="shared" si="3"/>
        <v>0</v>
      </c>
      <c r="M64" s="96"/>
      <c r="N64" s="94"/>
      <c r="O64" s="94"/>
      <c r="P64" s="94"/>
      <c r="Q64" s="94"/>
      <c r="R64" s="94"/>
      <c r="S64" s="94"/>
      <c r="T64" s="93"/>
      <c r="U64" s="94"/>
      <c r="V64" s="94"/>
      <c r="W64" s="94"/>
      <c r="X64" s="94"/>
      <c r="Y64" s="97"/>
      <c r="Z64" s="94"/>
      <c r="AA64" s="96"/>
      <c r="AB64" s="485"/>
      <c r="AC64" s="97"/>
      <c r="AD64" s="97"/>
      <c r="AE64" s="332"/>
    </row>
    <row r="65" spans="1:32" s="18" customFormat="1" x14ac:dyDescent="0.25">
      <c r="A65" s="125" t="s">
        <v>214</v>
      </c>
      <c r="B65" s="114" t="s">
        <v>655</v>
      </c>
      <c r="C65" s="873" t="s">
        <v>215</v>
      </c>
      <c r="D65" s="874"/>
      <c r="E65" s="874"/>
      <c r="F65" s="419">
        <v>600000</v>
      </c>
      <c r="G65" s="419">
        <v>0</v>
      </c>
      <c r="H65" s="250">
        <v>0</v>
      </c>
      <c r="I65" s="250">
        <v>0</v>
      </c>
      <c r="J65" s="250">
        <f t="shared" si="27"/>
        <v>0</v>
      </c>
      <c r="K65" s="149"/>
      <c r="L65" s="165">
        <f t="shared" si="3"/>
        <v>0</v>
      </c>
      <c r="M65" s="96"/>
      <c r="N65" s="94"/>
      <c r="O65" s="94"/>
      <c r="P65" s="94"/>
      <c r="Q65" s="94">
        <f>L65</f>
        <v>0</v>
      </c>
      <c r="R65" s="94"/>
      <c r="S65" s="94"/>
      <c r="T65" s="93"/>
      <c r="U65" s="94"/>
      <c r="V65" s="94"/>
      <c r="W65" s="94"/>
      <c r="X65" s="94"/>
      <c r="Y65" s="97"/>
      <c r="Z65" s="94"/>
      <c r="AA65" s="96"/>
      <c r="AB65" s="485"/>
      <c r="AC65" s="97"/>
      <c r="AD65" s="97"/>
      <c r="AE65" s="332"/>
    </row>
    <row r="66" spans="1:32" s="18" customFormat="1" x14ac:dyDescent="0.25">
      <c r="A66" s="125" t="s">
        <v>216</v>
      </c>
      <c r="B66" s="91" t="s">
        <v>656</v>
      </c>
      <c r="C66" s="873" t="s">
        <v>217</v>
      </c>
      <c r="D66" s="874"/>
      <c r="E66" s="874"/>
      <c r="F66" s="419">
        <f>F68</f>
        <v>100000</v>
      </c>
      <c r="G66" s="419">
        <f>G68</f>
        <v>100000</v>
      </c>
      <c r="H66" s="250">
        <v>100000</v>
      </c>
      <c r="I66" s="250">
        <v>100000</v>
      </c>
      <c r="J66" s="250">
        <f>J67+J68+J69</f>
        <v>100000</v>
      </c>
      <c r="K66" s="149">
        <f t="shared" ref="K66:AE66" si="28">K67+K68+K69</f>
        <v>0</v>
      </c>
      <c r="L66" s="165">
        <f t="shared" si="3"/>
        <v>100000</v>
      </c>
      <c r="M66" s="96">
        <f t="shared" ref="M66:S66" si="29">M67+M68+M69</f>
        <v>0</v>
      </c>
      <c r="N66" s="94">
        <f t="shared" si="29"/>
        <v>0</v>
      </c>
      <c r="O66" s="94">
        <f t="shared" si="29"/>
        <v>0</v>
      </c>
      <c r="P66" s="94">
        <f t="shared" si="29"/>
        <v>0</v>
      </c>
      <c r="Q66" s="94">
        <f>Q67+Q68+Q69</f>
        <v>0</v>
      </c>
      <c r="R66" s="94"/>
      <c r="S66" s="94">
        <f t="shared" si="29"/>
        <v>100000</v>
      </c>
      <c r="T66" s="93">
        <f t="shared" si="28"/>
        <v>50000</v>
      </c>
      <c r="U66" s="94">
        <f t="shared" si="28"/>
        <v>0</v>
      </c>
      <c r="V66" s="94">
        <f t="shared" si="28"/>
        <v>0</v>
      </c>
      <c r="W66" s="94">
        <f t="shared" si="28"/>
        <v>0</v>
      </c>
      <c r="X66" s="94">
        <f t="shared" si="28"/>
        <v>0</v>
      </c>
      <c r="Y66" s="97">
        <f t="shared" si="28"/>
        <v>0</v>
      </c>
      <c r="Z66" s="94">
        <f t="shared" si="28"/>
        <v>0</v>
      </c>
      <c r="AA66" s="96">
        <f t="shared" si="28"/>
        <v>50000</v>
      </c>
      <c r="AB66" s="485">
        <f t="shared" si="28"/>
        <v>0</v>
      </c>
      <c r="AC66" s="97">
        <f t="shared" si="28"/>
        <v>0</v>
      </c>
      <c r="AD66" s="97">
        <f t="shared" si="28"/>
        <v>0</v>
      </c>
      <c r="AE66" s="332">
        <f t="shared" si="28"/>
        <v>0</v>
      </c>
    </row>
    <row r="67" spans="1:32" hidden="1" x14ac:dyDescent="0.25">
      <c r="B67" s="55"/>
      <c r="C67" s="2"/>
      <c r="D67" s="850" t="s">
        <v>343</v>
      </c>
      <c r="E67" s="850"/>
      <c r="F67" s="418"/>
      <c r="G67" s="418"/>
      <c r="H67" s="249">
        <v>0</v>
      </c>
      <c r="I67" s="249">
        <v>0</v>
      </c>
      <c r="J67" s="249">
        <f>SUM(T67:AE67)</f>
        <v>0</v>
      </c>
      <c r="K67" s="148"/>
      <c r="L67" s="166">
        <f t="shared" si="3"/>
        <v>0</v>
      </c>
      <c r="M67" s="42"/>
      <c r="N67" s="1"/>
      <c r="O67" s="1"/>
      <c r="P67" s="1"/>
      <c r="Q67" s="1"/>
      <c r="R67" s="1"/>
      <c r="S67" s="1"/>
      <c r="T67" s="74"/>
      <c r="U67" s="1"/>
      <c r="V67" s="1"/>
      <c r="W67" s="1"/>
      <c r="X67" s="1"/>
      <c r="Y67" s="80"/>
      <c r="Z67" s="1"/>
      <c r="AA67" s="42"/>
      <c r="AB67" s="487"/>
      <c r="AC67" s="80"/>
      <c r="AD67" s="80"/>
      <c r="AE67" s="334"/>
      <c r="AF67" s="21"/>
    </row>
    <row r="68" spans="1:32" s="208" customFormat="1" x14ac:dyDescent="0.25">
      <c r="A68" s="300"/>
      <c r="B68" s="188"/>
      <c r="C68" s="197"/>
      <c r="D68" s="883" t="s">
        <v>344</v>
      </c>
      <c r="E68" s="883"/>
      <c r="F68" s="420">
        <v>100000</v>
      </c>
      <c r="G68" s="420">
        <v>100000</v>
      </c>
      <c r="H68" s="269">
        <v>100000</v>
      </c>
      <c r="I68" s="269">
        <v>100000</v>
      </c>
      <c r="J68" s="269">
        <f>SUM(T68:AE68)</f>
        <v>100000</v>
      </c>
      <c r="K68" s="189"/>
      <c r="L68" s="190">
        <f t="shared" si="3"/>
        <v>100000</v>
      </c>
      <c r="M68" s="191"/>
      <c r="N68" s="192"/>
      <c r="O68" s="192"/>
      <c r="P68" s="192"/>
      <c r="Q68" s="192">
        <f>K68</f>
        <v>0</v>
      </c>
      <c r="R68" s="192"/>
      <c r="S68" s="192">
        <f>L68</f>
        <v>100000</v>
      </c>
      <c r="T68" s="198">
        <v>50000</v>
      </c>
      <c r="U68" s="192"/>
      <c r="V68" s="192"/>
      <c r="W68" s="192"/>
      <c r="X68" s="192"/>
      <c r="Y68" s="193"/>
      <c r="Z68" s="192"/>
      <c r="AA68" s="191">
        <v>50000</v>
      </c>
      <c r="AB68" s="484"/>
      <c r="AC68" s="193"/>
      <c r="AD68" s="193"/>
      <c r="AE68" s="331"/>
    </row>
    <row r="69" spans="1:32" hidden="1" x14ac:dyDescent="0.25">
      <c r="B69" s="55"/>
      <c r="C69" s="2"/>
      <c r="D69" s="850" t="s">
        <v>345</v>
      </c>
      <c r="E69" s="850"/>
      <c r="F69" s="418"/>
      <c r="G69" s="418"/>
      <c r="H69" s="249">
        <v>0</v>
      </c>
      <c r="I69" s="249">
        <v>0</v>
      </c>
      <c r="J69" s="249">
        <f>SUM(T69:AE69)</f>
        <v>0</v>
      </c>
      <c r="K69" s="148"/>
      <c r="L69" s="166">
        <f t="shared" si="3"/>
        <v>0</v>
      </c>
      <c r="M69" s="42"/>
      <c r="N69" s="1"/>
      <c r="O69" s="1"/>
      <c r="P69" s="1"/>
      <c r="Q69" s="1"/>
      <c r="R69" s="1"/>
      <c r="S69" s="1"/>
      <c r="T69" s="74"/>
      <c r="U69" s="1"/>
      <c r="V69" s="1"/>
      <c r="W69" s="1"/>
      <c r="X69" s="1"/>
      <c r="Y69" s="80"/>
      <c r="Z69" s="1"/>
      <c r="AA69" s="42"/>
      <c r="AB69" s="487"/>
      <c r="AC69" s="80"/>
      <c r="AD69" s="80"/>
      <c r="AE69" s="334"/>
    </row>
    <row r="70" spans="1:32" s="18" customFormat="1" x14ac:dyDescent="0.25">
      <c r="A70" s="125" t="s">
        <v>218</v>
      </c>
      <c r="B70" s="91" t="s">
        <v>657</v>
      </c>
      <c r="C70" s="873" t="s">
        <v>219</v>
      </c>
      <c r="D70" s="874"/>
      <c r="E70" s="874"/>
      <c r="F70" s="419">
        <f>F71+F74+F75+F76</f>
        <v>1480560</v>
      </c>
      <c r="G70" s="419">
        <f>G71+G74+G75+G76</f>
        <v>1905560</v>
      </c>
      <c r="H70" s="250">
        <v>1628578</v>
      </c>
      <c r="I70" s="250">
        <v>1576587</v>
      </c>
      <c r="J70" s="250">
        <f>J71+J74+J75+J76</f>
        <v>1576587</v>
      </c>
      <c r="K70" s="149">
        <f t="shared" ref="K70:AE70" si="30">K71+K74+K75+K76</f>
        <v>0</v>
      </c>
      <c r="L70" s="165">
        <f t="shared" ref="L70:L144" si="31">SUM(J70:K70)</f>
        <v>1576587</v>
      </c>
      <c r="M70" s="96">
        <f t="shared" ref="M70:S70" si="32">M71+M74+M75+M76</f>
        <v>0</v>
      </c>
      <c r="N70" s="94">
        <f t="shared" si="32"/>
        <v>0</v>
      </c>
      <c r="O70" s="94">
        <f t="shared" si="32"/>
        <v>0</v>
      </c>
      <c r="P70" s="94">
        <f t="shared" si="32"/>
        <v>0</v>
      </c>
      <c r="Q70" s="94">
        <f>Q71+Q74+Q75+Q76</f>
        <v>0</v>
      </c>
      <c r="R70" s="94"/>
      <c r="S70" s="94">
        <f t="shared" si="32"/>
        <v>1576587</v>
      </c>
      <c r="T70" s="93">
        <f t="shared" si="30"/>
        <v>52730</v>
      </c>
      <c r="U70" s="94">
        <f t="shared" si="30"/>
        <v>10000</v>
      </c>
      <c r="V70" s="94">
        <f t="shared" si="30"/>
        <v>13300</v>
      </c>
      <c r="W70" s="94">
        <f t="shared" si="30"/>
        <v>19835</v>
      </c>
      <c r="X70" s="94">
        <f t="shared" si="30"/>
        <v>232740</v>
      </c>
      <c r="Y70" s="97">
        <f t="shared" si="30"/>
        <v>33000</v>
      </c>
      <c r="Z70" s="94">
        <f t="shared" si="30"/>
        <v>19000</v>
      </c>
      <c r="AA70" s="96">
        <f t="shared" si="30"/>
        <v>46000</v>
      </c>
      <c r="AB70" s="485">
        <f t="shared" si="30"/>
        <v>127000</v>
      </c>
      <c r="AC70" s="97">
        <f t="shared" si="30"/>
        <v>72000</v>
      </c>
      <c r="AD70" s="97">
        <f t="shared" si="30"/>
        <v>83000</v>
      </c>
      <c r="AE70" s="332">
        <f t="shared" si="30"/>
        <v>867982</v>
      </c>
    </row>
    <row r="71" spans="1:32" s="208" customFormat="1" x14ac:dyDescent="0.25">
      <c r="A71" s="300"/>
      <c r="B71" s="188"/>
      <c r="C71" s="197"/>
      <c r="D71" s="883" t="s">
        <v>836</v>
      </c>
      <c r="E71" s="883"/>
      <c r="F71" s="420">
        <f>F72+F73</f>
        <v>580000</v>
      </c>
      <c r="G71" s="420">
        <f>G72+G73</f>
        <v>530000</v>
      </c>
      <c r="H71" s="269">
        <v>338000</v>
      </c>
      <c r="I71" s="269">
        <v>242000</v>
      </c>
      <c r="J71" s="269">
        <f>SUM(J72:J73)</f>
        <v>242000</v>
      </c>
      <c r="K71" s="189">
        <f>SUM(K72:K73)</f>
        <v>0</v>
      </c>
      <c r="L71" s="190">
        <f t="shared" si="31"/>
        <v>242000</v>
      </c>
      <c r="M71" s="191">
        <f t="shared" ref="M71:AE71" si="33">SUM(M72:M73)</f>
        <v>0</v>
      </c>
      <c r="N71" s="192">
        <f t="shared" si="33"/>
        <v>0</v>
      </c>
      <c r="O71" s="192">
        <f t="shared" si="33"/>
        <v>0</v>
      </c>
      <c r="P71" s="192">
        <f t="shared" si="33"/>
        <v>0</v>
      </c>
      <c r="Q71" s="192">
        <f t="shared" si="33"/>
        <v>0</v>
      </c>
      <c r="R71" s="192"/>
      <c r="S71" s="192">
        <f t="shared" si="33"/>
        <v>242000</v>
      </c>
      <c r="T71" s="198">
        <f t="shared" si="33"/>
        <v>0</v>
      </c>
      <c r="U71" s="192">
        <f t="shared" si="33"/>
        <v>0</v>
      </c>
      <c r="V71" s="192">
        <f t="shared" si="33"/>
        <v>0</v>
      </c>
      <c r="W71" s="192">
        <f t="shared" si="33"/>
        <v>0</v>
      </c>
      <c r="X71" s="192">
        <f t="shared" si="33"/>
        <v>0</v>
      </c>
      <c r="Y71" s="193">
        <f t="shared" si="33"/>
        <v>0</v>
      </c>
      <c r="Z71" s="192">
        <f t="shared" si="33"/>
        <v>0</v>
      </c>
      <c r="AA71" s="191">
        <f t="shared" si="33"/>
        <v>0</v>
      </c>
      <c r="AB71" s="484">
        <f t="shared" si="33"/>
        <v>0</v>
      </c>
      <c r="AC71" s="193">
        <f t="shared" si="33"/>
        <v>0</v>
      </c>
      <c r="AD71" s="193">
        <f t="shared" si="33"/>
        <v>0</v>
      </c>
      <c r="AE71" s="331">
        <f t="shared" si="33"/>
        <v>242000</v>
      </c>
    </row>
    <row r="72" spans="1:32" x14ac:dyDescent="0.25">
      <c r="B72" s="55"/>
      <c r="C72" s="2"/>
      <c r="D72" s="348"/>
      <c r="E72" s="348" t="s">
        <v>1029</v>
      </c>
      <c r="F72" s="418">
        <v>480000</v>
      </c>
      <c r="G72" s="418">
        <v>480000</v>
      </c>
      <c r="H72" s="249">
        <v>288000</v>
      </c>
      <c r="I72" s="249">
        <v>192000</v>
      </c>
      <c r="J72" s="249">
        <f>SUM(T72:AE72)</f>
        <v>192000</v>
      </c>
      <c r="K72" s="148"/>
      <c r="L72" s="166">
        <f>SUM(J72:K72)</f>
        <v>192000</v>
      </c>
      <c r="M72" s="42"/>
      <c r="N72" s="1"/>
      <c r="O72" s="1"/>
      <c r="P72" s="1"/>
      <c r="Q72" s="1"/>
      <c r="R72" s="1"/>
      <c r="S72" s="1">
        <f>L72</f>
        <v>192000</v>
      </c>
      <c r="T72" s="74"/>
      <c r="U72" s="1"/>
      <c r="V72" s="1"/>
      <c r="W72" s="1"/>
      <c r="X72" s="1"/>
      <c r="Y72" s="80"/>
      <c r="Z72" s="1"/>
      <c r="AA72" s="42"/>
      <c r="AB72" s="487"/>
      <c r="AC72" s="80"/>
      <c r="AD72" s="80"/>
      <c r="AE72" s="334">
        <f>48000+48000+96000</f>
        <v>192000</v>
      </c>
    </row>
    <row r="73" spans="1:32" x14ac:dyDescent="0.25">
      <c r="B73" s="55"/>
      <c r="C73" s="2"/>
      <c r="D73" s="348"/>
      <c r="E73" s="348" t="s">
        <v>1030</v>
      </c>
      <c r="F73" s="418">
        <v>100000</v>
      </c>
      <c r="G73" s="418">
        <v>50000</v>
      </c>
      <c r="H73" s="249">
        <v>50000</v>
      </c>
      <c r="I73" s="249">
        <v>50000</v>
      </c>
      <c r="J73" s="249">
        <f>SUM(T73:AE73)</f>
        <v>50000</v>
      </c>
      <c r="K73" s="148"/>
      <c r="L73" s="166">
        <f>SUM(J73:K73)</f>
        <v>50000</v>
      </c>
      <c r="M73" s="42"/>
      <c r="N73" s="1"/>
      <c r="O73" s="1"/>
      <c r="P73" s="1"/>
      <c r="Q73" s="1"/>
      <c r="R73" s="1"/>
      <c r="S73" s="1">
        <f>L73</f>
        <v>50000</v>
      </c>
      <c r="T73" s="74"/>
      <c r="U73" s="1"/>
      <c r="V73" s="1"/>
      <c r="W73" s="1"/>
      <c r="X73" s="1"/>
      <c r="Y73" s="80"/>
      <c r="Z73" s="1"/>
      <c r="AA73" s="42"/>
      <c r="AB73" s="487"/>
      <c r="AC73" s="80"/>
      <c r="AD73" s="80"/>
      <c r="AE73" s="334">
        <v>50000</v>
      </c>
    </row>
    <row r="74" spans="1:32" s="208" customFormat="1" x14ac:dyDescent="0.25">
      <c r="A74" s="300"/>
      <c r="B74" s="188"/>
      <c r="C74" s="197"/>
      <c r="D74" s="883" t="s">
        <v>346</v>
      </c>
      <c r="E74" s="883"/>
      <c r="F74" s="420">
        <v>150000</v>
      </c>
      <c r="G74" s="420">
        <v>150000</v>
      </c>
      <c r="H74" s="269">
        <v>150000</v>
      </c>
      <c r="I74" s="269">
        <v>150000</v>
      </c>
      <c r="J74" s="269">
        <f>SUM(T74:AE74)</f>
        <v>150000</v>
      </c>
      <c r="K74" s="189"/>
      <c r="L74" s="190">
        <f t="shared" si="31"/>
        <v>150000</v>
      </c>
      <c r="M74" s="191"/>
      <c r="N74" s="192"/>
      <c r="O74" s="192"/>
      <c r="P74" s="192"/>
      <c r="Q74" s="192"/>
      <c r="R74" s="192"/>
      <c r="S74" s="192">
        <f>L74</f>
        <v>150000</v>
      </c>
      <c r="T74" s="198"/>
      <c r="U74" s="192"/>
      <c r="V74" s="192"/>
      <c r="W74" s="192"/>
      <c r="X74" s="192"/>
      <c r="Y74" s="193"/>
      <c r="Z74" s="192"/>
      <c r="AA74" s="191"/>
      <c r="AB74" s="484"/>
      <c r="AC74" s="193"/>
      <c r="AD74" s="193"/>
      <c r="AE74" s="331">
        <v>150000</v>
      </c>
    </row>
    <row r="75" spans="1:32" s="208" customFormat="1" x14ac:dyDescent="0.25">
      <c r="A75" s="300"/>
      <c r="B75" s="188"/>
      <c r="C75" s="197"/>
      <c r="D75" s="883" t="s">
        <v>837</v>
      </c>
      <c r="E75" s="883"/>
      <c r="F75" s="420">
        <v>300000</v>
      </c>
      <c r="G75" s="420">
        <v>1225560</v>
      </c>
      <c r="H75" s="269">
        <v>1140578</v>
      </c>
      <c r="I75" s="269">
        <v>1184587</v>
      </c>
      <c r="J75" s="269">
        <f>SUM(T75:AE75)</f>
        <v>1184587</v>
      </c>
      <c r="K75" s="189"/>
      <c r="L75" s="190">
        <f t="shared" si="31"/>
        <v>1184587</v>
      </c>
      <c r="M75" s="191"/>
      <c r="N75" s="192"/>
      <c r="O75" s="192"/>
      <c r="P75" s="192"/>
      <c r="Q75" s="192"/>
      <c r="R75" s="192"/>
      <c r="S75" s="192">
        <f>L75</f>
        <v>1184587</v>
      </c>
      <c r="T75" s="198">
        <f>2170+50560</f>
        <v>52730</v>
      </c>
      <c r="U75" s="192">
        <v>10000</v>
      </c>
      <c r="V75" s="192">
        <f>10000+3300</f>
        <v>13300</v>
      </c>
      <c r="W75" s="192">
        <v>19835</v>
      </c>
      <c r="X75" s="192">
        <f>32740+200000</f>
        <v>232740</v>
      </c>
      <c r="Y75" s="193">
        <v>33000</v>
      </c>
      <c r="Z75" s="192">
        <v>19000</v>
      </c>
      <c r="AA75" s="191">
        <f>20000+26000</f>
        <v>46000</v>
      </c>
      <c r="AB75" s="484">
        <f>22000+20000+5000+80000</f>
        <v>127000</v>
      </c>
      <c r="AC75" s="193">
        <f>15000+5000+20000+32000</f>
        <v>72000</v>
      </c>
      <c r="AD75" s="193">
        <f>42000+20000+21000</f>
        <v>83000</v>
      </c>
      <c r="AE75" s="331">
        <f>200000+128991+78991+68000</f>
        <v>475982</v>
      </c>
    </row>
    <row r="76" spans="1:32" s="208" customFormat="1" ht="15.75" thickBot="1" x14ac:dyDescent="0.3">
      <c r="A76" s="300"/>
      <c r="B76" s="188"/>
      <c r="C76" s="197"/>
      <c r="D76" s="883" t="s">
        <v>835</v>
      </c>
      <c r="E76" s="883"/>
      <c r="F76" s="420">
        <v>450560</v>
      </c>
      <c r="G76" s="420"/>
      <c r="H76" s="269"/>
      <c r="I76" s="269"/>
      <c r="J76" s="269"/>
      <c r="K76" s="189"/>
      <c r="L76" s="190">
        <f t="shared" si="31"/>
        <v>0</v>
      </c>
      <c r="M76" s="191">
        <f>L76</f>
        <v>0</v>
      </c>
      <c r="N76" s="192"/>
      <c r="O76" s="192"/>
      <c r="P76" s="192"/>
      <c r="Q76" s="192"/>
      <c r="R76" s="192"/>
      <c r="S76" s="192">
        <f>T76</f>
        <v>0</v>
      </c>
      <c r="T76" s="198"/>
      <c r="U76" s="192"/>
      <c r="V76" s="192"/>
      <c r="W76" s="192"/>
      <c r="X76" s="192"/>
      <c r="Y76" s="193"/>
      <c r="Z76" s="192"/>
      <c r="AA76" s="191"/>
      <c r="AB76" s="484"/>
      <c r="AC76" s="193"/>
      <c r="AD76" s="193"/>
      <c r="AE76" s="331"/>
    </row>
    <row r="77" spans="1:32" ht="15.75" thickBot="1" x14ac:dyDescent="0.3">
      <c r="B77" s="99" t="s">
        <v>220</v>
      </c>
      <c r="C77" s="877" t="s">
        <v>221</v>
      </c>
      <c r="D77" s="878"/>
      <c r="E77" s="878"/>
      <c r="F77" s="410">
        <f>F108+F146+F160</f>
        <v>3431313</v>
      </c>
      <c r="G77" s="410">
        <f>+G81+G108+G146+G160</f>
        <v>3603586</v>
      </c>
      <c r="H77" s="252">
        <v>3639586</v>
      </c>
      <c r="I77" s="252">
        <v>3640998</v>
      </c>
      <c r="J77" s="252">
        <f>J78+J81+J85+J86+J97+J108+J128+J131+J143+J144+J145+J146+J160</f>
        <v>3644018</v>
      </c>
      <c r="K77" s="151">
        <f>K78+K81+K85+K86+K97+K108+K128+K131+K143+K144+K145+K146+K160</f>
        <v>0</v>
      </c>
      <c r="L77" s="163">
        <f t="shared" si="31"/>
        <v>3644018</v>
      </c>
      <c r="M77" s="88">
        <f t="shared" ref="M77:AE77" si="34">M78+M81+M85+M86+M97+M108+M128+M131+M143+M144+M145+M146+M160</f>
        <v>197533</v>
      </c>
      <c r="N77" s="86">
        <f>N78+N81+N85+N86+N97+N108+N128+N131+N143+N144+N145+N146+N160</f>
        <v>2338273</v>
      </c>
      <c r="O77" s="86">
        <f t="shared" si="34"/>
        <v>750000</v>
      </c>
      <c r="P77" s="86">
        <f t="shared" si="34"/>
        <v>0</v>
      </c>
      <c r="Q77" s="86">
        <f t="shared" si="34"/>
        <v>0</v>
      </c>
      <c r="R77" s="86"/>
      <c r="S77" s="86">
        <f t="shared" si="34"/>
        <v>358212</v>
      </c>
      <c r="T77" s="85">
        <f t="shared" si="34"/>
        <v>0</v>
      </c>
      <c r="U77" s="86">
        <f t="shared" si="34"/>
        <v>0</v>
      </c>
      <c r="V77" s="86">
        <f t="shared" si="34"/>
        <v>167120</v>
      </c>
      <c r="W77" s="86">
        <f t="shared" si="34"/>
        <v>684639</v>
      </c>
      <c r="X77" s="86">
        <f t="shared" si="34"/>
        <v>524242</v>
      </c>
      <c r="Y77" s="89">
        <f t="shared" si="34"/>
        <v>582298</v>
      </c>
      <c r="Z77" s="86">
        <f t="shared" si="34"/>
        <v>221901</v>
      </c>
      <c r="AA77" s="88">
        <f t="shared" si="34"/>
        <v>169641</v>
      </c>
      <c r="AB77" s="482">
        <f t="shared" si="34"/>
        <v>419641</v>
      </c>
      <c r="AC77" s="89">
        <f t="shared" si="34"/>
        <v>169641</v>
      </c>
      <c r="AD77" s="89">
        <f t="shared" si="34"/>
        <v>171053</v>
      </c>
      <c r="AE77" s="329">
        <f t="shared" si="34"/>
        <v>527842</v>
      </c>
    </row>
    <row r="78" spans="1:32" s="41" customFormat="1" ht="13.5" hidden="1" customHeight="1" x14ac:dyDescent="0.25">
      <c r="A78" s="125" t="s">
        <v>222</v>
      </c>
      <c r="B78" s="123" t="s">
        <v>658</v>
      </c>
      <c r="C78" s="879" t="s">
        <v>223</v>
      </c>
      <c r="D78" s="880"/>
      <c r="E78" s="880"/>
      <c r="F78" s="422"/>
      <c r="G78" s="422"/>
      <c r="H78" s="257">
        <v>0</v>
      </c>
      <c r="I78" s="257">
        <v>0</v>
      </c>
      <c r="J78" s="257">
        <f>J79+J80</f>
        <v>0</v>
      </c>
      <c r="K78" s="156">
        <f t="shared" ref="K78:AE78" si="35">K79+K80</f>
        <v>0</v>
      </c>
      <c r="L78" s="168">
        <f t="shared" si="31"/>
        <v>0</v>
      </c>
      <c r="M78" s="130">
        <f t="shared" ref="M78:S78" si="36">M79+M80</f>
        <v>0</v>
      </c>
      <c r="N78" s="131">
        <f t="shared" si="36"/>
        <v>0</v>
      </c>
      <c r="O78" s="131">
        <f t="shared" si="36"/>
        <v>0</v>
      </c>
      <c r="P78" s="131">
        <f t="shared" si="36"/>
        <v>0</v>
      </c>
      <c r="Q78" s="131">
        <f>Q79+Q80</f>
        <v>0</v>
      </c>
      <c r="R78" s="131"/>
      <c r="S78" s="131">
        <f t="shared" si="36"/>
        <v>0</v>
      </c>
      <c r="T78" s="170">
        <f t="shared" si="35"/>
        <v>0</v>
      </c>
      <c r="U78" s="131">
        <f t="shared" si="35"/>
        <v>0</v>
      </c>
      <c r="V78" s="131">
        <f t="shared" si="35"/>
        <v>0</v>
      </c>
      <c r="W78" s="131">
        <f t="shared" si="35"/>
        <v>0</v>
      </c>
      <c r="X78" s="131">
        <f t="shared" si="35"/>
        <v>0</v>
      </c>
      <c r="Y78" s="132">
        <f t="shared" si="35"/>
        <v>0</v>
      </c>
      <c r="Z78" s="131">
        <f t="shared" si="35"/>
        <v>0</v>
      </c>
      <c r="AA78" s="130">
        <f t="shared" si="35"/>
        <v>0</v>
      </c>
      <c r="AB78" s="488">
        <f t="shared" si="35"/>
        <v>0</v>
      </c>
      <c r="AC78" s="132">
        <f t="shared" si="35"/>
        <v>0</v>
      </c>
      <c r="AD78" s="132">
        <f t="shared" si="35"/>
        <v>0</v>
      </c>
      <c r="AE78" s="335">
        <f t="shared" si="35"/>
        <v>0</v>
      </c>
    </row>
    <row r="79" spans="1:32" ht="13.5" hidden="1" customHeight="1" x14ac:dyDescent="0.25">
      <c r="B79" s="55"/>
      <c r="C79" s="2"/>
      <c r="D79" s="850" t="s">
        <v>347</v>
      </c>
      <c r="E79" s="850"/>
      <c r="F79" s="418"/>
      <c r="G79" s="418"/>
      <c r="H79" s="249">
        <v>0</v>
      </c>
      <c r="I79" s="249">
        <v>0</v>
      </c>
      <c r="J79" s="249">
        <f>SUM(T79:AE79)</f>
        <v>0</v>
      </c>
      <c r="K79" s="148"/>
      <c r="L79" s="166">
        <f t="shared" si="31"/>
        <v>0</v>
      </c>
      <c r="M79" s="42"/>
      <c r="N79" s="1"/>
      <c r="O79" s="1"/>
      <c r="P79" s="1"/>
      <c r="Q79" s="1"/>
      <c r="R79" s="1"/>
      <c r="S79" s="1"/>
      <c r="T79" s="74"/>
      <c r="U79" s="1"/>
      <c r="V79" s="1"/>
      <c r="W79" s="1"/>
      <c r="X79" s="1"/>
      <c r="Y79" s="80"/>
      <c r="Z79" s="1"/>
      <c r="AA79" s="42"/>
      <c r="AB79" s="487"/>
      <c r="AC79" s="80"/>
      <c r="AD79" s="80"/>
      <c r="AE79" s="334"/>
    </row>
    <row r="80" spans="1:32" ht="13.5" hidden="1" customHeight="1" x14ac:dyDescent="0.25">
      <c r="B80" s="55"/>
      <c r="C80" s="2"/>
      <c r="D80" s="850" t="s">
        <v>348</v>
      </c>
      <c r="E80" s="850"/>
      <c r="F80" s="418"/>
      <c r="G80" s="418"/>
      <c r="H80" s="249">
        <v>0</v>
      </c>
      <c r="I80" s="249">
        <v>0</v>
      </c>
      <c r="J80" s="249">
        <f>SUM(T80:AE80)</f>
        <v>0</v>
      </c>
      <c r="K80" s="148"/>
      <c r="L80" s="166">
        <f t="shared" si="31"/>
        <v>0</v>
      </c>
      <c r="M80" s="42"/>
      <c r="N80" s="1"/>
      <c r="O80" s="1"/>
      <c r="P80" s="1"/>
      <c r="Q80" s="1"/>
      <c r="R80" s="1"/>
      <c r="S80" s="1"/>
      <c r="T80" s="74"/>
      <c r="U80" s="1"/>
      <c r="V80" s="1"/>
      <c r="W80" s="1"/>
      <c r="X80" s="1"/>
      <c r="Y80" s="80"/>
      <c r="Z80" s="1"/>
      <c r="AA80" s="42"/>
      <c r="AB80" s="487"/>
      <c r="AC80" s="80"/>
      <c r="AD80" s="80"/>
      <c r="AE80" s="334"/>
    </row>
    <row r="81" spans="1:31" ht="13.5" customHeight="1" x14ac:dyDescent="0.25">
      <c r="B81" s="123" t="s">
        <v>838</v>
      </c>
      <c r="C81" s="879" t="s">
        <v>839</v>
      </c>
      <c r="D81" s="880"/>
      <c r="E81" s="880"/>
      <c r="F81" s="422"/>
      <c r="G81" s="257">
        <f>G82+G83+G84</f>
        <v>196121</v>
      </c>
      <c r="H81" s="257">
        <v>196121</v>
      </c>
      <c r="I81" s="257">
        <v>197533</v>
      </c>
      <c r="J81" s="257">
        <f>J82+J83+J84</f>
        <v>197533</v>
      </c>
      <c r="K81" s="156">
        <f t="shared" ref="K81:AE81" si="37">K82+K83+K84</f>
        <v>0</v>
      </c>
      <c r="L81" s="168">
        <f t="shared" si="31"/>
        <v>197533</v>
      </c>
      <c r="M81" s="130">
        <f t="shared" ref="M81:S81" si="38">M82+M83+M84</f>
        <v>197533</v>
      </c>
      <c r="N81" s="131">
        <f t="shared" si="38"/>
        <v>0</v>
      </c>
      <c r="O81" s="131">
        <f t="shared" si="38"/>
        <v>0</v>
      </c>
      <c r="P81" s="131">
        <f t="shared" si="38"/>
        <v>0</v>
      </c>
      <c r="Q81" s="131">
        <f>Q82+Q83+Q84</f>
        <v>0</v>
      </c>
      <c r="R81" s="131"/>
      <c r="S81" s="131">
        <f t="shared" si="38"/>
        <v>0</v>
      </c>
      <c r="T81" s="170">
        <f t="shared" si="37"/>
        <v>0</v>
      </c>
      <c r="U81" s="131">
        <f t="shared" si="37"/>
        <v>0</v>
      </c>
      <c r="V81" s="131">
        <f t="shared" si="37"/>
        <v>0</v>
      </c>
      <c r="W81" s="131">
        <f t="shared" si="37"/>
        <v>0</v>
      </c>
      <c r="X81" s="131">
        <f t="shared" si="37"/>
        <v>196121</v>
      </c>
      <c r="Y81" s="132">
        <f t="shared" si="37"/>
        <v>0</v>
      </c>
      <c r="Z81" s="131">
        <f t="shared" si="37"/>
        <v>0</v>
      </c>
      <c r="AA81" s="130">
        <f t="shared" si="37"/>
        <v>0</v>
      </c>
      <c r="AB81" s="488">
        <f t="shared" si="37"/>
        <v>0</v>
      </c>
      <c r="AC81" s="132">
        <f t="shared" si="37"/>
        <v>0</v>
      </c>
      <c r="AD81" s="132">
        <f t="shared" si="37"/>
        <v>1412</v>
      </c>
      <c r="AE81" s="335">
        <f t="shared" si="37"/>
        <v>0</v>
      </c>
    </row>
    <row r="82" spans="1:31" s="208" customFormat="1" ht="13.5" customHeight="1" x14ac:dyDescent="0.25">
      <c r="A82" s="125" t="s">
        <v>884</v>
      </c>
      <c r="B82" s="188" t="s">
        <v>885</v>
      </c>
      <c r="C82" s="201"/>
      <c r="D82" s="264" t="s">
        <v>971</v>
      </c>
      <c r="E82" s="264"/>
      <c r="F82" s="420"/>
      <c r="G82" s="420">
        <v>196121</v>
      </c>
      <c r="H82" s="269">
        <v>196121</v>
      </c>
      <c r="I82" s="269">
        <v>197533</v>
      </c>
      <c r="J82" s="269">
        <f>SUM(T82:AE82)</f>
        <v>197533</v>
      </c>
      <c r="K82" s="189"/>
      <c r="L82" s="190">
        <f>SUM(J82:K82)</f>
        <v>197533</v>
      </c>
      <c r="M82" s="191">
        <f>L82</f>
        <v>197533</v>
      </c>
      <c r="N82" s="192"/>
      <c r="O82" s="192"/>
      <c r="P82" s="192"/>
      <c r="Q82" s="192"/>
      <c r="R82" s="192"/>
      <c r="S82" s="192"/>
      <c r="T82" s="198"/>
      <c r="U82" s="192"/>
      <c r="V82" s="192"/>
      <c r="W82" s="192"/>
      <c r="X82" s="192">
        <v>196121</v>
      </c>
      <c r="Y82" s="193"/>
      <c r="Z82" s="192"/>
      <c r="AA82" s="191"/>
      <c r="AB82" s="484"/>
      <c r="AC82" s="193"/>
      <c r="AD82" s="193">
        <v>1412</v>
      </c>
      <c r="AE82" s="331"/>
    </row>
    <row r="83" spans="1:31" s="208" customFormat="1" ht="13.5" hidden="1" customHeight="1" x14ac:dyDescent="0.25">
      <c r="A83" s="125" t="s">
        <v>224</v>
      </c>
      <c r="B83" s="188" t="s">
        <v>659</v>
      </c>
      <c r="C83" s="201"/>
      <c r="D83" s="264" t="s">
        <v>225</v>
      </c>
      <c r="E83" s="264"/>
      <c r="F83" s="420"/>
      <c r="G83" s="420"/>
      <c r="H83" s="269">
        <v>0</v>
      </c>
      <c r="I83" s="269">
        <v>0</v>
      </c>
      <c r="J83" s="269">
        <f>SUM(T83:AE83)</f>
        <v>0</v>
      </c>
      <c r="K83" s="189"/>
      <c r="L83" s="190">
        <f t="shared" si="31"/>
        <v>0</v>
      </c>
      <c r="M83" s="191"/>
      <c r="N83" s="192"/>
      <c r="O83" s="192"/>
      <c r="P83" s="192"/>
      <c r="Q83" s="192"/>
      <c r="R83" s="192"/>
      <c r="S83" s="192"/>
      <c r="T83" s="198"/>
      <c r="U83" s="192"/>
      <c r="V83" s="192"/>
      <c r="W83" s="192"/>
      <c r="X83" s="192"/>
      <c r="Y83" s="193"/>
      <c r="Z83" s="192"/>
      <c r="AA83" s="191"/>
      <c r="AB83" s="484"/>
      <c r="AC83" s="193"/>
      <c r="AD83" s="193"/>
      <c r="AE83" s="331"/>
    </row>
    <row r="84" spans="1:31" s="208" customFormat="1" ht="13.5" hidden="1" customHeight="1" x14ac:dyDescent="0.25">
      <c r="A84" s="125" t="s">
        <v>226</v>
      </c>
      <c r="B84" s="188" t="s">
        <v>660</v>
      </c>
      <c r="C84" s="201"/>
      <c r="D84" s="264" t="s">
        <v>227</v>
      </c>
      <c r="E84" s="264"/>
      <c r="F84" s="420"/>
      <c r="G84" s="420"/>
      <c r="H84" s="269">
        <v>0</v>
      </c>
      <c r="I84" s="269">
        <v>0</v>
      </c>
      <c r="J84" s="269">
        <f>SUM(T84:AE84)</f>
        <v>0</v>
      </c>
      <c r="K84" s="189"/>
      <c r="L84" s="190">
        <f t="shared" si="31"/>
        <v>0</v>
      </c>
      <c r="M84" s="191"/>
      <c r="N84" s="192"/>
      <c r="O84" s="192"/>
      <c r="P84" s="192"/>
      <c r="Q84" s="192"/>
      <c r="R84" s="192"/>
      <c r="S84" s="192"/>
      <c r="T84" s="198"/>
      <c r="U84" s="192"/>
      <c r="V84" s="192"/>
      <c r="W84" s="192"/>
      <c r="X84" s="192"/>
      <c r="Y84" s="193"/>
      <c r="Z84" s="192"/>
      <c r="AA84" s="191"/>
      <c r="AB84" s="484"/>
      <c r="AC84" s="193"/>
      <c r="AD84" s="193"/>
      <c r="AE84" s="331"/>
    </row>
    <row r="85" spans="1:31" s="41" customFormat="1" ht="13.5" hidden="1" customHeight="1" x14ac:dyDescent="0.25">
      <c r="A85" s="125" t="s">
        <v>228</v>
      </c>
      <c r="B85" s="106" t="s">
        <v>661</v>
      </c>
      <c r="C85" s="919" t="s">
        <v>353</v>
      </c>
      <c r="D85" s="920"/>
      <c r="E85" s="920"/>
      <c r="F85" s="423"/>
      <c r="G85" s="423"/>
      <c r="H85" s="258">
        <v>0</v>
      </c>
      <c r="I85" s="258">
        <v>0</v>
      </c>
      <c r="J85" s="258">
        <f>SUM(T85:AE85)</f>
        <v>0</v>
      </c>
      <c r="K85" s="157"/>
      <c r="L85" s="169">
        <f t="shared" si="31"/>
        <v>0</v>
      </c>
      <c r="M85" s="111"/>
      <c r="N85" s="109"/>
      <c r="O85" s="109"/>
      <c r="P85" s="109"/>
      <c r="Q85" s="109"/>
      <c r="R85" s="109"/>
      <c r="S85" s="109"/>
      <c r="T85" s="108"/>
      <c r="U85" s="109"/>
      <c r="V85" s="109"/>
      <c r="W85" s="109"/>
      <c r="X85" s="109"/>
      <c r="Y85" s="112"/>
      <c r="Z85" s="109"/>
      <c r="AA85" s="111"/>
      <c r="AB85" s="489"/>
      <c r="AC85" s="112"/>
      <c r="AD85" s="112"/>
      <c r="AE85" s="336"/>
    </row>
    <row r="86" spans="1:31" s="41" customFormat="1" ht="13.5" hidden="1" customHeight="1" x14ac:dyDescent="0.25">
      <c r="A86" s="125" t="s">
        <v>229</v>
      </c>
      <c r="B86" s="106" t="s">
        <v>662</v>
      </c>
      <c r="C86" s="919" t="s">
        <v>804</v>
      </c>
      <c r="D86" s="920"/>
      <c r="E86" s="920"/>
      <c r="F86" s="423"/>
      <c r="G86" s="423"/>
      <c r="H86" s="258">
        <v>0</v>
      </c>
      <c r="I86" s="258">
        <v>0</v>
      </c>
      <c r="J86" s="258">
        <f>J87+J88+J89+J90+J91+J92+J93+J94+J95+J96</f>
        <v>0</v>
      </c>
      <c r="K86" s="157">
        <f t="shared" ref="K86:AE86" si="39">K87+K88+K89+K90+K91+K92+K93+K94+K95+K96</f>
        <v>0</v>
      </c>
      <c r="L86" s="169">
        <f t="shared" si="31"/>
        <v>0</v>
      </c>
      <c r="M86" s="111">
        <f t="shared" ref="M86:S86" si="40">M87+M88+M89+M90+M91+M92+M93+M94+M95+M96</f>
        <v>0</v>
      </c>
      <c r="N86" s="109">
        <f t="shared" si="40"/>
        <v>0</v>
      </c>
      <c r="O86" s="109">
        <f t="shared" si="40"/>
        <v>0</v>
      </c>
      <c r="P86" s="109">
        <f t="shared" si="40"/>
        <v>0</v>
      </c>
      <c r="Q86" s="109">
        <f>Q87+Q88+Q89+Q90+Q91+Q92+Q93+Q94+Q95+Q96</f>
        <v>0</v>
      </c>
      <c r="R86" s="109"/>
      <c r="S86" s="109">
        <f t="shared" si="40"/>
        <v>0</v>
      </c>
      <c r="T86" s="108">
        <f t="shared" si="39"/>
        <v>0</v>
      </c>
      <c r="U86" s="109">
        <f t="shared" si="39"/>
        <v>0</v>
      </c>
      <c r="V86" s="109">
        <f t="shared" si="39"/>
        <v>0</v>
      </c>
      <c r="W86" s="109">
        <f t="shared" si="39"/>
        <v>0</v>
      </c>
      <c r="X86" s="109">
        <f t="shared" si="39"/>
        <v>0</v>
      </c>
      <c r="Y86" s="112">
        <f t="shared" si="39"/>
        <v>0</v>
      </c>
      <c r="Z86" s="109">
        <f t="shared" si="39"/>
        <v>0</v>
      </c>
      <c r="AA86" s="111">
        <f t="shared" si="39"/>
        <v>0</v>
      </c>
      <c r="AB86" s="489">
        <f t="shared" si="39"/>
        <v>0</v>
      </c>
      <c r="AC86" s="112">
        <f t="shared" si="39"/>
        <v>0</v>
      </c>
      <c r="AD86" s="112">
        <f t="shared" si="39"/>
        <v>0</v>
      </c>
      <c r="AE86" s="336">
        <f t="shared" si="39"/>
        <v>0</v>
      </c>
    </row>
    <row r="87" spans="1:31" ht="13.5" hidden="1" customHeight="1" x14ac:dyDescent="0.25">
      <c r="B87" s="55"/>
      <c r="C87" s="2"/>
      <c r="D87" s="850" t="s">
        <v>370</v>
      </c>
      <c r="E87" s="850"/>
      <c r="F87" s="418"/>
      <c r="G87" s="418"/>
      <c r="H87" s="249">
        <v>0</v>
      </c>
      <c r="I87" s="249">
        <v>0</v>
      </c>
      <c r="J87" s="249">
        <f t="shared" ref="J87:J96" si="41">SUM(T87:AE87)</f>
        <v>0</v>
      </c>
      <c r="K87" s="148"/>
      <c r="L87" s="166">
        <f t="shared" si="31"/>
        <v>0</v>
      </c>
      <c r="M87" s="42"/>
      <c r="N87" s="1"/>
      <c r="O87" s="1"/>
      <c r="P87" s="1"/>
      <c r="Q87" s="1"/>
      <c r="R87" s="1"/>
      <c r="S87" s="1"/>
      <c r="T87" s="74"/>
      <c r="U87" s="1"/>
      <c r="V87" s="1"/>
      <c r="W87" s="1"/>
      <c r="X87" s="1"/>
      <c r="Y87" s="80"/>
      <c r="Z87" s="1"/>
      <c r="AA87" s="42"/>
      <c r="AB87" s="487"/>
      <c r="AC87" s="80"/>
      <c r="AD87" s="80"/>
      <c r="AE87" s="334"/>
    </row>
    <row r="88" spans="1:31" ht="13.5" hidden="1" customHeight="1" x14ac:dyDescent="0.25">
      <c r="B88" s="55"/>
      <c r="C88" s="2"/>
      <c r="D88" s="850" t="s">
        <v>506</v>
      </c>
      <c r="E88" s="850"/>
      <c r="F88" s="418"/>
      <c r="G88" s="418"/>
      <c r="H88" s="249">
        <v>0</v>
      </c>
      <c r="I88" s="249">
        <v>0</v>
      </c>
      <c r="J88" s="249">
        <f t="shared" si="41"/>
        <v>0</v>
      </c>
      <c r="K88" s="148"/>
      <c r="L88" s="166">
        <f t="shared" si="31"/>
        <v>0</v>
      </c>
      <c r="M88" s="42"/>
      <c r="N88" s="1"/>
      <c r="O88" s="1"/>
      <c r="P88" s="1"/>
      <c r="Q88" s="1"/>
      <c r="R88" s="1"/>
      <c r="S88" s="1"/>
      <c r="T88" s="74"/>
      <c r="U88" s="1"/>
      <c r="V88" s="1"/>
      <c r="W88" s="1"/>
      <c r="X88" s="1"/>
      <c r="Y88" s="80"/>
      <c r="Z88" s="1"/>
      <c r="AA88" s="42"/>
      <c r="AB88" s="487"/>
      <c r="AC88" s="80"/>
      <c r="AD88" s="80"/>
      <c r="AE88" s="334"/>
    </row>
    <row r="89" spans="1:31" ht="13.5" hidden="1" customHeight="1" x14ac:dyDescent="0.25">
      <c r="B89" s="55"/>
      <c r="C89" s="2"/>
      <c r="D89" s="850" t="s">
        <v>507</v>
      </c>
      <c r="E89" s="850"/>
      <c r="F89" s="418"/>
      <c r="G89" s="418"/>
      <c r="H89" s="249">
        <v>0</v>
      </c>
      <c r="I89" s="249">
        <v>0</v>
      </c>
      <c r="J89" s="249">
        <f t="shared" si="41"/>
        <v>0</v>
      </c>
      <c r="K89" s="148"/>
      <c r="L89" s="166">
        <f t="shared" si="31"/>
        <v>0</v>
      </c>
      <c r="M89" s="42"/>
      <c r="N89" s="1"/>
      <c r="O89" s="1"/>
      <c r="P89" s="1"/>
      <c r="Q89" s="1"/>
      <c r="R89" s="1"/>
      <c r="S89" s="1"/>
      <c r="T89" s="74"/>
      <c r="U89" s="1"/>
      <c r="V89" s="1"/>
      <c r="W89" s="1"/>
      <c r="X89" s="1"/>
      <c r="Y89" s="80"/>
      <c r="Z89" s="1"/>
      <c r="AA89" s="42"/>
      <c r="AB89" s="487"/>
      <c r="AC89" s="80"/>
      <c r="AD89" s="80"/>
      <c r="AE89" s="334"/>
    </row>
    <row r="90" spans="1:31" ht="13.5" hidden="1" customHeight="1" x14ac:dyDescent="0.25">
      <c r="B90" s="55"/>
      <c r="C90" s="2"/>
      <c r="D90" s="850" t="s">
        <v>508</v>
      </c>
      <c r="E90" s="850"/>
      <c r="F90" s="418"/>
      <c r="G90" s="418"/>
      <c r="H90" s="249">
        <v>0</v>
      </c>
      <c r="I90" s="249">
        <v>0</v>
      </c>
      <c r="J90" s="249">
        <f t="shared" si="41"/>
        <v>0</v>
      </c>
      <c r="K90" s="148"/>
      <c r="L90" s="166">
        <f t="shared" si="31"/>
        <v>0</v>
      </c>
      <c r="M90" s="42"/>
      <c r="N90" s="1"/>
      <c r="O90" s="1"/>
      <c r="P90" s="1"/>
      <c r="Q90" s="1"/>
      <c r="R90" s="1"/>
      <c r="S90" s="1"/>
      <c r="T90" s="74"/>
      <c r="U90" s="1"/>
      <c r="V90" s="1"/>
      <c r="W90" s="1"/>
      <c r="X90" s="1"/>
      <c r="Y90" s="80"/>
      <c r="Z90" s="1"/>
      <c r="AA90" s="42"/>
      <c r="AB90" s="487"/>
      <c r="AC90" s="80"/>
      <c r="AD90" s="80"/>
      <c r="AE90" s="334"/>
    </row>
    <row r="91" spans="1:31" hidden="1" x14ac:dyDescent="0.25">
      <c r="B91" s="55"/>
      <c r="C91" s="2"/>
      <c r="D91" s="850" t="s">
        <v>509</v>
      </c>
      <c r="E91" s="850"/>
      <c r="F91" s="418"/>
      <c r="G91" s="418"/>
      <c r="H91" s="249">
        <v>0</v>
      </c>
      <c r="I91" s="249">
        <v>0</v>
      </c>
      <c r="J91" s="249">
        <f t="shared" si="41"/>
        <v>0</v>
      </c>
      <c r="K91" s="148"/>
      <c r="L91" s="166">
        <f t="shared" si="31"/>
        <v>0</v>
      </c>
      <c r="M91" s="42"/>
      <c r="N91" s="1"/>
      <c r="O91" s="1"/>
      <c r="P91" s="1"/>
      <c r="Q91" s="1"/>
      <c r="R91" s="1"/>
      <c r="S91" s="1"/>
      <c r="T91" s="74"/>
      <c r="U91" s="1"/>
      <c r="V91" s="1"/>
      <c r="W91" s="1"/>
      <c r="X91" s="1"/>
      <c r="Y91" s="80"/>
      <c r="Z91" s="1"/>
      <c r="AA91" s="42"/>
      <c r="AB91" s="487"/>
      <c r="AC91" s="80"/>
      <c r="AD91" s="80"/>
      <c r="AE91" s="334"/>
    </row>
    <row r="92" spans="1:31" hidden="1" x14ac:dyDescent="0.25">
      <c r="B92" s="55"/>
      <c r="C92" s="2"/>
      <c r="D92" s="850" t="s">
        <v>510</v>
      </c>
      <c r="E92" s="850"/>
      <c r="F92" s="418"/>
      <c r="G92" s="418"/>
      <c r="H92" s="249">
        <v>0</v>
      </c>
      <c r="I92" s="249">
        <v>0</v>
      </c>
      <c r="J92" s="249">
        <f t="shared" si="41"/>
        <v>0</v>
      </c>
      <c r="K92" s="148"/>
      <c r="L92" s="166">
        <f t="shared" si="31"/>
        <v>0</v>
      </c>
      <c r="M92" s="42"/>
      <c r="N92" s="1"/>
      <c r="O92" s="1"/>
      <c r="P92" s="1"/>
      <c r="Q92" s="1"/>
      <c r="R92" s="1"/>
      <c r="S92" s="1"/>
      <c r="T92" s="74"/>
      <c r="U92" s="1"/>
      <c r="V92" s="1"/>
      <c r="W92" s="1"/>
      <c r="X92" s="1"/>
      <c r="Y92" s="80"/>
      <c r="Z92" s="1"/>
      <c r="AA92" s="42"/>
      <c r="AB92" s="487"/>
      <c r="AC92" s="80"/>
      <c r="AD92" s="80"/>
      <c r="AE92" s="334"/>
    </row>
    <row r="93" spans="1:31" ht="25.5" hidden="1" customHeight="1" x14ac:dyDescent="0.25">
      <c r="B93" s="55"/>
      <c r="C93" s="2"/>
      <c r="D93" s="851" t="s">
        <v>511</v>
      </c>
      <c r="E93" s="851"/>
      <c r="F93" s="424"/>
      <c r="G93" s="424"/>
      <c r="H93" s="259">
        <v>0</v>
      </c>
      <c r="I93" s="259">
        <v>0</v>
      </c>
      <c r="J93" s="259">
        <f t="shared" si="41"/>
        <v>0</v>
      </c>
      <c r="K93" s="158"/>
      <c r="L93" s="166">
        <f t="shared" si="31"/>
        <v>0</v>
      </c>
      <c r="M93" s="42"/>
      <c r="N93" s="1"/>
      <c r="O93" s="1"/>
      <c r="P93" s="1"/>
      <c r="Q93" s="1"/>
      <c r="R93" s="1"/>
      <c r="S93" s="1"/>
      <c r="T93" s="74"/>
      <c r="U93" s="1"/>
      <c r="V93" s="1"/>
      <c r="W93" s="1"/>
      <c r="X93" s="1"/>
      <c r="Y93" s="80"/>
      <c r="Z93" s="1"/>
      <c r="AA93" s="42"/>
      <c r="AB93" s="487"/>
      <c r="AC93" s="80"/>
      <c r="AD93" s="80"/>
      <c r="AE93" s="334"/>
    </row>
    <row r="94" spans="1:31" hidden="1" x14ac:dyDescent="0.25">
      <c r="B94" s="55"/>
      <c r="C94" s="2"/>
      <c r="D94" s="850" t="s">
        <v>805</v>
      </c>
      <c r="E94" s="850"/>
      <c r="F94" s="418"/>
      <c r="G94" s="418"/>
      <c r="H94" s="249">
        <v>0</v>
      </c>
      <c r="I94" s="249">
        <v>0</v>
      </c>
      <c r="J94" s="249">
        <f t="shared" si="41"/>
        <v>0</v>
      </c>
      <c r="K94" s="148"/>
      <c r="L94" s="166">
        <f t="shared" si="31"/>
        <v>0</v>
      </c>
      <c r="M94" s="42"/>
      <c r="N94" s="1"/>
      <c r="O94" s="1"/>
      <c r="P94" s="1"/>
      <c r="Q94" s="1"/>
      <c r="R94" s="1"/>
      <c r="S94" s="1"/>
      <c r="T94" s="74"/>
      <c r="U94" s="1"/>
      <c r="V94" s="1"/>
      <c r="W94" s="1"/>
      <c r="X94" s="1"/>
      <c r="Y94" s="80"/>
      <c r="Z94" s="1"/>
      <c r="AA94" s="42"/>
      <c r="AB94" s="487"/>
      <c r="AC94" s="80"/>
      <c r="AD94" s="80"/>
      <c r="AE94" s="334"/>
    </row>
    <row r="95" spans="1:31" ht="25.5" hidden="1" customHeight="1" x14ac:dyDescent="0.25">
      <c r="B95" s="55"/>
      <c r="C95" s="2"/>
      <c r="D95" s="851" t="s">
        <v>512</v>
      </c>
      <c r="E95" s="851"/>
      <c r="F95" s="424"/>
      <c r="G95" s="424"/>
      <c r="H95" s="259">
        <v>0</v>
      </c>
      <c r="I95" s="259">
        <v>0</v>
      </c>
      <c r="J95" s="259">
        <f t="shared" si="41"/>
        <v>0</v>
      </c>
      <c r="K95" s="158"/>
      <c r="L95" s="166">
        <f t="shared" si="31"/>
        <v>0</v>
      </c>
      <c r="M95" s="42"/>
      <c r="N95" s="1"/>
      <c r="O95" s="1"/>
      <c r="P95" s="1"/>
      <c r="Q95" s="1"/>
      <c r="R95" s="1"/>
      <c r="S95" s="1"/>
      <c r="T95" s="74"/>
      <c r="U95" s="1"/>
      <c r="V95" s="1"/>
      <c r="W95" s="1"/>
      <c r="X95" s="1"/>
      <c r="Y95" s="80"/>
      <c r="Z95" s="1"/>
      <c r="AA95" s="42"/>
      <c r="AB95" s="487"/>
      <c r="AC95" s="80"/>
      <c r="AD95" s="80"/>
      <c r="AE95" s="334"/>
    </row>
    <row r="96" spans="1:31" ht="25.5" hidden="1" customHeight="1" x14ac:dyDescent="0.25">
      <c r="B96" s="55"/>
      <c r="C96" s="2"/>
      <c r="D96" s="851" t="s">
        <v>513</v>
      </c>
      <c r="E96" s="851"/>
      <c r="F96" s="424"/>
      <c r="G96" s="424"/>
      <c r="H96" s="259">
        <v>0</v>
      </c>
      <c r="I96" s="259">
        <v>0</v>
      </c>
      <c r="J96" s="259">
        <f t="shared" si="41"/>
        <v>0</v>
      </c>
      <c r="K96" s="158"/>
      <c r="L96" s="166">
        <f t="shared" si="31"/>
        <v>0</v>
      </c>
      <c r="M96" s="42"/>
      <c r="N96" s="1"/>
      <c r="O96" s="1"/>
      <c r="P96" s="1"/>
      <c r="Q96" s="1"/>
      <c r="R96" s="1"/>
      <c r="S96" s="1"/>
      <c r="T96" s="74"/>
      <c r="U96" s="1"/>
      <c r="V96" s="1"/>
      <c r="W96" s="1"/>
      <c r="X96" s="1"/>
      <c r="Y96" s="80"/>
      <c r="Z96" s="1"/>
      <c r="AA96" s="42"/>
      <c r="AB96" s="487"/>
      <c r="AC96" s="80"/>
      <c r="AD96" s="80"/>
      <c r="AE96" s="334"/>
    </row>
    <row r="97" spans="1:31" s="41" customFormat="1" ht="15" hidden="1" customHeight="1" x14ac:dyDescent="0.25">
      <c r="A97" s="125" t="s">
        <v>230</v>
      </c>
      <c r="B97" s="106" t="s">
        <v>663</v>
      </c>
      <c r="C97" s="919" t="s">
        <v>806</v>
      </c>
      <c r="D97" s="920"/>
      <c r="E97" s="920"/>
      <c r="F97" s="423"/>
      <c r="G97" s="423"/>
      <c r="H97" s="258">
        <v>0</v>
      </c>
      <c r="I97" s="258">
        <v>0</v>
      </c>
      <c r="J97" s="258">
        <f>J98+J99+J100+J101+J102+J103+J104+J105+J106+J107</f>
        <v>0</v>
      </c>
      <c r="K97" s="157">
        <f t="shared" ref="K97:AE97" si="42">K98+K99+K100+K101+K102+K103+K104+K105+K106+K107</f>
        <v>0</v>
      </c>
      <c r="L97" s="169">
        <f t="shared" si="31"/>
        <v>0</v>
      </c>
      <c r="M97" s="111">
        <f t="shared" ref="M97:S97" si="43">M98+M99+M100+M101+M102+M103+M104+M105+M106+M107</f>
        <v>0</v>
      </c>
      <c r="N97" s="109">
        <f t="shared" si="43"/>
        <v>0</v>
      </c>
      <c r="O97" s="109">
        <f t="shared" si="43"/>
        <v>0</v>
      </c>
      <c r="P97" s="109">
        <f t="shared" si="43"/>
        <v>0</v>
      </c>
      <c r="Q97" s="109">
        <f>Q98+Q99+Q100+Q101+Q102+Q103+Q104+Q105+Q106+Q107</f>
        <v>0</v>
      </c>
      <c r="R97" s="109"/>
      <c r="S97" s="109">
        <f t="shared" si="43"/>
        <v>0</v>
      </c>
      <c r="T97" s="108">
        <f t="shared" si="42"/>
        <v>0</v>
      </c>
      <c r="U97" s="109">
        <f t="shared" si="42"/>
        <v>0</v>
      </c>
      <c r="V97" s="109">
        <f t="shared" si="42"/>
        <v>0</v>
      </c>
      <c r="W97" s="109">
        <f t="shared" si="42"/>
        <v>0</v>
      </c>
      <c r="X97" s="109">
        <f t="shared" si="42"/>
        <v>0</v>
      </c>
      <c r="Y97" s="112">
        <f t="shared" si="42"/>
        <v>0</v>
      </c>
      <c r="Z97" s="109">
        <f t="shared" si="42"/>
        <v>0</v>
      </c>
      <c r="AA97" s="111">
        <f t="shared" si="42"/>
        <v>0</v>
      </c>
      <c r="AB97" s="489">
        <f t="shared" si="42"/>
        <v>0</v>
      </c>
      <c r="AC97" s="112">
        <f t="shared" si="42"/>
        <v>0</v>
      </c>
      <c r="AD97" s="112">
        <f t="shared" si="42"/>
        <v>0</v>
      </c>
      <c r="AE97" s="336">
        <f t="shared" si="42"/>
        <v>0</v>
      </c>
    </row>
    <row r="98" spans="1:31" hidden="1" x14ac:dyDescent="0.25">
      <c r="B98" s="55"/>
      <c r="C98" s="2"/>
      <c r="D98" s="850" t="s">
        <v>369</v>
      </c>
      <c r="E98" s="850"/>
      <c r="F98" s="418"/>
      <c r="G98" s="418"/>
      <c r="H98" s="249">
        <v>0</v>
      </c>
      <c r="I98" s="249">
        <v>0</v>
      </c>
      <c r="J98" s="249">
        <f t="shared" ref="J98:J107" si="44">SUM(T98:AE98)</f>
        <v>0</v>
      </c>
      <c r="K98" s="148"/>
      <c r="L98" s="166">
        <f t="shared" si="31"/>
        <v>0</v>
      </c>
      <c r="M98" s="42"/>
      <c r="N98" s="1"/>
      <c r="O98" s="1"/>
      <c r="P98" s="1"/>
      <c r="Q98" s="1"/>
      <c r="R98" s="1"/>
      <c r="S98" s="1"/>
      <c r="T98" s="74"/>
      <c r="U98" s="1"/>
      <c r="V98" s="1"/>
      <c r="W98" s="1"/>
      <c r="X98" s="1"/>
      <c r="Y98" s="80"/>
      <c r="Z98" s="1"/>
      <c r="AA98" s="42"/>
      <c r="AB98" s="487"/>
      <c r="AC98" s="80"/>
      <c r="AD98" s="80"/>
      <c r="AE98" s="334"/>
    </row>
    <row r="99" spans="1:31" hidden="1" x14ac:dyDescent="0.25">
      <c r="B99" s="55"/>
      <c r="C99" s="2"/>
      <c r="D99" s="850" t="s">
        <v>514</v>
      </c>
      <c r="E99" s="850"/>
      <c r="F99" s="418"/>
      <c r="G99" s="418"/>
      <c r="H99" s="249">
        <v>0</v>
      </c>
      <c r="I99" s="249">
        <v>0</v>
      </c>
      <c r="J99" s="249">
        <f t="shared" si="44"/>
        <v>0</v>
      </c>
      <c r="K99" s="148"/>
      <c r="L99" s="166">
        <f t="shared" si="31"/>
        <v>0</v>
      </c>
      <c r="M99" s="42"/>
      <c r="N99" s="1"/>
      <c r="O99" s="1"/>
      <c r="P99" s="1"/>
      <c r="Q99" s="1"/>
      <c r="R99" s="1"/>
      <c r="S99" s="1"/>
      <c r="T99" s="74"/>
      <c r="U99" s="1"/>
      <c r="V99" s="1"/>
      <c r="W99" s="1"/>
      <c r="X99" s="1"/>
      <c r="Y99" s="80"/>
      <c r="Z99" s="1"/>
      <c r="AA99" s="42"/>
      <c r="AB99" s="487"/>
      <c r="AC99" s="80"/>
      <c r="AD99" s="80"/>
      <c r="AE99" s="334"/>
    </row>
    <row r="100" spans="1:31" hidden="1" x14ac:dyDescent="0.25">
      <c r="B100" s="55"/>
      <c r="C100" s="2"/>
      <c r="D100" s="850" t="s">
        <v>516</v>
      </c>
      <c r="E100" s="850"/>
      <c r="F100" s="418"/>
      <c r="G100" s="418"/>
      <c r="H100" s="249">
        <v>0</v>
      </c>
      <c r="I100" s="249">
        <v>0</v>
      </c>
      <c r="J100" s="249">
        <f t="shared" si="44"/>
        <v>0</v>
      </c>
      <c r="K100" s="148"/>
      <c r="L100" s="166">
        <f t="shared" si="31"/>
        <v>0</v>
      </c>
      <c r="M100" s="42"/>
      <c r="N100" s="1"/>
      <c r="O100" s="1"/>
      <c r="P100" s="1"/>
      <c r="Q100" s="1"/>
      <c r="R100" s="1"/>
      <c r="S100" s="1"/>
      <c r="T100" s="74"/>
      <c r="U100" s="1"/>
      <c r="V100" s="1"/>
      <c r="W100" s="1"/>
      <c r="X100" s="1"/>
      <c r="Y100" s="80"/>
      <c r="Z100" s="1"/>
      <c r="AA100" s="42"/>
      <c r="AB100" s="487"/>
      <c r="AC100" s="80"/>
      <c r="AD100" s="80"/>
      <c r="AE100" s="334"/>
    </row>
    <row r="101" spans="1:31" hidden="1" x14ac:dyDescent="0.25">
      <c r="B101" s="55"/>
      <c r="C101" s="2"/>
      <c r="D101" s="850" t="s">
        <v>808</v>
      </c>
      <c r="E101" s="850"/>
      <c r="F101" s="418"/>
      <c r="G101" s="418"/>
      <c r="H101" s="249">
        <v>0</v>
      </c>
      <c r="I101" s="249">
        <v>0</v>
      </c>
      <c r="J101" s="249">
        <f t="shared" si="44"/>
        <v>0</v>
      </c>
      <c r="K101" s="148"/>
      <c r="L101" s="166">
        <f t="shared" si="31"/>
        <v>0</v>
      </c>
      <c r="M101" s="42"/>
      <c r="N101" s="1"/>
      <c r="O101" s="1"/>
      <c r="P101" s="1"/>
      <c r="Q101" s="1"/>
      <c r="R101" s="1"/>
      <c r="S101" s="1"/>
      <c r="T101" s="74"/>
      <c r="U101" s="1"/>
      <c r="V101" s="1"/>
      <c r="W101" s="1"/>
      <c r="X101" s="1"/>
      <c r="Y101" s="80"/>
      <c r="Z101" s="1"/>
      <c r="AA101" s="42"/>
      <c r="AB101" s="487"/>
      <c r="AC101" s="80"/>
      <c r="AD101" s="80"/>
      <c r="AE101" s="334"/>
    </row>
    <row r="102" spans="1:31" hidden="1" x14ac:dyDescent="0.25">
      <c r="B102" s="55"/>
      <c r="C102" s="2"/>
      <c r="D102" s="850" t="s">
        <v>521</v>
      </c>
      <c r="E102" s="850"/>
      <c r="F102" s="418"/>
      <c r="G102" s="418"/>
      <c r="H102" s="249">
        <v>0</v>
      </c>
      <c r="I102" s="249">
        <v>0</v>
      </c>
      <c r="J102" s="249">
        <f t="shared" si="44"/>
        <v>0</v>
      </c>
      <c r="K102" s="148"/>
      <c r="L102" s="166">
        <f t="shared" si="31"/>
        <v>0</v>
      </c>
      <c r="M102" s="42"/>
      <c r="N102" s="1"/>
      <c r="O102" s="1"/>
      <c r="P102" s="1"/>
      <c r="Q102" s="1"/>
      <c r="R102" s="1"/>
      <c r="S102" s="1"/>
      <c r="T102" s="74"/>
      <c r="U102" s="1"/>
      <c r="V102" s="1"/>
      <c r="W102" s="1"/>
      <c r="X102" s="1"/>
      <c r="Y102" s="80"/>
      <c r="Z102" s="1"/>
      <c r="AA102" s="42"/>
      <c r="AB102" s="487"/>
      <c r="AC102" s="80"/>
      <c r="AD102" s="80"/>
      <c r="AE102" s="334"/>
    </row>
    <row r="103" spans="1:31" hidden="1" x14ac:dyDescent="0.25">
      <c r="B103" s="55"/>
      <c r="C103" s="2"/>
      <c r="D103" s="850" t="s">
        <v>519</v>
      </c>
      <c r="E103" s="850"/>
      <c r="F103" s="418"/>
      <c r="G103" s="418"/>
      <c r="H103" s="249">
        <v>0</v>
      </c>
      <c r="I103" s="249">
        <v>0</v>
      </c>
      <c r="J103" s="249">
        <f t="shared" si="44"/>
        <v>0</v>
      </c>
      <c r="K103" s="148"/>
      <c r="L103" s="166">
        <f t="shared" si="31"/>
        <v>0</v>
      </c>
      <c r="M103" s="42"/>
      <c r="N103" s="1"/>
      <c r="O103" s="1"/>
      <c r="P103" s="1"/>
      <c r="Q103" s="1"/>
      <c r="R103" s="1"/>
      <c r="S103" s="1"/>
      <c r="T103" s="74"/>
      <c r="U103" s="1"/>
      <c r="V103" s="1"/>
      <c r="W103" s="1"/>
      <c r="X103" s="1"/>
      <c r="Y103" s="80"/>
      <c r="Z103" s="1"/>
      <c r="AA103" s="42"/>
      <c r="AB103" s="487"/>
      <c r="AC103" s="80"/>
      <c r="AD103" s="80"/>
      <c r="AE103" s="334"/>
    </row>
    <row r="104" spans="1:31" ht="25.5" hidden="1" customHeight="1" x14ac:dyDescent="0.25">
      <c r="B104" s="55"/>
      <c r="C104" s="2"/>
      <c r="D104" s="851" t="s">
        <v>523</v>
      </c>
      <c r="E104" s="851"/>
      <c r="F104" s="424"/>
      <c r="G104" s="424"/>
      <c r="H104" s="259">
        <v>0</v>
      </c>
      <c r="I104" s="259">
        <v>0</v>
      </c>
      <c r="J104" s="259">
        <f t="shared" si="44"/>
        <v>0</v>
      </c>
      <c r="K104" s="158"/>
      <c r="L104" s="166">
        <f t="shared" si="31"/>
        <v>0</v>
      </c>
      <c r="M104" s="42"/>
      <c r="N104" s="1"/>
      <c r="O104" s="1"/>
      <c r="P104" s="1"/>
      <c r="Q104" s="1"/>
      <c r="R104" s="1"/>
      <c r="S104" s="1"/>
      <c r="T104" s="74"/>
      <c r="U104" s="1"/>
      <c r="V104" s="1"/>
      <c r="W104" s="1"/>
      <c r="X104" s="1"/>
      <c r="Y104" s="80"/>
      <c r="Z104" s="1"/>
      <c r="AA104" s="42"/>
      <c r="AB104" s="487"/>
      <c r="AC104" s="80"/>
      <c r="AD104" s="80"/>
      <c r="AE104" s="334"/>
    </row>
    <row r="105" spans="1:31" hidden="1" x14ac:dyDescent="0.25">
      <c r="B105" s="55"/>
      <c r="C105" s="2"/>
      <c r="D105" s="850" t="s">
        <v>807</v>
      </c>
      <c r="E105" s="850"/>
      <c r="F105" s="418"/>
      <c r="G105" s="418"/>
      <c r="H105" s="249">
        <v>0</v>
      </c>
      <c r="I105" s="249">
        <v>0</v>
      </c>
      <c r="J105" s="249">
        <f t="shared" si="44"/>
        <v>0</v>
      </c>
      <c r="K105" s="148"/>
      <c r="L105" s="166">
        <f t="shared" si="31"/>
        <v>0</v>
      </c>
      <c r="M105" s="42"/>
      <c r="N105" s="1"/>
      <c r="O105" s="1"/>
      <c r="P105" s="1"/>
      <c r="Q105" s="1"/>
      <c r="R105" s="1"/>
      <c r="S105" s="1"/>
      <c r="T105" s="74"/>
      <c r="U105" s="1"/>
      <c r="V105" s="1"/>
      <c r="W105" s="1"/>
      <c r="X105" s="1"/>
      <c r="Y105" s="80"/>
      <c r="Z105" s="1"/>
      <c r="AA105" s="42"/>
      <c r="AB105" s="487"/>
      <c r="AC105" s="80"/>
      <c r="AD105" s="80"/>
      <c r="AE105" s="334"/>
    </row>
    <row r="106" spans="1:31" ht="25.5" hidden="1" customHeight="1" x14ac:dyDescent="0.25">
      <c r="B106" s="55"/>
      <c r="C106" s="2"/>
      <c r="D106" s="851" t="s">
        <v>526</v>
      </c>
      <c r="E106" s="851"/>
      <c r="F106" s="424"/>
      <c r="G106" s="424"/>
      <c r="H106" s="259">
        <v>0</v>
      </c>
      <c r="I106" s="259">
        <v>0</v>
      </c>
      <c r="J106" s="259">
        <f t="shared" si="44"/>
        <v>0</v>
      </c>
      <c r="K106" s="158"/>
      <c r="L106" s="166">
        <f t="shared" si="31"/>
        <v>0</v>
      </c>
      <c r="M106" s="42"/>
      <c r="N106" s="1"/>
      <c r="O106" s="1"/>
      <c r="P106" s="1"/>
      <c r="Q106" s="1"/>
      <c r="R106" s="1"/>
      <c r="S106" s="1"/>
      <c r="T106" s="74"/>
      <c r="U106" s="1"/>
      <c r="V106" s="1"/>
      <c r="W106" s="1"/>
      <c r="X106" s="1"/>
      <c r="Y106" s="80"/>
      <c r="Z106" s="1"/>
      <c r="AA106" s="42"/>
      <c r="AB106" s="487"/>
      <c r="AC106" s="80"/>
      <c r="AD106" s="80"/>
      <c r="AE106" s="334"/>
    </row>
    <row r="107" spans="1:31" ht="25.5" hidden="1" customHeight="1" x14ac:dyDescent="0.25">
      <c r="B107" s="55"/>
      <c r="C107" s="2"/>
      <c r="D107" s="851" t="s">
        <v>528</v>
      </c>
      <c r="E107" s="851"/>
      <c r="F107" s="424"/>
      <c r="G107" s="424"/>
      <c r="H107" s="259">
        <v>0</v>
      </c>
      <c r="I107" s="259">
        <v>0</v>
      </c>
      <c r="J107" s="259">
        <f t="shared" si="44"/>
        <v>0</v>
      </c>
      <c r="K107" s="158"/>
      <c r="L107" s="166">
        <f t="shared" si="31"/>
        <v>0</v>
      </c>
      <c r="M107" s="42"/>
      <c r="N107" s="1"/>
      <c r="O107" s="1"/>
      <c r="P107" s="1"/>
      <c r="Q107" s="1"/>
      <c r="R107" s="1"/>
      <c r="S107" s="1"/>
      <c r="T107" s="74"/>
      <c r="U107" s="1"/>
      <c r="V107" s="1"/>
      <c r="W107" s="1"/>
      <c r="X107" s="1"/>
      <c r="Y107" s="80"/>
      <c r="Z107" s="1"/>
      <c r="AA107" s="42"/>
      <c r="AB107" s="487"/>
      <c r="AC107" s="80"/>
      <c r="AD107" s="80"/>
      <c r="AE107" s="334"/>
    </row>
    <row r="108" spans="1:31" s="41" customFormat="1" x14ac:dyDescent="0.25">
      <c r="A108" s="125" t="s">
        <v>231</v>
      </c>
      <c r="B108" s="106" t="s">
        <v>664</v>
      </c>
      <c r="C108" s="881" t="s">
        <v>232</v>
      </c>
      <c r="D108" s="882"/>
      <c r="E108" s="882"/>
      <c r="F108" s="425">
        <f>F115+F120</f>
        <v>2326121</v>
      </c>
      <c r="G108" s="425">
        <f>G115+G120</f>
        <v>2302273</v>
      </c>
      <c r="H108" s="260">
        <v>2338273</v>
      </c>
      <c r="I108" s="260">
        <v>2338273</v>
      </c>
      <c r="J108" s="260">
        <f>J109+J110+J111+J112+J113+J114+J115+J120+J126+J127</f>
        <v>2338273</v>
      </c>
      <c r="K108" s="159">
        <f t="shared" ref="K108:AE108" si="45">K109+K110+K111+K112+K113+K114+K115+K120+K126+K127</f>
        <v>0</v>
      </c>
      <c r="L108" s="169">
        <f>SUM(J108:K108)</f>
        <v>2338273</v>
      </c>
      <c r="M108" s="111">
        <f t="shared" ref="M108:S108" si="46">M109+M110+M111+M112+M113+M114+M115+M120+M126+M127</f>
        <v>0</v>
      </c>
      <c r="N108" s="109">
        <f>N109+N110+N111+N112+N113+N114+N115+N120+N126+N127</f>
        <v>2338273</v>
      </c>
      <c r="O108" s="109">
        <f t="shared" si="46"/>
        <v>0</v>
      </c>
      <c r="P108" s="109">
        <f t="shared" si="46"/>
        <v>0</v>
      </c>
      <c r="Q108" s="109">
        <f>Q109+Q110+Q111+Q112+Q113+Q114+Q115+Q120+Q126+Q127</f>
        <v>0</v>
      </c>
      <c r="R108" s="109"/>
      <c r="S108" s="109">
        <f t="shared" si="46"/>
        <v>0</v>
      </c>
      <c r="T108" s="108">
        <f t="shared" si="45"/>
        <v>0</v>
      </c>
      <c r="U108" s="109">
        <f t="shared" si="45"/>
        <v>0</v>
      </c>
      <c r="V108" s="109">
        <f t="shared" si="45"/>
        <v>167120</v>
      </c>
      <c r="W108" s="109">
        <f t="shared" si="45"/>
        <v>684639</v>
      </c>
      <c r="X108" s="109">
        <f t="shared" si="45"/>
        <v>178121</v>
      </c>
      <c r="Y108" s="112">
        <f t="shared" si="45"/>
        <v>232298</v>
      </c>
      <c r="Z108" s="109">
        <f t="shared" si="45"/>
        <v>221901</v>
      </c>
      <c r="AA108" s="111">
        <f t="shared" si="45"/>
        <v>169641</v>
      </c>
      <c r="AB108" s="489">
        <f t="shared" si="45"/>
        <v>169641</v>
      </c>
      <c r="AC108" s="112">
        <f t="shared" si="45"/>
        <v>169641</v>
      </c>
      <c r="AD108" s="112">
        <f t="shared" si="45"/>
        <v>169641</v>
      </c>
      <c r="AE108" s="336">
        <f t="shared" si="45"/>
        <v>169630</v>
      </c>
    </row>
    <row r="109" spans="1:31" hidden="1" x14ac:dyDescent="0.25">
      <c r="B109" s="55"/>
      <c r="C109" s="2"/>
      <c r="D109" s="850" t="s">
        <v>368</v>
      </c>
      <c r="E109" s="850"/>
      <c r="F109" s="418"/>
      <c r="G109" s="418"/>
      <c r="H109" s="249">
        <v>0</v>
      </c>
      <c r="I109" s="249">
        <v>0</v>
      </c>
      <c r="J109" s="249">
        <f t="shared" ref="J109:J114" si="47">SUM(T109:AE109)</f>
        <v>0</v>
      </c>
      <c r="K109" s="148"/>
      <c r="L109" s="166">
        <f t="shared" si="31"/>
        <v>0</v>
      </c>
      <c r="M109" s="42"/>
      <c r="N109" s="1"/>
      <c r="O109" s="1"/>
      <c r="P109" s="1"/>
      <c r="Q109" s="1"/>
      <c r="R109" s="1"/>
      <c r="S109" s="1"/>
      <c r="T109" s="74"/>
      <c r="U109" s="1"/>
      <c r="V109" s="1"/>
      <c r="W109" s="1"/>
      <c r="X109" s="1"/>
      <c r="Y109" s="80"/>
      <c r="Z109" s="1"/>
      <c r="AA109" s="42"/>
      <c r="AB109" s="487"/>
      <c r="AC109" s="80"/>
      <c r="AD109" s="80"/>
      <c r="AE109" s="334"/>
    </row>
    <row r="110" spans="1:31" hidden="1" x14ac:dyDescent="0.25">
      <c r="B110" s="55"/>
      <c r="C110" s="2"/>
      <c r="D110" s="850" t="s">
        <v>515</v>
      </c>
      <c r="E110" s="850"/>
      <c r="F110" s="418"/>
      <c r="G110" s="418"/>
      <c r="H110" s="249">
        <v>0</v>
      </c>
      <c r="I110" s="249">
        <v>0</v>
      </c>
      <c r="J110" s="249">
        <f t="shared" si="47"/>
        <v>0</v>
      </c>
      <c r="K110" s="148"/>
      <c r="L110" s="166">
        <f t="shared" si="31"/>
        <v>0</v>
      </c>
      <c r="M110" s="42"/>
      <c r="N110" s="1"/>
      <c r="O110" s="1"/>
      <c r="P110" s="1"/>
      <c r="Q110" s="1"/>
      <c r="R110" s="1"/>
      <c r="S110" s="1"/>
      <c r="T110" s="74"/>
      <c r="U110" s="1"/>
      <c r="V110" s="1"/>
      <c r="W110" s="1"/>
      <c r="X110" s="1"/>
      <c r="Y110" s="80"/>
      <c r="Z110" s="1"/>
      <c r="AA110" s="42"/>
      <c r="AB110" s="487"/>
      <c r="AC110" s="80"/>
      <c r="AD110" s="80"/>
      <c r="AE110" s="334"/>
    </row>
    <row r="111" spans="1:31" hidden="1" x14ac:dyDescent="0.25">
      <c r="B111" s="55"/>
      <c r="C111" s="2"/>
      <c r="D111" s="850" t="s">
        <v>517</v>
      </c>
      <c r="E111" s="850"/>
      <c r="F111" s="418"/>
      <c r="G111" s="418"/>
      <c r="H111" s="249">
        <v>0</v>
      </c>
      <c r="I111" s="249">
        <v>0</v>
      </c>
      <c r="J111" s="249">
        <f t="shared" si="47"/>
        <v>0</v>
      </c>
      <c r="K111" s="148"/>
      <c r="L111" s="166">
        <f t="shared" si="31"/>
        <v>0</v>
      </c>
      <c r="M111" s="42"/>
      <c r="N111" s="1"/>
      <c r="O111" s="1"/>
      <c r="P111" s="1"/>
      <c r="Q111" s="1"/>
      <c r="R111" s="1"/>
      <c r="S111" s="1"/>
      <c r="T111" s="74"/>
      <c r="U111" s="1"/>
      <c r="V111" s="1"/>
      <c r="W111" s="1"/>
      <c r="X111" s="1"/>
      <c r="Y111" s="80"/>
      <c r="Z111" s="1"/>
      <c r="AA111" s="42"/>
      <c r="AB111" s="487"/>
      <c r="AC111" s="80"/>
      <c r="AD111" s="80"/>
      <c r="AE111" s="334"/>
    </row>
    <row r="112" spans="1:31" hidden="1" x14ac:dyDescent="0.25">
      <c r="B112" s="55"/>
      <c r="C112" s="2"/>
      <c r="D112" s="850" t="s">
        <v>518</v>
      </c>
      <c r="E112" s="850"/>
      <c r="F112" s="418"/>
      <c r="G112" s="418"/>
      <c r="H112" s="249">
        <v>0</v>
      </c>
      <c r="I112" s="249">
        <v>0</v>
      </c>
      <c r="J112" s="249">
        <f t="shared" si="47"/>
        <v>0</v>
      </c>
      <c r="K112" s="148"/>
      <c r="L112" s="166">
        <f t="shared" si="31"/>
        <v>0</v>
      </c>
      <c r="M112" s="42"/>
      <c r="N112" s="1"/>
      <c r="O112" s="1"/>
      <c r="P112" s="1"/>
      <c r="Q112" s="1"/>
      <c r="R112" s="1"/>
      <c r="S112" s="1"/>
      <c r="T112" s="74"/>
      <c r="U112" s="1"/>
      <c r="V112" s="1"/>
      <c r="W112" s="1"/>
      <c r="X112" s="1"/>
      <c r="Y112" s="80"/>
      <c r="Z112" s="1"/>
      <c r="AA112" s="42"/>
      <c r="AB112" s="487"/>
      <c r="AC112" s="80"/>
      <c r="AD112" s="80"/>
      <c r="AE112" s="334"/>
    </row>
    <row r="113" spans="1:31" hidden="1" x14ac:dyDescent="0.25">
      <c r="B113" s="55"/>
      <c r="C113" s="2"/>
      <c r="D113" s="850" t="s">
        <v>522</v>
      </c>
      <c r="E113" s="850"/>
      <c r="F113" s="418"/>
      <c r="G113" s="418"/>
      <c r="H113" s="249">
        <v>0</v>
      </c>
      <c r="I113" s="249">
        <v>0</v>
      </c>
      <c r="J113" s="249">
        <f t="shared" si="47"/>
        <v>0</v>
      </c>
      <c r="K113" s="148"/>
      <c r="L113" s="166">
        <f t="shared" si="31"/>
        <v>0</v>
      </c>
      <c r="M113" s="42"/>
      <c r="N113" s="1"/>
      <c r="O113" s="1"/>
      <c r="P113" s="1"/>
      <c r="Q113" s="1"/>
      <c r="R113" s="1"/>
      <c r="S113" s="1"/>
      <c r="T113" s="74"/>
      <c r="U113" s="1"/>
      <c r="V113" s="1"/>
      <c r="W113" s="1"/>
      <c r="X113" s="1"/>
      <c r="Y113" s="80"/>
      <c r="Z113" s="1"/>
      <c r="AA113" s="42"/>
      <c r="AB113" s="487"/>
      <c r="AC113" s="80"/>
      <c r="AD113" s="80"/>
      <c r="AE113" s="334"/>
    </row>
    <row r="114" spans="1:31" hidden="1" x14ac:dyDescent="0.25">
      <c r="B114" s="55"/>
      <c r="C114" s="2"/>
      <c r="D114" s="850" t="s">
        <v>520</v>
      </c>
      <c r="E114" s="850"/>
      <c r="F114" s="418"/>
      <c r="G114" s="418"/>
      <c r="H114" s="249">
        <v>0</v>
      </c>
      <c r="I114" s="249">
        <v>0</v>
      </c>
      <c r="J114" s="249">
        <f t="shared" si="47"/>
        <v>0</v>
      </c>
      <c r="K114" s="148"/>
      <c r="L114" s="166">
        <f t="shared" si="31"/>
        <v>0</v>
      </c>
      <c r="M114" s="42"/>
      <c r="N114" s="1"/>
      <c r="O114" s="1"/>
      <c r="P114" s="1"/>
      <c r="Q114" s="1"/>
      <c r="R114" s="1"/>
      <c r="S114" s="1"/>
      <c r="T114" s="74"/>
      <c r="U114" s="1"/>
      <c r="V114" s="1"/>
      <c r="W114" s="1"/>
      <c r="X114" s="1"/>
      <c r="Y114" s="80"/>
      <c r="Z114" s="1"/>
      <c r="AA114" s="42"/>
      <c r="AB114" s="487"/>
      <c r="AC114" s="80"/>
      <c r="AD114" s="80"/>
      <c r="AE114" s="334"/>
    </row>
    <row r="115" spans="1:31" s="208" customFormat="1" ht="25.5" customHeight="1" x14ac:dyDescent="0.25">
      <c r="A115" s="300"/>
      <c r="B115" s="188"/>
      <c r="C115" s="197"/>
      <c r="D115" s="958" t="s">
        <v>524</v>
      </c>
      <c r="E115" s="958"/>
      <c r="F115" s="448">
        <f>F116+F117+F118</f>
        <v>2098581</v>
      </c>
      <c r="G115" s="448">
        <f>G116+G117+G118</f>
        <v>2098338</v>
      </c>
      <c r="H115" s="341">
        <v>2128338</v>
      </c>
      <c r="I115" s="341">
        <v>2128338</v>
      </c>
      <c r="J115" s="341">
        <f>SUM(J116:J119)</f>
        <v>2128338</v>
      </c>
      <c r="K115" s="342">
        <f>SUM(K116:K118)</f>
        <v>0</v>
      </c>
      <c r="L115" s="190">
        <f>SUM(J115:K115)</f>
        <v>2128338</v>
      </c>
      <c r="M115" s="191">
        <f t="shared" ref="M115:AD115" si="48">SUM(M116:M118)</f>
        <v>0</v>
      </c>
      <c r="N115" s="192">
        <f>SUM(N116:N119)</f>
        <v>2128338</v>
      </c>
      <c r="O115" s="192">
        <f t="shared" si="48"/>
        <v>0</v>
      </c>
      <c r="P115" s="192">
        <f t="shared" si="48"/>
        <v>0</v>
      </c>
      <c r="Q115" s="192">
        <f>SUM(Q116:Q118)</f>
        <v>0</v>
      </c>
      <c r="R115" s="192"/>
      <c r="S115" s="192">
        <f t="shared" si="48"/>
        <v>0</v>
      </c>
      <c r="T115" s="198">
        <f t="shared" si="48"/>
        <v>0</v>
      </c>
      <c r="U115" s="192">
        <f t="shared" si="48"/>
        <v>0</v>
      </c>
      <c r="V115" s="192">
        <f t="shared" si="48"/>
        <v>0</v>
      </c>
      <c r="W115" s="192">
        <f t="shared" si="48"/>
        <v>678564</v>
      </c>
      <c r="X115" s="192">
        <f t="shared" si="48"/>
        <v>169641</v>
      </c>
      <c r="Y115" s="193">
        <f t="shared" si="48"/>
        <v>232298</v>
      </c>
      <c r="Z115" s="192">
        <f>SUM(Z116:Z119)</f>
        <v>199641</v>
      </c>
      <c r="AA115" s="191">
        <f t="shared" si="48"/>
        <v>169641</v>
      </c>
      <c r="AB115" s="484">
        <f t="shared" si="48"/>
        <v>169641</v>
      </c>
      <c r="AC115" s="193">
        <f t="shared" si="48"/>
        <v>169641</v>
      </c>
      <c r="AD115" s="193">
        <f t="shared" si="48"/>
        <v>169641</v>
      </c>
      <c r="AE115" s="331">
        <f>SUM(AE116:AE118)</f>
        <v>169630</v>
      </c>
    </row>
    <row r="116" spans="1:31" x14ac:dyDescent="0.25">
      <c r="B116" s="55"/>
      <c r="C116" s="2"/>
      <c r="D116" s="293"/>
      <c r="E116" s="293" t="s">
        <v>1016</v>
      </c>
      <c r="F116" s="424">
        <v>62900</v>
      </c>
      <c r="G116" s="424">
        <v>62657</v>
      </c>
      <c r="H116" s="259">
        <v>62657</v>
      </c>
      <c r="I116" s="259">
        <v>62657</v>
      </c>
      <c r="J116" s="259">
        <f>SUM(T116:AE116)</f>
        <v>62657</v>
      </c>
      <c r="K116" s="158"/>
      <c r="L116" s="166">
        <f t="shared" ref="L116:L123" si="49">SUM(J116:K116)</f>
        <v>62657</v>
      </c>
      <c r="M116" s="42"/>
      <c r="N116" s="1">
        <f>L116</f>
        <v>62657</v>
      </c>
      <c r="O116" s="1"/>
      <c r="P116" s="1"/>
      <c r="Q116" s="1"/>
      <c r="R116" s="1"/>
      <c r="S116" s="1"/>
      <c r="T116" s="74"/>
      <c r="U116" s="1"/>
      <c r="V116" s="1"/>
      <c r="W116" s="1"/>
      <c r="X116" s="1"/>
      <c r="Y116" s="80">
        <v>62657</v>
      </c>
      <c r="Z116" s="1"/>
      <c r="AA116" s="42"/>
      <c r="AB116" s="487"/>
      <c r="AC116" s="80"/>
      <c r="AD116" s="80"/>
      <c r="AE116" s="334"/>
    </row>
    <row r="117" spans="1:31" x14ac:dyDescent="0.25">
      <c r="B117" s="55"/>
      <c r="C117" s="2"/>
      <c r="D117" s="293"/>
      <c r="E117" s="293" t="s">
        <v>1017</v>
      </c>
      <c r="F117" s="424">
        <v>439350</v>
      </c>
      <c r="G117" s="424">
        <v>439350</v>
      </c>
      <c r="H117" s="259">
        <v>439350</v>
      </c>
      <c r="I117" s="259">
        <v>439350</v>
      </c>
      <c r="J117" s="259">
        <f>SUM(T117:AE117)</f>
        <v>439350</v>
      </c>
      <c r="K117" s="158"/>
      <c r="L117" s="166">
        <f t="shared" si="49"/>
        <v>439350</v>
      </c>
      <c r="M117" s="42"/>
      <c r="N117" s="1">
        <f>L117</f>
        <v>439350</v>
      </c>
      <c r="O117" s="1"/>
      <c r="P117" s="1"/>
      <c r="Q117" s="1"/>
      <c r="R117" s="1"/>
      <c r="S117" s="1"/>
      <c r="T117" s="74"/>
      <c r="U117" s="1"/>
      <c r="V117" s="1"/>
      <c r="W117" s="42">
        <f>109839+36613</f>
        <v>146452</v>
      </c>
      <c r="X117" s="1">
        <v>36613</v>
      </c>
      <c r="Y117" s="1">
        <v>36613</v>
      </c>
      <c r="Z117" s="1">
        <v>36613</v>
      </c>
      <c r="AA117" s="42">
        <v>36613</v>
      </c>
      <c r="AB117" s="487">
        <v>36613</v>
      </c>
      <c r="AC117" s="80">
        <v>36613</v>
      </c>
      <c r="AD117" s="80">
        <v>36613</v>
      </c>
      <c r="AE117" s="334">
        <v>36607</v>
      </c>
    </row>
    <row r="118" spans="1:31" x14ac:dyDescent="0.25">
      <c r="B118" s="55"/>
      <c r="C118" s="2"/>
      <c r="D118" s="293"/>
      <c r="E118" s="345" t="s">
        <v>1018</v>
      </c>
      <c r="F118" s="424">
        <v>1596331</v>
      </c>
      <c r="G118" s="424">
        <v>1596331</v>
      </c>
      <c r="H118" s="259">
        <v>1596331</v>
      </c>
      <c r="I118" s="259">
        <v>1596331</v>
      </c>
      <c r="J118" s="259">
        <f>SUM(T118:AE118)</f>
        <v>1596331</v>
      </c>
      <c r="K118" s="158"/>
      <c r="L118" s="166">
        <f t="shared" si="49"/>
        <v>1596331</v>
      </c>
      <c r="M118" s="42"/>
      <c r="N118" s="1">
        <f>L118</f>
        <v>1596331</v>
      </c>
      <c r="O118" s="1"/>
      <c r="P118" s="1"/>
      <c r="Q118" s="1"/>
      <c r="R118" s="1"/>
      <c r="S118" s="1"/>
      <c r="T118" s="74"/>
      <c r="U118" s="1"/>
      <c r="V118" s="1"/>
      <c r="W118" s="42">
        <f>399084+133028</f>
        <v>532112</v>
      </c>
      <c r="X118" s="1">
        <v>133028</v>
      </c>
      <c r="Y118" s="1">
        <v>133028</v>
      </c>
      <c r="Z118" s="1">
        <v>133028</v>
      </c>
      <c r="AA118" s="42">
        <v>133028</v>
      </c>
      <c r="AB118" s="487">
        <v>133028</v>
      </c>
      <c r="AC118" s="80">
        <v>133028</v>
      </c>
      <c r="AD118" s="80">
        <v>133028</v>
      </c>
      <c r="AE118" s="334">
        <v>133023</v>
      </c>
    </row>
    <row r="119" spans="1:31" x14ac:dyDescent="0.25">
      <c r="B119" s="55"/>
      <c r="C119" s="2"/>
      <c r="D119" s="453"/>
      <c r="E119" s="453" t="s">
        <v>1046</v>
      </c>
      <c r="F119" s="424"/>
      <c r="G119" s="424">
        <v>30000</v>
      </c>
      <c r="H119" s="259">
        <v>30000</v>
      </c>
      <c r="I119" s="259">
        <v>30000</v>
      </c>
      <c r="J119" s="259">
        <f>SUM(T119:AE119)</f>
        <v>30000</v>
      </c>
      <c r="K119" s="158"/>
      <c r="L119" s="166">
        <f t="shared" si="49"/>
        <v>30000</v>
      </c>
      <c r="M119" s="42"/>
      <c r="N119" s="1">
        <v>30000</v>
      </c>
      <c r="O119" s="1"/>
      <c r="P119" s="1"/>
      <c r="Q119" s="1"/>
      <c r="R119" s="1"/>
      <c r="S119" s="1"/>
      <c r="T119" s="74"/>
      <c r="U119" s="1"/>
      <c r="V119" s="1"/>
      <c r="W119" s="42"/>
      <c r="X119" s="1"/>
      <c r="Y119" s="80"/>
      <c r="Z119" s="1">
        <v>30000</v>
      </c>
      <c r="AA119" s="42"/>
      <c r="AB119" s="487"/>
      <c r="AC119" s="80"/>
      <c r="AD119" s="80"/>
      <c r="AE119" s="334"/>
    </row>
    <row r="120" spans="1:31" s="208" customFormat="1" x14ac:dyDescent="0.25">
      <c r="A120" s="300"/>
      <c r="B120" s="188"/>
      <c r="C120" s="197"/>
      <c r="D120" s="883" t="s">
        <v>525</v>
      </c>
      <c r="E120" s="883"/>
      <c r="F120" s="420">
        <f>F121+F122+F123+F124</f>
        <v>227540</v>
      </c>
      <c r="G120" s="420">
        <f>G121+G122+G123+G124</f>
        <v>203935</v>
      </c>
      <c r="H120" s="341">
        <v>209935</v>
      </c>
      <c r="I120" s="341">
        <v>209935</v>
      </c>
      <c r="J120" s="341">
        <f>SUM(J121:J125)</f>
        <v>209935</v>
      </c>
      <c r="K120" s="342">
        <f>SUM(K121:K124)</f>
        <v>0</v>
      </c>
      <c r="L120" s="190">
        <f t="shared" si="49"/>
        <v>209935</v>
      </c>
      <c r="M120" s="191">
        <f t="shared" ref="M120:AE120" si="50">SUM(M121:M124)</f>
        <v>0</v>
      </c>
      <c r="N120" s="192">
        <f>SUM(N121:N125)</f>
        <v>209935</v>
      </c>
      <c r="O120" s="192">
        <f t="shared" si="50"/>
        <v>0</v>
      </c>
      <c r="P120" s="192">
        <f t="shared" si="50"/>
        <v>0</v>
      </c>
      <c r="Q120" s="192">
        <f t="shared" si="50"/>
        <v>0</v>
      </c>
      <c r="R120" s="192"/>
      <c r="S120" s="192">
        <f t="shared" si="50"/>
        <v>0</v>
      </c>
      <c r="T120" s="198">
        <f t="shared" si="50"/>
        <v>0</v>
      </c>
      <c r="U120" s="192">
        <f t="shared" si="50"/>
        <v>0</v>
      </c>
      <c r="V120" s="192">
        <f t="shared" si="50"/>
        <v>167120</v>
      </c>
      <c r="W120" s="192">
        <f t="shared" si="50"/>
        <v>6075</v>
      </c>
      <c r="X120" s="192">
        <f t="shared" si="50"/>
        <v>8480</v>
      </c>
      <c r="Y120" s="193">
        <f t="shared" si="50"/>
        <v>0</v>
      </c>
      <c r="Z120" s="192">
        <f t="shared" si="50"/>
        <v>22260</v>
      </c>
      <c r="AA120" s="191">
        <f t="shared" si="50"/>
        <v>0</v>
      </c>
      <c r="AB120" s="484">
        <f t="shared" si="50"/>
        <v>0</v>
      </c>
      <c r="AC120" s="193">
        <f t="shared" si="50"/>
        <v>0</v>
      </c>
      <c r="AD120" s="193">
        <f t="shared" si="50"/>
        <v>0</v>
      </c>
      <c r="AE120" s="331">
        <f t="shared" si="50"/>
        <v>0</v>
      </c>
    </row>
    <row r="121" spans="1:31" x14ac:dyDescent="0.25">
      <c r="B121" s="55"/>
      <c r="C121" s="2"/>
      <c r="D121" s="346"/>
      <c r="E121" s="346" t="s">
        <v>1027</v>
      </c>
      <c r="F121" s="418">
        <v>163940</v>
      </c>
      <c r="G121" s="418">
        <v>163940</v>
      </c>
      <c r="H121" s="259">
        <v>163940</v>
      </c>
      <c r="I121" s="259">
        <v>163940</v>
      </c>
      <c r="J121" s="259">
        <f t="shared" ref="J121:J127" si="51">SUM(T121:AE121)</f>
        <v>163940</v>
      </c>
      <c r="K121" s="158"/>
      <c r="L121" s="166">
        <f t="shared" si="49"/>
        <v>163940</v>
      </c>
      <c r="M121" s="42"/>
      <c r="N121" s="1">
        <f>L121</f>
        <v>163940</v>
      </c>
      <c r="O121" s="1"/>
      <c r="P121" s="1"/>
      <c r="Q121" s="1"/>
      <c r="R121" s="1"/>
      <c r="S121" s="1"/>
      <c r="T121" s="74"/>
      <c r="U121" s="1"/>
      <c r="V121" s="1">
        <f>22260+119420</f>
        <v>141680</v>
      </c>
      <c r="W121" s="1"/>
      <c r="X121" s="1"/>
      <c r="Y121" s="80"/>
      <c r="Z121" s="1">
        <v>22260</v>
      </c>
      <c r="AA121" s="42"/>
      <c r="AB121" s="487"/>
      <c r="AC121" s="80"/>
      <c r="AD121" s="80"/>
      <c r="AE121" s="334"/>
    </row>
    <row r="122" spans="1:31" x14ac:dyDescent="0.25">
      <c r="B122" s="55"/>
      <c r="C122" s="2"/>
      <c r="D122" s="294"/>
      <c r="E122" s="294" t="s">
        <v>1019</v>
      </c>
      <c r="F122" s="418">
        <v>30000</v>
      </c>
      <c r="G122" s="418">
        <v>6075</v>
      </c>
      <c r="H122" s="259">
        <v>6075</v>
      </c>
      <c r="I122" s="259">
        <v>6075</v>
      </c>
      <c r="J122" s="259">
        <f t="shared" si="51"/>
        <v>6075</v>
      </c>
      <c r="K122" s="158"/>
      <c r="L122" s="166">
        <f t="shared" si="49"/>
        <v>6075</v>
      </c>
      <c r="M122" s="42"/>
      <c r="N122" s="1">
        <f>L122</f>
        <v>6075</v>
      </c>
      <c r="O122" s="1"/>
      <c r="P122" s="1"/>
      <c r="Q122" s="1"/>
      <c r="R122" s="1"/>
      <c r="S122" s="1"/>
      <c r="T122" s="74"/>
      <c r="U122" s="1"/>
      <c r="V122" s="1"/>
      <c r="W122" s="1">
        <v>6075</v>
      </c>
      <c r="X122" s="1"/>
      <c r="Y122" s="80"/>
      <c r="Z122" s="1"/>
      <c r="AA122" s="42"/>
      <c r="AB122" s="487"/>
      <c r="AC122" s="80"/>
      <c r="AD122" s="80"/>
      <c r="AE122" s="334"/>
    </row>
    <row r="123" spans="1:31" x14ac:dyDescent="0.25">
      <c r="B123" s="55"/>
      <c r="C123" s="2"/>
      <c r="D123" s="294"/>
      <c r="E123" s="294" t="s">
        <v>1020</v>
      </c>
      <c r="F123" s="418">
        <v>8400</v>
      </c>
      <c r="G123" s="418">
        <v>8480</v>
      </c>
      <c r="H123" s="259">
        <v>8480</v>
      </c>
      <c r="I123" s="259">
        <v>8480</v>
      </c>
      <c r="J123" s="259">
        <f t="shared" si="51"/>
        <v>8480</v>
      </c>
      <c r="K123" s="158"/>
      <c r="L123" s="166">
        <f t="shared" si="49"/>
        <v>8480</v>
      </c>
      <c r="M123" s="42"/>
      <c r="N123" s="1">
        <f>L123</f>
        <v>8480</v>
      </c>
      <c r="O123" s="1"/>
      <c r="P123" s="1"/>
      <c r="Q123" s="1"/>
      <c r="R123" s="1"/>
      <c r="S123" s="1"/>
      <c r="T123" s="74"/>
      <c r="U123" s="1"/>
      <c r="V123" s="1"/>
      <c r="W123" s="1"/>
      <c r="X123" s="1">
        <v>8480</v>
      </c>
      <c r="Y123" s="80"/>
      <c r="Z123" s="1"/>
      <c r="AA123" s="42"/>
      <c r="AB123" s="487"/>
      <c r="AC123" s="80"/>
      <c r="AD123" s="80"/>
      <c r="AE123" s="334"/>
    </row>
    <row r="124" spans="1:31" x14ac:dyDescent="0.25">
      <c r="B124" s="55"/>
      <c r="C124" s="2"/>
      <c r="D124" s="294"/>
      <c r="E124" s="294" t="s">
        <v>1021</v>
      </c>
      <c r="F124" s="418">
        <v>25200</v>
      </c>
      <c r="G124" s="418">
        <v>25440</v>
      </c>
      <c r="H124" s="259">
        <v>25440</v>
      </c>
      <c r="I124" s="259">
        <v>25440</v>
      </c>
      <c r="J124" s="259">
        <f>SUM(T124:AE124)</f>
        <v>25440</v>
      </c>
      <c r="K124" s="158"/>
      <c r="L124" s="166">
        <f>SUM(J124:K124)</f>
        <v>25440</v>
      </c>
      <c r="M124" s="42"/>
      <c r="N124" s="1">
        <f>L124</f>
        <v>25440</v>
      </c>
      <c r="O124" s="1"/>
      <c r="P124" s="1"/>
      <c r="Q124" s="1"/>
      <c r="R124" s="1"/>
      <c r="S124" s="1"/>
      <c r="T124" s="74"/>
      <c r="U124" s="1"/>
      <c r="V124" s="1">
        <v>25440</v>
      </c>
      <c r="W124" s="1"/>
      <c r="X124" s="1"/>
      <c r="Y124" s="80"/>
      <c r="Z124" s="1"/>
      <c r="AA124" s="42"/>
      <c r="AB124" s="487"/>
      <c r="AC124" s="80"/>
      <c r="AD124" s="80"/>
      <c r="AE124" s="334"/>
    </row>
    <row r="125" spans="1:31" x14ac:dyDescent="0.25">
      <c r="B125" s="55"/>
      <c r="C125" s="2"/>
      <c r="D125" s="529"/>
      <c r="E125" s="529" t="s">
        <v>1054</v>
      </c>
      <c r="F125" s="418"/>
      <c r="G125" s="418"/>
      <c r="H125" s="259">
        <v>6000</v>
      </c>
      <c r="I125" s="259">
        <v>6000</v>
      </c>
      <c r="J125" s="259">
        <f>SUM(T125:AE125)</f>
        <v>6000</v>
      </c>
      <c r="K125" s="158"/>
      <c r="L125" s="166">
        <f>SUM(J125:K125)</f>
        <v>6000</v>
      </c>
      <c r="M125" s="42"/>
      <c r="N125" s="1">
        <f>L125</f>
        <v>6000</v>
      </c>
      <c r="O125" s="1"/>
      <c r="P125" s="1"/>
      <c r="Q125" s="1"/>
      <c r="R125" s="1"/>
      <c r="S125" s="1"/>
      <c r="T125" s="74"/>
      <c r="U125" s="1"/>
      <c r="V125" s="1"/>
      <c r="W125" s="1"/>
      <c r="X125" s="1"/>
      <c r="Y125" s="80"/>
      <c r="Z125" s="1"/>
      <c r="AA125" s="42"/>
      <c r="AB125" s="487"/>
      <c r="AC125" s="80">
        <v>6000</v>
      </c>
      <c r="AD125" s="80"/>
      <c r="AE125" s="334"/>
    </row>
    <row r="126" spans="1:31" ht="25.5" hidden="1" customHeight="1" x14ac:dyDescent="0.25">
      <c r="B126" s="55"/>
      <c r="C126" s="2"/>
      <c r="D126" s="851" t="s">
        <v>527</v>
      </c>
      <c r="E126" s="851"/>
      <c r="F126" s="424"/>
      <c r="G126" s="424"/>
      <c r="H126" s="259">
        <v>0</v>
      </c>
      <c r="I126" s="259">
        <v>0</v>
      </c>
      <c r="J126" s="259">
        <f t="shared" si="51"/>
        <v>0</v>
      </c>
      <c r="K126" s="158"/>
      <c r="L126" s="166">
        <f t="shared" si="31"/>
        <v>0</v>
      </c>
      <c r="M126" s="42"/>
      <c r="N126" s="1"/>
      <c r="O126" s="1"/>
      <c r="P126" s="1"/>
      <c r="Q126" s="1"/>
      <c r="R126" s="1"/>
      <c r="S126" s="1"/>
      <c r="T126" s="74"/>
      <c r="U126" s="1"/>
      <c r="V126" s="1"/>
      <c r="W126" s="1"/>
      <c r="X126" s="1"/>
      <c r="Y126" s="80"/>
      <c r="Z126" s="1"/>
      <c r="AA126" s="42"/>
      <c r="AB126" s="487"/>
      <c r="AC126" s="80"/>
      <c r="AD126" s="80"/>
      <c r="AE126" s="334"/>
    </row>
    <row r="127" spans="1:31" ht="25.5" hidden="1" customHeight="1" x14ac:dyDescent="0.25">
      <c r="B127" s="55"/>
      <c r="C127" s="2"/>
      <c r="D127" s="851" t="s">
        <v>529</v>
      </c>
      <c r="E127" s="851"/>
      <c r="F127" s="424"/>
      <c r="G127" s="424"/>
      <c r="H127" s="259">
        <v>0</v>
      </c>
      <c r="I127" s="259">
        <v>0</v>
      </c>
      <c r="J127" s="259">
        <f t="shared" si="51"/>
        <v>0</v>
      </c>
      <c r="K127" s="158"/>
      <c r="L127" s="166">
        <f t="shared" si="31"/>
        <v>0</v>
      </c>
      <c r="M127" s="42"/>
      <c r="N127" s="1"/>
      <c r="O127" s="1"/>
      <c r="P127" s="1"/>
      <c r="Q127" s="1"/>
      <c r="R127" s="1"/>
      <c r="S127" s="1"/>
      <c r="T127" s="74"/>
      <c r="U127" s="1"/>
      <c r="V127" s="1"/>
      <c r="W127" s="1"/>
      <c r="X127" s="1"/>
      <c r="Y127" s="80"/>
      <c r="Z127" s="1"/>
      <c r="AA127" s="42"/>
      <c r="AB127" s="487"/>
      <c r="AC127" s="80"/>
      <c r="AD127" s="80"/>
      <c r="AE127" s="334"/>
    </row>
    <row r="128" spans="1:31" s="41" customFormat="1" ht="27.75" hidden="1" customHeight="1" x14ac:dyDescent="0.25">
      <c r="A128" s="125" t="s">
        <v>233</v>
      </c>
      <c r="B128" s="106" t="s">
        <v>665</v>
      </c>
      <c r="C128" s="919" t="s">
        <v>809</v>
      </c>
      <c r="D128" s="920"/>
      <c r="E128" s="920"/>
      <c r="F128" s="423"/>
      <c r="G128" s="423"/>
      <c r="H128" s="258">
        <v>0</v>
      </c>
      <c r="I128" s="258">
        <v>0</v>
      </c>
      <c r="J128" s="258">
        <f>J129+J130</f>
        <v>0</v>
      </c>
      <c r="K128" s="157">
        <f t="shared" ref="K128:AE128" si="52">K129+K130</f>
        <v>0</v>
      </c>
      <c r="L128" s="169">
        <f t="shared" si="31"/>
        <v>0</v>
      </c>
      <c r="M128" s="111">
        <f t="shared" ref="M128:S128" si="53">M129+M130</f>
        <v>0</v>
      </c>
      <c r="N128" s="109">
        <f t="shared" si="53"/>
        <v>0</v>
      </c>
      <c r="O128" s="109">
        <f t="shared" si="53"/>
        <v>0</v>
      </c>
      <c r="P128" s="109">
        <f t="shared" si="53"/>
        <v>0</v>
      </c>
      <c r="Q128" s="109">
        <f>Q129+Q130</f>
        <v>0</v>
      </c>
      <c r="R128" s="109"/>
      <c r="S128" s="109">
        <f t="shared" si="53"/>
        <v>0</v>
      </c>
      <c r="T128" s="108">
        <f t="shared" si="52"/>
        <v>0</v>
      </c>
      <c r="U128" s="109">
        <f t="shared" si="52"/>
        <v>0</v>
      </c>
      <c r="V128" s="109">
        <f t="shared" si="52"/>
        <v>0</v>
      </c>
      <c r="W128" s="109">
        <f t="shared" si="52"/>
        <v>0</v>
      </c>
      <c r="X128" s="109">
        <f t="shared" si="52"/>
        <v>0</v>
      </c>
      <c r="Y128" s="112">
        <f t="shared" si="52"/>
        <v>0</v>
      </c>
      <c r="Z128" s="109">
        <f t="shared" si="52"/>
        <v>0</v>
      </c>
      <c r="AA128" s="111">
        <f t="shared" si="52"/>
        <v>0</v>
      </c>
      <c r="AB128" s="489">
        <f t="shared" si="52"/>
        <v>0</v>
      </c>
      <c r="AC128" s="112">
        <f t="shared" si="52"/>
        <v>0</v>
      </c>
      <c r="AD128" s="112">
        <f t="shared" si="52"/>
        <v>0</v>
      </c>
      <c r="AE128" s="336">
        <f t="shared" si="52"/>
        <v>0</v>
      </c>
    </row>
    <row r="129" spans="1:31" hidden="1" x14ac:dyDescent="0.25">
      <c r="B129" s="55"/>
      <c r="C129" s="2"/>
      <c r="D129" s="850" t="s">
        <v>531</v>
      </c>
      <c r="E129" s="850"/>
      <c r="F129" s="418"/>
      <c r="G129" s="418"/>
      <c r="H129" s="249">
        <v>0</v>
      </c>
      <c r="I129" s="249">
        <v>0</v>
      </c>
      <c r="J129" s="249">
        <f>SUM(T129:AE129)</f>
        <v>0</v>
      </c>
      <c r="K129" s="148"/>
      <c r="L129" s="166">
        <f t="shared" si="31"/>
        <v>0</v>
      </c>
      <c r="M129" s="42"/>
      <c r="N129" s="1"/>
      <c r="O129" s="1"/>
      <c r="P129" s="1"/>
      <c r="Q129" s="1"/>
      <c r="R129" s="1"/>
      <c r="S129" s="1"/>
      <c r="T129" s="74"/>
      <c r="U129" s="1"/>
      <c r="V129" s="1"/>
      <c r="W129" s="1"/>
      <c r="X129" s="1"/>
      <c r="Y129" s="80"/>
      <c r="Z129" s="1"/>
      <c r="AA129" s="42"/>
      <c r="AB129" s="487"/>
      <c r="AC129" s="80"/>
      <c r="AD129" s="80"/>
      <c r="AE129" s="334"/>
    </row>
    <row r="130" spans="1:31" ht="25.5" hidden="1" customHeight="1" x14ac:dyDescent="0.25">
      <c r="B130" s="55"/>
      <c r="C130" s="2"/>
      <c r="D130" s="851" t="s">
        <v>530</v>
      </c>
      <c r="E130" s="851"/>
      <c r="F130" s="424"/>
      <c r="G130" s="424"/>
      <c r="H130" s="259">
        <v>0</v>
      </c>
      <c r="I130" s="259">
        <v>0</v>
      </c>
      <c r="J130" s="259">
        <f>SUM(T130:AE130)</f>
        <v>0</v>
      </c>
      <c r="K130" s="158"/>
      <c r="L130" s="166">
        <f t="shared" si="31"/>
        <v>0</v>
      </c>
      <c r="M130" s="42"/>
      <c r="N130" s="1"/>
      <c r="O130" s="1"/>
      <c r="P130" s="1"/>
      <c r="Q130" s="1"/>
      <c r="R130" s="1"/>
      <c r="S130" s="1"/>
      <c r="T130" s="74"/>
      <c r="U130" s="1"/>
      <c r="V130" s="1"/>
      <c r="W130" s="1"/>
      <c r="X130" s="1"/>
      <c r="Y130" s="80"/>
      <c r="Z130" s="1"/>
      <c r="AA130" s="42"/>
      <c r="AB130" s="487"/>
      <c r="AC130" s="80"/>
      <c r="AD130" s="80"/>
      <c r="AE130" s="334"/>
    </row>
    <row r="131" spans="1:31" s="41" customFormat="1" hidden="1" x14ac:dyDescent="0.25">
      <c r="A131" s="125" t="s">
        <v>234</v>
      </c>
      <c r="B131" s="106" t="s">
        <v>667</v>
      </c>
      <c r="C131" s="919" t="s">
        <v>810</v>
      </c>
      <c r="D131" s="920"/>
      <c r="E131" s="920"/>
      <c r="F131" s="423"/>
      <c r="G131" s="423"/>
      <c r="H131" s="258">
        <v>0</v>
      </c>
      <c r="I131" s="258">
        <v>0</v>
      </c>
      <c r="J131" s="258">
        <f>J132+J133+J134+J135+J136+J137+J138+J139+J140+J141+J142</f>
        <v>0</v>
      </c>
      <c r="K131" s="157">
        <f t="shared" ref="K131:AE131" si="54">K132+K133+K134+K135+K136+K137+K138+K139+K140+K141+K142</f>
        <v>0</v>
      </c>
      <c r="L131" s="169">
        <f t="shared" si="31"/>
        <v>0</v>
      </c>
      <c r="M131" s="111">
        <f t="shared" ref="M131:S131" si="55">M132+M133+M134+M135+M136+M137+M138+M139+M140+M141+M142</f>
        <v>0</v>
      </c>
      <c r="N131" s="109">
        <f t="shared" si="55"/>
        <v>0</v>
      </c>
      <c r="O131" s="109">
        <f t="shared" si="55"/>
        <v>0</v>
      </c>
      <c r="P131" s="109">
        <f t="shared" si="55"/>
        <v>0</v>
      </c>
      <c r="Q131" s="109">
        <f>Q132+Q133+Q134+Q135+Q136+Q137+Q138+Q139+Q140+Q141+Q142</f>
        <v>0</v>
      </c>
      <c r="R131" s="109"/>
      <c r="S131" s="109">
        <f t="shared" si="55"/>
        <v>0</v>
      </c>
      <c r="T131" s="108">
        <f t="shared" si="54"/>
        <v>0</v>
      </c>
      <c r="U131" s="109">
        <f t="shared" si="54"/>
        <v>0</v>
      </c>
      <c r="V131" s="109">
        <f t="shared" si="54"/>
        <v>0</v>
      </c>
      <c r="W131" s="109">
        <f t="shared" si="54"/>
        <v>0</v>
      </c>
      <c r="X131" s="109">
        <f t="shared" si="54"/>
        <v>0</v>
      </c>
      <c r="Y131" s="112">
        <f t="shared" si="54"/>
        <v>0</v>
      </c>
      <c r="Z131" s="109">
        <f t="shared" si="54"/>
        <v>0</v>
      </c>
      <c r="AA131" s="111">
        <f t="shared" si="54"/>
        <v>0</v>
      </c>
      <c r="AB131" s="489">
        <f t="shared" si="54"/>
        <v>0</v>
      </c>
      <c r="AC131" s="112">
        <f t="shared" si="54"/>
        <v>0</v>
      </c>
      <c r="AD131" s="112">
        <f t="shared" si="54"/>
        <v>0</v>
      </c>
      <c r="AE131" s="336">
        <f t="shared" si="54"/>
        <v>0</v>
      </c>
    </row>
    <row r="132" spans="1:31" hidden="1" x14ac:dyDescent="0.25">
      <c r="B132" s="55"/>
      <c r="C132" s="2"/>
      <c r="D132" s="850" t="s">
        <v>354</v>
      </c>
      <c r="E132" s="850"/>
      <c r="F132" s="418"/>
      <c r="G132" s="418"/>
      <c r="H132" s="249">
        <v>0</v>
      </c>
      <c r="I132" s="249">
        <v>0</v>
      </c>
      <c r="J132" s="249">
        <f t="shared" ref="J132:J145" si="56">SUM(T132:AE132)</f>
        <v>0</v>
      </c>
      <c r="K132" s="148"/>
      <c r="L132" s="166">
        <f t="shared" si="31"/>
        <v>0</v>
      </c>
      <c r="M132" s="42"/>
      <c r="N132" s="1"/>
      <c r="O132" s="1"/>
      <c r="P132" s="1"/>
      <c r="Q132" s="1"/>
      <c r="R132" s="1"/>
      <c r="S132" s="1"/>
      <c r="T132" s="74"/>
      <c r="U132" s="1"/>
      <c r="V132" s="1"/>
      <c r="W132" s="1"/>
      <c r="X132" s="1"/>
      <c r="Y132" s="80"/>
      <c r="Z132" s="1"/>
      <c r="AA132" s="42"/>
      <c r="AB132" s="487"/>
      <c r="AC132" s="80"/>
      <c r="AD132" s="80"/>
      <c r="AE132" s="334"/>
    </row>
    <row r="133" spans="1:31" hidden="1" x14ac:dyDescent="0.25">
      <c r="B133" s="55"/>
      <c r="C133" s="2"/>
      <c r="D133" s="850" t="s">
        <v>357</v>
      </c>
      <c r="E133" s="850"/>
      <c r="F133" s="418"/>
      <c r="G133" s="418"/>
      <c r="H133" s="249">
        <v>0</v>
      </c>
      <c r="I133" s="249">
        <v>0</v>
      </c>
      <c r="J133" s="249">
        <f t="shared" si="56"/>
        <v>0</v>
      </c>
      <c r="K133" s="148"/>
      <c r="L133" s="166">
        <f t="shared" si="31"/>
        <v>0</v>
      </c>
      <c r="M133" s="42"/>
      <c r="N133" s="1"/>
      <c r="O133" s="1"/>
      <c r="P133" s="1"/>
      <c r="Q133" s="1"/>
      <c r="R133" s="1"/>
      <c r="S133" s="1"/>
      <c r="T133" s="74"/>
      <c r="U133" s="1"/>
      <c r="V133" s="1"/>
      <c r="W133" s="1"/>
      <c r="X133" s="1"/>
      <c r="Y133" s="80"/>
      <c r="Z133" s="1"/>
      <c r="AA133" s="42"/>
      <c r="AB133" s="487"/>
      <c r="AC133" s="80"/>
      <c r="AD133" s="80"/>
      <c r="AE133" s="334"/>
    </row>
    <row r="134" spans="1:31" hidden="1" x14ac:dyDescent="0.25">
      <c r="B134" s="55"/>
      <c r="C134" s="2"/>
      <c r="D134" s="850" t="s">
        <v>358</v>
      </c>
      <c r="E134" s="850"/>
      <c r="F134" s="418"/>
      <c r="G134" s="418"/>
      <c r="H134" s="249">
        <v>0</v>
      </c>
      <c r="I134" s="249">
        <v>0</v>
      </c>
      <c r="J134" s="249">
        <f t="shared" si="56"/>
        <v>0</v>
      </c>
      <c r="K134" s="148"/>
      <c r="L134" s="166">
        <f t="shared" si="31"/>
        <v>0</v>
      </c>
      <c r="M134" s="42"/>
      <c r="N134" s="1"/>
      <c r="O134" s="1"/>
      <c r="P134" s="1"/>
      <c r="Q134" s="1"/>
      <c r="R134" s="1"/>
      <c r="S134" s="1"/>
      <c r="T134" s="74"/>
      <c r="U134" s="1"/>
      <c r="V134" s="1"/>
      <c r="W134" s="1"/>
      <c r="X134" s="1"/>
      <c r="Y134" s="80"/>
      <c r="Z134" s="1"/>
      <c r="AA134" s="42"/>
      <c r="AB134" s="487"/>
      <c r="AC134" s="80"/>
      <c r="AD134" s="80"/>
      <c r="AE134" s="334"/>
    </row>
    <row r="135" spans="1:31" hidden="1" x14ac:dyDescent="0.25">
      <c r="B135" s="55"/>
      <c r="C135" s="2"/>
      <c r="D135" s="850" t="s">
        <v>355</v>
      </c>
      <c r="E135" s="850"/>
      <c r="F135" s="418"/>
      <c r="G135" s="418"/>
      <c r="H135" s="249">
        <v>0</v>
      </c>
      <c r="I135" s="249">
        <v>0</v>
      </c>
      <c r="J135" s="249">
        <f t="shared" si="56"/>
        <v>0</v>
      </c>
      <c r="K135" s="148"/>
      <c r="L135" s="166">
        <f t="shared" si="31"/>
        <v>0</v>
      </c>
      <c r="M135" s="42"/>
      <c r="N135" s="1"/>
      <c r="O135" s="1"/>
      <c r="P135" s="1"/>
      <c r="Q135" s="1"/>
      <c r="R135" s="1"/>
      <c r="S135" s="1"/>
      <c r="T135" s="74"/>
      <c r="U135" s="1"/>
      <c r="V135" s="1"/>
      <c r="W135" s="1"/>
      <c r="X135" s="1"/>
      <c r="Y135" s="80"/>
      <c r="Z135" s="1"/>
      <c r="AA135" s="42"/>
      <c r="AB135" s="487"/>
      <c r="AC135" s="80"/>
      <c r="AD135" s="80"/>
      <c r="AE135" s="334"/>
    </row>
    <row r="136" spans="1:31" hidden="1" x14ac:dyDescent="0.25">
      <c r="B136" s="55"/>
      <c r="C136" s="2"/>
      <c r="D136" s="850" t="s">
        <v>811</v>
      </c>
      <c r="E136" s="850"/>
      <c r="F136" s="418"/>
      <c r="G136" s="418"/>
      <c r="H136" s="249">
        <v>0</v>
      </c>
      <c r="I136" s="249">
        <v>0</v>
      </c>
      <c r="J136" s="249">
        <f t="shared" si="56"/>
        <v>0</v>
      </c>
      <c r="K136" s="148"/>
      <c r="L136" s="166">
        <f t="shared" si="31"/>
        <v>0</v>
      </c>
      <c r="M136" s="42"/>
      <c r="N136" s="1"/>
      <c r="O136" s="1"/>
      <c r="P136" s="1"/>
      <c r="Q136" s="1"/>
      <c r="R136" s="1"/>
      <c r="S136" s="1"/>
      <c r="T136" s="74"/>
      <c r="U136" s="1"/>
      <c r="V136" s="1"/>
      <c r="W136" s="1"/>
      <c r="X136" s="1"/>
      <c r="Y136" s="80"/>
      <c r="Z136" s="1"/>
      <c r="AA136" s="42"/>
      <c r="AB136" s="487"/>
      <c r="AC136" s="80"/>
      <c r="AD136" s="80"/>
      <c r="AE136" s="334"/>
    </row>
    <row r="137" spans="1:31" ht="25.5" hidden="1" customHeight="1" x14ac:dyDescent="0.25">
      <c r="B137" s="55"/>
      <c r="C137" s="2"/>
      <c r="D137" s="851" t="s">
        <v>532</v>
      </c>
      <c r="E137" s="851"/>
      <c r="F137" s="424"/>
      <c r="G137" s="424"/>
      <c r="H137" s="259">
        <v>0</v>
      </c>
      <c r="I137" s="259">
        <v>0</v>
      </c>
      <c r="J137" s="259">
        <f t="shared" si="56"/>
        <v>0</v>
      </c>
      <c r="K137" s="158"/>
      <c r="L137" s="166">
        <f t="shared" si="31"/>
        <v>0</v>
      </c>
      <c r="M137" s="42"/>
      <c r="N137" s="1"/>
      <c r="O137" s="1"/>
      <c r="P137" s="1"/>
      <c r="Q137" s="1"/>
      <c r="R137" s="1"/>
      <c r="S137" s="1"/>
      <c r="T137" s="74"/>
      <c r="U137" s="1"/>
      <c r="V137" s="1"/>
      <c r="W137" s="1"/>
      <c r="X137" s="1"/>
      <c r="Y137" s="80"/>
      <c r="Z137" s="1"/>
      <c r="AA137" s="42"/>
      <c r="AB137" s="487"/>
      <c r="AC137" s="80"/>
      <c r="AD137" s="80"/>
      <c r="AE137" s="334"/>
    </row>
    <row r="138" spans="1:31" ht="25.5" hidden="1" customHeight="1" x14ac:dyDescent="0.25">
      <c r="B138" s="55"/>
      <c r="C138" s="2"/>
      <c r="D138" s="851" t="s">
        <v>533</v>
      </c>
      <c r="E138" s="851"/>
      <c r="F138" s="424"/>
      <c r="G138" s="424"/>
      <c r="H138" s="259">
        <v>0</v>
      </c>
      <c r="I138" s="259">
        <v>0</v>
      </c>
      <c r="J138" s="259">
        <f t="shared" si="56"/>
        <v>0</v>
      </c>
      <c r="K138" s="158"/>
      <c r="L138" s="166">
        <f t="shared" si="31"/>
        <v>0</v>
      </c>
      <c r="M138" s="42"/>
      <c r="N138" s="1"/>
      <c r="O138" s="1"/>
      <c r="P138" s="1"/>
      <c r="Q138" s="1"/>
      <c r="R138" s="1"/>
      <c r="S138" s="1"/>
      <c r="T138" s="74"/>
      <c r="U138" s="1"/>
      <c r="V138" s="1"/>
      <c r="W138" s="1"/>
      <c r="X138" s="1"/>
      <c r="Y138" s="80"/>
      <c r="Z138" s="1"/>
      <c r="AA138" s="42"/>
      <c r="AB138" s="487"/>
      <c r="AC138" s="80"/>
      <c r="AD138" s="80"/>
      <c r="AE138" s="334"/>
    </row>
    <row r="139" spans="1:31" hidden="1" x14ac:dyDescent="0.25">
      <c r="B139" s="55"/>
      <c r="C139" s="2"/>
      <c r="D139" s="850" t="s">
        <v>364</v>
      </c>
      <c r="E139" s="850"/>
      <c r="F139" s="418"/>
      <c r="G139" s="418"/>
      <c r="H139" s="249">
        <v>0</v>
      </c>
      <c r="I139" s="249">
        <v>0</v>
      </c>
      <c r="J139" s="249">
        <f t="shared" si="56"/>
        <v>0</v>
      </c>
      <c r="K139" s="148"/>
      <c r="L139" s="166">
        <f t="shared" si="31"/>
        <v>0</v>
      </c>
      <c r="M139" s="42"/>
      <c r="N139" s="1"/>
      <c r="O139" s="1"/>
      <c r="P139" s="1"/>
      <c r="Q139" s="1"/>
      <c r="R139" s="1"/>
      <c r="S139" s="1"/>
      <c r="T139" s="74"/>
      <c r="U139" s="1"/>
      <c r="V139" s="1"/>
      <c r="W139" s="1"/>
      <c r="X139" s="1"/>
      <c r="Y139" s="80"/>
      <c r="Z139" s="1"/>
      <c r="AA139" s="42"/>
      <c r="AB139" s="487"/>
      <c r="AC139" s="80"/>
      <c r="AD139" s="80"/>
      <c r="AE139" s="334"/>
    </row>
    <row r="140" spans="1:31" hidden="1" x14ac:dyDescent="0.25">
      <c r="B140" s="55"/>
      <c r="C140" s="2"/>
      <c r="D140" s="850" t="s">
        <v>356</v>
      </c>
      <c r="E140" s="850"/>
      <c r="F140" s="418"/>
      <c r="G140" s="418"/>
      <c r="H140" s="249">
        <v>0</v>
      </c>
      <c r="I140" s="249">
        <v>0</v>
      </c>
      <c r="J140" s="249">
        <f t="shared" si="56"/>
        <v>0</v>
      </c>
      <c r="K140" s="148"/>
      <c r="L140" s="166">
        <f t="shared" si="31"/>
        <v>0</v>
      </c>
      <c r="M140" s="42"/>
      <c r="N140" s="1"/>
      <c r="O140" s="1"/>
      <c r="P140" s="1"/>
      <c r="Q140" s="1"/>
      <c r="R140" s="1"/>
      <c r="S140" s="1"/>
      <c r="T140" s="74"/>
      <c r="U140" s="1"/>
      <c r="V140" s="1"/>
      <c r="W140" s="1"/>
      <c r="X140" s="1"/>
      <c r="Y140" s="80"/>
      <c r="Z140" s="1"/>
      <c r="AA140" s="42"/>
      <c r="AB140" s="487"/>
      <c r="AC140" s="80"/>
      <c r="AD140" s="80"/>
      <c r="AE140" s="334"/>
    </row>
    <row r="141" spans="1:31" ht="25.5" hidden="1" customHeight="1" x14ac:dyDescent="0.25">
      <c r="B141" s="55"/>
      <c r="C141" s="2"/>
      <c r="D141" s="851" t="s">
        <v>534</v>
      </c>
      <c r="E141" s="851"/>
      <c r="F141" s="424"/>
      <c r="G141" s="424"/>
      <c r="H141" s="259">
        <v>0</v>
      </c>
      <c r="I141" s="259">
        <v>0</v>
      </c>
      <c r="J141" s="259">
        <f t="shared" si="56"/>
        <v>0</v>
      </c>
      <c r="K141" s="158"/>
      <c r="L141" s="166">
        <f t="shared" si="31"/>
        <v>0</v>
      </c>
      <c r="M141" s="42"/>
      <c r="N141" s="1"/>
      <c r="O141" s="1"/>
      <c r="P141" s="1"/>
      <c r="Q141" s="1"/>
      <c r="R141" s="1"/>
      <c r="S141" s="1"/>
      <c r="T141" s="74"/>
      <c r="U141" s="1"/>
      <c r="V141" s="1"/>
      <c r="W141" s="1"/>
      <c r="X141" s="1"/>
      <c r="Y141" s="80"/>
      <c r="Z141" s="1"/>
      <c r="AA141" s="42"/>
      <c r="AB141" s="487"/>
      <c r="AC141" s="80"/>
      <c r="AD141" s="80"/>
      <c r="AE141" s="334"/>
    </row>
    <row r="142" spans="1:31" hidden="1" x14ac:dyDescent="0.25">
      <c r="B142" s="55"/>
      <c r="C142" s="2"/>
      <c r="D142" s="850" t="s">
        <v>535</v>
      </c>
      <c r="E142" s="850"/>
      <c r="F142" s="418"/>
      <c r="G142" s="418"/>
      <c r="H142" s="249">
        <v>0</v>
      </c>
      <c r="I142" s="249">
        <v>0</v>
      </c>
      <c r="J142" s="249">
        <f t="shared" si="56"/>
        <v>0</v>
      </c>
      <c r="K142" s="148"/>
      <c r="L142" s="166">
        <f t="shared" si="31"/>
        <v>0</v>
      </c>
      <c r="M142" s="42"/>
      <c r="N142" s="1"/>
      <c r="O142" s="1"/>
      <c r="P142" s="1"/>
      <c r="Q142" s="1"/>
      <c r="R142" s="1"/>
      <c r="S142" s="1"/>
      <c r="T142" s="74"/>
      <c r="U142" s="1"/>
      <c r="V142" s="1"/>
      <c r="W142" s="1"/>
      <c r="X142" s="1"/>
      <c r="Y142" s="80"/>
      <c r="Z142" s="1"/>
      <c r="AA142" s="42"/>
      <c r="AB142" s="487"/>
      <c r="AC142" s="80"/>
      <c r="AD142" s="80"/>
      <c r="AE142" s="334"/>
    </row>
    <row r="143" spans="1:31" s="41" customFormat="1" hidden="1" x14ac:dyDescent="0.25">
      <c r="A143" s="125" t="s">
        <v>235</v>
      </c>
      <c r="B143" s="106" t="s">
        <v>666</v>
      </c>
      <c r="C143" s="881" t="s">
        <v>236</v>
      </c>
      <c r="D143" s="882"/>
      <c r="E143" s="882"/>
      <c r="F143" s="425"/>
      <c r="G143" s="425"/>
      <c r="H143" s="260">
        <v>0</v>
      </c>
      <c r="I143" s="260">
        <v>0</v>
      </c>
      <c r="J143" s="260">
        <f t="shared" si="56"/>
        <v>0</v>
      </c>
      <c r="K143" s="159"/>
      <c r="L143" s="169">
        <f t="shared" si="31"/>
        <v>0</v>
      </c>
      <c r="M143" s="111"/>
      <c r="N143" s="109"/>
      <c r="O143" s="109"/>
      <c r="P143" s="109"/>
      <c r="Q143" s="109"/>
      <c r="R143" s="109"/>
      <c r="S143" s="109"/>
      <c r="T143" s="108"/>
      <c r="U143" s="109"/>
      <c r="V143" s="109"/>
      <c r="W143" s="109"/>
      <c r="X143" s="109"/>
      <c r="Y143" s="112"/>
      <c r="Z143" s="109"/>
      <c r="AA143" s="111"/>
      <c r="AB143" s="489"/>
      <c r="AC143" s="112"/>
      <c r="AD143" s="112"/>
      <c r="AE143" s="336"/>
    </row>
    <row r="144" spans="1:31" s="41" customFormat="1" hidden="1" x14ac:dyDescent="0.25">
      <c r="A144" s="125" t="s">
        <v>237</v>
      </c>
      <c r="B144" s="106" t="s">
        <v>668</v>
      </c>
      <c r="C144" s="881" t="s">
        <v>238</v>
      </c>
      <c r="D144" s="882"/>
      <c r="E144" s="882"/>
      <c r="F144" s="425"/>
      <c r="G144" s="425"/>
      <c r="H144" s="260">
        <v>0</v>
      </c>
      <c r="I144" s="260">
        <v>0</v>
      </c>
      <c r="J144" s="260">
        <f t="shared" si="56"/>
        <v>0</v>
      </c>
      <c r="K144" s="159"/>
      <c r="L144" s="169">
        <f t="shared" si="31"/>
        <v>0</v>
      </c>
      <c r="M144" s="111"/>
      <c r="N144" s="109"/>
      <c r="O144" s="109"/>
      <c r="P144" s="109"/>
      <c r="Q144" s="109"/>
      <c r="R144" s="109"/>
      <c r="S144" s="109"/>
      <c r="T144" s="108"/>
      <c r="U144" s="109"/>
      <c r="V144" s="109"/>
      <c r="W144" s="109"/>
      <c r="X144" s="109"/>
      <c r="Y144" s="112"/>
      <c r="Z144" s="109"/>
      <c r="AA144" s="111"/>
      <c r="AB144" s="489"/>
      <c r="AC144" s="112"/>
      <c r="AD144" s="112"/>
      <c r="AE144" s="336"/>
    </row>
    <row r="145" spans="1:31" s="41" customFormat="1" hidden="1" x14ac:dyDescent="0.25">
      <c r="A145" s="125" t="s">
        <v>239</v>
      </c>
      <c r="B145" s="106" t="s">
        <v>669</v>
      </c>
      <c r="C145" s="881" t="s">
        <v>240</v>
      </c>
      <c r="D145" s="882"/>
      <c r="E145" s="882"/>
      <c r="F145" s="425"/>
      <c r="G145" s="425"/>
      <c r="H145" s="260">
        <v>0</v>
      </c>
      <c r="I145" s="260">
        <v>0</v>
      </c>
      <c r="J145" s="260">
        <f t="shared" si="56"/>
        <v>0</v>
      </c>
      <c r="K145" s="159"/>
      <c r="L145" s="169">
        <f t="shared" ref="L145:L211" si="57">SUM(J145:K145)</f>
        <v>0</v>
      </c>
      <c r="M145" s="111"/>
      <c r="N145" s="109"/>
      <c r="O145" s="109"/>
      <c r="P145" s="109"/>
      <c r="Q145" s="109"/>
      <c r="R145" s="109"/>
      <c r="S145" s="109"/>
      <c r="T145" s="108"/>
      <c r="U145" s="109"/>
      <c r="V145" s="109"/>
      <c r="W145" s="109"/>
      <c r="X145" s="109"/>
      <c r="Y145" s="112"/>
      <c r="Z145" s="109"/>
      <c r="AA145" s="111"/>
      <c r="AB145" s="489"/>
      <c r="AC145" s="112"/>
      <c r="AD145" s="112"/>
      <c r="AE145" s="336"/>
    </row>
    <row r="146" spans="1:31" s="41" customFormat="1" x14ac:dyDescent="0.25">
      <c r="A146" s="125" t="s">
        <v>241</v>
      </c>
      <c r="B146" s="106" t="s">
        <v>670</v>
      </c>
      <c r="C146" s="881" t="s">
        <v>242</v>
      </c>
      <c r="D146" s="882"/>
      <c r="E146" s="882"/>
      <c r="F146" s="425">
        <f>F149</f>
        <v>750000</v>
      </c>
      <c r="G146" s="425">
        <f>G149</f>
        <v>750000</v>
      </c>
      <c r="H146" s="260">
        <v>750000</v>
      </c>
      <c r="I146" s="260">
        <v>750000</v>
      </c>
      <c r="J146" s="260">
        <f>J147+J148+J149+J153+J154+J155+J156+J157+J158+J159</f>
        <v>750000</v>
      </c>
      <c r="K146" s="159">
        <f>K147+K148+K149+K153+K154+K155+K156+K157+K158+K159</f>
        <v>0</v>
      </c>
      <c r="L146" s="169">
        <f t="shared" si="57"/>
        <v>750000</v>
      </c>
      <c r="M146" s="111">
        <f t="shared" ref="M146:AE146" si="58">M147+M148+M149+M153+M154+M155+M156+M157+M158+M159</f>
        <v>0</v>
      </c>
      <c r="N146" s="109">
        <f t="shared" si="58"/>
        <v>0</v>
      </c>
      <c r="O146" s="109">
        <f t="shared" si="58"/>
        <v>750000</v>
      </c>
      <c r="P146" s="109">
        <f t="shared" si="58"/>
        <v>0</v>
      </c>
      <c r="Q146" s="109">
        <f t="shared" si="58"/>
        <v>0</v>
      </c>
      <c r="R146" s="109"/>
      <c r="S146" s="109">
        <f t="shared" si="58"/>
        <v>0</v>
      </c>
      <c r="T146" s="108">
        <f t="shared" si="58"/>
        <v>0</v>
      </c>
      <c r="U146" s="109">
        <f t="shared" si="58"/>
        <v>0</v>
      </c>
      <c r="V146" s="109">
        <f t="shared" si="58"/>
        <v>0</v>
      </c>
      <c r="W146" s="109">
        <f t="shared" si="58"/>
        <v>0</v>
      </c>
      <c r="X146" s="109">
        <f t="shared" si="58"/>
        <v>150000</v>
      </c>
      <c r="Y146" s="112">
        <f t="shared" si="58"/>
        <v>350000</v>
      </c>
      <c r="Z146" s="109">
        <f t="shared" si="58"/>
        <v>0</v>
      </c>
      <c r="AA146" s="111">
        <f t="shared" si="58"/>
        <v>0</v>
      </c>
      <c r="AB146" s="489">
        <f t="shared" si="58"/>
        <v>250000</v>
      </c>
      <c r="AC146" s="112">
        <f t="shared" si="58"/>
        <v>0</v>
      </c>
      <c r="AD146" s="112">
        <f t="shared" si="58"/>
        <v>0</v>
      </c>
      <c r="AE146" s="336">
        <f t="shared" si="58"/>
        <v>0</v>
      </c>
    </row>
    <row r="147" spans="1:31" hidden="1" x14ac:dyDescent="0.25">
      <c r="B147" s="55"/>
      <c r="C147" s="2"/>
      <c r="D147" s="850" t="s">
        <v>359</v>
      </c>
      <c r="E147" s="850"/>
      <c r="F147" s="418"/>
      <c r="G147" s="418"/>
      <c r="H147" s="249">
        <v>0</v>
      </c>
      <c r="I147" s="249">
        <v>0</v>
      </c>
      <c r="J147" s="249">
        <f t="shared" ref="J147:J159" si="59">SUM(T147:AE147)</f>
        <v>0</v>
      </c>
      <c r="K147" s="148"/>
      <c r="L147" s="166">
        <f t="shared" si="57"/>
        <v>0</v>
      </c>
      <c r="M147" s="42"/>
      <c r="N147" s="1"/>
      <c r="O147" s="1"/>
      <c r="P147" s="1"/>
      <c r="Q147" s="1"/>
      <c r="R147" s="1"/>
      <c r="S147" s="1"/>
      <c r="T147" s="74"/>
      <c r="U147" s="1"/>
      <c r="V147" s="1"/>
      <c r="W147" s="1"/>
      <c r="X147" s="1"/>
      <c r="Y147" s="80"/>
      <c r="Z147" s="1"/>
      <c r="AA147" s="42"/>
      <c r="AB147" s="487"/>
      <c r="AC147" s="80"/>
      <c r="AD147" s="80"/>
      <c r="AE147" s="334"/>
    </row>
    <row r="148" spans="1:31" hidden="1" x14ac:dyDescent="0.25">
      <c r="B148" s="55"/>
      <c r="C148" s="2"/>
      <c r="D148" s="850" t="s">
        <v>360</v>
      </c>
      <c r="E148" s="850"/>
      <c r="F148" s="418"/>
      <c r="G148" s="418"/>
      <c r="H148" s="249">
        <v>0</v>
      </c>
      <c r="I148" s="249">
        <v>0</v>
      </c>
      <c r="J148" s="249">
        <f t="shared" si="59"/>
        <v>0</v>
      </c>
      <c r="K148" s="148"/>
      <c r="L148" s="166">
        <f t="shared" si="57"/>
        <v>0</v>
      </c>
      <c r="M148" s="42"/>
      <c r="N148" s="1"/>
      <c r="O148" s="1"/>
      <c r="P148" s="1"/>
      <c r="Q148" s="1"/>
      <c r="R148" s="1"/>
      <c r="S148" s="1"/>
      <c r="T148" s="74"/>
      <c r="U148" s="1"/>
      <c r="V148" s="1"/>
      <c r="W148" s="1"/>
      <c r="X148" s="1"/>
      <c r="Y148" s="80"/>
      <c r="Z148" s="1"/>
      <c r="AA148" s="42"/>
      <c r="AB148" s="487"/>
      <c r="AC148" s="80"/>
      <c r="AD148" s="80"/>
      <c r="AE148" s="334"/>
    </row>
    <row r="149" spans="1:31" s="208" customFormat="1" x14ac:dyDescent="0.25">
      <c r="A149" s="300"/>
      <c r="B149" s="188"/>
      <c r="C149" s="197"/>
      <c r="D149" s="883" t="s">
        <v>361</v>
      </c>
      <c r="E149" s="883"/>
      <c r="F149" s="420">
        <f>F150+F151+F152</f>
        <v>750000</v>
      </c>
      <c r="G149" s="420">
        <f>G150+G151+G152</f>
        <v>750000</v>
      </c>
      <c r="H149" s="269">
        <v>750000</v>
      </c>
      <c r="I149" s="269">
        <v>750000</v>
      </c>
      <c r="J149" s="269">
        <f>SUM(J150:J152)</f>
        <v>750000</v>
      </c>
      <c r="K149" s="189">
        <f>SUM(K150:K152)</f>
        <v>0</v>
      </c>
      <c r="L149" s="190">
        <f t="shared" si="57"/>
        <v>750000</v>
      </c>
      <c r="M149" s="191">
        <f t="shared" ref="M149:AE149" si="60">SUM(M150:M152)</f>
        <v>0</v>
      </c>
      <c r="N149" s="192">
        <f t="shared" si="60"/>
        <v>0</v>
      </c>
      <c r="O149" s="192">
        <f t="shared" si="60"/>
        <v>750000</v>
      </c>
      <c r="P149" s="192">
        <f t="shared" si="60"/>
        <v>0</v>
      </c>
      <c r="Q149" s="192">
        <f t="shared" si="60"/>
        <v>0</v>
      </c>
      <c r="R149" s="192"/>
      <c r="S149" s="192">
        <f t="shared" si="60"/>
        <v>0</v>
      </c>
      <c r="T149" s="198">
        <f t="shared" si="60"/>
        <v>0</v>
      </c>
      <c r="U149" s="192">
        <f t="shared" si="60"/>
        <v>0</v>
      </c>
      <c r="V149" s="192">
        <f t="shared" si="60"/>
        <v>0</v>
      </c>
      <c r="W149" s="192">
        <f t="shared" si="60"/>
        <v>0</v>
      </c>
      <c r="X149" s="192">
        <f t="shared" si="60"/>
        <v>150000</v>
      </c>
      <c r="Y149" s="193">
        <f t="shared" si="60"/>
        <v>350000</v>
      </c>
      <c r="Z149" s="192">
        <f t="shared" si="60"/>
        <v>0</v>
      </c>
      <c r="AA149" s="191">
        <f t="shared" si="60"/>
        <v>0</v>
      </c>
      <c r="AB149" s="484">
        <f t="shared" si="60"/>
        <v>250000</v>
      </c>
      <c r="AC149" s="193">
        <f t="shared" si="60"/>
        <v>0</v>
      </c>
      <c r="AD149" s="193">
        <f t="shared" si="60"/>
        <v>0</v>
      </c>
      <c r="AE149" s="331">
        <f t="shared" si="60"/>
        <v>0</v>
      </c>
    </row>
    <row r="150" spans="1:31" x14ac:dyDescent="0.25">
      <c r="B150" s="55"/>
      <c r="C150" s="2"/>
      <c r="D150" s="343"/>
      <c r="E150" s="343" t="s">
        <v>1022</v>
      </c>
      <c r="F150" s="418">
        <v>150000</v>
      </c>
      <c r="G150" s="418">
        <v>150000</v>
      </c>
      <c r="H150" s="249">
        <v>150000</v>
      </c>
      <c r="I150" s="249">
        <v>150000</v>
      </c>
      <c r="J150" s="249">
        <f>SUM(T150:AE150)</f>
        <v>150000</v>
      </c>
      <c r="K150" s="148"/>
      <c r="L150" s="166">
        <f t="shared" si="57"/>
        <v>150000</v>
      </c>
      <c r="M150" s="42"/>
      <c r="N150" s="1"/>
      <c r="O150" s="1">
        <f>L150</f>
        <v>150000</v>
      </c>
      <c r="P150" s="1"/>
      <c r="Q150" s="1"/>
      <c r="R150" s="1"/>
      <c r="S150" s="1"/>
      <c r="T150" s="74"/>
      <c r="U150" s="1"/>
      <c r="V150" s="1"/>
      <c r="W150" s="1"/>
      <c r="X150" s="1">
        <v>150000</v>
      </c>
      <c r="Y150" s="80"/>
      <c r="Z150" s="1"/>
      <c r="AA150" s="42"/>
      <c r="AB150" s="487"/>
      <c r="AC150" s="80"/>
      <c r="AD150" s="80"/>
      <c r="AE150" s="334"/>
    </row>
    <row r="151" spans="1:31" x14ac:dyDescent="0.25">
      <c r="B151" s="55"/>
      <c r="C151" s="2"/>
      <c r="D151" s="343"/>
      <c r="E151" s="343" t="s">
        <v>1023</v>
      </c>
      <c r="F151" s="418">
        <v>100000</v>
      </c>
      <c r="G151" s="418">
        <v>100000</v>
      </c>
      <c r="H151" s="249">
        <v>100000</v>
      </c>
      <c r="I151" s="249">
        <v>100000</v>
      </c>
      <c r="J151" s="249">
        <f>SUM(T151:AE151)</f>
        <v>100000</v>
      </c>
      <c r="K151" s="148"/>
      <c r="L151" s="166">
        <f t="shared" si="57"/>
        <v>100000</v>
      </c>
      <c r="M151" s="42"/>
      <c r="N151" s="1"/>
      <c r="O151" s="1">
        <f>L151</f>
        <v>100000</v>
      </c>
      <c r="P151" s="1"/>
      <c r="Q151" s="1"/>
      <c r="R151" s="1"/>
      <c r="S151" s="1"/>
      <c r="T151" s="74"/>
      <c r="U151" s="1"/>
      <c r="V151" s="1"/>
      <c r="W151" s="1"/>
      <c r="X151" s="1"/>
      <c r="Y151" s="1">
        <v>100000</v>
      </c>
      <c r="Z151" s="1"/>
      <c r="AA151" s="42"/>
      <c r="AB151" s="487"/>
      <c r="AC151" s="80"/>
      <c r="AD151" s="80"/>
      <c r="AE151" s="334"/>
    </row>
    <row r="152" spans="1:31" x14ac:dyDescent="0.25">
      <c r="B152" s="55"/>
      <c r="C152" s="2"/>
      <c r="D152" s="298"/>
      <c r="E152" s="343" t="s">
        <v>1024</v>
      </c>
      <c r="F152" s="418">
        <v>500000</v>
      </c>
      <c r="G152" s="418">
        <v>500000</v>
      </c>
      <c r="H152" s="249">
        <v>500000</v>
      </c>
      <c r="I152" s="249">
        <v>500000</v>
      </c>
      <c r="J152" s="249">
        <f>SUM(T152:AE152)</f>
        <v>500000</v>
      </c>
      <c r="K152" s="148"/>
      <c r="L152" s="166">
        <f>SUM(J152:K152)</f>
        <v>500000</v>
      </c>
      <c r="M152" s="42"/>
      <c r="N152" s="1"/>
      <c r="O152" s="1">
        <f>L152</f>
        <v>500000</v>
      </c>
      <c r="P152" s="1"/>
      <c r="Q152" s="1"/>
      <c r="R152" s="1"/>
      <c r="S152" s="1"/>
      <c r="T152" s="74"/>
      <c r="U152" s="1"/>
      <c r="V152" s="1"/>
      <c r="W152" s="1"/>
      <c r="X152" s="1"/>
      <c r="Y152" s="1">
        <v>250000</v>
      </c>
      <c r="Z152" s="1"/>
      <c r="AA152" s="42"/>
      <c r="AB152" s="487">
        <v>250000</v>
      </c>
      <c r="AC152" s="80"/>
      <c r="AD152" s="80"/>
      <c r="AE152" s="334"/>
    </row>
    <row r="153" spans="1:31" hidden="1" x14ac:dyDescent="0.25">
      <c r="B153" s="55"/>
      <c r="C153" s="2"/>
      <c r="D153" s="850" t="s">
        <v>362</v>
      </c>
      <c r="E153" s="850"/>
      <c r="F153" s="418"/>
      <c r="G153" s="418"/>
      <c r="H153" s="249">
        <v>0</v>
      </c>
      <c r="I153" s="249">
        <v>0</v>
      </c>
      <c r="J153" s="249">
        <f t="shared" si="59"/>
        <v>0</v>
      </c>
      <c r="K153" s="148"/>
      <c r="L153" s="166">
        <f t="shared" si="57"/>
        <v>0</v>
      </c>
      <c r="M153" s="42"/>
      <c r="N153" s="1"/>
      <c r="O153" s="1"/>
      <c r="P153" s="1"/>
      <c r="Q153" s="1"/>
      <c r="R153" s="1"/>
      <c r="S153" s="1"/>
      <c r="T153" s="74"/>
      <c r="U153" s="1"/>
      <c r="V153" s="1"/>
      <c r="W153" s="1"/>
      <c r="X153" s="1"/>
      <c r="Y153" s="80"/>
      <c r="Z153" s="1"/>
      <c r="AA153" s="42"/>
      <c r="AB153" s="487"/>
      <c r="AC153" s="80"/>
      <c r="AD153" s="80"/>
      <c r="AE153" s="334"/>
    </row>
    <row r="154" spans="1:31" hidden="1" x14ac:dyDescent="0.25">
      <c r="B154" s="55"/>
      <c r="C154" s="2"/>
      <c r="D154" s="850" t="s">
        <v>363</v>
      </c>
      <c r="E154" s="850"/>
      <c r="F154" s="418"/>
      <c r="G154" s="418"/>
      <c r="H154" s="249">
        <v>0</v>
      </c>
      <c r="I154" s="249">
        <v>0</v>
      </c>
      <c r="J154" s="249">
        <f t="shared" si="59"/>
        <v>0</v>
      </c>
      <c r="K154" s="148"/>
      <c r="L154" s="166">
        <f t="shared" si="57"/>
        <v>0</v>
      </c>
      <c r="M154" s="42"/>
      <c r="N154" s="1"/>
      <c r="O154" s="1"/>
      <c r="P154" s="1"/>
      <c r="Q154" s="1"/>
      <c r="R154" s="1"/>
      <c r="S154" s="1"/>
      <c r="T154" s="74"/>
      <c r="U154" s="1"/>
      <c r="V154" s="1"/>
      <c r="W154" s="1"/>
      <c r="X154" s="1"/>
      <c r="Y154" s="80"/>
      <c r="Z154" s="1"/>
      <c r="AA154" s="42"/>
      <c r="AB154" s="487"/>
      <c r="AC154" s="80"/>
      <c r="AD154" s="80"/>
      <c r="AE154" s="334"/>
    </row>
    <row r="155" spans="1:31" ht="25.5" hidden="1" customHeight="1" x14ac:dyDescent="0.25">
      <c r="B155" s="55"/>
      <c r="C155" s="2"/>
      <c r="D155" s="851" t="s">
        <v>536</v>
      </c>
      <c r="E155" s="851"/>
      <c r="F155" s="424"/>
      <c r="G155" s="424"/>
      <c r="H155" s="259">
        <v>0</v>
      </c>
      <c r="I155" s="259">
        <v>0</v>
      </c>
      <c r="J155" s="259">
        <f t="shared" si="59"/>
        <v>0</v>
      </c>
      <c r="K155" s="158"/>
      <c r="L155" s="166">
        <f t="shared" si="57"/>
        <v>0</v>
      </c>
      <c r="M155" s="42"/>
      <c r="N155" s="1"/>
      <c r="O155" s="1"/>
      <c r="P155" s="1"/>
      <c r="Q155" s="1"/>
      <c r="R155" s="1"/>
      <c r="S155" s="1"/>
      <c r="T155" s="74"/>
      <c r="U155" s="1"/>
      <c r="V155" s="1"/>
      <c r="W155" s="1"/>
      <c r="X155" s="1"/>
      <c r="Y155" s="80"/>
      <c r="Z155" s="1"/>
      <c r="AA155" s="42"/>
      <c r="AB155" s="487"/>
      <c r="AC155" s="80"/>
      <c r="AD155" s="80"/>
      <c r="AE155" s="334"/>
    </row>
    <row r="156" spans="1:31" ht="25.5" hidden="1" customHeight="1" x14ac:dyDescent="0.25">
      <c r="B156" s="55"/>
      <c r="C156" s="2"/>
      <c r="D156" s="851" t="s">
        <v>539</v>
      </c>
      <c r="E156" s="851"/>
      <c r="F156" s="424"/>
      <c r="G156" s="424"/>
      <c r="H156" s="259">
        <v>0</v>
      </c>
      <c r="I156" s="259">
        <v>0</v>
      </c>
      <c r="J156" s="259">
        <f t="shared" si="59"/>
        <v>0</v>
      </c>
      <c r="K156" s="158"/>
      <c r="L156" s="166">
        <f t="shared" si="57"/>
        <v>0</v>
      </c>
      <c r="M156" s="42"/>
      <c r="N156" s="1"/>
      <c r="O156" s="1"/>
      <c r="P156" s="1"/>
      <c r="Q156" s="1"/>
      <c r="R156" s="1"/>
      <c r="S156" s="1"/>
      <c r="T156" s="74"/>
      <c r="U156" s="1"/>
      <c r="V156" s="1"/>
      <c r="W156" s="1"/>
      <c r="X156" s="1"/>
      <c r="Y156" s="80"/>
      <c r="Z156" s="1"/>
      <c r="AA156" s="42"/>
      <c r="AB156" s="487"/>
      <c r="AC156" s="80"/>
      <c r="AD156" s="80"/>
      <c r="AE156" s="334"/>
    </row>
    <row r="157" spans="1:31" hidden="1" x14ac:dyDescent="0.25">
      <c r="B157" s="55"/>
      <c r="C157" s="2"/>
      <c r="D157" s="850" t="s">
        <v>365</v>
      </c>
      <c r="E157" s="850"/>
      <c r="F157" s="418"/>
      <c r="G157" s="418"/>
      <c r="H157" s="249">
        <v>0</v>
      </c>
      <c r="I157" s="249">
        <v>0</v>
      </c>
      <c r="J157" s="249">
        <f t="shared" si="59"/>
        <v>0</v>
      </c>
      <c r="K157" s="148"/>
      <c r="L157" s="166">
        <f t="shared" si="57"/>
        <v>0</v>
      </c>
      <c r="M157" s="42"/>
      <c r="N157" s="1"/>
      <c r="O157" s="1"/>
      <c r="P157" s="1"/>
      <c r="Q157" s="1"/>
      <c r="R157" s="1"/>
      <c r="S157" s="1"/>
      <c r="T157" s="74"/>
      <c r="U157" s="1"/>
      <c r="V157" s="1"/>
      <c r="W157" s="1"/>
      <c r="X157" s="1"/>
      <c r="Y157" s="80"/>
      <c r="Z157" s="1"/>
      <c r="AA157" s="42"/>
      <c r="AB157" s="487"/>
      <c r="AC157" s="80"/>
      <c r="AD157" s="80"/>
      <c r="AE157" s="334"/>
    </row>
    <row r="158" spans="1:31" ht="25.5" hidden="1" customHeight="1" x14ac:dyDescent="0.25">
      <c r="B158" s="55"/>
      <c r="C158" s="2"/>
      <c r="D158" s="851" t="s">
        <v>542</v>
      </c>
      <c r="E158" s="851"/>
      <c r="F158" s="424"/>
      <c r="G158" s="424"/>
      <c r="H158" s="259">
        <v>0</v>
      </c>
      <c r="I158" s="259">
        <v>0</v>
      </c>
      <c r="J158" s="259">
        <f t="shared" si="59"/>
        <v>0</v>
      </c>
      <c r="K158" s="158"/>
      <c r="L158" s="166">
        <f t="shared" si="57"/>
        <v>0</v>
      </c>
      <c r="M158" s="42"/>
      <c r="N158" s="1"/>
      <c r="O158" s="1"/>
      <c r="P158" s="1"/>
      <c r="Q158" s="1"/>
      <c r="R158" s="1"/>
      <c r="S158" s="1"/>
      <c r="T158" s="74"/>
      <c r="U158" s="1"/>
      <c r="V158" s="1"/>
      <c r="W158" s="1"/>
      <c r="X158" s="1"/>
      <c r="Y158" s="80"/>
      <c r="Z158" s="1"/>
      <c r="AA158" s="42"/>
      <c r="AB158" s="487"/>
      <c r="AC158" s="80"/>
      <c r="AD158" s="80"/>
      <c r="AE158" s="334"/>
    </row>
    <row r="159" spans="1:31" hidden="1" x14ac:dyDescent="0.25">
      <c r="B159" s="55"/>
      <c r="C159" s="2"/>
      <c r="D159" s="850" t="s">
        <v>543</v>
      </c>
      <c r="E159" s="850"/>
      <c r="F159" s="418"/>
      <c r="G159" s="418"/>
      <c r="H159" s="249">
        <v>0</v>
      </c>
      <c r="I159" s="249">
        <v>0</v>
      </c>
      <c r="J159" s="249">
        <f t="shared" si="59"/>
        <v>0</v>
      </c>
      <c r="K159" s="148"/>
      <c r="L159" s="166">
        <f t="shared" si="57"/>
        <v>0</v>
      </c>
      <c r="M159" s="42"/>
      <c r="N159" s="1"/>
      <c r="O159" s="1"/>
      <c r="P159" s="1"/>
      <c r="Q159" s="1"/>
      <c r="R159" s="1"/>
      <c r="S159" s="1"/>
      <c r="T159" s="74"/>
      <c r="U159" s="1"/>
      <c r="V159" s="1"/>
      <c r="W159" s="1"/>
      <c r="X159" s="1"/>
      <c r="Y159" s="80"/>
      <c r="Z159" s="1"/>
      <c r="AA159" s="42"/>
      <c r="AB159" s="487"/>
      <c r="AC159" s="80"/>
      <c r="AD159" s="80"/>
      <c r="AE159" s="334"/>
    </row>
    <row r="160" spans="1:31" s="41" customFormat="1" ht="15.75" thickBot="1" x14ac:dyDescent="0.3">
      <c r="A160" s="125" t="s">
        <v>243</v>
      </c>
      <c r="B160" s="134" t="s">
        <v>671</v>
      </c>
      <c r="C160" s="917" t="s">
        <v>244</v>
      </c>
      <c r="D160" s="918"/>
      <c r="E160" s="918"/>
      <c r="F160" s="426">
        <v>355192</v>
      </c>
      <c r="G160" s="426">
        <v>355192</v>
      </c>
      <c r="H160" s="261">
        <v>355192</v>
      </c>
      <c r="I160" s="261">
        <v>355192</v>
      </c>
      <c r="J160" s="261">
        <f>SUM(T160:AE160)</f>
        <v>358212</v>
      </c>
      <c r="K160" s="160"/>
      <c r="L160" s="169">
        <f>SUM(J160:K160)</f>
        <v>358212</v>
      </c>
      <c r="M160" s="111"/>
      <c r="N160" s="109"/>
      <c r="O160" s="109"/>
      <c r="P160" s="109"/>
      <c r="Q160" s="109"/>
      <c r="R160" s="109"/>
      <c r="S160" s="109">
        <f>L160</f>
        <v>358212</v>
      </c>
      <c r="T160" s="108"/>
      <c r="U160" s="109"/>
      <c r="V160" s="109"/>
      <c r="W160" s="109"/>
      <c r="X160" s="109"/>
      <c r="Y160" s="112"/>
      <c r="Z160" s="109"/>
      <c r="AA160" s="111"/>
      <c r="AB160" s="489"/>
      <c r="AC160" s="112"/>
      <c r="AD160" s="112"/>
      <c r="AE160" s="336">
        <f>(2424000-1180560-600000-P269)</f>
        <v>358212</v>
      </c>
    </row>
    <row r="161" spans="1:31" ht="15.75" thickBot="1" x14ac:dyDescent="0.3">
      <c r="B161" s="99" t="s">
        <v>245</v>
      </c>
      <c r="C161" s="877" t="s">
        <v>246</v>
      </c>
      <c r="D161" s="878"/>
      <c r="E161" s="878"/>
      <c r="F161" s="410"/>
      <c r="G161" s="410"/>
      <c r="H161" s="252">
        <v>0</v>
      </c>
      <c r="I161" s="252">
        <v>1000000</v>
      </c>
      <c r="J161" s="252">
        <f>J162+J163+J166+J167+J168+J169+J170</f>
        <v>1000000</v>
      </c>
      <c r="K161" s="151">
        <f t="shared" ref="K161:AE161" si="61">K162+K163+K166+K167+K168+K169+K170</f>
        <v>0</v>
      </c>
      <c r="L161" s="163">
        <f t="shared" si="57"/>
        <v>1000000</v>
      </c>
      <c r="M161" s="88">
        <f t="shared" ref="M161:S161" si="62">M162+M163+M166+M167+M168+M169+M170</f>
        <v>0</v>
      </c>
      <c r="N161" s="86">
        <f t="shared" si="62"/>
        <v>0</v>
      </c>
      <c r="O161" s="86">
        <f t="shared" si="62"/>
        <v>0</v>
      </c>
      <c r="P161" s="86">
        <f t="shared" si="62"/>
        <v>0</v>
      </c>
      <c r="Q161" s="86">
        <f>Q162+Q163+Q166+Q167+Q168+Q169+Q170</f>
        <v>0</v>
      </c>
      <c r="R161" s="86">
        <f>R162+R163+R166+R167+R168+R169+R170</f>
        <v>1000000</v>
      </c>
      <c r="S161" s="86">
        <f t="shared" si="62"/>
        <v>0</v>
      </c>
      <c r="T161" s="85">
        <f t="shared" si="61"/>
        <v>0</v>
      </c>
      <c r="U161" s="86">
        <f t="shared" si="61"/>
        <v>0</v>
      </c>
      <c r="V161" s="86">
        <f t="shared" si="61"/>
        <v>0</v>
      </c>
      <c r="W161" s="86">
        <f t="shared" si="61"/>
        <v>0</v>
      </c>
      <c r="X161" s="86">
        <f t="shared" si="61"/>
        <v>0</v>
      </c>
      <c r="Y161" s="89">
        <f t="shared" si="61"/>
        <v>0</v>
      </c>
      <c r="Z161" s="86">
        <f t="shared" si="61"/>
        <v>0</v>
      </c>
      <c r="AA161" s="88">
        <f t="shared" si="61"/>
        <v>0</v>
      </c>
      <c r="AB161" s="482">
        <f t="shared" si="61"/>
        <v>0</v>
      </c>
      <c r="AC161" s="89">
        <f t="shared" si="61"/>
        <v>0</v>
      </c>
      <c r="AD161" s="89">
        <f t="shared" si="61"/>
        <v>0</v>
      </c>
      <c r="AE161" s="329">
        <f t="shared" si="61"/>
        <v>1000000</v>
      </c>
    </row>
    <row r="162" spans="1:31" s="18" customFormat="1" x14ac:dyDescent="0.25">
      <c r="A162" s="125" t="s">
        <v>247</v>
      </c>
      <c r="B162" s="114" t="s">
        <v>672</v>
      </c>
      <c r="C162" s="900" t="s">
        <v>248</v>
      </c>
      <c r="D162" s="901"/>
      <c r="E162" s="901"/>
      <c r="F162" s="416"/>
      <c r="G162" s="416"/>
      <c r="H162" s="248">
        <v>0</v>
      </c>
      <c r="I162" s="248">
        <v>0</v>
      </c>
      <c r="J162" s="248">
        <f>SUM(T162:AE162)</f>
        <v>0</v>
      </c>
      <c r="K162" s="147"/>
      <c r="L162" s="165">
        <f t="shared" si="57"/>
        <v>0</v>
      </c>
      <c r="M162" s="96"/>
      <c r="N162" s="94"/>
      <c r="O162" s="94"/>
      <c r="P162" s="94"/>
      <c r="Q162" s="94"/>
      <c r="R162" s="94"/>
      <c r="S162" s="94"/>
      <c r="T162" s="93"/>
      <c r="U162" s="94"/>
      <c r="V162" s="94"/>
      <c r="W162" s="94"/>
      <c r="X162" s="94"/>
      <c r="Y162" s="97"/>
      <c r="Z162" s="94"/>
      <c r="AA162" s="96"/>
      <c r="AB162" s="485"/>
      <c r="AC162" s="97"/>
      <c r="AD162" s="97"/>
      <c r="AE162" s="332"/>
    </row>
    <row r="163" spans="1:31" s="18" customFormat="1" x14ac:dyDescent="0.25">
      <c r="A163" s="125" t="s">
        <v>249</v>
      </c>
      <c r="B163" s="91" t="s">
        <v>673</v>
      </c>
      <c r="C163" s="873" t="s">
        <v>250</v>
      </c>
      <c r="D163" s="874"/>
      <c r="E163" s="874"/>
      <c r="F163" s="419"/>
      <c r="G163" s="419"/>
      <c r="H163" s="250">
        <v>0</v>
      </c>
      <c r="I163" s="250">
        <v>1000000</v>
      </c>
      <c r="J163" s="250">
        <f>J164+J165</f>
        <v>1000000</v>
      </c>
      <c r="K163" s="149">
        <f t="shared" ref="K163:AE163" si="63">K164+K165</f>
        <v>0</v>
      </c>
      <c r="L163" s="165">
        <f t="shared" si="57"/>
        <v>1000000</v>
      </c>
      <c r="M163" s="96">
        <f t="shared" ref="M163:S163" si="64">M164+M165</f>
        <v>0</v>
      </c>
      <c r="N163" s="94">
        <f t="shared" si="64"/>
        <v>0</v>
      </c>
      <c r="O163" s="94">
        <f t="shared" si="64"/>
        <v>0</v>
      </c>
      <c r="P163" s="94">
        <f t="shared" si="64"/>
        <v>0</v>
      </c>
      <c r="Q163" s="94">
        <f>Q164+Q165</f>
        <v>0</v>
      </c>
      <c r="R163" s="94">
        <f>R164+R165</f>
        <v>1000000</v>
      </c>
      <c r="S163" s="94">
        <f t="shared" si="64"/>
        <v>0</v>
      </c>
      <c r="T163" s="93">
        <f t="shared" si="63"/>
        <v>0</v>
      </c>
      <c r="U163" s="94">
        <f t="shared" si="63"/>
        <v>0</v>
      </c>
      <c r="V163" s="94">
        <f t="shared" si="63"/>
        <v>0</v>
      </c>
      <c r="W163" s="94">
        <f t="shared" si="63"/>
        <v>0</v>
      </c>
      <c r="X163" s="94">
        <f t="shared" si="63"/>
        <v>0</v>
      </c>
      <c r="Y163" s="97">
        <f t="shared" si="63"/>
        <v>0</v>
      </c>
      <c r="Z163" s="94">
        <f t="shared" si="63"/>
        <v>0</v>
      </c>
      <c r="AA163" s="96">
        <f t="shared" si="63"/>
        <v>0</v>
      </c>
      <c r="AB163" s="485">
        <f t="shared" si="63"/>
        <v>0</v>
      </c>
      <c r="AC163" s="97">
        <f t="shared" si="63"/>
        <v>0</v>
      </c>
      <c r="AD163" s="97">
        <f t="shared" si="63"/>
        <v>0</v>
      </c>
      <c r="AE163" s="332">
        <f t="shared" si="63"/>
        <v>1000000</v>
      </c>
    </row>
    <row r="164" spans="1:31" ht="15.75" thickBot="1" x14ac:dyDescent="0.3">
      <c r="B164" s="55"/>
      <c r="C164" s="2"/>
      <c r="D164" s="850" t="s">
        <v>250</v>
      </c>
      <c r="E164" s="850"/>
      <c r="F164" s="418"/>
      <c r="G164" s="418"/>
      <c r="H164" s="249">
        <v>0</v>
      </c>
      <c r="I164" s="249">
        <v>1000000</v>
      </c>
      <c r="J164" s="249">
        <f>SUM(T164:AE164)</f>
        <v>1000000</v>
      </c>
      <c r="K164" s="148"/>
      <c r="L164" s="166">
        <f>SUM(J164:K164)</f>
        <v>1000000</v>
      </c>
      <c r="M164" s="42"/>
      <c r="N164" s="1"/>
      <c r="O164" s="1"/>
      <c r="P164" s="1"/>
      <c r="Q164" s="1"/>
      <c r="R164" s="1">
        <f>L164</f>
        <v>1000000</v>
      </c>
      <c r="S164" s="1"/>
      <c r="T164" s="74"/>
      <c r="U164" s="1"/>
      <c r="V164" s="1"/>
      <c r="W164" s="1"/>
      <c r="X164" s="1"/>
      <c r="Y164" s="80"/>
      <c r="Z164" s="1"/>
      <c r="AA164" s="42"/>
      <c r="AB164" s="487"/>
      <c r="AC164" s="80"/>
      <c r="AD164" s="80"/>
      <c r="AE164" s="334">
        <v>1000000</v>
      </c>
    </row>
    <row r="165" spans="1:31" hidden="1" x14ac:dyDescent="0.25">
      <c r="B165" s="55"/>
      <c r="C165" s="2"/>
      <c r="D165" s="850" t="s">
        <v>349</v>
      </c>
      <c r="E165" s="850"/>
      <c r="F165" s="418"/>
      <c r="G165" s="418"/>
      <c r="H165" s="249">
        <v>0</v>
      </c>
      <c r="I165" s="249">
        <v>0</v>
      </c>
      <c r="J165" s="249">
        <f t="shared" ref="J165:J170" si="65">SUM(T165:AE165)</f>
        <v>0</v>
      </c>
      <c r="K165" s="148"/>
      <c r="L165" s="166">
        <f t="shared" si="57"/>
        <v>0</v>
      </c>
      <c r="M165" s="42"/>
      <c r="N165" s="1"/>
      <c r="O165" s="1"/>
      <c r="P165" s="1"/>
      <c r="Q165" s="1"/>
      <c r="R165" s="1"/>
      <c r="S165" s="1"/>
      <c r="T165" s="74"/>
      <c r="U165" s="1"/>
      <c r="V165" s="1"/>
      <c r="W165" s="1"/>
      <c r="X165" s="1"/>
      <c r="Y165" s="80"/>
      <c r="Z165" s="1"/>
      <c r="AA165" s="42"/>
      <c r="AB165" s="487"/>
      <c r="AC165" s="80"/>
      <c r="AD165" s="80"/>
      <c r="AE165" s="334"/>
    </row>
    <row r="166" spans="1:31" s="18" customFormat="1" hidden="1" x14ac:dyDescent="0.25">
      <c r="A166" s="125" t="s">
        <v>251</v>
      </c>
      <c r="B166" s="91" t="s">
        <v>674</v>
      </c>
      <c r="C166" s="873" t="s">
        <v>252</v>
      </c>
      <c r="D166" s="874"/>
      <c r="E166" s="874"/>
      <c r="F166" s="419"/>
      <c r="G166" s="419"/>
      <c r="H166" s="250">
        <v>0</v>
      </c>
      <c r="I166" s="250">
        <v>0</v>
      </c>
      <c r="J166" s="250">
        <f t="shared" si="65"/>
        <v>0</v>
      </c>
      <c r="K166" s="149"/>
      <c r="L166" s="165">
        <f t="shared" si="57"/>
        <v>0</v>
      </c>
      <c r="M166" s="96"/>
      <c r="N166" s="94"/>
      <c r="O166" s="94"/>
      <c r="P166" s="94"/>
      <c r="Q166" s="94"/>
      <c r="R166" s="94"/>
      <c r="S166" s="94"/>
      <c r="T166" s="93"/>
      <c r="U166" s="94"/>
      <c r="V166" s="94"/>
      <c r="W166" s="94"/>
      <c r="X166" s="94"/>
      <c r="Y166" s="97"/>
      <c r="Z166" s="94"/>
      <c r="AA166" s="96"/>
      <c r="AB166" s="485"/>
      <c r="AC166" s="97"/>
      <c r="AD166" s="97"/>
      <c r="AE166" s="332"/>
    </row>
    <row r="167" spans="1:31" s="18" customFormat="1" hidden="1" x14ac:dyDescent="0.25">
      <c r="A167" s="125" t="s">
        <v>253</v>
      </c>
      <c r="B167" s="91" t="s">
        <v>675</v>
      </c>
      <c r="C167" s="873" t="s">
        <v>254</v>
      </c>
      <c r="D167" s="874"/>
      <c r="E167" s="874"/>
      <c r="F167" s="419"/>
      <c r="G167" s="419"/>
      <c r="H167" s="250">
        <v>0</v>
      </c>
      <c r="I167" s="250">
        <v>0</v>
      </c>
      <c r="J167" s="250">
        <f t="shared" si="65"/>
        <v>0</v>
      </c>
      <c r="K167" s="149"/>
      <c r="L167" s="165">
        <f t="shared" si="57"/>
        <v>0</v>
      </c>
      <c r="M167" s="96"/>
      <c r="N167" s="94"/>
      <c r="O167" s="94"/>
      <c r="P167" s="94"/>
      <c r="Q167" s="94"/>
      <c r="R167" s="94"/>
      <c r="S167" s="94"/>
      <c r="T167" s="93"/>
      <c r="U167" s="94"/>
      <c r="V167" s="94"/>
      <c r="W167" s="94"/>
      <c r="X167" s="94"/>
      <c r="Y167" s="97"/>
      <c r="Z167" s="94"/>
      <c r="AA167" s="96"/>
      <c r="AB167" s="485"/>
      <c r="AC167" s="97"/>
      <c r="AD167" s="97"/>
      <c r="AE167" s="332"/>
    </row>
    <row r="168" spans="1:31" s="18" customFormat="1" hidden="1" x14ac:dyDescent="0.25">
      <c r="A168" s="125" t="s">
        <v>255</v>
      </c>
      <c r="B168" s="91" t="s">
        <v>676</v>
      </c>
      <c r="C168" s="873" t="s">
        <v>256</v>
      </c>
      <c r="D168" s="874"/>
      <c r="E168" s="874"/>
      <c r="F168" s="419"/>
      <c r="G168" s="419"/>
      <c r="H168" s="250">
        <v>0</v>
      </c>
      <c r="I168" s="250">
        <v>0</v>
      </c>
      <c r="J168" s="250">
        <f t="shared" si="65"/>
        <v>0</v>
      </c>
      <c r="K168" s="149"/>
      <c r="L168" s="165">
        <f t="shared" si="57"/>
        <v>0</v>
      </c>
      <c r="M168" s="96"/>
      <c r="N168" s="94"/>
      <c r="O168" s="94"/>
      <c r="P168" s="94"/>
      <c r="Q168" s="94"/>
      <c r="R168" s="94"/>
      <c r="S168" s="94"/>
      <c r="T168" s="93"/>
      <c r="U168" s="94"/>
      <c r="V168" s="94"/>
      <c r="W168" s="94"/>
      <c r="X168" s="94"/>
      <c r="Y168" s="97"/>
      <c r="Z168" s="94"/>
      <c r="AA168" s="96"/>
      <c r="AB168" s="485"/>
      <c r="AC168" s="97"/>
      <c r="AD168" s="97"/>
      <c r="AE168" s="332"/>
    </row>
    <row r="169" spans="1:31" s="18" customFormat="1" hidden="1" x14ac:dyDescent="0.25">
      <c r="A169" s="125" t="s">
        <v>257</v>
      </c>
      <c r="B169" s="91" t="s">
        <v>677</v>
      </c>
      <c r="C169" s="873" t="s">
        <v>258</v>
      </c>
      <c r="D169" s="874"/>
      <c r="E169" s="874"/>
      <c r="F169" s="419"/>
      <c r="G169" s="419"/>
      <c r="H169" s="250">
        <v>0</v>
      </c>
      <c r="I169" s="250">
        <v>0</v>
      </c>
      <c r="J169" s="250">
        <f t="shared" si="65"/>
        <v>0</v>
      </c>
      <c r="K169" s="149"/>
      <c r="L169" s="165">
        <f t="shared" si="57"/>
        <v>0</v>
      </c>
      <c r="M169" s="96"/>
      <c r="N169" s="94"/>
      <c r="O169" s="94"/>
      <c r="P169" s="94"/>
      <c r="Q169" s="94"/>
      <c r="R169" s="94"/>
      <c r="S169" s="94"/>
      <c r="T169" s="93"/>
      <c r="U169" s="94"/>
      <c r="V169" s="94"/>
      <c r="W169" s="94"/>
      <c r="X169" s="94"/>
      <c r="Y169" s="97"/>
      <c r="Z169" s="94"/>
      <c r="AA169" s="96"/>
      <c r="AB169" s="485"/>
      <c r="AC169" s="97"/>
      <c r="AD169" s="97"/>
      <c r="AE169" s="332"/>
    </row>
    <row r="170" spans="1:31" s="18" customFormat="1" ht="15.75" hidden="1" thickBot="1" x14ac:dyDescent="0.3">
      <c r="A170" s="125" t="s">
        <v>259</v>
      </c>
      <c r="B170" s="124" t="s">
        <v>678</v>
      </c>
      <c r="C170" s="913" t="s">
        <v>260</v>
      </c>
      <c r="D170" s="914"/>
      <c r="E170" s="914"/>
      <c r="F170" s="441"/>
      <c r="G170" s="441"/>
      <c r="H170" s="262">
        <v>0</v>
      </c>
      <c r="I170" s="262">
        <v>0</v>
      </c>
      <c r="J170" s="262">
        <f t="shared" si="65"/>
        <v>0</v>
      </c>
      <c r="K170" s="161"/>
      <c r="L170" s="165">
        <f t="shared" si="57"/>
        <v>0</v>
      </c>
      <c r="M170" s="96"/>
      <c r="N170" s="94"/>
      <c r="O170" s="94"/>
      <c r="P170" s="94"/>
      <c r="Q170" s="94"/>
      <c r="R170" s="94"/>
      <c r="S170" s="94"/>
      <c r="T170" s="93"/>
      <c r="U170" s="94"/>
      <c r="V170" s="94"/>
      <c r="W170" s="94"/>
      <c r="X170" s="94"/>
      <c r="Y170" s="97"/>
      <c r="Z170" s="94"/>
      <c r="AA170" s="96"/>
      <c r="AB170" s="485"/>
      <c r="AC170" s="97"/>
      <c r="AD170" s="97"/>
      <c r="AE170" s="332"/>
    </row>
    <row r="171" spans="1:31" ht="15.75" thickBot="1" x14ac:dyDescent="0.3">
      <c r="B171" s="99" t="s">
        <v>261</v>
      </c>
      <c r="C171" s="877" t="s">
        <v>262</v>
      </c>
      <c r="D171" s="878"/>
      <c r="E171" s="878"/>
      <c r="F171" s="410"/>
      <c r="G171" s="410"/>
      <c r="H171" s="252">
        <v>0</v>
      </c>
      <c r="I171" s="252">
        <v>0</v>
      </c>
      <c r="J171" s="252">
        <f>J172+J173+J174+J175</f>
        <v>0</v>
      </c>
      <c r="K171" s="151">
        <f t="shared" ref="K171:AE171" si="66">K172+K173+K174+K175</f>
        <v>0</v>
      </c>
      <c r="L171" s="163">
        <f t="shared" si="57"/>
        <v>0</v>
      </c>
      <c r="M171" s="88">
        <f t="shared" ref="M171:S171" si="67">M172+M173+M174+M175</f>
        <v>0</v>
      </c>
      <c r="N171" s="86">
        <f t="shared" si="67"/>
        <v>0</v>
      </c>
      <c r="O171" s="86">
        <f t="shared" si="67"/>
        <v>0</v>
      </c>
      <c r="P171" s="86">
        <f t="shared" si="67"/>
        <v>0</v>
      </c>
      <c r="Q171" s="86">
        <f>Q172+Q173+Q174+Q175</f>
        <v>0</v>
      </c>
      <c r="R171" s="86"/>
      <c r="S171" s="86">
        <f t="shared" si="67"/>
        <v>0</v>
      </c>
      <c r="T171" s="85">
        <f t="shared" si="66"/>
        <v>0</v>
      </c>
      <c r="U171" s="86">
        <f t="shared" si="66"/>
        <v>0</v>
      </c>
      <c r="V171" s="86">
        <f t="shared" si="66"/>
        <v>0</v>
      </c>
      <c r="W171" s="86">
        <f t="shared" si="66"/>
        <v>0</v>
      </c>
      <c r="X171" s="86">
        <f t="shared" si="66"/>
        <v>0</v>
      </c>
      <c r="Y171" s="89">
        <f t="shared" si="66"/>
        <v>0</v>
      </c>
      <c r="Z171" s="86">
        <f t="shared" si="66"/>
        <v>0</v>
      </c>
      <c r="AA171" s="88">
        <f t="shared" si="66"/>
        <v>0</v>
      </c>
      <c r="AB171" s="482">
        <f t="shared" si="66"/>
        <v>0</v>
      </c>
      <c r="AC171" s="89">
        <f t="shared" si="66"/>
        <v>0</v>
      </c>
      <c r="AD171" s="89">
        <f t="shared" si="66"/>
        <v>0</v>
      </c>
      <c r="AE171" s="329">
        <f t="shared" si="66"/>
        <v>0</v>
      </c>
    </row>
    <row r="172" spans="1:31" s="18" customFormat="1" ht="15.75" hidden="1" thickBot="1" x14ac:dyDescent="0.3">
      <c r="A172" s="125" t="s">
        <v>263</v>
      </c>
      <c r="B172" s="271" t="s">
        <v>679</v>
      </c>
      <c r="C172" s="915" t="s">
        <v>264</v>
      </c>
      <c r="D172" s="916"/>
      <c r="E172" s="916"/>
      <c r="F172" s="442"/>
      <c r="G172" s="442"/>
      <c r="H172" s="272">
        <v>0</v>
      </c>
      <c r="I172" s="272">
        <v>0</v>
      </c>
      <c r="J172" s="272">
        <f>SUM(T172:AE172)</f>
        <v>0</v>
      </c>
      <c r="K172" s="273"/>
      <c r="L172" s="274">
        <f t="shared" si="57"/>
        <v>0</v>
      </c>
      <c r="M172" s="278"/>
      <c r="N172" s="276"/>
      <c r="O172" s="276"/>
      <c r="P172" s="276"/>
      <c r="Q172" s="276"/>
      <c r="R172" s="276"/>
      <c r="S172" s="276"/>
      <c r="T172" s="275"/>
      <c r="U172" s="276"/>
      <c r="V172" s="276"/>
      <c r="W172" s="276"/>
      <c r="X172" s="276"/>
      <c r="Y172" s="277"/>
      <c r="Z172" s="276"/>
      <c r="AA172" s="278"/>
      <c r="AB172" s="490"/>
      <c r="AC172" s="277"/>
      <c r="AD172" s="277"/>
      <c r="AE172" s="339"/>
    </row>
    <row r="173" spans="1:31" s="18" customFormat="1" ht="15.75" hidden="1" thickBot="1" x14ac:dyDescent="0.3">
      <c r="A173" s="125" t="s">
        <v>265</v>
      </c>
      <c r="B173" s="280" t="s">
        <v>680</v>
      </c>
      <c r="C173" s="909" t="s">
        <v>886</v>
      </c>
      <c r="D173" s="910"/>
      <c r="E173" s="910"/>
      <c r="F173" s="443"/>
      <c r="G173" s="443"/>
      <c r="H173" s="281">
        <v>0</v>
      </c>
      <c r="I173" s="281">
        <v>0</v>
      </c>
      <c r="J173" s="281">
        <f>SUM(T173:AE173)</f>
        <v>0</v>
      </c>
      <c r="K173" s="282"/>
      <c r="L173" s="274">
        <f t="shared" si="57"/>
        <v>0</v>
      </c>
      <c r="M173" s="278"/>
      <c r="N173" s="276"/>
      <c r="O173" s="276"/>
      <c r="P173" s="276"/>
      <c r="Q173" s="276"/>
      <c r="R173" s="276"/>
      <c r="S173" s="276"/>
      <c r="T173" s="275"/>
      <c r="U173" s="276"/>
      <c r="V173" s="276"/>
      <c r="W173" s="276"/>
      <c r="X173" s="276"/>
      <c r="Y173" s="277"/>
      <c r="Z173" s="276"/>
      <c r="AA173" s="278"/>
      <c r="AB173" s="490"/>
      <c r="AC173" s="277"/>
      <c r="AD173" s="277"/>
      <c r="AE173" s="339"/>
    </row>
    <row r="174" spans="1:31" s="18" customFormat="1" ht="15.75" hidden="1" thickBot="1" x14ac:dyDescent="0.3">
      <c r="A174" s="125" t="s">
        <v>266</v>
      </c>
      <c r="B174" s="280" t="s">
        <v>681</v>
      </c>
      <c r="C174" s="909" t="s">
        <v>267</v>
      </c>
      <c r="D174" s="910"/>
      <c r="E174" s="910"/>
      <c r="F174" s="443"/>
      <c r="G174" s="443"/>
      <c r="H174" s="281">
        <v>0</v>
      </c>
      <c r="I174" s="281">
        <v>0</v>
      </c>
      <c r="J174" s="281">
        <f>SUM(T174:AE174)</f>
        <v>0</v>
      </c>
      <c r="K174" s="282"/>
      <c r="L174" s="274">
        <f t="shared" si="57"/>
        <v>0</v>
      </c>
      <c r="M174" s="278"/>
      <c r="N174" s="276"/>
      <c r="O174" s="276"/>
      <c r="P174" s="276"/>
      <c r="Q174" s="276"/>
      <c r="R174" s="276"/>
      <c r="S174" s="276"/>
      <c r="T174" s="275"/>
      <c r="U174" s="276"/>
      <c r="V174" s="276"/>
      <c r="W174" s="276"/>
      <c r="X174" s="276"/>
      <c r="Y174" s="277"/>
      <c r="Z174" s="276"/>
      <c r="AA174" s="278"/>
      <c r="AB174" s="490"/>
      <c r="AC174" s="277"/>
      <c r="AD174" s="277"/>
      <c r="AE174" s="339"/>
    </row>
    <row r="175" spans="1:31" s="18" customFormat="1" ht="15.75" hidden="1" thickBot="1" x14ac:dyDescent="0.3">
      <c r="A175" s="125" t="s">
        <v>268</v>
      </c>
      <c r="B175" s="283" t="s">
        <v>682</v>
      </c>
      <c r="C175" s="911" t="s">
        <v>366</v>
      </c>
      <c r="D175" s="912"/>
      <c r="E175" s="912"/>
      <c r="F175" s="444"/>
      <c r="G175" s="444"/>
      <c r="H175" s="284">
        <v>0</v>
      </c>
      <c r="I175" s="284">
        <v>0</v>
      </c>
      <c r="J175" s="284">
        <f>SUM(T175:AE175)</f>
        <v>0</v>
      </c>
      <c r="K175" s="285"/>
      <c r="L175" s="274">
        <f t="shared" si="57"/>
        <v>0</v>
      </c>
      <c r="M175" s="278"/>
      <c r="N175" s="276"/>
      <c r="O175" s="276"/>
      <c r="P175" s="276"/>
      <c r="Q175" s="276"/>
      <c r="R175" s="276"/>
      <c r="S175" s="276"/>
      <c r="T175" s="275"/>
      <c r="U175" s="276"/>
      <c r="V175" s="276"/>
      <c r="W175" s="276"/>
      <c r="X175" s="276"/>
      <c r="Y175" s="277"/>
      <c r="Z175" s="276"/>
      <c r="AA175" s="278"/>
      <c r="AB175" s="490"/>
      <c r="AC175" s="277"/>
      <c r="AD175" s="277"/>
      <c r="AE175" s="339"/>
    </row>
    <row r="176" spans="1:31" ht="15.75" thickBot="1" x14ac:dyDescent="0.3">
      <c r="B176" s="99" t="s">
        <v>269</v>
      </c>
      <c r="C176" s="877" t="s">
        <v>270</v>
      </c>
      <c r="D176" s="878"/>
      <c r="E176" s="878"/>
      <c r="F176" s="410"/>
      <c r="G176" s="410"/>
      <c r="H176" s="252">
        <v>50000</v>
      </c>
      <c r="I176" s="252">
        <v>50000</v>
      </c>
      <c r="J176" s="252">
        <f>J177+J178+J189+J200+J211+J214+J226+J227+J228</f>
        <v>50000</v>
      </c>
      <c r="K176" s="151">
        <f t="shared" ref="K176:AE176" si="68">K177+K178+K189+K200+K211+K214+K226+K227+K228</f>
        <v>0</v>
      </c>
      <c r="L176" s="163">
        <f t="shared" si="57"/>
        <v>50000</v>
      </c>
      <c r="M176" s="88">
        <f t="shared" ref="M176:S176" si="69">M177+M178+M189+M200+M211+M214+M226+M227+M228</f>
        <v>0</v>
      </c>
      <c r="N176" s="86">
        <f t="shared" si="69"/>
        <v>50000</v>
      </c>
      <c r="O176" s="86">
        <f t="shared" si="69"/>
        <v>0</v>
      </c>
      <c r="P176" s="86">
        <f t="shared" si="69"/>
        <v>0</v>
      </c>
      <c r="Q176" s="86">
        <f>Q177+Q178+Q189+Q200+Q211+Q214+Q226+Q227+Q228</f>
        <v>0</v>
      </c>
      <c r="R176" s="86"/>
      <c r="S176" s="86">
        <f t="shared" si="69"/>
        <v>0</v>
      </c>
      <c r="T176" s="85">
        <f t="shared" si="68"/>
        <v>0</v>
      </c>
      <c r="U176" s="86">
        <f t="shared" si="68"/>
        <v>0</v>
      </c>
      <c r="V176" s="86">
        <f t="shared" si="68"/>
        <v>0</v>
      </c>
      <c r="W176" s="86">
        <f t="shared" si="68"/>
        <v>0</v>
      </c>
      <c r="X176" s="86">
        <f t="shared" si="68"/>
        <v>0</v>
      </c>
      <c r="Y176" s="89">
        <f t="shared" si="68"/>
        <v>0</v>
      </c>
      <c r="Z176" s="86">
        <f t="shared" si="68"/>
        <v>0</v>
      </c>
      <c r="AA176" s="88">
        <f t="shared" si="68"/>
        <v>0</v>
      </c>
      <c r="AB176" s="482">
        <f t="shared" si="68"/>
        <v>0</v>
      </c>
      <c r="AC176" s="89">
        <f t="shared" si="68"/>
        <v>50000</v>
      </c>
      <c r="AD176" s="89">
        <f t="shared" si="68"/>
        <v>0</v>
      </c>
      <c r="AE176" s="329">
        <f t="shared" si="68"/>
        <v>0</v>
      </c>
    </row>
    <row r="177" spans="1:31" s="18" customFormat="1" ht="25.5" hidden="1" customHeight="1" x14ac:dyDescent="0.25">
      <c r="A177" s="125" t="s">
        <v>271</v>
      </c>
      <c r="B177" s="91" t="s">
        <v>683</v>
      </c>
      <c r="C177" s="848" t="s">
        <v>367</v>
      </c>
      <c r="D177" s="849"/>
      <c r="E177" s="849"/>
      <c r="F177" s="445"/>
      <c r="G177" s="445"/>
      <c r="H177" s="263">
        <v>0</v>
      </c>
      <c r="I177" s="263">
        <v>0</v>
      </c>
      <c r="J177" s="263">
        <f>SUM(T177:AE177)</f>
        <v>0</v>
      </c>
      <c r="K177" s="162"/>
      <c r="L177" s="165">
        <f t="shared" si="57"/>
        <v>0</v>
      </c>
      <c r="M177" s="96"/>
      <c r="N177" s="94"/>
      <c r="O177" s="94"/>
      <c r="P177" s="94"/>
      <c r="Q177" s="94"/>
      <c r="R177" s="94"/>
      <c r="S177" s="94"/>
      <c r="T177" s="93"/>
      <c r="U177" s="94"/>
      <c r="V177" s="94"/>
      <c r="W177" s="94"/>
      <c r="X177" s="94"/>
      <c r="Y177" s="97"/>
      <c r="Z177" s="94"/>
      <c r="AA177" s="96"/>
      <c r="AB177" s="485"/>
      <c r="AC177" s="97"/>
      <c r="AD177" s="97"/>
      <c r="AE177" s="332"/>
    </row>
    <row r="178" spans="1:31" s="18" customFormat="1" ht="16.350000000000001" hidden="1" customHeight="1" x14ac:dyDescent="0.25">
      <c r="A178" s="125" t="s">
        <v>272</v>
      </c>
      <c r="B178" s="91" t="s">
        <v>684</v>
      </c>
      <c r="C178" s="907" t="s">
        <v>812</v>
      </c>
      <c r="D178" s="908"/>
      <c r="E178" s="908"/>
      <c r="F178" s="445"/>
      <c r="G178" s="445"/>
      <c r="H178" s="263">
        <v>0</v>
      </c>
      <c r="I178" s="263">
        <v>0</v>
      </c>
      <c r="J178" s="263">
        <f>J179+J180+J181+J182+J183+J184+J185+J186+J187+J188</f>
        <v>0</v>
      </c>
      <c r="K178" s="162">
        <f t="shared" ref="K178:AE178" si="70">K179+K180+K181+K182+K183+K184+K185+K186+K187+K188</f>
        <v>0</v>
      </c>
      <c r="L178" s="165">
        <f t="shared" si="57"/>
        <v>0</v>
      </c>
      <c r="M178" s="96">
        <f t="shared" ref="M178:S178" si="71">M179+M180+M181+M182+M183+M184+M185+M186+M187+M188</f>
        <v>0</v>
      </c>
      <c r="N178" s="94">
        <f t="shared" si="71"/>
        <v>0</v>
      </c>
      <c r="O178" s="94">
        <f t="shared" si="71"/>
        <v>0</v>
      </c>
      <c r="P178" s="94">
        <f t="shared" si="71"/>
        <v>0</v>
      </c>
      <c r="Q178" s="94">
        <f>Q179+Q180+Q181+Q182+Q183+Q184+Q185+Q186+Q187+Q188</f>
        <v>0</v>
      </c>
      <c r="R178" s="94"/>
      <c r="S178" s="94">
        <f t="shared" si="71"/>
        <v>0</v>
      </c>
      <c r="T178" s="93">
        <f t="shared" si="70"/>
        <v>0</v>
      </c>
      <c r="U178" s="94">
        <f t="shared" si="70"/>
        <v>0</v>
      </c>
      <c r="V178" s="94">
        <f t="shared" si="70"/>
        <v>0</v>
      </c>
      <c r="W178" s="94">
        <f t="shared" si="70"/>
        <v>0</v>
      </c>
      <c r="X178" s="94">
        <f t="shared" si="70"/>
        <v>0</v>
      </c>
      <c r="Y178" s="97">
        <f t="shared" si="70"/>
        <v>0</v>
      </c>
      <c r="Z178" s="94">
        <f t="shared" si="70"/>
        <v>0</v>
      </c>
      <c r="AA178" s="96">
        <f t="shared" si="70"/>
        <v>0</v>
      </c>
      <c r="AB178" s="485">
        <f t="shared" si="70"/>
        <v>0</v>
      </c>
      <c r="AC178" s="97">
        <f t="shared" si="70"/>
        <v>0</v>
      </c>
      <c r="AD178" s="97">
        <f t="shared" si="70"/>
        <v>0</v>
      </c>
      <c r="AE178" s="332">
        <f t="shared" si="70"/>
        <v>0</v>
      </c>
    </row>
    <row r="179" spans="1:31" hidden="1" x14ac:dyDescent="0.25">
      <c r="B179" s="55"/>
      <c r="C179" s="2"/>
      <c r="D179" s="850" t="s">
        <v>813</v>
      </c>
      <c r="E179" s="850"/>
      <c r="F179" s="418"/>
      <c r="G179" s="418"/>
      <c r="H179" s="249">
        <v>0</v>
      </c>
      <c r="I179" s="249">
        <v>0</v>
      </c>
      <c r="J179" s="249">
        <f t="shared" ref="J179:J188" si="72">SUM(T179:AE179)</f>
        <v>0</v>
      </c>
      <c r="K179" s="148"/>
      <c r="L179" s="166">
        <f t="shared" si="57"/>
        <v>0</v>
      </c>
      <c r="M179" s="42"/>
      <c r="N179" s="1"/>
      <c r="O179" s="1"/>
      <c r="P179" s="1"/>
      <c r="Q179" s="1"/>
      <c r="R179" s="1"/>
      <c r="S179" s="1"/>
      <c r="T179" s="74"/>
      <c r="U179" s="1"/>
      <c r="V179" s="1"/>
      <c r="W179" s="1"/>
      <c r="X179" s="1"/>
      <c r="Y179" s="80"/>
      <c r="Z179" s="1"/>
      <c r="AA179" s="42"/>
      <c r="AB179" s="487"/>
      <c r="AC179" s="80"/>
      <c r="AD179" s="80"/>
      <c r="AE179" s="334"/>
    </row>
    <row r="180" spans="1:31" hidden="1" x14ac:dyDescent="0.25">
      <c r="B180" s="55"/>
      <c r="C180" s="2"/>
      <c r="D180" s="850" t="s">
        <v>814</v>
      </c>
      <c r="E180" s="850"/>
      <c r="F180" s="418"/>
      <c r="G180" s="418"/>
      <c r="H180" s="249">
        <v>0</v>
      </c>
      <c r="I180" s="249">
        <v>0</v>
      </c>
      <c r="J180" s="249">
        <f t="shared" si="72"/>
        <v>0</v>
      </c>
      <c r="K180" s="148"/>
      <c r="L180" s="166">
        <f t="shared" si="57"/>
        <v>0</v>
      </c>
      <c r="M180" s="42"/>
      <c r="N180" s="1"/>
      <c r="O180" s="1"/>
      <c r="P180" s="1"/>
      <c r="Q180" s="1"/>
      <c r="R180" s="1"/>
      <c r="S180" s="1"/>
      <c r="T180" s="74"/>
      <c r="U180" s="1"/>
      <c r="V180" s="1"/>
      <c r="W180" s="1"/>
      <c r="X180" s="1"/>
      <c r="Y180" s="80"/>
      <c r="Z180" s="1"/>
      <c r="AA180" s="42"/>
      <c r="AB180" s="487"/>
      <c r="AC180" s="80"/>
      <c r="AD180" s="80"/>
      <c r="AE180" s="334"/>
    </row>
    <row r="181" spans="1:31" hidden="1" x14ac:dyDescent="0.25">
      <c r="B181" s="55"/>
      <c r="C181" s="2"/>
      <c r="D181" s="850" t="s">
        <v>545</v>
      </c>
      <c r="E181" s="850"/>
      <c r="F181" s="418"/>
      <c r="G181" s="418"/>
      <c r="H181" s="249">
        <v>0</v>
      </c>
      <c r="I181" s="249">
        <v>0</v>
      </c>
      <c r="J181" s="249">
        <f t="shared" si="72"/>
        <v>0</v>
      </c>
      <c r="K181" s="148"/>
      <c r="L181" s="166">
        <f t="shared" si="57"/>
        <v>0</v>
      </c>
      <c r="M181" s="42"/>
      <c r="N181" s="1"/>
      <c r="O181" s="1"/>
      <c r="P181" s="1"/>
      <c r="Q181" s="1"/>
      <c r="R181" s="1"/>
      <c r="S181" s="1"/>
      <c r="T181" s="74"/>
      <c r="U181" s="1"/>
      <c r="V181" s="1"/>
      <c r="W181" s="1"/>
      <c r="X181" s="1"/>
      <c r="Y181" s="80"/>
      <c r="Z181" s="1"/>
      <c r="AA181" s="42"/>
      <c r="AB181" s="487"/>
      <c r="AC181" s="80"/>
      <c r="AD181" s="80"/>
      <c r="AE181" s="334"/>
    </row>
    <row r="182" spans="1:31" ht="25.5" hidden="1" customHeight="1" x14ac:dyDescent="0.25">
      <c r="B182" s="55"/>
      <c r="C182" s="2"/>
      <c r="D182" s="851" t="s">
        <v>548</v>
      </c>
      <c r="E182" s="851"/>
      <c r="F182" s="424"/>
      <c r="G182" s="424"/>
      <c r="H182" s="259">
        <v>0</v>
      </c>
      <c r="I182" s="259">
        <v>0</v>
      </c>
      <c r="J182" s="259">
        <f t="shared" si="72"/>
        <v>0</v>
      </c>
      <c r="K182" s="158"/>
      <c r="L182" s="166">
        <f t="shared" si="57"/>
        <v>0</v>
      </c>
      <c r="M182" s="42"/>
      <c r="N182" s="1"/>
      <c r="O182" s="1"/>
      <c r="P182" s="1"/>
      <c r="Q182" s="1"/>
      <c r="R182" s="1"/>
      <c r="S182" s="1"/>
      <c r="T182" s="74"/>
      <c r="U182" s="1"/>
      <c r="V182" s="1"/>
      <c r="W182" s="1"/>
      <c r="X182" s="1"/>
      <c r="Y182" s="80"/>
      <c r="Z182" s="1"/>
      <c r="AA182" s="42"/>
      <c r="AB182" s="487"/>
      <c r="AC182" s="80"/>
      <c r="AD182" s="80"/>
      <c r="AE182" s="334"/>
    </row>
    <row r="183" spans="1:31" hidden="1" x14ac:dyDescent="0.25">
      <c r="B183" s="55"/>
      <c r="C183" s="2"/>
      <c r="D183" s="850" t="s">
        <v>550</v>
      </c>
      <c r="E183" s="850"/>
      <c r="F183" s="418"/>
      <c r="G183" s="418"/>
      <c r="H183" s="249">
        <v>0</v>
      </c>
      <c r="I183" s="249">
        <v>0</v>
      </c>
      <c r="J183" s="249">
        <f t="shared" si="72"/>
        <v>0</v>
      </c>
      <c r="K183" s="148"/>
      <c r="L183" s="166">
        <f t="shared" si="57"/>
        <v>0</v>
      </c>
      <c r="M183" s="42"/>
      <c r="N183" s="1"/>
      <c r="O183" s="1"/>
      <c r="P183" s="1"/>
      <c r="Q183" s="1"/>
      <c r="R183" s="1"/>
      <c r="S183" s="1"/>
      <c r="T183" s="74"/>
      <c r="U183" s="1"/>
      <c r="V183" s="1"/>
      <c r="W183" s="1"/>
      <c r="X183" s="1"/>
      <c r="Y183" s="80"/>
      <c r="Z183" s="1"/>
      <c r="AA183" s="42"/>
      <c r="AB183" s="487"/>
      <c r="AC183" s="80"/>
      <c r="AD183" s="80"/>
      <c r="AE183" s="334"/>
    </row>
    <row r="184" spans="1:31" hidden="1" x14ac:dyDescent="0.25">
      <c r="B184" s="55"/>
      <c r="C184" s="2"/>
      <c r="D184" s="850" t="s">
        <v>551</v>
      </c>
      <c r="E184" s="850"/>
      <c r="F184" s="418"/>
      <c r="G184" s="418"/>
      <c r="H184" s="249">
        <v>0</v>
      </c>
      <c r="I184" s="249">
        <v>0</v>
      </c>
      <c r="J184" s="249">
        <f t="shared" si="72"/>
        <v>0</v>
      </c>
      <c r="K184" s="148"/>
      <c r="L184" s="166">
        <f t="shared" si="57"/>
        <v>0</v>
      </c>
      <c r="M184" s="42"/>
      <c r="N184" s="1"/>
      <c r="O184" s="1"/>
      <c r="P184" s="1"/>
      <c r="Q184" s="1"/>
      <c r="R184" s="1"/>
      <c r="S184" s="1"/>
      <c r="T184" s="74"/>
      <c r="U184" s="1"/>
      <c r="V184" s="1"/>
      <c r="W184" s="1"/>
      <c r="X184" s="1"/>
      <c r="Y184" s="80"/>
      <c r="Z184" s="1"/>
      <c r="AA184" s="42"/>
      <c r="AB184" s="487"/>
      <c r="AC184" s="80"/>
      <c r="AD184" s="80"/>
      <c r="AE184" s="334"/>
    </row>
    <row r="185" spans="1:31" ht="25.5" hidden="1" customHeight="1" x14ac:dyDescent="0.25">
      <c r="B185" s="55"/>
      <c r="C185" s="2"/>
      <c r="D185" s="851" t="s">
        <v>555</v>
      </c>
      <c r="E185" s="851"/>
      <c r="F185" s="424"/>
      <c r="G185" s="424"/>
      <c r="H185" s="259">
        <v>0</v>
      </c>
      <c r="I185" s="259">
        <v>0</v>
      </c>
      <c r="J185" s="259">
        <f t="shared" si="72"/>
        <v>0</v>
      </c>
      <c r="K185" s="158"/>
      <c r="L185" s="166">
        <f t="shared" si="57"/>
        <v>0</v>
      </c>
      <c r="M185" s="42"/>
      <c r="N185" s="1"/>
      <c r="O185" s="1"/>
      <c r="P185" s="1"/>
      <c r="Q185" s="1"/>
      <c r="R185" s="1"/>
      <c r="S185" s="1"/>
      <c r="T185" s="74"/>
      <c r="U185" s="1"/>
      <c r="V185" s="1"/>
      <c r="W185" s="1"/>
      <c r="X185" s="1"/>
      <c r="Y185" s="80"/>
      <c r="Z185" s="1"/>
      <c r="AA185" s="42"/>
      <c r="AB185" s="487"/>
      <c r="AC185" s="80"/>
      <c r="AD185" s="80"/>
      <c r="AE185" s="334"/>
    </row>
    <row r="186" spans="1:31" ht="25.5" hidden="1" customHeight="1" x14ac:dyDescent="0.25">
      <c r="B186" s="55"/>
      <c r="C186" s="2"/>
      <c r="D186" s="851" t="s">
        <v>558</v>
      </c>
      <c r="E186" s="851"/>
      <c r="F186" s="424"/>
      <c r="G186" s="424"/>
      <c r="H186" s="259">
        <v>0</v>
      </c>
      <c r="I186" s="259">
        <v>0</v>
      </c>
      <c r="J186" s="259">
        <f t="shared" si="72"/>
        <v>0</v>
      </c>
      <c r="K186" s="158"/>
      <c r="L186" s="166">
        <f t="shared" si="57"/>
        <v>0</v>
      </c>
      <c r="M186" s="42"/>
      <c r="N186" s="1"/>
      <c r="O186" s="1"/>
      <c r="P186" s="1"/>
      <c r="Q186" s="1"/>
      <c r="R186" s="1"/>
      <c r="S186" s="1"/>
      <c r="T186" s="74"/>
      <c r="U186" s="1"/>
      <c r="V186" s="1"/>
      <c r="W186" s="1"/>
      <c r="X186" s="1"/>
      <c r="Y186" s="80"/>
      <c r="Z186" s="1"/>
      <c r="AA186" s="42"/>
      <c r="AB186" s="487"/>
      <c r="AC186" s="80"/>
      <c r="AD186" s="80"/>
      <c r="AE186" s="334"/>
    </row>
    <row r="187" spans="1:31" ht="25.5" hidden="1" customHeight="1" x14ac:dyDescent="0.25">
      <c r="B187" s="55"/>
      <c r="C187" s="2"/>
      <c r="D187" s="851" t="s">
        <v>560</v>
      </c>
      <c r="E187" s="851"/>
      <c r="F187" s="424"/>
      <c r="G187" s="424"/>
      <c r="H187" s="259">
        <v>0</v>
      </c>
      <c r="I187" s="259">
        <v>0</v>
      </c>
      <c r="J187" s="259">
        <f t="shared" si="72"/>
        <v>0</v>
      </c>
      <c r="K187" s="158"/>
      <c r="L187" s="166">
        <f t="shared" si="57"/>
        <v>0</v>
      </c>
      <c r="M187" s="42"/>
      <c r="N187" s="1"/>
      <c r="O187" s="1"/>
      <c r="P187" s="1"/>
      <c r="Q187" s="1"/>
      <c r="R187" s="1"/>
      <c r="S187" s="1"/>
      <c r="T187" s="74"/>
      <c r="U187" s="1"/>
      <c r="V187" s="1"/>
      <c r="W187" s="1"/>
      <c r="X187" s="1"/>
      <c r="Y187" s="80"/>
      <c r="Z187" s="1"/>
      <c r="AA187" s="42"/>
      <c r="AB187" s="487"/>
      <c r="AC187" s="80"/>
      <c r="AD187" s="80"/>
      <c r="AE187" s="334"/>
    </row>
    <row r="188" spans="1:31" ht="25.5" hidden="1" customHeight="1" x14ac:dyDescent="0.25">
      <c r="B188" s="55"/>
      <c r="C188" s="2"/>
      <c r="D188" s="851" t="s">
        <v>563</v>
      </c>
      <c r="E188" s="851"/>
      <c r="F188" s="424"/>
      <c r="G188" s="424"/>
      <c r="H188" s="259">
        <v>0</v>
      </c>
      <c r="I188" s="259">
        <v>0</v>
      </c>
      <c r="J188" s="259">
        <f t="shared" si="72"/>
        <v>0</v>
      </c>
      <c r="K188" s="158"/>
      <c r="L188" s="166">
        <f t="shared" si="57"/>
        <v>0</v>
      </c>
      <c r="M188" s="42"/>
      <c r="N188" s="1"/>
      <c r="O188" s="1"/>
      <c r="P188" s="1"/>
      <c r="Q188" s="1"/>
      <c r="R188" s="1"/>
      <c r="S188" s="1"/>
      <c r="T188" s="74"/>
      <c r="U188" s="1"/>
      <c r="V188" s="1"/>
      <c r="W188" s="1"/>
      <c r="X188" s="1"/>
      <c r="Y188" s="80"/>
      <c r="Z188" s="1"/>
      <c r="AA188" s="42"/>
      <c r="AB188" s="487"/>
      <c r="AC188" s="80"/>
      <c r="AD188" s="80"/>
      <c r="AE188" s="334"/>
    </row>
    <row r="189" spans="1:31" s="18" customFormat="1" ht="25.5" hidden="1" customHeight="1" x14ac:dyDescent="0.25">
      <c r="A189" s="128" t="s">
        <v>273</v>
      </c>
      <c r="B189" s="91" t="s">
        <v>685</v>
      </c>
      <c r="C189" s="907" t="s">
        <v>606</v>
      </c>
      <c r="D189" s="908"/>
      <c r="E189" s="908"/>
      <c r="F189" s="445"/>
      <c r="G189" s="445"/>
      <c r="H189" s="263">
        <v>0</v>
      </c>
      <c r="I189" s="263">
        <v>0</v>
      </c>
      <c r="J189" s="263">
        <f>J190+J191+J192+J193+J194+J195+J196+J197+J198+J199</f>
        <v>0</v>
      </c>
      <c r="K189" s="162">
        <f t="shared" ref="K189:AE189" si="73">K190+K191+K192+K193+K194+K195+K196+K197+K198+K199</f>
        <v>0</v>
      </c>
      <c r="L189" s="165">
        <f t="shared" si="57"/>
        <v>0</v>
      </c>
      <c r="M189" s="96">
        <f t="shared" ref="M189:S189" si="74">M190+M191+M192+M193+M194+M195+M196+M197+M198+M199</f>
        <v>0</v>
      </c>
      <c r="N189" s="94">
        <f t="shared" si="74"/>
        <v>0</v>
      </c>
      <c r="O189" s="94">
        <f t="shared" si="74"/>
        <v>0</v>
      </c>
      <c r="P189" s="94">
        <f t="shared" si="74"/>
        <v>0</v>
      </c>
      <c r="Q189" s="94">
        <f>Q190+Q191+Q192+Q193+Q194+Q195+Q196+Q197+Q198+Q199</f>
        <v>0</v>
      </c>
      <c r="R189" s="94"/>
      <c r="S189" s="94">
        <f t="shared" si="74"/>
        <v>0</v>
      </c>
      <c r="T189" s="93">
        <f t="shared" si="73"/>
        <v>0</v>
      </c>
      <c r="U189" s="94">
        <f t="shared" si="73"/>
        <v>0</v>
      </c>
      <c r="V189" s="94">
        <f t="shared" si="73"/>
        <v>0</v>
      </c>
      <c r="W189" s="94">
        <f t="shared" si="73"/>
        <v>0</v>
      </c>
      <c r="X189" s="94">
        <f t="shared" si="73"/>
        <v>0</v>
      </c>
      <c r="Y189" s="97">
        <f t="shared" si="73"/>
        <v>0</v>
      </c>
      <c r="Z189" s="94">
        <f t="shared" si="73"/>
        <v>0</v>
      </c>
      <c r="AA189" s="96">
        <f t="shared" si="73"/>
        <v>0</v>
      </c>
      <c r="AB189" s="485">
        <f t="shared" si="73"/>
        <v>0</v>
      </c>
      <c r="AC189" s="97">
        <f t="shared" si="73"/>
        <v>0</v>
      </c>
      <c r="AD189" s="97">
        <f t="shared" si="73"/>
        <v>0</v>
      </c>
      <c r="AE189" s="332">
        <f t="shared" si="73"/>
        <v>0</v>
      </c>
    </row>
    <row r="190" spans="1:31" hidden="1" x14ac:dyDescent="0.25">
      <c r="B190" s="55"/>
      <c r="C190" s="2"/>
      <c r="D190" s="850" t="s">
        <v>815</v>
      </c>
      <c r="E190" s="850"/>
      <c r="F190" s="418"/>
      <c r="G190" s="418"/>
      <c r="H190" s="249">
        <v>0</v>
      </c>
      <c r="I190" s="249">
        <v>0</v>
      </c>
      <c r="J190" s="249">
        <f t="shared" ref="J190:J199" si="75">SUM(T190:AE190)</f>
        <v>0</v>
      </c>
      <c r="K190" s="148"/>
      <c r="L190" s="166">
        <f t="shared" si="57"/>
        <v>0</v>
      </c>
      <c r="M190" s="42"/>
      <c r="N190" s="1"/>
      <c r="O190" s="1"/>
      <c r="P190" s="1"/>
      <c r="Q190" s="1"/>
      <c r="R190" s="1"/>
      <c r="S190" s="1"/>
      <c r="T190" s="74"/>
      <c r="U190" s="1"/>
      <c r="V190" s="1"/>
      <c r="W190" s="1"/>
      <c r="X190" s="1"/>
      <c r="Y190" s="80"/>
      <c r="Z190" s="1"/>
      <c r="AA190" s="42"/>
      <c r="AB190" s="487"/>
      <c r="AC190" s="80"/>
      <c r="AD190" s="80"/>
      <c r="AE190" s="334"/>
    </row>
    <row r="191" spans="1:31" hidden="1" x14ac:dyDescent="0.25">
      <c r="B191" s="55"/>
      <c r="C191" s="2"/>
      <c r="D191" s="850" t="s">
        <v>816</v>
      </c>
      <c r="E191" s="850"/>
      <c r="F191" s="418"/>
      <c r="G191" s="418"/>
      <c r="H191" s="249">
        <v>0</v>
      </c>
      <c r="I191" s="249">
        <v>0</v>
      </c>
      <c r="J191" s="249">
        <f t="shared" si="75"/>
        <v>0</v>
      </c>
      <c r="K191" s="148"/>
      <c r="L191" s="166">
        <f t="shared" si="57"/>
        <v>0</v>
      </c>
      <c r="M191" s="42"/>
      <c r="N191" s="1"/>
      <c r="O191" s="1"/>
      <c r="P191" s="1"/>
      <c r="Q191" s="1"/>
      <c r="R191" s="1"/>
      <c r="S191" s="1"/>
      <c r="T191" s="74"/>
      <c r="U191" s="1"/>
      <c r="V191" s="1"/>
      <c r="W191" s="1"/>
      <c r="X191" s="1"/>
      <c r="Y191" s="80"/>
      <c r="Z191" s="1"/>
      <c r="AA191" s="42"/>
      <c r="AB191" s="487"/>
      <c r="AC191" s="80"/>
      <c r="AD191" s="80"/>
      <c r="AE191" s="334"/>
    </row>
    <row r="192" spans="1:31" hidden="1" x14ac:dyDescent="0.25">
      <c r="B192" s="55"/>
      <c r="C192" s="2"/>
      <c r="D192" s="850" t="s">
        <v>546</v>
      </c>
      <c r="E192" s="850"/>
      <c r="F192" s="418"/>
      <c r="G192" s="418"/>
      <c r="H192" s="249">
        <v>0</v>
      </c>
      <c r="I192" s="249">
        <v>0</v>
      </c>
      <c r="J192" s="249">
        <f t="shared" si="75"/>
        <v>0</v>
      </c>
      <c r="K192" s="148"/>
      <c r="L192" s="166">
        <f t="shared" si="57"/>
        <v>0</v>
      </c>
      <c r="M192" s="42"/>
      <c r="N192" s="1"/>
      <c r="O192" s="1"/>
      <c r="P192" s="1"/>
      <c r="Q192" s="1"/>
      <c r="R192" s="1"/>
      <c r="S192" s="1"/>
      <c r="T192" s="74"/>
      <c r="U192" s="1"/>
      <c r="V192" s="1"/>
      <c r="W192" s="1"/>
      <c r="X192" s="1"/>
      <c r="Y192" s="80"/>
      <c r="Z192" s="1"/>
      <c r="AA192" s="42"/>
      <c r="AB192" s="487"/>
      <c r="AC192" s="80"/>
      <c r="AD192" s="80"/>
      <c r="AE192" s="334"/>
    </row>
    <row r="193" spans="1:31" ht="25.5" hidden="1" customHeight="1" x14ac:dyDescent="0.25">
      <c r="B193" s="55"/>
      <c r="C193" s="2"/>
      <c r="D193" s="851" t="s">
        <v>549</v>
      </c>
      <c r="E193" s="851"/>
      <c r="F193" s="424"/>
      <c r="G193" s="424"/>
      <c r="H193" s="259">
        <v>0</v>
      </c>
      <c r="I193" s="259">
        <v>0</v>
      </c>
      <c r="J193" s="259">
        <f t="shared" si="75"/>
        <v>0</v>
      </c>
      <c r="K193" s="158"/>
      <c r="L193" s="166">
        <f t="shared" si="57"/>
        <v>0</v>
      </c>
      <c r="M193" s="42"/>
      <c r="N193" s="1"/>
      <c r="O193" s="1"/>
      <c r="P193" s="1"/>
      <c r="Q193" s="1"/>
      <c r="R193" s="1"/>
      <c r="S193" s="1"/>
      <c r="T193" s="74"/>
      <c r="U193" s="1"/>
      <c r="V193" s="1"/>
      <c r="W193" s="1"/>
      <c r="X193" s="1"/>
      <c r="Y193" s="80"/>
      <c r="Z193" s="1"/>
      <c r="AA193" s="42"/>
      <c r="AB193" s="487"/>
      <c r="AC193" s="80"/>
      <c r="AD193" s="80"/>
      <c r="AE193" s="334"/>
    </row>
    <row r="194" spans="1:31" hidden="1" x14ac:dyDescent="0.25">
      <c r="B194" s="55"/>
      <c r="C194" s="2"/>
      <c r="D194" s="850" t="s">
        <v>552</v>
      </c>
      <c r="E194" s="850"/>
      <c r="F194" s="418"/>
      <c r="G194" s="418"/>
      <c r="H194" s="249">
        <v>0</v>
      </c>
      <c r="I194" s="249">
        <v>0</v>
      </c>
      <c r="J194" s="249">
        <f t="shared" si="75"/>
        <v>0</v>
      </c>
      <c r="K194" s="148"/>
      <c r="L194" s="166">
        <f t="shared" si="57"/>
        <v>0</v>
      </c>
      <c r="M194" s="42"/>
      <c r="N194" s="1"/>
      <c r="O194" s="1"/>
      <c r="P194" s="1"/>
      <c r="Q194" s="1"/>
      <c r="R194" s="1"/>
      <c r="S194" s="1"/>
      <c r="T194" s="74"/>
      <c r="U194" s="1"/>
      <c r="V194" s="1"/>
      <c r="W194" s="1"/>
      <c r="X194" s="1"/>
      <c r="Y194" s="80"/>
      <c r="Z194" s="1"/>
      <c r="AA194" s="42"/>
      <c r="AB194" s="487"/>
      <c r="AC194" s="80"/>
      <c r="AD194" s="80"/>
      <c r="AE194" s="334"/>
    </row>
    <row r="195" spans="1:31" hidden="1" x14ac:dyDescent="0.25">
      <c r="B195" s="55"/>
      <c r="C195" s="2"/>
      <c r="D195" s="850" t="s">
        <v>817</v>
      </c>
      <c r="E195" s="850"/>
      <c r="F195" s="418"/>
      <c r="G195" s="418"/>
      <c r="H195" s="249">
        <v>0</v>
      </c>
      <c r="I195" s="249">
        <v>0</v>
      </c>
      <c r="J195" s="249">
        <f t="shared" si="75"/>
        <v>0</v>
      </c>
      <c r="K195" s="148"/>
      <c r="L195" s="166">
        <f t="shared" si="57"/>
        <v>0</v>
      </c>
      <c r="M195" s="42"/>
      <c r="N195" s="1"/>
      <c r="O195" s="1"/>
      <c r="P195" s="1"/>
      <c r="Q195" s="1"/>
      <c r="R195" s="1"/>
      <c r="S195" s="1"/>
      <c r="T195" s="74"/>
      <c r="U195" s="1"/>
      <c r="V195" s="1"/>
      <c r="W195" s="1"/>
      <c r="X195" s="1"/>
      <c r="Y195" s="80"/>
      <c r="Z195" s="1"/>
      <c r="AA195" s="42"/>
      <c r="AB195" s="487"/>
      <c r="AC195" s="80"/>
      <c r="AD195" s="80"/>
      <c r="AE195" s="334"/>
    </row>
    <row r="196" spans="1:31" ht="25.5" hidden="1" customHeight="1" x14ac:dyDescent="0.25">
      <c r="B196" s="55"/>
      <c r="C196" s="2"/>
      <c r="D196" s="851" t="s">
        <v>556</v>
      </c>
      <c r="E196" s="851"/>
      <c r="F196" s="424"/>
      <c r="G196" s="424"/>
      <c r="H196" s="259">
        <v>0</v>
      </c>
      <c r="I196" s="259">
        <v>0</v>
      </c>
      <c r="J196" s="259">
        <f t="shared" si="75"/>
        <v>0</v>
      </c>
      <c r="K196" s="158"/>
      <c r="L196" s="166">
        <f t="shared" si="57"/>
        <v>0</v>
      </c>
      <c r="M196" s="42"/>
      <c r="N196" s="1"/>
      <c r="O196" s="1"/>
      <c r="P196" s="1"/>
      <c r="Q196" s="1"/>
      <c r="R196" s="1"/>
      <c r="S196" s="1"/>
      <c r="T196" s="74"/>
      <c r="U196" s="1"/>
      <c r="V196" s="1"/>
      <c r="W196" s="1"/>
      <c r="X196" s="1"/>
      <c r="Y196" s="80"/>
      <c r="Z196" s="1"/>
      <c r="AA196" s="42"/>
      <c r="AB196" s="487"/>
      <c r="AC196" s="80"/>
      <c r="AD196" s="80"/>
      <c r="AE196" s="334"/>
    </row>
    <row r="197" spans="1:31" ht="25.5" hidden="1" customHeight="1" x14ac:dyDescent="0.25">
      <c r="B197" s="55"/>
      <c r="C197" s="2"/>
      <c r="D197" s="851" t="s">
        <v>559</v>
      </c>
      <c r="E197" s="851"/>
      <c r="F197" s="424"/>
      <c r="G197" s="424"/>
      <c r="H197" s="259">
        <v>0</v>
      </c>
      <c r="I197" s="259">
        <v>0</v>
      </c>
      <c r="J197" s="259">
        <f t="shared" si="75"/>
        <v>0</v>
      </c>
      <c r="K197" s="158"/>
      <c r="L197" s="166">
        <f t="shared" si="57"/>
        <v>0</v>
      </c>
      <c r="M197" s="42"/>
      <c r="N197" s="1"/>
      <c r="O197" s="1"/>
      <c r="P197" s="1"/>
      <c r="Q197" s="1"/>
      <c r="R197" s="1"/>
      <c r="S197" s="1"/>
      <c r="T197" s="74"/>
      <c r="U197" s="1"/>
      <c r="V197" s="1"/>
      <c r="W197" s="1"/>
      <c r="X197" s="1"/>
      <c r="Y197" s="80"/>
      <c r="Z197" s="1"/>
      <c r="AA197" s="42"/>
      <c r="AB197" s="487"/>
      <c r="AC197" s="80"/>
      <c r="AD197" s="80"/>
      <c r="AE197" s="334"/>
    </row>
    <row r="198" spans="1:31" ht="25.5" hidden="1" customHeight="1" x14ac:dyDescent="0.25">
      <c r="B198" s="55"/>
      <c r="C198" s="2"/>
      <c r="D198" s="851" t="s">
        <v>561</v>
      </c>
      <c r="E198" s="851"/>
      <c r="F198" s="424"/>
      <c r="G198" s="424"/>
      <c r="H198" s="259">
        <v>0</v>
      </c>
      <c r="I198" s="259">
        <v>0</v>
      </c>
      <c r="J198" s="259">
        <f t="shared" si="75"/>
        <v>0</v>
      </c>
      <c r="K198" s="158"/>
      <c r="L198" s="166">
        <f t="shared" si="57"/>
        <v>0</v>
      </c>
      <c r="M198" s="42"/>
      <c r="N198" s="1"/>
      <c r="O198" s="1"/>
      <c r="P198" s="1"/>
      <c r="Q198" s="1"/>
      <c r="R198" s="1"/>
      <c r="S198" s="1"/>
      <c r="T198" s="74"/>
      <c r="U198" s="1"/>
      <c r="V198" s="1"/>
      <c r="W198" s="1"/>
      <c r="X198" s="1"/>
      <c r="Y198" s="80"/>
      <c r="Z198" s="1"/>
      <c r="AA198" s="42"/>
      <c r="AB198" s="487"/>
      <c r="AC198" s="80"/>
      <c r="AD198" s="80"/>
      <c r="AE198" s="334"/>
    </row>
    <row r="199" spans="1:31" ht="25.5" hidden="1" customHeight="1" x14ac:dyDescent="0.25">
      <c r="B199" s="55"/>
      <c r="C199" s="2"/>
      <c r="D199" s="851" t="s">
        <v>564</v>
      </c>
      <c r="E199" s="851"/>
      <c r="F199" s="424"/>
      <c r="G199" s="424"/>
      <c r="H199" s="259">
        <v>0</v>
      </c>
      <c r="I199" s="259">
        <v>0</v>
      </c>
      <c r="J199" s="259">
        <f t="shared" si="75"/>
        <v>0</v>
      </c>
      <c r="K199" s="158"/>
      <c r="L199" s="166">
        <f t="shared" si="57"/>
        <v>0</v>
      </c>
      <c r="M199" s="42"/>
      <c r="N199" s="1"/>
      <c r="O199" s="1"/>
      <c r="P199" s="1"/>
      <c r="Q199" s="1"/>
      <c r="R199" s="1"/>
      <c r="S199" s="1"/>
      <c r="T199" s="74"/>
      <c r="U199" s="1"/>
      <c r="V199" s="1"/>
      <c r="W199" s="1"/>
      <c r="X199" s="1"/>
      <c r="Y199" s="80"/>
      <c r="Z199" s="1"/>
      <c r="AA199" s="42"/>
      <c r="AB199" s="487"/>
      <c r="AC199" s="80"/>
      <c r="AD199" s="80"/>
      <c r="AE199" s="334"/>
    </row>
    <row r="200" spans="1:31" s="18" customFormat="1" hidden="1" x14ac:dyDescent="0.25">
      <c r="A200" s="125" t="s">
        <v>274</v>
      </c>
      <c r="B200" s="91" t="s">
        <v>686</v>
      </c>
      <c r="C200" s="873" t="s">
        <v>275</v>
      </c>
      <c r="D200" s="874"/>
      <c r="E200" s="874"/>
      <c r="F200" s="419"/>
      <c r="G200" s="419"/>
      <c r="H200" s="250">
        <v>0</v>
      </c>
      <c r="I200" s="250">
        <v>0</v>
      </c>
      <c r="J200" s="250">
        <f>J201+J202+J203+J204+J205+J206+J207+J208+J209+J210</f>
        <v>0</v>
      </c>
      <c r="K200" s="149">
        <f t="shared" ref="K200:AE200" si="76">K201+K202+K203+K204+K205+K206+K207+K208+K209+K210</f>
        <v>0</v>
      </c>
      <c r="L200" s="165">
        <f t="shared" si="57"/>
        <v>0</v>
      </c>
      <c r="M200" s="96">
        <f t="shared" ref="M200:S200" si="77">M201+M202+M203+M204+M205+M206+M207+M208+M209+M210</f>
        <v>0</v>
      </c>
      <c r="N200" s="94">
        <f t="shared" si="77"/>
        <v>0</v>
      </c>
      <c r="O200" s="94">
        <f t="shared" si="77"/>
        <v>0</v>
      </c>
      <c r="P200" s="94">
        <f t="shared" si="77"/>
        <v>0</v>
      </c>
      <c r="Q200" s="94">
        <f>Q201+Q202+Q203+Q204+Q205+Q206+Q207+Q208+Q209+Q210</f>
        <v>0</v>
      </c>
      <c r="R200" s="94"/>
      <c r="S200" s="94">
        <f t="shared" si="77"/>
        <v>0</v>
      </c>
      <c r="T200" s="93">
        <f t="shared" si="76"/>
        <v>0</v>
      </c>
      <c r="U200" s="94">
        <f t="shared" si="76"/>
        <v>0</v>
      </c>
      <c r="V200" s="94">
        <f t="shared" si="76"/>
        <v>0</v>
      </c>
      <c r="W200" s="94">
        <f t="shared" si="76"/>
        <v>0</v>
      </c>
      <c r="X200" s="94">
        <f t="shared" si="76"/>
        <v>0</v>
      </c>
      <c r="Y200" s="97">
        <f t="shared" si="76"/>
        <v>0</v>
      </c>
      <c r="Z200" s="94">
        <f t="shared" si="76"/>
        <v>0</v>
      </c>
      <c r="AA200" s="96">
        <f t="shared" si="76"/>
        <v>0</v>
      </c>
      <c r="AB200" s="485">
        <f t="shared" si="76"/>
        <v>0</v>
      </c>
      <c r="AC200" s="97">
        <f t="shared" si="76"/>
        <v>0</v>
      </c>
      <c r="AD200" s="97">
        <f t="shared" si="76"/>
        <v>0</v>
      </c>
      <c r="AE200" s="332">
        <f t="shared" si="76"/>
        <v>0</v>
      </c>
    </row>
    <row r="201" spans="1:31" hidden="1" x14ac:dyDescent="0.25">
      <c r="B201" s="55"/>
      <c r="C201" s="2"/>
      <c r="D201" s="850" t="s">
        <v>371</v>
      </c>
      <c r="E201" s="850"/>
      <c r="F201" s="418"/>
      <c r="G201" s="418"/>
      <c r="H201" s="249">
        <v>0</v>
      </c>
      <c r="I201" s="249">
        <v>0</v>
      </c>
      <c r="J201" s="249">
        <f t="shared" ref="J201:J210" si="78">SUM(T201:AE201)</f>
        <v>0</v>
      </c>
      <c r="K201" s="148"/>
      <c r="L201" s="166">
        <f t="shared" si="57"/>
        <v>0</v>
      </c>
      <c r="M201" s="42"/>
      <c r="N201" s="1"/>
      <c r="O201" s="1"/>
      <c r="P201" s="1"/>
      <c r="Q201" s="1"/>
      <c r="R201" s="1"/>
      <c r="S201" s="1"/>
      <c r="T201" s="74"/>
      <c r="U201" s="1"/>
      <c r="V201" s="1"/>
      <c r="W201" s="1"/>
      <c r="X201" s="1"/>
      <c r="Y201" s="80"/>
      <c r="Z201" s="1"/>
      <c r="AA201" s="42"/>
      <c r="AB201" s="487"/>
      <c r="AC201" s="80"/>
      <c r="AD201" s="80"/>
      <c r="AE201" s="334"/>
    </row>
    <row r="202" spans="1:31" hidden="1" x14ac:dyDescent="0.25">
      <c r="B202" s="55"/>
      <c r="C202" s="2"/>
      <c r="D202" s="850" t="s">
        <v>544</v>
      </c>
      <c r="E202" s="850"/>
      <c r="F202" s="418"/>
      <c r="G202" s="418"/>
      <c r="H202" s="249">
        <v>0</v>
      </c>
      <c r="I202" s="249">
        <v>0</v>
      </c>
      <c r="J202" s="249">
        <f t="shared" si="78"/>
        <v>0</v>
      </c>
      <c r="K202" s="148"/>
      <c r="L202" s="166">
        <f t="shared" si="57"/>
        <v>0</v>
      </c>
      <c r="M202" s="42"/>
      <c r="N202" s="1"/>
      <c r="O202" s="1"/>
      <c r="P202" s="1"/>
      <c r="Q202" s="1"/>
      <c r="R202" s="1"/>
      <c r="S202" s="1"/>
      <c r="T202" s="74"/>
      <c r="U202" s="1"/>
      <c r="V202" s="1"/>
      <c r="W202" s="1"/>
      <c r="X202" s="1"/>
      <c r="Y202" s="80"/>
      <c r="Z202" s="1"/>
      <c r="AA202" s="42"/>
      <c r="AB202" s="487"/>
      <c r="AC202" s="80"/>
      <c r="AD202" s="80"/>
      <c r="AE202" s="334"/>
    </row>
    <row r="203" spans="1:31" hidden="1" x14ac:dyDescent="0.25">
      <c r="B203" s="55"/>
      <c r="C203" s="2"/>
      <c r="D203" s="850" t="s">
        <v>547</v>
      </c>
      <c r="E203" s="850"/>
      <c r="F203" s="418"/>
      <c r="G203" s="418"/>
      <c r="H203" s="249">
        <v>0</v>
      </c>
      <c r="I203" s="249">
        <v>0</v>
      </c>
      <c r="J203" s="249">
        <f t="shared" si="78"/>
        <v>0</v>
      </c>
      <c r="K203" s="148"/>
      <c r="L203" s="166">
        <f t="shared" si="57"/>
        <v>0</v>
      </c>
      <c r="M203" s="42"/>
      <c r="N203" s="1"/>
      <c r="O203" s="1"/>
      <c r="P203" s="1"/>
      <c r="Q203" s="1"/>
      <c r="R203" s="1"/>
      <c r="S203" s="1"/>
      <c r="T203" s="74"/>
      <c r="U203" s="1"/>
      <c r="V203" s="1"/>
      <c r="W203" s="1"/>
      <c r="X203" s="1"/>
      <c r="Y203" s="80"/>
      <c r="Z203" s="1"/>
      <c r="AA203" s="42"/>
      <c r="AB203" s="487"/>
      <c r="AC203" s="80"/>
      <c r="AD203" s="80"/>
      <c r="AE203" s="334"/>
    </row>
    <row r="204" spans="1:31" hidden="1" x14ac:dyDescent="0.25">
      <c r="B204" s="55"/>
      <c r="C204" s="2"/>
      <c r="D204" s="851" t="s">
        <v>818</v>
      </c>
      <c r="E204" s="851"/>
      <c r="F204" s="424"/>
      <c r="G204" s="424"/>
      <c r="H204" s="259">
        <v>0</v>
      </c>
      <c r="I204" s="259">
        <v>0</v>
      </c>
      <c r="J204" s="259">
        <f t="shared" si="78"/>
        <v>0</v>
      </c>
      <c r="K204" s="158"/>
      <c r="L204" s="166">
        <f t="shared" si="57"/>
        <v>0</v>
      </c>
      <c r="M204" s="42"/>
      <c r="N204" s="1"/>
      <c r="O204" s="1"/>
      <c r="P204" s="1"/>
      <c r="Q204" s="1"/>
      <c r="R204" s="1"/>
      <c r="S204" s="1"/>
      <c r="T204" s="74"/>
      <c r="U204" s="1"/>
      <c r="V204" s="1"/>
      <c r="W204" s="1"/>
      <c r="X204" s="1"/>
      <c r="Y204" s="80"/>
      <c r="Z204" s="1"/>
      <c r="AA204" s="42"/>
      <c r="AB204" s="487"/>
      <c r="AC204" s="80"/>
      <c r="AD204" s="80"/>
      <c r="AE204" s="334"/>
    </row>
    <row r="205" spans="1:31" hidden="1" x14ac:dyDescent="0.25">
      <c r="B205" s="55"/>
      <c r="C205" s="2"/>
      <c r="D205" s="850" t="s">
        <v>554</v>
      </c>
      <c r="E205" s="850"/>
      <c r="F205" s="418"/>
      <c r="G205" s="418"/>
      <c r="H205" s="249">
        <v>0</v>
      </c>
      <c r="I205" s="249">
        <v>0</v>
      </c>
      <c r="J205" s="249">
        <f t="shared" si="78"/>
        <v>0</v>
      </c>
      <c r="K205" s="148"/>
      <c r="L205" s="166">
        <f t="shared" si="57"/>
        <v>0</v>
      </c>
      <c r="M205" s="42"/>
      <c r="N205" s="1"/>
      <c r="O205" s="1"/>
      <c r="P205" s="1"/>
      <c r="Q205" s="1"/>
      <c r="R205" s="1"/>
      <c r="S205" s="1"/>
      <c r="T205" s="74"/>
      <c r="U205" s="1"/>
      <c r="V205" s="1"/>
      <c r="W205" s="1"/>
      <c r="X205" s="1"/>
      <c r="Y205" s="80"/>
      <c r="Z205" s="1"/>
      <c r="AA205" s="42"/>
      <c r="AB205" s="487"/>
      <c r="AC205" s="80"/>
      <c r="AD205" s="80"/>
      <c r="AE205" s="334"/>
    </row>
    <row r="206" spans="1:31" hidden="1" x14ac:dyDescent="0.25">
      <c r="B206" s="55"/>
      <c r="C206" s="2"/>
      <c r="D206" s="850" t="s">
        <v>553</v>
      </c>
      <c r="E206" s="850"/>
      <c r="F206" s="418"/>
      <c r="G206" s="418"/>
      <c r="H206" s="249">
        <v>0</v>
      </c>
      <c r="I206" s="249">
        <v>0</v>
      </c>
      <c r="J206" s="249">
        <f t="shared" si="78"/>
        <v>0</v>
      </c>
      <c r="K206" s="148"/>
      <c r="L206" s="166">
        <f t="shared" si="57"/>
        <v>0</v>
      </c>
      <c r="M206" s="42"/>
      <c r="N206" s="1"/>
      <c r="O206" s="1"/>
      <c r="P206" s="1"/>
      <c r="Q206" s="1"/>
      <c r="R206" s="1"/>
      <c r="S206" s="1"/>
      <c r="T206" s="74"/>
      <c r="U206" s="1"/>
      <c r="V206" s="1"/>
      <c r="W206" s="1"/>
      <c r="X206" s="1"/>
      <c r="Y206" s="80"/>
      <c r="Z206" s="1"/>
      <c r="AA206" s="42"/>
      <c r="AB206" s="487"/>
      <c r="AC206" s="80"/>
      <c r="AD206" s="80"/>
      <c r="AE206" s="334"/>
    </row>
    <row r="207" spans="1:31" ht="25.5" hidden="1" customHeight="1" x14ac:dyDescent="0.25">
      <c r="B207" s="55"/>
      <c r="C207" s="2"/>
      <c r="D207" s="851" t="s">
        <v>557</v>
      </c>
      <c r="E207" s="851"/>
      <c r="F207" s="424"/>
      <c r="G207" s="424"/>
      <c r="H207" s="259">
        <v>0</v>
      </c>
      <c r="I207" s="259">
        <v>0</v>
      </c>
      <c r="J207" s="259">
        <f t="shared" si="78"/>
        <v>0</v>
      </c>
      <c r="K207" s="158"/>
      <c r="L207" s="166">
        <f t="shared" si="57"/>
        <v>0</v>
      </c>
      <c r="M207" s="42"/>
      <c r="N207" s="1"/>
      <c r="O207" s="1"/>
      <c r="P207" s="1"/>
      <c r="Q207" s="1"/>
      <c r="R207" s="1"/>
      <c r="S207" s="1"/>
      <c r="T207" s="74"/>
      <c r="U207" s="1"/>
      <c r="V207" s="1"/>
      <c r="W207" s="1"/>
      <c r="X207" s="1"/>
      <c r="Y207" s="80"/>
      <c r="Z207" s="1"/>
      <c r="AA207" s="42"/>
      <c r="AB207" s="487"/>
      <c r="AC207" s="80"/>
      <c r="AD207" s="80"/>
      <c r="AE207" s="334"/>
    </row>
    <row r="208" spans="1:31" hidden="1" x14ac:dyDescent="0.25">
      <c r="B208" s="55"/>
      <c r="C208" s="2"/>
      <c r="D208" s="850" t="s">
        <v>819</v>
      </c>
      <c r="E208" s="850"/>
      <c r="F208" s="418"/>
      <c r="G208" s="418"/>
      <c r="H208" s="249">
        <v>0</v>
      </c>
      <c r="I208" s="249">
        <v>0</v>
      </c>
      <c r="J208" s="249">
        <f t="shared" si="78"/>
        <v>0</v>
      </c>
      <c r="K208" s="148"/>
      <c r="L208" s="166">
        <f t="shared" si="57"/>
        <v>0</v>
      </c>
      <c r="M208" s="42"/>
      <c r="N208" s="1"/>
      <c r="O208" s="1"/>
      <c r="P208" s="1"/>
      <c r="Q208" s="1"/>
      <c r="R208" s="1"/>
      <c r="S208" s="1"/>
      <c r="T208" s="74"/>
      <c r="U208" s="1"/>
      <c r="V208" s="1"/>
      <c r="W208" s="1"/>
      <c r="X208" s="1"/>
      <c r="Y208" s="80"/>
      <c r="Z208" s="1"/>
      <c r="AA208" s="42"/>
      <c r="AB208" s="487"/>
      <c r="AC208" s="80"/>
      <c r="AD208" s="80"/>
      <c r="AE208" s="334"/>
    </row>
    <row r="209" spans="1:31" ht="25.5" hidden="1" customHeight="1" x14ac:dyDescent="0.25">
      <c r="B209" s="55"/>
      <c r="C209" s="2"/>
      <c r="D209" s="851" t="s">
        <v>562</v>
      </c>
      <c r="E209" s="851"/>
      <c r="F209" s="424"/>
      <c r="G209" s="424"/>
      <c r="H209" s="259">
        <v>0</v>
      </c>
      <c r="I209" s="259">
        <v>0</v>
      </c>
      <c r="J209" s="259">
        <f t="shared" si="78"/>
        <v>0</v>
      </c>
      <c r="K209" s="158"/>
      <c r="L209" s="166">
        <f t="shared" si="57"/>
        <v>0</v>
      </c>
      <c r="M209" s="42"/>
      <c r="N209" s="1"/>
      <c r="O209" s="1"/>
      <c r="P209" s="1"/>
      <c r="Q209" s="1"/>
      <c r="R209" s="1"/>
      <c r="S209" s="1"/>
      <c r="T209" s="74"/>
      <c r="U209" s="1"/>
      <c r="V209" s="1"/>
      <c r="W209" s="1"/>
      <c r="X209" s="1"/>
      <c r="Y209" s="80"/>
      <c r="Z209" s="1"/>
      <c r="AA209" s="42"/>
      <c r="AB209" s="487"/>
      <c r="AC209" s="80"/>
      <c r="AD209" s="80"/>
      <c r="AE209" s="334"/>
    </row>
    <row r="210" spans="1:31" ht="25.5" hidden="1" customHeight="1" x14ac:dyDescent="0.25">
      <c r="B210" s="55"/>
      <c r="C210" s="2"/>
      <c r="D210" s="851" t="s">
        <v>565</v>
      </c>
      <c r="E210" s="851"/>
      <c r="F210" s="424"/>
      <c r="G210" s="424"/>
      <c r="H210" s="259">
        <v>0</v>
      </c>
      <c r="I210" s="259">
        <v>0</v>
      </c>
      <c r="J210" s="259">
        <f t="shared" si="78"/>
        <v>0</v>
      </c>
      <c r="K210" s="158"/>
      <c r="L210" s="166">
        <f t="shared" si="57"/>
        <v>0</v>
      </c>
      <c r="M210" s="42"/>
      <c r="N210" s="1"/>
      <c r="O210" s="1"/>
      <c r="P210" s="1"/>
      <c r="Q210" s="1"/>
      <c r="R210" s="1"/>
      <c r="S210" s="1"/>
      <c r="T210" s="74"/>
      <c r="U210" s="1"/>
      <c r="V210" s="1"/>
      <c r="W210" s="1"/>
      <c r="X210" s="1"/>
      <c r="Y210" s="80"/>
      <c r="Z210" s="1"/>
      <c r="AA210" s="42"/>
      <c r="AB210" s="487"/>
      <c r="AC210" s="80"/>
      <c r="AD210" s="80"/>
      <c r="AE210" s="334"/>
    </row>
    <row r="211" spans="1:31" s="18" customFormat="1" ht="25.5" hidden="1" customHeight="1" x14ac:dyDescent="0.25">
      <c r="A211" s="125" t="s">
        <v>276</v>
      </c>
      <c r="B211" s="91" t="s">
        <v>687</v>
      </c>
      <c r="C211" s="907" t="s">
        <v>607</v>
      </c>
      <c r="D211" s="908"/>
      <c r="E211" s="908"/>
      <c r="F211" s="445"/>
      <c r="G211" s="445"/>
      <c r="H211" s="263">
        <v>0</v>
      </c>
      <c r="I211" s="263">
        <v>0</v>
      </c>
      <c r="J211" s="263">
        <f>J212+J213</f>
        <v>0</v>
      </c>
      <c r="K211" s="162">
        <f t="shared" ref="K211:AE211" si="79">K212+K213</f>
        <v>0</v>
      </c>
      <c r="L211" s="165">
        <f t="shared" si="57"/>
        <v>0</v>
      </c>
      <c r="M211" s="96">
        <f t="shared" ref="M211:S211" si="80">M212+M213</f>
        <v>0</v>
      </c>
      <c r="N211" s="94">
        <f t="shared" si="80"/>
        <v>0</v>
      </c>
      <c r="O211" s="94">
        <f t="shared" si="80"/>
        <v>0</v>
      </c>
      <c r="P211" s="94">
        <f t="shared" si="80"/>
        <v>0</v>
      </c>
      <c r="Q211" s="94">
        <f>Q212+Q213</f>
        <v>0</v>
      </c>
      <c r="R211" s="94"/>
      <c r="S211" s="94">
        <f t="shared" si="80"/>
        <v>0</v>
      </c>
      <c r="T211" s="93">
        <f t="shared" si="79"/>
        <v>0</v>
      </c>
      <c r="U211" s="94">
        <f t="shared" si="79"/>
        <v>0</v>
      </c>
      <c r="V211" s="94">
        <f t="shared" si="79"/>
        <v>0</v>
      </c>
      <c r="W211" s="94">
        <f t="shared" si="79"/>
        <v>0</v>
      </c>
      <c r="X211" s="94">
        <f t="shared" si="79"/>
        <v>0</v>
      </c>
      <c r="Y211" s="97">
        <f t="shared" si="79"/>
        <v>0</v>
      </c>
      <c r="Z211" s="94">
        <f t="shared" si="79"/>
        <v>0</v>
      </c>
      <c r="AA211" s="96">
        <f t="shared" si="79"/>
        <v>0</v>
      </c>
      <c r="AB211" s="485">
        <f t="shared" si="79"/>
        <v>0</v>
      </c>
      <c r="AC211" s="97">
        <f t="shared" si="79"/>
        <v>0</v>
      </c>
      <c r="AD211" s="97">
        <f t="shared" si="79"/>
        <v>0</v>
      </c>
      <c r="AE211" s="332">
        <f t="shared" si="79"/>
        <v>0</v>
      </c>
    </row>
    <row r="212" spans="1:31" ht="25.5" hidden="1" customHeight="1" x14ac:dyDescent="0.25">
      <c r="B212" s="55"/>
      <c r="C212" s="2"/>
      <c r="D212" s="851" t="s">
        <v>568</v>
      </c>
      <c r="E212" s="851"/>
      <c r="F212" s="424"/>
      <c r="G212" s="424"/>
      <c r="H212" s="259">
        <v>0</v>
      </c>
      <c r="I212" s="259">
        <v>0</v>
      </c>
      <c r="J212" s="259">
        <f>SUM(T212:AE212)</f>
        <v>0</v>
      </c>
      <c r="K212" s="158"/>
      <c r="L212" s="166">
        <f t="shared" ref="L212:L269" si="81">SUM(J212:K212)</f>
        <v>0</v>
      </c>
      <c r="M212" s="42"/>
      <c r="N212" s="1"/>
      <c r="O212" s="1"/>
      <c r="P212" s="1"/>
      <c r="Q212" s="1"/>
      <c r="R212" s="1"/>
      <c r="S212" s="1"/>
      <c r="T212" s="74"/>
      <c r="U212" s="1"/>
      <c r="V212" s="1"/>
      <c r="W212" s="1"/>
      <c r="X212" s="1"/>
      <c r="Y212" s="80"/>
      <c r="Z212" s="1"/>
      <c r="AA212" s="42"/>
      <c r="AB212" s="487"/>
      <c r="AC212" s="80"/>
      <c r="AD212" s="80"/>
      <c r="AE212" s="334"/>
    </row>
    <row r="213" spans="1:31" ht="25.5" hidden="1" customHeight="1" x14ac:dyDescent="0.25">
      <c r="B213" s="55"/>
      <c r="C213" s="2"/>
      <c r="D213" s="851" t="s">
        <v>569</v>
      </c>
      <c r="E213" s="851"/>
      <c r="F213" s="424"/>
      <c r="G213" s="424"/>
      <c r="H213" s="259">
        <v>0</v>
      </c>
      <c r="I213" s="259">
        <v>0</v>
      </c>
      <c r="J213" s="259">
        <f>SUM(T213:AE213)</f>
        <v>0</v>
      </c>
      <c r="K213" s="158"/>
      <c r="L213" s="166">
        <f t="shared" si="81"/>
        <v>0</v>
      </c>
      <c r="M213" s="42"/>
      <c r="N213" s="1"/>
      <c r="O213" s="1"/>
      <c r="P213" s="1"/>
      <c r="Q213" s="1"/>
      <c r="R213" s="1"/>
      <c r="S213" s="1"/>
      <c r="T213" s="74"/>
      <c r="U213" s="1"/>
      <c r="V213" s="1"/>
      <c r="W213" s="1"/>
      <c r="X213" s="1"/>
      <c r="Y213" s="80"/>
      <c r="Z213" s="1"/>
      <c r="AA213" s="42"/>
      <c r="AB213" s="487"/>
      <c r="AC213" s="80"/>
      <c r="AD213" s="80"/>
      <c r="AE213" s="334"/>
    </row>
    <row r="214" spans="1:31" s="18" customFormat="1" ht="15" hidden="1" customHeight="1" x14ac:dyDescent="0.25">
      <c r="A214" s="125" t="s">
        <v>277</v>
      </c>
      <c r="B214" s="91" t="s">
        <v>688</v>
      </c>
      <c r="C214" s="907" t="s">
        <v>820</v>
      </c>
      <c r="D214" s="908"/>
      <c r="E214" s="908"/>
      <c r="F214" s="445"/>
      <c r="G214" s="445"/>
      <c r="H214" s="263">
        <v>0</v>
      </c>
      <c r="I214" s="263">
        <v>0</v>
      </c>
      <c r="J214" s="263">
        <f>J215+J216+J217+J218+J219+J220+J221+J222+J223+J224+J225</f>
        <v>0</v>
      </c>
      <c r="K214" s="162">
        <f t="shared" ref="K214:AE214" si="82">K215+K216+K217+K218+K219+K220+K221+K222+K223+K224+K225</f>
        <v>0</v>
      </c>
      <c r="L214" s="165">
        <f t="shared" si="81"/>
        <v>0</v>
      </c>
      <c r="M214" s="96">
        <f t="shared" ref="M214:S214" si="83">M215+M216+M217+M218+M219+M220+M221+M222+M223+M224+M225</f>
        <v>0</v>
      </c>
      <c r="N214" s="94">
        <f t="shared" si="83"/>
        <v>0</v>
      </c>
      <c r="O214" s="94">
        <f t="shared" si="83"/>
        <v>0</v>
      </c>
      <c r="P214" s="94">
        <f t="shared" si="83"/>
        <v>0</v>
      </c>
      <c r="Q214" s="94">
        <f>Q215+Q216+Q217+Q218+Q219+Q220+Q221+Q222+Q223+Q224+Q225</f>
        <v>0</v>
      </c>
      <c r="R214" s="94"/>
      <c r="S214" s="94">
        <f t="shared" si="83"/>
        <v>0</v>
      </c>
      <c r="T214" s="93">
        <f t="shared" si="82"/>
        <v>0</v>
      </c>
      <c r="U214" s="94">
        <f t="shared" si="82"/>
        <v>0</v>
      </c>
      <c r="V214" s="94">
        <f t="shared" si="82"/>
        <v>0</v>
      </c>
      <c r="W214" s="94">
        <f t="shared" si="82"/>
        <v>0</v>
      </c>
      <c r="X214" s="94">
        <f t="shared" si="82"/>
        <v>0</v>
      </c>
      <c r="Y214" s="97">
        <f t="shared" si="82"/>
        <v>0</v>
      </c>
      <c r="Z214" s="94">
        <f t="shared" si="82"/>
        <v>0</v>
      </c>
      <c r="AA214" s="96">
        <f t="shared" si="82"/>
        <v>0</v>
      </c>
      <c r="AB214" s="485">
        <f t="shared" si="82"/>
        <v>0</v>
      </c>
      <c r="AC214" s="97">
        <f t="shared" si="82"/>
        <v>0</v>
      </c>
      <c r="AD214" s="97">
        <f t="shared" si="82"/>
        <v>0</v>
      </c>
      <c r="AE214" s="332">
        <f t="shared" si="82"/>
        <v>0</v>
      </c>
    </row>
    <row r="215" spans="1:31" hidden="1" x14ac:dyDescent="0.25">
      <c r="B215" s="55"/>
      <c r="C215" s="2"/>
      <c r="D215" s="850" t="s">
        <v>372</v>
      </c>
      <c r="E215" s="850"/>
      <c r="F215" s="418"/>
      <c r="G215" s="418"/>
      <c r="H215" s="249">
        <v>0</v>
      </c>
      <c r="I215" s="249">
        <v>0</v>
      </c>
      <c r="J215" s="249">
        <f t="shared" ref="J215:J227" si="84">SUM(T215:AE215)</f>
        <v>0</v>
      </c>
      <c r="K215" s="148"/>
      <c r="L215" s="166">
        <f t="shared" si="81"/>
        <v>0</v>
      </c>
      <c r="M215" s="42"/>
      <c r="N215" s="1"/>
      <c r="O215" s="1"/>
      <c r="P215" s="1"/>
      <c r="Q215" s="1"/>
      <c r="R215" s="1"/>
      <c r="S215" s="1"/>
      <c r="T215" s="74"/>
      <c r="U215" s="1"/>
      <c r="V215" s="1"/>
      <c r="W215" s="1"/>
      <c r="X215" s="1"/>
      <c r="Y215" s="80"/>
      <c r="Z215" s="1"/>
      <c r="AA215" s="42"/>
      <c r="AB215" s="487"/>
      <c r="AC215" s="80"/>
      <c r="AD215" s="80"/>
      <c r="AE215" s="334"/>
    </row>
    <row r="216" spans="1:31" hidden="1" x14ac:dyDescent="0.25">
      <c r="B216" s="55"/>
      <c r="C216" s="2"/>
      <c r="D216" s="850" t="s">
        <v>821</v>
      </c>
      <c r="E216" s="850"/>
      <c r="F216" s="418"/>
      <c r="G216" s="418"/>
      <c r="H216" s="249">
        <v>0</v>
      </c>
      <c r="I216" s="249">
        <v>0</v>
      </c>
      <c r="J216" s="249">
        <f t="shared" si="84"/>
        <v>0</v>
      </c>
      <c r="K216" s="148"/>
      <c r="L216" s="166">
        <f t="shared" si="81"/>
        <v>0</v>
      </c>
      <c r="M216" s="42"/>
      <c r="N216" s="1"/>
      <c r="O216" s="1"/>
      <c r="P216" s="1"/>
      <c r="Q216" s="1"/>
      <c r="R216" s="1"/>
      <c r="S216" s="1"/>
      <c r="T216" s="74"/>
      <c r="U216" s="1"/>
      <c r="V216" s="1"/>
      <c r="W216" s="1"/>
      <c r="X216" s="1"/>
      <c r="Y216" s="80"/>
      <c r="Z216" s="1"/>
      <c r="AA216" s="42"/>
      <c r="AB216" s="487"/>
      <c r="AC216" s="80"/>
      <c r="AD216" s="80"/>
      <c r="AE216" s="334"/>
    </row>
    <row r="217" spans="1:31" hidden="1" x14ac:dyDescent="0.25">
      <c r="B217" s="55"/>
      <c r="C217" s="2"/>
      <c r="D217" s="850" t="s">
        <v>375</v>
      </c>
      <c r="E217" s="850"/>
      <c r="F217" s="418"/>
      <c r="G217" s="418"/>
      <c r="H217" s="249">
        <v>0</v>
      </c>
      <c r="I217" s="249">
        <v>0</v>
      </c>
      <c r="J217" s="249">
        <f t="shared" si="84"/>
        <v>0</v>
      </c>
      <c r="K217" s="148"/>
      <c r="L217" s="166">
        <f t="shared" si="81"/>
        <v>0</v>
      </c>
      <c r="M217" s="42"/>
      <c r="N217" s="1"/>
      <c r="O217" s="1"/>
      <c r="P217" s="1"/>
      <c r="Q217" s="1"/>
      <c r="R217" s="1"/>
      <c r="S217" s="1"/>
      <c r="T217" s="74"/>
      <c r="U217" s="1"/>
      <c r="V217" s="1"/>
      <c r="W217" s="1"/>
      <c r="X217" s="1"/>
      <c r="Y217" s="80"/>
      <c r="Z217" s="1"/>
      <c r="AA217" s="42"/>
      <c r="AB217" s="487"/>
      <c r="AC217" s="80"/>
      <c r="AD217" s="80"/>
      <c r="AE217" s="334"/>
    </row>
    <row r="218" spans="1:31" hidden="1" x14ac:dyDescent="0.25">
      <c r="B218" s="55"/>
      <c r="C218" s="2"/>
      <c r="D218" s="850" t="s">
        <v>373</v>
      </c>
      <c r="E218" s="850"/>
      <c r="F218" s="418"/>
      <c r="G218" s="418"/>
      <c r="H218" s="249">
        <v>0</v>
      </c>
      <c r="I218" s="249">
        <v>0</v>
      </c>
      <c r="J218" s="249">
        <f t="shared" si="84"/>
        <v>0</v>
      </c>
      <c r="K218" s="148"/>
      <c r="L218" s="166">
        <f t="shared" si="81"/>
        <v>0</v>
      </c>
      <c r="M218" s="42"/>
      <c r="N218" s="1"/>
      <c r="O218" s="1"/>
      <c r="P218" s="1"/>
      <c r="Q218" s="1"/>
      <c r="R218" s="1"/>
      <c r="S218" s="1"/>
      <c r="T218" s="74"/>
      <c r="U218" s="1"/>
      <c r="V218" s="1"/>
      <c r="W218" s="1"/>
      <c r="X218" s="1"/>
      <c r="Y218" s="80"/>
      <c r="Z218" s="1"/>
      <c r="AA218" s="42"/>
      <c r="AB218" s="487"/>
      <c r="AC218" s="80"/>
      <c r="AD218" s="80"/>
      <c r="AE218" s="334"/>
    </row>
    <row r="219" spans="1:31" hidden="1" x14ac:dyDescent="0.25">
      <c r="B219" s="55"/>
      <c r="C219" s="2"/>
      <c r="D219" s="850" t="s">
        <v>822</v>
      </c>
      <c r="E219" s="850"/>
      <c r="F219" s="418"/>
      <c r="G219" s="418"/>
      <c r="H219" s="249">
        <v>0</v>
      </c>
      <c r="I219" s="249">
        <v>0</v>
      </c>
      <c r="J219" s="249">
        <f t="shared" si="84"/>
        <v>0</v>
      </c>
      <c r="K219" s="148"/>
      <c r="L219" s="166">
        <f t="shared" si="81"/>
        <v>0</v>
      </c>
      <c r="M219" s="42"/>
      <c r="N219" s="1"/>
      <c r="O219" s="1"/>
      <c r="P219" s="1"/>
      <c r="Q219" s="1"/>
      <c r="R219" s="1"/>
      <c r="S219" s="1"/>
      <c r="T219" s="74"/>
      <c r="U219" s="1"/>
      <c r="V219" s="1"/>
      <c r="W219" s="1"/>
      <c r="X219" s="1"/>
      <c r="Y219" s="80"/>
      <c r="Z219" s="1"/>
      <c r="AA219" s="42"/>
      <c r="AB219" s="487"/>
      <c r="AC219" s="80"/>
      <c r="AD219" s="80"/>
      <c r="AE219" s="334"/>
    </row>
    <row r="220" spans="1:31" ht="25.5" hidden="1" customHeight="1" x14ac:dyDescent="0.25">
      <c r="B220" s="55"/>
      <c r="C220" s="2"/>
      <c r="D220" s="851" t="s">
        <v>537</v>
      </c>
      <c r="E220" s="851"/>
      <c r="F220" s="424"/>
      <c r="G220" s="424"/>
      <c r="H220" s="259">
        <v>0</v>
      </c>
      <c r="I220" s="259">
        <v>0</v>
      </c>
      <c r="J220" s="259">
        <f t="shared" si="84"/>
        <v>0</v>
      </c>
      <c r="K220" s="158"/>
      <c r="L220" s="166">
        <f t="shared" si="81"/>
        <v>0</v>
      </c>
      <c r="M220" s="42"/>
      <c r="N220" s="1"/>
      <c r="O220" s="1"/>
      <c r="P220" s="1"/>
      <c r="Q220" s="1"/>
      <c r="R220" s="1"/>
      <c r="S220" s="1"/>
      <c r="T220" s="74"/>
      <c r="U220" s="1"/>
      <c r="V220" s="1"/>
      <c r="W220" s="1"/>
      <c r="X220" s="1"/>
      <c r="Y220" s="80"/>
      <c r="Z220" s="1"/>
      <c r="AA220" s="42"/>
      <c r="AB220" s="487"/>
      <c r="AC220" s="80"/>
      <c r="AD220" s="80"/>
      <c r="AE220" s="334"/>
    </row>
    <row r="221" spans="1:31" ht="25.5" hidden="1" customHeight="1" x14ac:dyDescent="0.25">
      <c r="B221" s="55"/>
      <c r="C221" s="2"/>
      <c r="D221" s="851" t="s">
        <v>540</v>
      </c>
      <c r="E221" s="851"/>
      <c r="F221" s="424"/>
      <c r="G221" s="424"/>
      <c r="H221" s="259">
        <v>0</v>
      </c>
      <c r="I221" s="259">
        <v>0</v>
      </c>
      <c r="J221" s="259">
        <f t="shared" si="84"/>
        <v>0</v>
      </c>
      <c r="K221" s="158"/>
      <c r="L221" s="166">
        <f t="shared" si="81"/>
        <v>0</v>
      </c>
      <c r="M221" s="42"/>
      <c r="N221" s="1"/>
      <c r="O221" s="1"/>
      <c r="P221" s="1"/>
      <c r="Q221" s="1"/>
      <c r="R221" s="1"/>
      <c r="S221" s="1"/>
      <c r="T221" s="74"/>
      <c r="U221" s="1"/>
      <c r="V221" s="1"/>
      <c r="W221" s="1"/>
      <c r="X221" s="1"/>
      <c r="Y221" s="80"/>
      <c r="Z221" s="1"/>
      <c r="AA221" s="42"/>
      <c r="AB221" s="487"/>
      <c r="AC221" s="80"/>
      <c r="AD221" s="80"/>
      <c r="AE221" s="334"/>
    </row>
    <row r="222" spans="1:31" hidden="1" x14ac:dyDescent="0.25">
      <c r="B222" s="55"/>
      <c r="C222" s="2"/>
      <c r="D222" s="850" t="s">
        <v>823</v>
      </c>
      <c r="E222" s="850"/>
      <c r="F222" s="418"/>
      <c r="G222" s="418"/>
      <c r="H222" s="249">
        <v>0</v>
      </c>
      <c r="I222" s="249">
        <v>0</v>
      </c>
      <c r="J222" s="249">
        <f t="shared" si="84"/>
        <v>0</v>
      </c>
      <c r="K222" s="148"/>
      <c r="L222" s="166">
        <f t="shared" si="81"/>
        <v>0</v>
      </c>
      <c r="M222" s="42"/>
      <c r="N222" s="1"/>
      <c r="O222" s="1"/>
      <c r="P222" s="1"/>
      <c r="Q222" s="1"/>
      <c r="R222" s="1"/>
      <c r="S222" s="1"/>
      <c r="T222" s="74"/>
      <c r="U222" s="1"/>
      <c r="V222" s="1"/>
      <c r="W222" s="1"/>
      <c r="X222" s="1"/>
      <c r="Y222" s="80"/>
      <c r="Z222" s="1"/>
      <c r="AA222" s="42"/>
      <c r="AB222" s="487"/>
      <c r="AC222" s="80"/>
      <c r="AD222" s="80"/>
      <c r="AE222" s="334"/>
    </row>
    <row r="223" spans="1:31" hidden="1" x14ac:dyDescent="0.25">
      <c r="B223" s="55"/>
      <c r="C223" s="2"/>
      <c r="D223" s="850" t="s">
        <v>374</v>
      </c>
      <c r="E223" s="850"/>
      <c r="F223" s="418"/>
      <c r="G223" s="418"/>
      <c r="H223" s="249">
        <v>0</v>
      </c>
      <c r="I223" s="249">
        <v>0</v>
      </c>
      <c r="J223" s="249">
        <f t="shared" si="84"/>
        <v>0</v>
      </c>
      <c r="K223" s="148"/>
      <c r="L223" s="166">
        <f t="shared" si="81"/>
        <v>0</v>
      </c>
      <c r="M223" s="42"/>
      <c r="N223" s="1"/>
      <c r="O223" s="1"/>
      <c r="P223" s="1"/>
      <c r="Q223" s="1"/>
      <c r="R223" s="1"/>
      <c r="S223" s="1"/>
      <c r="T223" s="74"/>
      <c r="U223" s="1"/>
      <c r="V223" s="1"/>
      <c r="W223" s="1"/>
      <c r="X223" s="1"/>
      <c r="Y223" s="80"/>
      <c r="Z223" s="1"/>
      <c r="AA223" s="42"/>
      <c r="AB223" s="487"/>
      <c r="AC223" s="80"/>
      <c r="AD223" s="80"/>
      <c r="AE223" s="334"/>
    </row>
    <row r="224" spans="1:31" hidden="1" x14ac:dyDescent="0.25">
      <c r="B224" s="55"/>
      <c r="C224" s="2"/>
      <c r="D224" s="850" t="s">
        <v>824</v>
      </c>
      <c r="E224" s="850"/>
      <c r="F224" s="418"/>
      <c r="G224" s="418"/>
      <c r="H224" s="249">
        <v>0</v>
      </c>
      <c r="I224" s="249">
        <v>0</v>
      </c>
      <c r="J224" s="249">
        <f t="shared" si="84"/>
        <v>0</v>
      </c>
      <c r="K224" s="148"/>
      <c r="L224" s="166">
        <f t="shared" si="81"/>
        <v>0</v>
      </c>
      <c r="M224" s="42"/>
      <c r="N224" s="1"/>
      <c r="O224" s="1"/>
      <c r="P224" s="1"/>
      <c r="Q224" s="1"/>
      <c r="R224" s="1"/>
      <c r="S224" s="1"/>
      <c r="T224" s="74"/>
      <c r="U224" s="1"/>
      <c r="V224" s="1"/>
      <c r="W224" s="1"/>
      <c r="X224" s="1"/>
      <c r="Y224" s="80"/>
      <c r="Z224" s="1"/>
      <c r="AA224" s="42"/>
      <c r="AB224" s="487"/>
      <c r="AC224" s="80"/>
      <c r="AD224" s="80"/>
      <c r="AE224" s="334"/>
    </row>
    <row r="225" spans="1:31" hidden="1" x14ac:dyDescent="0.25">
      <c r="B225" s="55"/>
      <c r="C225" s="2"/>
      <c r="D225" s="850" t="s">
        <v>566</v>
      </c>
      <c r="E225" s="850"/>
      <c r="F225" s="418"/>
      <c r="G225" s="418"/>
      <c r="H225" s="249">
        <v>0</v>
      </c>
      <c r="I225" s="249">
        <v>0</v>
      </c>
      <c r="J225" s="249">
        <f t="shared" si="84"/>
        <v>0</v>
      </c>
      <c r="K225" s="148"/>
      <c r="L225" s="166">
        <f t="shared" si="81"/>
        <v>0</v>
      </c>
      <c r="M225" s="42"/>
      <c r="N225" s="1"/>
      <c r="O225" s="1"/>
      <c r="P225" s="1"/>
      <c r="Q225" s="1"/>
      <c r="R225" s="1"/>
      <c r="S225" s="1"/>
      <c r="T225" s="74"/>
      <c r="U225" s="1"/>
      <c r="V225" s="1"/>
      <c r="W225" s="1"/>
      <c r="X225" s="1"/>
      <c r="Y225" s="80"/>
      <c r="Z225" s="1"/>
      <c r="AA225" s="42"/>
      <c r="AB225" s="487"/>
      <c r="AC225" s="80"/>
      <c r="AD225" s="80"/>
      <c r="AE225" s="334"/>
    </row>
    <row r="226" spans="1:31" s="18" customFormat="1" hidden="1" x14ac:dyDescent="0.25">
      <c r="A226" s="125" t="s">
        <v>278</v>
      </c>
      <c r="B226" s="91" t="s">
        <v>689</v>
      </c>
      <c r="C226" s="873" t="s">
        <v>279</v>
      </c>
      <c r="D226" s="874"/>
      <c r="E226" s="874"/>
      <c r="F226" s="419"/>
      <c r="G226" s="419"/>
      <c r="H226" s="250">
        <v>0</v>
      </c>
      <c r="I226" s="250">
        <v>0</v>
      </c>
      <c r="J226" s="250">
        <f t="shared" si="84"/>
        <v>0</v>
      </c>
      <c r="K226" s="149"/>
      <c r="L226" s="165">
        <f t="shared" si="81"/>
        <v>0</v>
      </c>
      <c r="M226" s="96"/>
      <c r="N226" s="94"/>
      <c r="O226" s="94"/>
      <c r="P226" s="94"/>
      <c r="Q226" s="94"/>
      <c r="R226" s="94"/>
      <c r="S226" s="94"/>
      <c r="T226" s="93"/>
      <c r="U226" s="94"/>
      <c r="V226" s="94"/>
      <c r="W226" s="94"/>
      <c r="X226" s="94"/>
      <c r="Y226" s="97"/>
      <c r="Z226" s="94"/>
      <c r="AA226" s="96"/>
      <c r="AB226" s="485"/>
      <c r="AC226" s="97"/>
      <c r="AD226" s="97"/>
      <c r="AE226" s="332"/>
    </row>
    <row r="227" spans="1:31" s="18" customFormat="1" hidden="1" x14ac:dyDescent="0.25">
      <c r="A227" s="125" t="s">
        <v>280</v>
      </c>
      <c r="B227" s="91" t="s">
        <v>690</v>
      </c>
      <c r="C227" s="873" t="s">
        <v>281</v>
      </c>
      <c r="D227" s="874"/>
      <c r="E227" s="874"/>
      <c r="F227" s="419"/>
      <c r="G227" s="419"/>
      <c r="H227" s="250">
        <v>0</v>
      </c>
      <c r="I227" s="250">
        <v>0</v>
      </c>
      <c r="J227" s="250">
        <f t="shared" si="84"/>
        <v>0</v>
      </c>
      <c r="K227" s="149"/>
      <c r="L227" s="165">
        <f t="shared" si="81"/>
        <v>0</v>
      </c>
      <c r="M227" s="96"/>
      <c r="N227" s="94"/>
      <c r="O227" s="94"/>
      <c r="P227" s="94"/>
      <c r="Q227" s="94"/>
      <c r="R227" s="94"/>
      <c r="S227" s="94"/>
      <c r="T227" s="93"/>
      <c r="U227" s="94"/>
      <c r="V227" s="94"/>
      <c r="W227" s="94"/>
      <c r="X227" s="94"/>
      <c r="Y227" s="97"/>
      <c r="Z227" s="94"/>
      <c r="AA227" s="96"/>
      <c r="AB227" s="485"/>
      <c r="AC227" s="97"/>
      <c r="AD227" s="97"/>
      <c r="AE227" s="332"/>
    </row>
    <row r="228" spans="1:31" s="18" customFormat="1" x14ac:dyDescent="0.25">
      <c r="A228" s="125" t="s">
        <v>282</v>
      </c>
      <c r="B228" s="91" t="s">
        <v>691</v>
      </c>
      <c r="C228" s="873" t="s">
        <v>283</v>
      </c>
      <c r="D228" s="874"/>
      <c r="E228" s="874"/>
      <c r="F228" s="419"/>
      <c r="G228" s="419"/>
      <c r="H228" s="250">
        <v>50000</v>
      </c>
      <c r="I228" s="250">
        <v>50000</v>
      </c>
      <c r="J228" s="250">
        <f>J229+J230+J231+J232+J233+J234+J235+J236+J237+J238</f>
        <v>50000</v>
      </c>
      <c r="K228" s="149">
        <f t="shared" ref="K228:AE228" si="85">K229+K230+K231+K232+K233+K234+K235+K236+K237+K238</f>
        <v>0</v>
      </c>
      <c r="L228" s="165">
        <f t="shared" si="81"/>
        <v>50000</v>
      </c>
      <c r="M228" s="96">
        <f t="shared" ref="M228:S228" si="86">M229+M230+M231+M232+M233+M234+M235+M236+M237+M238</f>
        <v>0</v>
      </c>
      <c r="N228" s="94">
        <f t="shared" si="86"/>
        <v>50000</v>
      </c>
      <c r="O228" s="94">
        <f t="shared" si="86"/>
        <v>0</v>
      </c>
      <c r="P228" s="94">
        <f t="shared" si="86"/>
        <v>0</v>
      </c>
      <c r="Q228" s="94">
        <f>Q229+Q230+Q231+Q232+Q233+Q234+Q235+Q236+Q237+Q238</f>
        <v>0</v>
      </c>
      <c r="R228" s="94"/>
      <c r="S228" s="94">
        <f t="shared" si="86"/>
        <v>0</v>
      </c>
      <c r="T228" s="93">
        <f t="shared" si="85"/>
        <v>0</v>
      </c>
      <c r="U228" s="94">
        <f t="shared" si="85"/>
        <v>0</v>
      </c>
      <c r="V228" s="94">
        <f t="shared" si="85"/>
        <v>0</v>
      </c>
      <c r="W228" s="94">
        <f t="shared" si="85"/>
        <v>0</v>
      </c>
      <c r="X228" s="94">
        <f t="shared" si="85"/>
        <v>0</v>
      </c>
      <c r="Y228" s="97">
        <f t="shared" si="85"/>
        <v>0</v>
      </c>
      <c r="Z228" s="94">
        <f t="shared" si="85"/>
        <v>0</v>
      </c>
      <c r="AA228" s="96">
        <f t="shared" si="85"/>
        <v>0</v>
      </c>
      <c r="AB228" s="485">
        <f t="shared" si="85"/>
        <v>0</v>
      </c>
      <c r="AC228" s="97">
        <f t="shared" si="85"/>
        <v>50000</v>
      </c>
      <c r="AD228" s="97">
        <f t="shared" si="85"/>
        <v>0</v>
      </c>
      <c r="AE228" s="332">
        <f t="shared" si="85"/>
        <v>0</v>
      </c>
    </row>
    <row r="229" spans="1:31" hidden="1" x14ac:dyDescent="0.25">
      <c r="B229" s="55"/>
      <c r="C229" s="2"/>
      <c r="D229" s="850" t="s">
        <v>376</v>
      </c>
      <c r="E229" s="850"/>
      <c r="F229" s="418"/>
      <c r="G229" s="418"/>
      <c r="H229" s="249">
        <v>0</v>
      </c>
      <c r="I229" s="249">
        <v>0</v>
      </c>
      <c r="J229" s="249">
        <f t="shared" ref="J229:J238" si="87">SUM(T229:AE229)</f>
        <v>0</v>
      </c>
      <c r="K229" s="148"/>
      <c r="L229" s="166">
        <f t="shared" si="81"/>
        <v>0</v>
      </c>
      <c r="M229" s="42"/>
      <c r="N229" s="1"/>
      <c r="O229" s="1"/>
      <c r="P229" s="1"/>
      <c r="Q229" s="1"/>
      <c r="R229" s="1"/>
      <c r="S229" s="1"/>
      <c r="T229" s="74"/>
      <c r="U229" s="1"/>
      <c r="V229" s="1"/>
      <c r="W229" s="1"/>
      <c r="X229" s="1"/>
      <c r="Y229" s="80"/>
      <c r="Z229" s="1"/>
      <c r="AA229" s="42"/>
      <c r="AB229" s="487"/>
      <c r="AC229" s="80"/>
      <c r="AD229" s="80"/>
      <c r="AE229" s="334"/>
    </row>
    <row r="230" spans="1:31" hidden="1" x14ac:dyDescent="0.25">
      <c r="B230" s="55"/>
      <c r="C230" s="2"/>
      <c r="D230" s="850" t="s">
        <v>377</v>
      </c>
      <c r="E230" s="850"/>
      <c r="F230" s="418"/>
      <c r="G230" s="418"/>
      <c r="H230" s="249">
        <v>0</v>
      </c>
      <c r="I230" s="249">
        <v>0</v>
      </c>
      <c r="J230" s="249">
        <f t="shared" si="87"/>
        <v>0</v>
      </c>
      <c r="K230" s="148"/>
      <c r="L230" s="166">
        <f t="shared" si="81"/>
        <v>0</v>
      </c>
      <c r="M230" s="42"/>
      <c r="N230" s="1"/>
      <c r="O230" s="1"/>
      <c r="P230" s="1"/>
      <c r="Q230" s="1"/>
      <c r="R230" s="1"/>
      <c r="S230" s="1"/>
      <c r="T230" s="74"/>
      <c r="U230" s="1"/>
      <c r="V230" s="1"/>
      <c r="W230" s="1"/>
      <c r="X230" s="1"/>
      <c r="Y230" s="80"/>
      <c r="Z230" s="1"/>
      <c r="AA230" s="42"/>
      <c r="AB230" s="487"/>
      <c r="AC230" s="80"/>
      <c r="AD230" s="80"/>
      <c r="AE230" s="334"/>
    </row>
    <row r="231" spans="1:31" ht="15.75" thickBot="1" x14ac:dyDescent="0.3">
      <c r="B231" s="55"/>
      <c r="C231" s="2"/>
      <c r="D231" s="850" t="s">
        <v>378</v>
      </c>
      <c r="E231" s="850"/>
      <c r="F231" s="418"/>
      <c r="G231" s="418"/>
      <c r="H231" s="249">
        <v>50000</v>
      </c>
      <c r="I231" s="249">
        <v>50000</v>
      </c>
      <c r="J231" s="249">
        <f>SUM(T231:AE231)</f>
        <v>50000</v>
      </c>
      <c r="K231" s="148"/>
      <c r="L231" s="166">
        <f t="shared" si="81"/>
        <v>50000</v>
      </c>
      <c r="M231" s="42"/>
      <c r="N231" s="1">
        <f>L231</f>
        <v>50000</v>
      </c>
      <c r="O231" s="1"/>
      <c r="P231" s="1"/>
      <c r="Q231" s="1"/>
      <c r="R231" s="1"/>
      <c r="S231" s="1"/>
      <c r="T231" s="74"/>
      <c r="U231" s="1"/>
      <c r="V231" s="1"/>
      <c r="W231" s="1"/>
      <c r="X231" s="1"/>
      <c r="Y231" s="80"/>
      <c r="Z231" s="1"/>
      <c r="AA231" s="42"/>
      <c r="AB231" s="487"/>
      <c r="AC231" s="80">
        <v>50000</v>
      </c>
      <c r="AD231" s="80"/>
      <c r="AE231" s="334"/>
    </row>
    <row r="232" spans="1:31" ht="15.75" hidden="1" thickBot="1" x14ac:dyDescent="0.3">
      <c r="B232" s="55"/>
      <c r="C232" s="2"/>
      <c r="D232" s="850" t="s">
        <v>379</v>
      </c>
      <c r="E232" s="850"/>
      <c r="F232" s="418"/>
      <c r="G232" s="418"/>
      <c r="H232" s="249">
        <v>0</v>
      </c>
      <c r="I232" s="249">
        <v>0</v>
      </c>
      <c r="J232" s="249">
        <f t="shared" si="87"/>
        <v>0</v>
      </c>
      <c r="K232" s="148"/>
      <c r="L232" s="166">
        <f t="shared" si="81"/>
        <v>0</v>
      </c>
      <c r="M232" s="42"/>
      <c r="N232" s="1"/>
      <c r="O232" s="1"/>
      <c r="P232" s="1"/>
      <c r="Q232" s="1"/>
      <c r="R232" s="1"/>
      <c r="S232" s="1"/>
      <c r="T232" s="74"/>
      <c r="U232" s="1"/>
      <c r="V232" s="1"/>
      <c r="W232" s="1"/>
      <c r="X232" s="1"/>
      <c r="Y232" s="80"/>
      <c r="Z232" s="1"/>
      <c r="AA232" s="42"/>
      <c r="AB232" s="487"/>
      <c r="AC232" s="80"/>
      <c r="AD232" s="80"/>
      <c r="AE232" s="334"/>
    </row>
    <row r="233" spans="1:31" ht="15.75" hidden="1" thickBot="1" x14ac:dyDescent="0.3">
      <c r="B233" s="55"/>
      <c r="C233" s="2"/>
      <c r="D233" s="850" t="s">
        <v>380</v>
      </c>
      <c r="E233" s="850"/>
      <c r="F233" s="418"/>
      <c r="G233" s="418"/>
      <c r="H233" s="249">
        <v>0</v>
      </c>
      <c r="I233" s="249">
        <v>0</v>
      </c>
      <c r="J233" s="249">
        <f t="shared" si="87"/>
        <v>0</v>
      </c>
      <c r="K233" s="148"/>
      <c r="L233" s="166">
        <f t="shared" si="81"/>
        <v>0</v>
      </c>
      <c r="M233" s="42"/>
      <c r="N233" s="1"/>
      <c r="O233" s="1"/>
      <c r="P233" s="1"/>
      <c r="Q233" s="1"/>
      <c r="R233" s="1"/>
      <c r="S233" s="1"/>
      <c r="T233" s="74"/>
      <c r="U233" s="1"/>
      <c r="V233" s="1"/>
      <c r="W233" s="1"/>
      <c r="X233" s="1"/>
      <c r="Y233" s="80"/>
      <c r="Z233" s="1"/>
      <c r="AA233" s="42"/>
      <c r="AB233" s="487"/>
      <c r="AC233" s="80"/>
      <c r="AD233" s="80"/>
      <c r="AE233" s="334"/>
    </row>
    <row r="234" spans="1:31" ht="25.5" hidden="1" customHeight="1" x14ac:dyDescent="0.25">
      <c r="B234" s="55"/>
      <c r="C234" s="2"/>
      <c r="D234" s="851" t="s">
        <v>538</v>
      </c>
      <c r="E234" s="851"/>
      <c r="F234" s="424"/>
      <c r="G234" s="424"/>
      <c r="H234" s="259">
        <v>0</v>
      </c>
      <c r="I234" s="259">
        <v>0</v>
      </c>
      <c r="J234" s="259">
        <f t="shared" si="87"/>
        <v>0</v>
      </c>
      <c r="K234" s="158"/>
      <c r="L234" s="166">
        <f t="shared" si="81"/>
        <v>0</v>
      </c>
      <c r="M234" s="42"/>
      <c r="N234" s="1"/>
      <c r="O234" s="1"/>
      <c r="P234" s="1"/>
      <c r="Q234" s="1"/>
      <c r="R234" s="1"/>
      <c r="S234" s="1"/>
      <c r="T234" s="74"/>
      <c r="U234" s="1"/>
      <c r="V234" s="1"/>
      <c r="W234" s="1"/>
      <c r="X234" s="1"/>
      <c r="Y234" s="80"/>
      <c r="Z234" s="1"/>
      <c r="AA234" s="42"/>
      <c r="AB234" s="487"/>
      <c r="AC234" s="80"/>
      <c r="AD234" s="80"/>
      <c r="AE234" s="334"/>
    </row>
    <row r="235" spans="1:31" ht="25.5" hidden="1" customHeight="1" x14ac:dyDescent="0.25">
      <c r="B235" s="55"/>
      <c r="C235" s="2"/>
      <c r="D235" s="851" t="s">
        <v>541</v>
      </c>
      <c r="E235" s="851"/>
      <c r="F235" s="424"/>
      <c r="G235" s="424"/>
      <c r="H235" s="259">
        <v>0</v>
      </c>
      <c r="I235" s="259">
        <v>0</v>
      </c>
      <c r="J235" s="259">
        <f t="shared" si="87"/>
        <v>0</v>
      </c>
      <c r="K235" s="158"/>
      <c r="L235" s="166">
        <f t="shared" si="81"/>
        <v>0</v>
      </c>
      <c r="M235" s="42"/>
      <c r="N235" s="1"/>
      <c r="O235" s="1"/>
      <c r="P235" s="1"/>
      <c r="Q235" s="1"/>
      <c r="R235" s="1"/>
      <c r="S235" s="1"/>
      <c r="T235" s="74"/>
      <c r="U235" s="1"/>
      <c r="V235" s="1"/>
      <c r="W235" s="1"/>
      <c r="X235" s="1"/>
      <c r="Y235" s="80"/>
      <c r="Z235" s="1"/>
      <c r="AA235" s="42"/>
      <c r="AB235" s="487"/>
      <c r="AC235" s="80"/>
      <c r="AD235" s="80"/>
      <c r="AE235" s="334"/>
    </row>
    <row r="236" spans="1:31" ht="15.75" hidden="1" thickBot="1" x14ac:dyDescent="0.3">
      <c r="B236" s="55"/>
      <c r="C236" s="2"/>
      <c r="D236" s="850" t="s">
        <v>381</v>
      </c>
      <c r="E236" s="850"/>
      <c r="F236" s="418"/>
      <c r="G236" s="418"/>
      <c r="H236" s="249">
        <v>0</v>
      </c>
      <c r="I236" s="249">
        <v>0</v>
      </c>
      <c r="J236" s="249">
        <f t="shared" si="87"/>
        <v>0</v>
      </c>
      <c r="K236" s="148"/>
      <c r="L236" s="166">
        <f t="shared" si="81"/>
        <v>0</v>
      </c>
      <c r="M236" s="42"/>
      <c r="N236" s="1"/>
      <c r="O236" s="1"/>
      <c r="P236" s="1"/>
      <c r="Q236" s="1"/>
      <c r="R236" s="1"/>
      <c r="S236" s="1"/>
      <c r="T236" s="74"/>
      <c r="U236" s="1"/>
      <c r="V236" s="1"/>
      <c r="W236" s="1"/>
      <c r="X236" s="1"/>
      <c r="Y236" s="80"/>
      <c r="Z236" s="1"/>
      <c r="AA236" s="42"/>
      <c r="AB236" s="487"/>
      <c r="AC236" s="80"/>
      <c r="AD236" s="80"/>
      <c r="AE236" s="334"/>
    </row>
    <row r="237" spans="1:31" ht="15.75" hidden="1" thickBot="1" x14ac:dyDescent="0.3">
      <c r="B237" s="55"/>
      <c r="C237" s="2"/>
      <c r="D237" s="850" t="s">
        <v>382</v>
      </c>
      <c r="E237" s="850"/>
      <c r="F237" s="418"/>
      <c r="G237" s="418"/>
      <c r="H237" s="249">
        <v>0</v>
      </c>
      <c r="I237" s="249">
        <v>0</v>
      </c>
      <c r="J237" s="249">
        <f t="shared" si="87"/>
        <v>0</v>
      </c>
      <c r="K237" s="148"/>
      <c r="L237" s="166">
        <f t="shared" si="81"/>
        <v>0</v>
      </c>
      <c r="M237" s="42"/>
      <c r="N237" s="1"/>
      <c r="O237" s="1"/>
      <c r="P237" s="1"/>
      <c r="Q237" s="1"/>
      <c r="R237" s="1"/>
      <c r="S237" s="1"/>
      <c r="T237" s="74"/>
      <c r="U237" s="1"/>
      <c r="V237" s="1"/>
      <c r="W237" s="1"/>
      <c r="X237" s="1"/>
      <c r="Y237" s="80"/>
      <c r="Z237" s="1"/>
      <c r="AA237" s="42"/>
      <c r="AB237" s="487"/>
      <c r="AC237" s="80"/>
      <c r="AD237" s="80"/>
      <c r="AE237" s="334"/>
    </row>
    <row r="238" spans="1:31" ht="15.75" hidden="1" thickBot="1" x14ac:dyDescent="0.3">
      <c r="B238" s="57"/>
      <c r="C238" s="20"/>
      <c r="D238" s="876" t="s">
        <v>567</v>
      </c>
      <c r="E238" s="876"/>
      <c r="F238" s="446"/>
      <c r="G238" s="446"/>
      <c r="H238" s="251">
        <v>0</v>
      </c>
      <c r="I238" s="251">
        <v>0</v>
      </c>
      <c r="J238" s="251">
        <f t="shared" si="87"/>
        <v>0</v>
      </c>
      <c r="K238" s="150"/>
      <c r="L238" s="166">
        <f t="shared" si="81"/>
        <v>0</v>
      </c>
      <c r="M238" s="42"/>
      <c r="N238" s="1"/>
      <c r="O238" s="1"/>
      <c r="P238" s="1"/>
      <c r="Q238" s="1"/>
      <c r="R238" s="1"/>
      <c r="S238" s="1"/>
      <c r="T238" s="74"/>
      <c r="U238" s="1"/>
      <c r="V238" s="1"/>
      <c r="W238" s="1"/>
      <c r="X238" s="1"/>
      <c r="Y238" s="80"/>
      <c r="Z238" s="1"/>
      <c r="AA238" s="42"/>
      <c r="AB238" s="487"/>
      <c r="AC238" s="80"/>
      <c r="AD238" s="80"/>
      <c r="AE238" s="334"/>
    </row>
    <row r="239" spans="1:31" ht="15.75" thickBot="1" x14ac:dyDescent="0.3">
      <c r="B239" s="99" t="s">
        <v>284</v>
      </c>
      <c r="C239" s="877" t="s">
        <v>285</v>
      </c>
      <c r="D239" s="878"/>
      <c r="E239" s="878"/>
      <c r="F239" s="410">
        <f>F253</f>
        <v>549172</v>
      </c>
      <c r="G239" s="410">
        <f>G253</f>
        <v>549172</v>
      </c>
      <c r="H239" s="252">
        <v>549172</v>
      </c>
      <c r="I239" s="252">
        <v>549172</v>
      </c>
      <c r="J239" s="252">
        <f>J240+J261+J267+J268</f>
        <v>549172</v>
      </c>
      <c r="K239" s="151">
        <f t="shared" ref="K239:AE239" si="88">K240+K261+K267+K268</f>
        <v>0</v>
      </c>
      <c r="L239" s="163">
        <f t="shared" si="81"/>
        <v>549172</v>
      </c>
      <c r="M239" s="88">
        <f t="shared" ref="M239:S239" si="89">M240+M261+M267+M268</f>
        <v>549172</v>
      </c>
      <c r="N239" s="86">
        <f t="shared" si="89"/>
        <v>0</v>
      </c>
      <c r="O239" s="86">
        <f t="shared" si="89"/>
        <v>0</v>
      </c>
      <c r="P239" s="86">
        <f t="shared" si="89"/>
        <v>0</v>
      </c>
      <c r="Q239" s="86">
        <f>Q240+Q261+Q267+Q268</f>
        <v>0</v>
      </c>
      <c r="R239" s="86"/>
      <c r="S239" s="86">
        <f t="shared" si="89"/>
        <v>0</v>
      </c>
      <c r="T239" s="85">
        <f t="shared" si="88"/>
        <v>549172</v>
      </c>
      <c r="U239" s="86">
        <f t="shared" si="88"/>
        <v>0</v>
      </c>
      <c r="V239" s="86">
        <f t="shared" si="88"/>
        <v>0</v>
      </c>
      <c r="W239" s="86">
        <f t="shared" si="88"/>
        <v>0</v>
      </c>
      <c r="X239" s="86">
        <f t="shared" si="88"/>
        <v>0</v>
      </c>
      <c r="Y239" s="89">
        <f t="shared" si="88"/>
        <v>0</v>
      </c>
      <c r="Z239" s="86">
        <f t="shared" si="88"/>
        <v>0</v>
      </c>
      <c r="AA239" s="88">
        <f t="shared" si="88"/>
        <v>0</v>
      </c>
      <c r="AB239" s="482">
        <f t="shared" si="88"/>
        <v>0</v>
      </c>
      <c r="AC239" s="89">
        <f t="shared" si="88"/>
        <v>0</v>
      </c>
      <c r="AD239" s="89">
        <f t="shared" si="88"/>
        <v>0</v>
      </c>
      <c r="AE239" s="329">
        <f t="shared" si="88"/>
        <v>0</v>
      </c>
    </row>
    <row r="240" spans="1:31" hidden="1" x14ac:dyDescent="0.25">
      <c r="B240" s="114" t="s">
        <v>692</v>
      </c>
      <c r="C240" s="900" t="s">
        <v>286</v>
      </c>
      <c r="D240" s="901"/>
      <c r="E240" s="901"/>
      <c r="F240" s="416"/>
      <c r="G240" s="416"/>
      <c r="H240" s="248">
        <v>549172</v>
      </c>
      <c r="I240" s="248">
        <v>549172</v>
      </c>
      <c r="J240" s="248">
        <f>J241+J245+J252+J253+J254+J255+J256+J257+J258</f>
        <v>549172</v>
      </c>
      <c r="K240" s="147">
        <f t="shared" ref="K240:AE240" si="90">K241+K245+K252+K253+K254+K255+K256+K257+K258</f>
        <v>0</v>
      </c>
      <c r="L240" s="164">
        <f t="shared" si="81"/>
        <v>549172</v>
      </c>
      <c r="M240" s="119">
        <f t="shared" ref="M240:S240" si="91">M241+M245+M252+M253+M254+M255+M256+M257+M258</f>
        <v>549172</v>
      </c>
      <c r="N240" s="117">
        <f t="shared" si="91"/>
        <v>0</v>
      </c>
      <c r="O240" s="117">
        <f t="shared" si="91"/>
        <v>0</v>
      </c>
      <c r="P240" s="117">
        <f t="shared" si="91"/>
        <v>0</v>
      </c>
      <c r="Q240" s="117">
        <f>Q241+Q245+Q252+Q253+Q254+Q255+Q256+Q257+Q258</f>
        <v>0</v>
      </c>
      <c r="R240" s="117"/>
      <c r="S240" s="117">
        <f t="shared" si="91"/>
        <v>0</v>
      </c>
      <c r="T240" s="116">
        <f t="shared" si="90"/>
        <v>549172</v>
      </c>
      <c r="U240" s="117">
        <f t="shared" si="90"/>
        <v>0</v>
      </c>
      <c r="V240" s="117">
        <f t="shared" si="90"/>
        <v>0</v>
      </c>
      <c r="W240" s="117">
        <f t="shared" si="90"/>
        <v>0</v>
      </c>
      <c r="X240" s="117">
        <f t="shared" si="90"/>
        <v>0</v>
      </c>
      <c r="Y240" s="120">
        <f t="shared" si="90"/>
        <v>0</v>
      </c>
      <c r="Z240" s="117">
        <f t="shared" si="90"/>
        <v>0</v>
      </c>
      <c r="AA240" s="119">
        <f t="shared" si="90"/>
        <v>0</v>
      </c>
      <c r="AB240" s="483">
        <f t="shared" si="90"/>
        <v>0</v>
      </c>
      <c r="AC240" s="120">
        <f t="shared" si="90"/>
        <v>0</v>
      </c>
      <c r="AD240" s="120">
        <f t="shared" si="90"/>
        <v>0</v>
      </c>
      <c r="AE240" s="330">
        <f t="shared" si="90"/>
        <v>0</v>
      </c>
    </row>
    <row r="241" spans="1:31" s="18" customFormat="1" hidden="1" x14ac:dyDescent="0.25">
      <c r="A241" s="125"/>
      <c r="B241" s="53" t="s">
        <v>693</v>
      </c>
      <c r="C241" s="898" t="s">
        <v>287</v>
      </c>
      <c r="D241" s="899"/>
      <c r="E241" s="899"/>
      <c r="F241" s="417"/>
      <c r="G241" s="417"/>
      <c r="H241" s="256">
        <v>0</v>
      </c>
      <c r="I241" s="256">
        <v>0</v>
      </c>
      <c r="J241" s="256">
        <f>J242+J243+J244</f>
        <v>0</v>
      </c>
      <c r="K241" s="155">
        <f t="shared" ref="K241:AE241" si="92">K242+K243+K244</f>
        <v>0</v>
      </c>
      <c r="L241" s="167">
        <f t="shared" si="81"/>
        <v>0</v>
      </c>
      <c r="M241" s="43">
        <f t="shared" ref="M241:S241" si="93">M242+M243+M244</f>
        <v>0</v>
      </c>
      <c r="N241" s="13">
        <f t="shared" si="93"/>
        <v>0</v>
      </c>
      <c r="O241" s="13">
        <f t="shared" si="93"/>
        <v>0</v>
      </c>
      <c r="P241" s="13">
        <f t="shared" si="93"/>
        <v>0</v>
      </c>
      <c r="Q241" s="13">
        <f>Q242+Q243+Q244</f>
        <v>0</v>
      </c>
      <c r="R241" s="13"/>
      <c r="S241" s="13">
        <f t="shared" si="93"/>
        <v>0</v>
      </c>
      <c r="T241" s="76">
        <f t="shared" si="92"/>
        <v>0</v>
      </c>
      <c r="U241" s="13">
        <f t="shared" si="92"/>
        <v>0</v>
      </c>
      <c r="V241" s="13">
        <f t="shared" si="92"/>
        <v>0</v>
      </c>
      <c r="W241" s="13">
        <f t="shared" si="92"/>
        <v>0</v>
      </c>
      <c r="X241" s="13">
        <f t="shared" si="92"/>
        <v>0</v>
      </c>
      <c r="Y241" s="81">
        <f t="shared" si="92"/>
        <v>0</v>
      </c>
      <c r="Z241" s="13">
        <f t="shared" si="92"/>
        <v>0</v>
      </c>
      <c r="AA241" s="43">
        <f t="shared" si="92"/>
        <v>0</v>
      </c>
      <c r="AB241" s="486">
        <f t="shared" si="92"/>
        <v>0</v>
      </c>
      <c r="AC241" s="81">
        <f t="shared" si="92"/>
        <v>0</v>
      </c>
      <c r="AD241" s="81">
        <f t="shared" si="92"/>
        <v>0</v>
      </c>
      <c r="AE241" s="333">
        <f t="shared" si="92"/>
        <v>0</v>
      </c>
    </row>
    <row r="242" spans="1:31" s="208" customFormat="1" hidden="1" x14ac:dyDescent="0.25">
      <c r="A242" s="125" t="s">
        <v>288</v>
      </c>
      <c r="B242" s="188" t="s">
        <v>694</v>
      </c>
      <c r="C242" s="245"/>
      <c r="D242" s="902" t="s">
        <v>706</v>
      </c>
      <c r="E242" s="902"/>
      <c r="F242" s="414"/>
      <c r="G242" s="414"/>
      <c r="H242" s="286">
        <v>0</v>
      </c>
      <c r="I242" s="286">
        <v>0</v>
      </c>
      <c r="J242" s="286">
        <f>SUM(T242:AE242)</f>
        <v>0</v>
      </c>
      <c r="K242" s="287"/>
      <c r="L242" s="190">
        <f t="shared" si="81"/>
        <v>0</v>
      </c>
      <c r="M242" s="191"/>
      <c r="N242" s="192"/>
      <c r="O242" s="192"/>
      <c r="P242" s="192"/>
      <c r="Q242" s="192"/>
      <c r="R242" s="192"/>
      <c r="S242" s="192"/>
      <c r="T242" s="198"/>
      <c r="U242" s="192"/>
      <c r="V242" s="192"/>
      <c r="W242" s="192"/>
      <c r="X242" s="192"/>
      <c r="Y242" s="193"/>
      <c r="Z242" s="192"/>
      <c r="AA242" s="191"/>
      <c r="AB242" s="484"/>
      <c r="AC242" s="193"/>
      <c r="AD242" s="193"/>
      <c r="AE242" s="331"/>
    </row>
    <row r="243" spans="1:31" s="208" customFormat="1" hidden="1" x14ac:dyDescent="0.25">
      <c r="A243" s="125" t="s">
        <v>289</v>
      </c>
      <c r="B243" s="188" t="s">
        <v>695</v>
      </c>
      <c r="C243" s="197"/>
      <c r="D243" s="883" t="s">
        <v>707</v>
      </c>
      <c r="E243" s="883"/>
      <c r="F243" s="420"/>
      <c r="G243" s="420"/>
      <c r="H243" s="269">
        <v>0</v>
      </c>
      <c r="I243" s="269">
        <v>0</v>
      </c>
      <c r="J243" s="269">
        <f>SUM(T243:AE243)</f>
        <v>0</v>
      </c>
      <c r="K243" s="189"/>
      <c r="L243" s="190">
        <f t="shared" si="81"/>
        <v>0</v>
      </c>
      <c r="M243" s="191"/>
      <c r="N243" s="192"/>
      <c r="O243" s="192"/>
      <c r="P243" s="192"/>
      <c r="Q243" s="192"/>
      <c r="R243" s="192"/>
      <c r="S243" s="192"/>
      <c r="T243" s="198"/>
      <c r="U243" s="192"/>
      <c r="V243" s="192"/>
      <c r="W243" s="192"/>
      <c r="X243" s="192"/>
      <c r="Y243" s="193"/>
      <c r="Z243" s="192"/>
      <c r="AA243" s="191"/>
      <c r="AB243" s="484"/>
      <c r="AC243" s="193"/>
      <c r="AD243" s="193"/>
      <c r="AE243" s="331"/>
    </row>
    <row r="244" spans="1:31" s="208" customFormat="1" hidden="1" x14ac:dyDescent="0.25">
      <c r="A244" s="125" t="s">
        <v>290</v>
      </c>
      <c r="B244" s="188" t="s">
        <v>696</v>
      </c>
      <c r="C244" s="197"/>
      <c r="D244" s="883" t="s">
        <v>708</v>
      </c>
      <c r="E244" s="883"/>
      <c r="F244" s="420"/>
      <c r="G244" s="420"/>
      <c r="H244" s="269">
        <v>0</v>
      </c>
      <c r="I244" s="269">
        <v>0</v>
      </c>
      <c r="J244" s="269">
        <f>SUM(T244:AE244)</f>
        <v>0</v>
      </c>
      <c r="K244" s="189"/>
      <c r="L244" s="190">
        <f t="shared" si="81"/>
        <v>0</v>
      </c>
      <c r="M244" s="191"/>
      <c r="N244" s="192"/>
      <c r="O244" s="192"/>
      <c r="P244" s="192"/>
      <c r="Q244" s="192"/>
      <c r="R244" s="192"/>
      <c r="S244" s="192"/>
      <c r="T244" s="198"/>
      <c r="U244" s="192"/>
      <c r="V244" s="192"/>
      <c r="W244" s="192"/>
      <c r="X244" s="192"/>
      <c r="Y244" s="193"/>
      <c r="Z244" s="192"/>
      <c r="AA244" s="191"/>
      <c r="AB244" s="484"/>
      <c r="AC244" s="193"/>
      <c r="AD244" s="193"/>
      <c r="AE244" s="331"/>
    </row>
    <row r="245" spans="1:31" s="18" customFormat="1" hidden="1" x14ac:dyDescent="0.25">
      <c r="A245" s="125"/>
      <c r="B245" s="53" t="s">
        <v>697</v>
      </c>
      <c r="C245" s="898" t="s">
        <v>291</v>
      </c>
      <c r="D245" s="899"/>
      <c r="E245" s="899"/>
      <c r="F245" s="417"/>
      <c r="G245" s="417"/>
      <c r="H245" s="256">
        <v>0</v>
      </c>
      <c r="I245" s="256">
        <v>0</v>
      </c>
      <c r="J245" s="256">
        <f>J246+J247+J248+J249+J250+J251</f>
        <v>0</v>
      </c>
      <c r="K245" s="155">
        <f t="shared" ref="K245:AE245" si="94">K246+K247+K248+K249+K250+K251</f>
        <v>0</v>
      </c>
      <c r="L245" s="167">
        <f t="shared" si="81"/>
        <v>0</v>
      </c>
      <c r="M245" s="43">
        <f t="shared" ref="M245:S245" si="95">M246+M247+M248+M249+M250+M251</f>
        <v>0</v>
      </c>
      <c r="N245" s="13">
        <f t="shared" si="95"/>
        <v>0</v>
      </c>
      <c r="O245" s="13">
        <f t="shared" si="95"/>
        <v>0</v>
      </c>
      <c r="P245" s="13">
        <f t="shared" si="95"/>
        <v>0</v>
      </c>
      <c r="Q245" s="13">
        <f>Q246+Q247+Q248+Q249+Q250+Q251</f>
        <v>0</v>
      </c>
      <c r="R245" s="13"/>
      <c r="S245" s="13">
        <f t="shared" si="95"/>
        <v>0</v>
      </c>
      <c r="T245" s="76">
        <f t="shared" si="94"/>
        <v>0</v>
      </c>
      <c r="U245" s="13">
        <f t="shared" si="94"/>
        <v>0</v>
      </c>
      <c r="V245" s="13">
        <f t="shared" si="94"/>
        <v>0</v>
      </c>
      <c r="W245" s="13">
        <f t="shared" si="94"/>
        <v>0</v>
      </c>
      <c r="X245" s="13">
        <f t="shared" si="94"/>
        <v>0</v>
      </c>
      <c r="Y245" s="81">
        <f t="shared" si="94"/>
        <v>0</v>
      </c>
      <c r="Z245" s="13">
        <f t="shared" si="94"/>
        <v>0</v>
      </c>
      <c r="AA245" s="43">
        <f t="shared" si="94"/>
        <v>0</v>
      </c>
      <c r="AB245" s="486">
        <f t="shared" si="94"/>
        <v>0</v>
      </c>
      <c r="AC245" s="81">
        <f t="shared" si="94"/>
        <v>0</v>
      </c>
      <c r="AD245" s="81">
        <f t="shared" si="94"/>
        <v>0</v>
      </c>
      <c r="AE245" s="333">
        <f t="shared" si="94"/>
        <v>0</v>
      </c>
    </row>
    <row r="246" spans="1:31" s="208" customFormat="1" hidden="1" x14ac:dyDescent="0.25">
      <c r="A246" s="125" t="s">
        <v>292</v>
      </c>
      <c r="B246" s="188" t="s">
        <v>698</v>
      </c>
      <c r="C246" s="197"/>
      <c r="D246" s="883" t="s">
        <v>383</v>
      </c>
      <c r="E246" s="883"/>
      <c r="F246" s="420"/>
      <c r="G246" s="420"/>
      <c r="H246" s="269">
        <v>0</v>
      </c>
      <c r="I246" s="269">
        <v>0</v>
      </c>
      <c r="J246" s="269">
        <f t="shared" ref="J246:J257" si="96">SUM(T246:AE246)</f>
        <v>0</v>
      </c>
      <c r="K246" s="189"/>
      <c r="L246" s="190">
        <f t="shared" si="81"/>
        <v>0</v>
      </c>
      <c r="M246" s="191"/>
      <c r="N246" s="192"/>
      <c r="O246" s="192"/>
      <c r="P246" s="192"/>
      <c r="Q246" s="192"/>
      <c r="R246" s="192"/>
      <c r="S246" s="192"/>
      <c r="T246" s="198"/>
      <c r="U246" s="192"/>
      <c r="V246" s="192"/>
      <c r="W246" s="192"/>
      <c r="X246" s="192"/>
      <c r="Y246" s="193"/>
      <c r="Z246" s="192"/>
      <c r="AA246" s="191"/>
      <c r="AB246" s="484"/>
      <c r="AC246" s="193"/>
      <c r="AD246" s="193"/>
      <c r="AE246" s="331"/>
    </row>
    <row r="247" spans="1:31" s="208" customFormat="1" hidden="1" x14ac:dyDescent="0.25">
      <c r="A247" s="125" t="s">
        <v>293</v>
      </c>
      <c r="B247" s="188" t="s">
        <v>699</v>
      </c>
      <c r="C247" s="197"/>
      <c r="D247" s="883" t="s">
        <v>384</v>
      </c>
      <c r="E247" s="883"/>
      <c r="F247" s="420"/>
      <c r="G247" s="420"/>
      <c r="H247" s="269">
        <v>0</v>
      </c>
      <c r="I247" s="269">
        <v>0</v>
      </c>
      <c r="J247" s="269">
        <f t="shared" si="96"/>
        <v>0</v>
      </c>
      <c r="K247" s="189"/>
      <c r="L247" s="190">
        <f t="shared" si="81"/>
        <v>0</v>
      </c>
      <c r="M247" s="191"/>
      <c r="N247" s="192"/>
      <c r="O247" s="192"/>
      <c r="P247" s="192"/>
      <c r="Q247" s="192"/>
      <c r="R247" s="192"/>
      <c r="S247" s="192"/>
      <c r="T247" s="198"/>
      <c r="U247" s="192"/>
      <c r="V247" s="192"/>
      <c r="W247" s="192"/>
      <c r="X247" s="192"/>
      <c r="Y247" s="193"/>
      <c r="Z247" s="192"/>
      <c r="AA247" s="191"/>
      <c r="AB247" s="484"/>
      <c r="AC247" s="193"/>
      <c r="AD247" s="193"/>
      <c r="AE247" s="331"/>
    </row>
    <row r="248" spans="1:31" s="208" customFormat="1" hidden="1" x14ac:dyDescent="0.25">
      <c r="A248" s="125" t="s">
        <v>887</v>
      </c>
      <c r="B248" s="188" t="s">
        <v>888</v>
      </c>
      <c r="C248" s="197"/>
      <c r="D248" s="883" t="s">
        <v>889</v>
      </c>
      <c r="E248" s="883"/>
      <c r="F248" s="420"/>
      <c r="G248" s="420"/>
      <c r="H248" s="269">
        <v>0</v>
      </c>
      <c r="I248" s="269">
        <v>0</v>
      </c>
      <c r="J248" s="269">
        <f t="shared" si="96"/>
        <v>0</v>
      </c>
      <c r="K248" s="189"/>
      <c r="L248" s="190">
        <f t="shared" si="81"/>
        <v>0</v>
      </c>
      <c r="M248" s="191"/>
      <c r="N248" s="192"/>
      <c r="O248" s="192"/>
      <c r="P248" s="192"/>
      <c r="Q248" s="192"/>
      <c r="R248" s="192"/>
      <c r="S248" s="192"/>
      <c r="T248" s="198"/>
      <c r="U248" s="192"/>
      <c r="V248" s="192"/>
      <c r="W248" s="192"/>
      <c r="X248" s="192"/>
      <c r="Y248" s="193"/>
      <c r="Z248" s="192"/>
      <c r="AA248" s="191"/>
      <c r="AB248" s="484"/>
      <c r="AC248" s="193"/>
      <c r="AD248" s="193"/>
      <c r="AE248" s="331"/>
    </row>
    <row r="249" spans="1:31" s="208" customFormat="1" hidden="1" x14ac:dyDescent="0.25">
      <c r="A249" s="125" t="s">
        <v>294</v>
      </c>
      <c r="B249" s="188" t="s">
        <v>700</v>
      </c>
      <c r="C249" s="197"/>
      <c r="D249" s="883" t="s">
        <v>295</v>
      </c>
      <c r="E249" s="883"/>
      <c r="F249" s="420"/>
      <c r="G249" s="420"/>
      <c r="H249" s="269">
        <v>0</v>
      </c>
      <c r="I249" s="269">
        <v>0</v>
      </c>
      <c r="J249" s="269">
        <f t="shared" si="96"/>
        <v>0</v>
      </c>
      <c r="K249" s="189"/>
      <c r="L249" s="190">
        <f t="shared" si="81"/>
        <v>0</v>
      </c>
      <c r="M249" s="191"/>
      <c r="N249" s="192"/>
      <c r="O249" s="192"/>
      <c r="P249" s="192"/>
      <c r="Q249" s="192"/>
      <c r="R249" s="192"/>
      <c r="S249" s="192"/>
      <c r="T249" s="198"/>
      <c r="U249" s="192"/>
      <c r="V249" s="192"/>
      <c r="W249" s="192"/>
      <c r="X249" s="192"/>
      <c r="Y249" s="193"/>
      <c r="Z249" s="192"/>
      <c r="AA249" s="191"/>
      <c r="AB249" s="484"/>
      <c r="AC249" s="193"/>
      <c r="AD249" s="193"/>
      <c r="AE249" s="331"/>
    </row>
    <row r="250" spans="1:31" s="208" customFormat="1" hidden="1" x14ac:dyDescent="0.25">
      <c r="A250" s="125" t="s">
        <v>296</v>
      </c>
      <c r="B250" s="188" t="s">
        <v>701</v>
      </c>
      <c r="C250" s="197"/>
      <c r="D250" s="883" t="s">
        <v>297</v>
      </c>
      <c r="E250" s="883"/>
      <c r="F250" s="420"/>
      <c r="G250" s="420"/>
      <c r="H250" s="269">
        <v>0</v>
      </c>
      <c r="I250" s="269">
        <v>0</v>
      </c>
      <c r="J250" s="269">
        <f t="shared" si="96"/>
        <v>0</v>
      </c>
      <c r="K250" s="189"/>
      <c r="L250" s="190">
        <f t="shared" si="81"/>
        <v>0</v>
      </c>
      <c r="M250" s="191"/>
      <c r="N250" s="192"/>
      <c r="O250" s="192"/>
      <c r="P250" s="192"/>
      <c r="Q250" s="192"/>
      <c r="R250" s="192"/>
      <c r="S250" s="192"/>
      <c r="T250" s="198"/>
      <c r="U250" s="192"/>
      <c r="V250" s="192"/>
      <c r="W250" s="192"/>
      <c r="X250" s="192"/>
      <c r="Y250" s="193"/>
      <c r="Z250" s="192"/>
      <c r="AA250" s="191"/>
      <c r="AB250" s="484"/>
      <c r="AC250" s="193"/>
      <c r="AD250" s="193"/>
      <c r="AE250" s="331"/>
    </row>
    <row r="251" spans="1:31" s="208" customFormat="1" hidden="1" x14ac:dyDescent="0.25">
      <c r="A251" s="125" t="s">
        <v>890</v>
      </c>
      <c r="B251" s="188" t="s">
        <v>891</v>
      </c>
      <c r="C251" s="197"/>
      <c r="D251" s="883" t="s">
        <v>892</v>
      </c>
      <c r="E251" s="883"/>
      <c r="F251" s="420"/>
      <c r="G251" s="420"/>
      <c r="H251" s="269">
        <v>0</v>
      </c>
      <c r="I251" s="269">
        <v>0</v>
      </c>
      <c r="J251" s="269">
        <f t="shared" si="96"/>
        <v>0</v>
      </c>
      <c r="K251" s="189"/>
      <c r="L251" s="190">
        <f t="shared" si="81"/>
        <v>0</v>
      </c>
      <c r="M251" s="191"/>
      <c r="N251" s="192"/>
      <c r="O251" s="192"/>
      <c r="P251" s="192"/>
      <c r="Q251" s="192"/>
      <c r="R251" s="192"/>
      <c r="S251" s="192"/>
      <c r="T251" s="198"/>
      <c r="U251" s="192"/>
      <c r="V251" s="192"/>
      <c r="W251" s="192"/>
      <c r="X251" s="192"/>
      <c r="Y251" s="193"/>
      <c r="Z251" s="192"/>
      <c r="AA251" s="191"/>
      <c r="AB251" s="484"/>
      <c r="AC251" s="193"/>
      <c r="AD251" s="193"/>
      <c r="AE251" s="331"/>
    </row>
    <row r="252" spans="1:31" s="41" customFormat="1" hidden="1" x14ac:dyDescent="0.25">
      <c r="A252" s="125" t="s">
        <v>893</v>
      </c>
      <c r="B252" s="53" t="s">
        <v>894</v>
      </c>
      <c r="C252" s="898" t="s">
        <v>895</v>
      </c>
      <c r="D252" s="899"/>
      <c r="E252" s="899"/>
      <c r="F252" s="417"/>
      <c r="G252" s="417"/>
      <c r="H252" s="256">
        <v>0</v>
      </c>
      <c r="I252" s="256">
        <v>0</v>
      </c>
      <c r="J252" s="256">
        <f t="shared" si="96"/>
        <v>0</v>
      </c>
      <c r="K252" s="155"/>
      <c r="L252" s="167">
        <f t="shared" si="81"/>
        <v>0</v>
      </c>
      <c r="M252" s="43"/>
      <c r="N252" s="13"/>
      <c r="O252" s="13"/>
      <c r="P252" s="13"/>
      <c r="Q252" s="13"/>
      <c r="R252" s="13"/>
      <c r="S252" s="13"/>
      <c r="T252" s="76"/>
      <c r="U252" s="13"/>
      <c r="V252" s="13"/>
      <c r="W252" s="13"/>
      <c r="X252" s="13"/>
      <c r="Y252" s="81"/>
      <c r="Z252" s="13"/>
      <c r="AA252" s="43"/>
      <c r="AB252" s="486"/>
      <c r="AC252" s="81"/>
      <c r="AD252" s="81"/>
      <c r="AE252" s="333"/>
    </row>
    <row r="253" spans="1:31" s="41" customFormat="1" ht="15.75" thickBot="1" x14ac:dyDescent="0.3">
      <c r="A253" s="125" t="s">
        <v>298</v>
      </c>
      <c r="B253" s="53" t="s">
        <v>702</v>
      </c>
      <c r="C253" s="898" t="s">
        <v>299</v>
      </c>
      <c r="D253" s="899"/>
      <c r="E253" s="899"/>
      <c r="F253" s="417">
        <v>549172</v>
      </c>
      <c r="G253" s="417">
        <v>549172</v>
      </c>
      <c r="H253" s="256">
        <v>549172</v>
      </c>
      <c r="I253" s="256">
        <v>549172</v>
      </c>
      <c r="J253" s="256">
        <f t="shared" si="96"/>
        <v>549172</v>
      </c>
      <c r="K253" s="155"/>
      <c r="L253" s="167">
        <f t="shared" si="81"/>
        <v>549172</v>
      </c>
      <c r="M253" s="43">
        <f>L253</f>
        <v>549172</v>
      </c>
      <c r="N253" s="13"/>
      <c r="O253" s="13"/>
      <c r="P253" s="13"/>
      <c r="Q253" s="13"/>
      <c r="R253" s="13"/>
      <c r="S253" s="13"/>
      <c r="T253" s="76">
        <v>549172</v>
      </c>
      <c r="U253" s="13"/>
      <c r="V253" s="13"/>
      <c r="W253" s="13"/>
      <c r="X253" s="13"/>
      <c r="Y253" s="81"/>
      <c r="Z253" s="13"/>
      <c r="AA253" s="43"/>
      <c r="AB253" s="486"/>
      <c r="AC253" s="81"/>
      <c r="AD253" s="81"/>
      <c r="AE253" s="333"/>
    </row>
    <row r="254" spans="1:31" s="41" customFormat="1" ht="15.75" hidden="1" thickBot="1" x14ac:dyDescent="0.3">
      <c r="A254" s="125" t="s">
        <v>300</v>
      </c>
      <c r="B254" s="53" t="s">
        <v>703</v>
      </c>
      <c r="C254" s="898" t="s">
        <v>896</v>
      </c>
      <c r="D254" s="899"/>
      <c r="E254" s="899"/>
      <c r="F254" s="417"/>
      <c r="G254" s="417"/>
      <c r="H254" s="256">
        <v>0</v>
      </c>
      <c r="I254" s="256">
        <v>0</v>
      </c>
      <c r="J254" s="256">
        <f t="shared" si="96"/>
        <v>0</v>
      </c>
      <c r="K254" s="155"/>
      <c r="L254" s="167">
        <f t="shared" si="81"/>
        <v>0</v>
      </c>
      <c r="M254" s="43"/>
      <c r="N254" s="13"/>
      <c r="O254" s="13"/>
      <c r="P254" s="13"/>
      <c r="Q254" s="13"/>
      <c r="R254" s="13"/>
      <c r="S254" s="13"/>
      <c r="T254" s="76"/>
      <c r="U254" s="13"/>
      <c r="V254" s="13"/>
      <c r="W254" s="13"/>
      <c r="X254" s="13"/>
      <c r="Y254" s="81"/>
      <c r="Z254" s="13"/>
      <c r="AA254" s="43"/>
      <c r="AB254" s="486"/>
      <c r="AC254" s="81"/>
      <c r="AD254" s="81"/>
      <c r="AE254" s="333"/>
    </row>
    <row r="255" spans="1:31" s="41" customFormat="1" ht="15.75" hidden="1" thickBot="1" x14ac:dyDescent="0.3">
      <c r="A255" s="125" t="s">
        <v>301</v>
      </c>
      <c r="B255" s="53" t="s">
        <v>704</v>
      </c>
      <c r="C255" s="898" t="s">
        <v>897</v>
      </c>
      <c r="D255" s="899"/>
      <c r="E255" s="899"/>
      <c r="F255" s="417"/>
      <c r="G255" s="417"/>
      <c r="H255" s="256">
        <v>0</v>
      </c>
      <c r="I255" s="256">
        <v>0</v>
      </c>
      <c r="J255" s="256">
        <f t="shared" si="96"/>
        <v>0</v>
      </c>
      <c r="K255" s="155"/>
      <c r="L255" s="167">
        <f t="shared" si="81"/>
        <v>0</v>
      </c>
      <c r="M255" s="43"/>
      <c r="N255" s="13"/>
      <c r="O255" s="13"/>
      <c r="P255" s="13"/>
      <c r="Q255" s="13"/>
      <c r="R255" s="13"/>
      <c r="S255" s="13"/>
      <c r="T255" s="76"/>
      <c r="U255" s="13"/>
      <c r="V255" s="13"/>
      <c r="W255" s="13"/>
      <c r="X255" s="13"/>
      <c r="Y255" s="81"/>
      <c r="Z255" s="13"/>
      <c r="AA255" s="43"/>
      <c r="AB255" s="486"/>
      <c r="AC255" s="81"/>
      <c r="AD255" s="81"/>
      <c r="AE255" s="333"/>
    </row>
    <row r="256" spans="1:31" s="41" customFormat="1" ht="15.75" hidden="1" thickBot="1" x14ac:dyDescent="0.3">
      <c r="A256" s="125" t="s">
        <v>302</v>
      </c>
      <c r="B256" s="53" t="s">
        <v>705</v>
      </c>
      <c r="C256" s="898" t="s">
        <v>303</v>
      </c>
      <c r="D256" s="899"/>
      <c r="E256" s="899"/>
      <c r="F256" s="417"/>
      <c r="G256" s="417"/>
      <c r="H256" s="256">
        <v>0</v>
      </c>
      <c r="I256" s="256">
        <v>0</v>
      </c>
      <c r="J256" s="256">
        <f t="shared" si="96"/>
        <v>0</v>
      </c>
      <c r="K256" s="155"/>
      <c r="L256" s="167">
        <f t="shared" si="81"/>
        <v>0</v>
      </c>
      <c r="M256" s="43"/>
      <c r="N256" s="13"/>
      <c r="O256" s="13"/>
      <c r="P256" s="13"/>
      <c r="Q256" s="13"/>
      <c r="R256" s="13"/>
      <c r="S256" s="13"/>
      <c r="T256" s="76"/>
      <c r="U256" s="13"/>
      <c r="V256" s="13"/>
      <c r="W256" s="13"/>
      <c r="X256" s="13"/>
      <c r="Y256" s="81"/>
      <c r="Z256" s="13"/>
      <c r="AA256" s="43"/>
      <c r="AB256" s="486"/>
      <c r="AC256" s="81"/>
      <c r="AD256" s="81"/>
      <c r="AE256" s="333"/>
    </row>
    <row r="257" spans="1:31" s="41" customFormat="1" ht="15.75" hidden="1" thickBot="1" x14ac:dyDescent="0.3">
      <c r="A257" s="125" t="s">
        <v>898</v>
      </c>
      <c r="B257" s="53" t="s">
        <v>899</v>
      </c>
      <c r="C257" s="898" t="s">
        <v>901</v>
      </c>
      <c r="D257" s="899"/>
      <c r="E257" s="899"/>
      <c r="F257" s="417"/>
      <c r="G257" s="417"/>
      <c r="H257" s="256">
        <v>0</v>
      </c>
      <c r="I257" s="256">
        <v>0</v>
      </c>
      <c r="J257" s="256">
        <f t="shared" si="96"/>
        <v>0</v>
      </c>
      <c r="K257" s="155"/>
      <c r="L257" s="167">
        <f t="shared" si="81"/>
        <v>0</v>
      </c>
      <c r="M257" s="43"/>
      <c r="N257" s="13"/>
      <c r="O257" s="13"/>
      <c r="P257" s="13"/>
      <c r="Q257" s="13"/>
      <c r="R257" s="13"/>
      <c r="S257" s="13"/>
      <c r="T257" s="76"/>
      <c r="U257" s="13"/>
      <c r="V257" s="13"/>
      <c r="W257" s="13"/>
      <c r="X257" s="13"/>
      <c r="Y257" s="81"/>
      <c r="Z257" s="13"/>
      <c r="AA257" s="43"/>
      <c r="AB257" s="486"/>
      <c r="AC257" s="81"/>
      <c r="AD257" s="81"/>
      <c r="AE257" s="333"/>
    </row>
    <row r="258" spans="1:31" s="41" customFormat="1" ht="15.75" hidden="1" thickBot="1" x14ac:dyDescent="0.3">
      <c r="A258" s="125"/>
      <c r="B258" s="53" t="s">
        <v>900</v>
      </c>
      <c r="C258" s="898" t="s">
        <v>902</v>
      </c>
      <c r="D258" s="899"/>
      <c r="E258" s="899"/>
      <c r="F258" s="417"/>
      <c r="G258" s="417"/>
      <c r="H258" s="256">
        <v>0</v>
      </c>
      <c r="I258" s="256">
        <v>0</v>
      </c>
      <c r="J258" s="256">
        <f>J259+J260</f>
        <v>0</v>
      </c>
      <c r="K258" s="155">
        <f t="shared" ref="K258:AE258" si="97">K259+K260</f>
        <v>0</v>
      </c>
      <c r="L258" s="167">
        <f t="shared" si="81"/>
        <v>0</v>
      </c>
      <c r="M258" s="43">
        <f t="shared" ref="M258:S258" si="98">M259+M260</f>
        <v>0</v>
      </c>
      <c r="N258" s="13">
        <f t="shared" si="98"/>
        <v>0</v>
      </c>
      <c r="O258" s="13">
        <f t="shared" si="98"/>
        <v>0</v>
      </c>
      <c r="P258" s="13">
        <f t="shared" si="98"/>
        <v>0</v>
      </c>
      <c r="Q258" s="13">
        <f>Q259+Q260</f>
        <v>0</v>
      </c>
      <c r="R258" s="13"/>
      <c r="S258" s="13">
        <f t="shared" si="98"/>
        <v>0</v>
      </c>
      <c r="T258" s="76">
        <f t="shared" si="97"/>
        <v>0</v>
      </c>
      <c r="U258" s="13">
        <f t="shared" si="97"/>
        <v>0</v>
      </c>
      <c r="V258" s="13">
        <f t="shared" si="97"/>
        <v>0</v>
      </c>
      <c r="W258" s="13">
        <f t="shared" si="97"/>
        <v>0</v>
      </c>
      <c r="X258" s="13">
        <f t="shared" si="97"/>
        <v>0</v>
      </c>
      <c r="Y258" s="81">
        <f t="shared" si="97"/>
        <v>0</v>
      </c>
      <c r="Z258" s="13">
        <f t="shared" si="97"/>
        <v>0</v>
      </c>
      <c r="AA258" s="43">
        <f t="shared" si="97"/>
        <v>0</v>
      </c>
      <c r="AB258" s="486">
        <f t="shared" si="97"/>
        <v>0</v>
      </c>
      <c r="AC258" s="81">
        <f t="shared" si="97"/>
        <v>0</v>
      </c>
      <c r="AD258" s="81">
        <f t="shared" si="97"/>
        <v>0</v>
      </c>
      <c r="AE258" s="333">
        <f t="shared" si="97"/>
        <v>0</v>
      </c>
    </row>
    <row r="259" spans="1:31" s="208" customFormat="1" ht="15.75" hidden="1" thickBot="1" x14ac:dyDescent="0.3">
      <c r="A259" s="125" t="s">
        <v>904</v>
      </c>
      <c r="B259" s="188" t="s">
        <v>903</v>
      </c>
      <c r="C259" s="197"/>
      <c r="D259" s="883" t="s">
        <v>907</v>
      </c>
      <c r="E259" s="883"/>
      <c r="F259" s="420"/>
      <c r="G259" s="420"/>
      <c r="H259" s="269">
        <v>0</v>
      </c>
      <c r="I259" s="269">
        <v>0</v>
      </c>
      <c r="J259" s="269">
        <f>SUM(T259:AE259)</f>
        <v>0</v>
      </c>
      <c r="K259" s="189"/>
      <c r="L259" s="190">
        <f t="shared" si="81"/>
        <v>0</v>
      </c>
      <c r="M259" s="191"/>
      <c r="N259" s="192"/>
      <c r="O259" s="192"/>
      <c r="P259" s="192"/>
      <c r="Q259" s="192"/>
      <c r="R259" s="192"/>
      <c r="S259" s="192"/>
      <c r="T259" s="198"/>
      <c r="U259" s="192"/>
      <c r="V259" s="192"/>
      <c r="W259" s="192"/>
      <c r="X259" s="192"/>
      <c r="Y259" s="193"/>
      <c r="Z259" s="192"/>
      <c r="AA259" s="191"/>
      <c r="AB259" s="484"/>
      <c r="AC259" s="193"/>
      <c r="AD259" s="193"/>
      <c r="AE259" s="331"/>
    </row>
    <row r="260" spans="1:31" s="208" customFormat="1" ht="15.75" hidden="1" thickBot="1" x14ac:dyDescent="0.3">
      <c r="A260" s="125" t="s">
        <v>905</v>
      </c>
      <c r="B260" s="188" t="s">
        <v>906</v>
      </c>
      <c r="C260" s="197"/>
      <c r="D260" s="883" t="s">
        <v>908</v>
      </c>
      <c r="E260" s="883"/>
      <c r="F260" s="420"/>
      <c r="G260" s="420"/>
      <c r="H260" s="269">
        <v>0</v>
      </c>
      <c r="I260" s="269">
        <v>0</v>
      </c>
      <c r="J260" s="269">
        <f>SUM(T260:AE260)</f>
        <v>0</v>
      </c>
      <c r="K260" s="189"/>
      <c r="L260" s="190">
        <f t="shared" si="81"/>
        <v>0</v>
      </c>
      <c r="M260" s="191"/>
      <c r="N260" s="192"/>
      <c r="O260" s="192"/>
      <c r="P260" s="192"/>
      <c r="Q260" s="192"/>
      <c r="R260" s="192"/>
      <c r="S260" s="192"/>
      <c r="T260" s="198"/>
      <c r="U260" s="192"/>
      <c r="V260" s="192"/>
      <c r="W260" s="192"/>
      <c r="X260" s="192"/>
      <c r="Y260" s="193"/>
      <c r="Z260" s="192"/>
      <c r="AA260" s="191"/>
      <c r="AB260" s="484"/>
      <c r="AC260" s="193"/>
      <c r="AD260" s="193"/>
      <c r="AE260" s="331"/>
    </row>
    <row r="261" spans="1:31" ht="15.75" hidden="1" thickBot="1" x14ac:dyDescent="0.3">
      <c r="B261" s="91" t="s">
        <v>709</v>
      </c>
      <c r="C261" s="873" t="s">
        <v>304</v>
      </c>
      <c r="D261" s="874"/>
      <c r="E261" s="874"/>
      <c r="F261" s="419"/>
      <c r="G261" s="419"/>
      <c r="H261" s="250">
        <v>0</v>
      </c>
      <c r="I261" s="250">
        <v>0</v>
      </c>
      <c r="J261" s="250">
        <f>J262+J263+J264+J265+J266</f>
        <v>0</v>
      </c>
      <c r="K261" s="149">
        <f t="shared" ref="K261:AE261" si="99">K262+K263+K264+K265+K266</f>
        <v>0</v>
      </c>
      <c r="L261" s="165">
        <f t="shared" si="81"/>
        <v>0</v>
      </c>
      <c r="M261" s="96">
        <f t="shared" ref="M261:S261" si="100">M262+M263+M264+M265+M266</f>
        <v>0</v>
      </c>
      <c r="N261" s="94">
        <f t="shared" si="100"/>
        <v>0</v>
      </c>
      <c r="O261" s="94">
        <f t="shared" si="100"/>
        <v>0</v>
      </c>
      <c r="P261" s="94">
        <f t="shared" si="100"/>
        <v>0</v>
      </c>
      <c r="Q261" s="94">
        <f>Q262+Q263+Q264+Q265+Q266</f>
        <v>0</v>
      </c>
      <c r="R261" s="94"/>
      <c r="S261" s="94">
        <f t="shared" si="100"/>
        <v>0</v>
      </c>
      <c r="T261" s="93">
        <f t="shared" si="99"/>
        <v>0</v>
      </c>
      <c r="U261" s="94">
        <f t="shared" si="99"/>
        <v>0</v>
      </c>
      <c r="V261" s="94">
        <f t="shared" si="99"/>
        <v>0</v>
      </c>
      <c r="W261" s="94">
        <f t="shared" si="99"/>
        <v>0</v>
      </c>
      <c r="X261" s="94">
        <f t="shared" si="99"/>
        <v>0</v>
      </c>
      <c r="Y261" s="97">
        <f t="shared" si="99"/>
        <v>0</v>
      </c>
      <c r="Z261" s="94">
        <f t="shared" si="99"/>
        <v>0</v>
      </c>
      <c r="AA261" s="96">
        <f t="shared" si="99"/>
        <v>0</v>
      </c>
      <c r="AB261" s="485">
        <f t="shared" si="99"/>
        <v>0</v>
      </c>
      <c r="AC261" s="97">
        <f t="shared" si="99"/>
        <v>0</v>
      </c>
      <c r="AD261" s="97">
        <f t="shared" si="99"/>
        <v>0</v>
      </c>
      <c r="AE261" s="332">
        <f t="shared" si="99"/>
        <v>0</v>
      </c>
    </row>
    <row r="262" spans="1:31" s="41" customFormat="1" ht="15.75" hidden="1" thickBot="1" x14ac:dyDescent="0.3">
      <c r="A262" s="125" t="s">
        <v>305</v>
      </c>
      <c r="B262" s="195" t="s">
        <v>710</v>
      </c>
      <c r="C262" s="903" t="s">
        <v>385</v>
      </c>
      <c r="D262" s="904"/>
      <c r="E262" s="904"/>
      <c r="F262" s="439"/>
      <c r="G262" s="439"/>
      <c r="H262" s="270">
        <v>0</v>
      </c>
      <c r="I262" s="270">
        <v>0</v>
      </c>
      <c r="J262" s="270">
        <f t="shared" ref="J262:J268" si="101">SUM(T262:AE262)</f>
        <v>0</v>
      </c>
      <c r="K262" s="196"/>
      <c r="L262" s="210">
        <f t="shared" si="81"/>
        <v>0</v>
      </c>
      <c r="M262" s="214"/>
      <c r="N262" s="212"/>
      <c r="O262" s="212"/>
      <c r="P262" s="212"/>
      <c r="Q262" s="212"/>
      <c r="R262" s="212"/>
      <c r="S262" s="212"/>
      <c r="T262" s="211"/>
      <c r="U262" s="212"/>
      <c r="V262" s="212"/>
      <c r="W262" s="212"/>
      <c r="X262" s="212"/>
      <c r="Y262" s="215"/>
      <c r="Z262" s="212"/>
      <c r="AA262" s="214"/>
      <c r="AB262" s="491"/>
      <c r="AC262" s="215"/>
      <c r="AD262" s="215"/>
      <c r="AE262" s="340"/>
    </row>
    <row r="263" spans="1:31" s="41" customFormat="1" ht="15.75" hidden="1" thickBot="1" x14ac:dyDescent="0.3">
      <c r="A263" s="125" t="s">
        <v>306</v>
      </c>
      <c r="B263" s="195" t="s">
        <v>711</v>
      </c>
      <c r="C263" s="903" t="s">
        <v>386</v>
      </c>
      <c r="D263" s="904"/>
      <c r="E263" s="904"/>
      <c r="F263" s="439"/>
      <c r="G263" s="439"/>
      <c r="H263" s="270">
        <v>0</v>
      </c>
      <c r="I263" s="270">
        <v>0</v>
      </c>
      <c r="J263" s="270">
        <f t="shared" si="101"/>
        <v>0</v>
      </c>
      <c r="K263" s="196"/>
      <c r="L263" s="210">
        <f t="shared" si="81"/>
        <v>0</v>
      </c>
      <c r="M263" s="214"/>
      <c r="N263" s="212"/>
      <c r="O263" s="212"/>
      <c r="P263" s="212"/>
      <c r="Q263" s="212"/>
      <c r="R263" s="212"/>
      <c r="S263" s="212"/>
      <c r="T263" s="211"/>
      <c r="U263" s="212"/>
      <c r="V263" s="212"/>
      <c r="W263" s="212"/>
      <c r="X263" s="212"/>
      <c r="Y263" s="215"/>
      <c r="Z263" s="212"/>
      <c r="AA263" s="214"/>
      <c r="AB263" s="491"/>
      <c r="AC263" s="215"/>
      <c r="AD263" s="215"/>
      <c r="AE263" s="340"/>
    </row>
    <row r="264" spans="1:31" s="41" customFormat="1" ht="15.75" hidden="1" thickBot="1" x14ac:dyDescent="0.3">
      <c r="A264" s="125" t="s">
        <v>307</v>
      </c>
      <c r="B264" s="195" t="s">
        <v>712</v>
      </c>
      <c r="C264" s="903" t="s">
        <v>308</v>
      </c>
      <c r="D264" s="904"/>
      <c r="E264" s="904"/>
      <c r="F264" s="439"/>
      <c r="G264" s="439"/>
      <c r="H264" s="270">
        <v>0</v>
      </c>
      <c r="I264" s="270">
        <v>0</v>
      </c>
      <c r="J264" s="270">
        <f t="shared" si="101"/>
        <v>0</v>
      </c>
      <c r="K264" s="196"/>
      <c r="L264" s="210">
        <f t="shared" si="81"/>
        <v>0</v>
      </c>
      <c r="M264" s="214"/>
      <c r="N264" s="212"/>
      <c r="O264" s="212"/>
      <c r="P264" s="212"/>
      <c r="Q264" s="212"/>
      <c r="R264" s="212"/>
      <c r="S264" s="212"/>
      <c r="T264" s="211"/>
      <c r="U264" s="212"/>
      <c r="V264" s="212"/>
      <c r="W264" s="212"/>
      <c r="X264" s="212"/>
      <c r="Y264" s="215"/>
      <c r="Z264" s="212"/>
      <c r="AA264" s="214"/>
      <c r="AB264" s="491"/>
      <c r="AC264" s="215"/>
      <c r="AD264" s="215"/>
      <c r="AE264" s="340"/>
    </row>
    <row r="265" spans="1:31" s="41" customFormat="1" ht="15.75" hidden="1" thickBot="1" x14ac:dyDescent="0.3">
      <c r="A265" s="125" t="s">
        <v>309</v>
      </c>
      <c r="B265" s="195" t="s">
        <v>713</v>
      </c>
      <c r="C265" s="903" t="s">
        <v>310</v>
      </c>
      <c r="D265" s="904"/>
      <c r="E265" s="904"/>
      <c r="F265" s="439"/>
      <c r="G265" s="439"/>
      <c r="H265" s="270">
        <v>0</v>
      </c>
      <c r="I265" s="270">
        <v>0</v>
      </c>
      <c r="J265" s="270">
        <f t="shared" si="101"/>
        <v>0</v>
      </c>
      <c r="K265" s="196"/>
      <c r="L265" s="210">
        <f t="shared" si="81"/>
        <v>0</v>
      </c>
      <c r="M265" s="214"/>
      <c r="N265" s="212"/>
      <c r="O265" s="212"/>
      <c r="P265" s="212"/>
      <c r="Q265" s="212"/>
      <c r="R265" s="212"/>
      <c r="S265" s="212"/>
      <c r="T265" s="211"/>
      <c r="U265" s="212"/>
      <c r="V265" s="212"/>
      <c r="W265" s="212"/>
      <c r="X265" s="212"/>
      <c r="Y265" s="215"/>
      <c r="Z265" s="212"/>
      <c r="AA265" s="214"/>
      <c r="AB265" s="491"/>
      <c r="AC265" s="215"/>
      <c r="AD265" s="215"/>
      <c r="AE265" s="340"/>
    </row>
    <row r="266" spans="1:31" s="41" customFormat="1" ht="15.75" hidden="1" thickBot="1" x14ac:dyDescent="0.3">
      <c r="A266" s="125" t="s">
        <v>311</v>
      </c>
      <c r="B266" s="195" t="s">
        <v>714</v>
      </c>
      <c r="C266" s="903" t="s">
        <v>387</v>
      </c>
      <c r="D266" s="904"/>
      <c r="E266" s="904"/>
      <c r="F266" s="439"/>
      <c r="G266" s="439"/>
      <c r="H266" s="270">
        <v>0</v>
      </c>
      <c r="I266" s="270">
        <v>0</v>
      </c>
      <c r="J266" s="270">
        <f t="shared" si="101"/>
        <v>0</v>
      </c>
      <c r="K266" s="196"/>
      <c r="L266" s="210">
        <f t="shared" si="81"/>
        <v>0</v>
      </c>
      <c r="M266" s="214"/>
      <c r="N266" s="212"/>
      <c r="O266" s="212"/>
      <c r="P266" s="212"/>
      <c r="Q266" s="212"/>
      <c r="R266" s="212"/>
      <c r="S266" s="212"/>
      <c r="T266" s="211"/>
      <c r="U266" s="212"/>
      <c r="V266" s="212"/>
      <c r="W266" s="212"/>
      <c r="X266" s="212"/>
      <c r="Y266" s="215"/>
      <c r="Z266" s="212"/>
      <c r="AA266" s="214"/>
      <c r="AB266" s="491"/>
      <c r="AC266" s="215"/>
      <c r="AD266" s="215"/>
      <c r="AE266" s="340"/>
    </row>
    <row r="267" spans="1:31" ht="15.75" hidden="1" thickBot="1" x14ac:dyDescent="0.3">
      <c r="A267" s="125" t="s">
        <v>313</v>
      </c>
      <c r="B267" s="91" t="s">
        <v>715</v>
      </c>
      <c r="C267" s="873" t="s">
        <v>312</v>
      </c>
      <c r="D267" s="874"/>
      <c r="E267" s="874"/>
      <c r="F267" s="419"/>
      <c r="G267" s="419"/>
      <c r="H267" s="250">
        <v>0</v>
      </c>
      <c r="I267" s="250">
        <v>0</v>
      </c>
      <c r="J267" s="250">
        <f t="shared" si="101"/>
        <v>0</v>
      </c>
      <c r="K267" s="149"/>
      <c r="L267" s="165">
        <f t="shared" si="81"/>
        <v>0</v>
      </c>
      <c r="M267" s="96"/>
      <c r="N267" s="94"/>
      <c r="O267" s="94"/>
      <c r="P267" s="94"/>
      <c r="Q267" s="94"/>
      <c r="R267" s="94"/>
      <c r="S267" s="94"/>
      <c r="T267" s="93"/>
      <c r="U267" s="94"/>
      <c r="V267" s="94"/>
      <c r="W267" s="94"/>
      <c r="X267" s="94"/>
      <c r="Y267" s="97"/>
      <c r="Z267" s="94"/>
      <c r="AA267" s="96"/>
      <c r="AB267" s="485"/>
      <c r="AC267" s="97"/>
      <c r="AD267" s="97"/>
      <c r="AE267" s="332"/>
    </row>
    <row r="268" spans="1:31" ht="15.75" hidden="1" thickBot="1" x14ac:dyDescent="0.3">
      <c r="A268" s="125" t="s">
        <v>909</v>
      </c>
      <c r="B268" s="91" t="s">
        <v>910</v>
      </c>
      <c r="C268" s="873" t="s">
        <v>911</v>
      </c>
      <c r="D268" s="874"/>
      <c r="E268" s="874"/>
      <c r="F268" s="419"/>
      <c r="G268" s="419"/>
      <c r="H268" s="250">
        <v>0</v>
      </c>
      <c r="I268" s="250">
        <v>0</v>
      </c>
      <c r="J268" s="250">
        <f t="shared" si="101"/>
        <v>0</v>
      </c>
      <c r="K268" s="149"/>
      <c r="L268" s="165">
        <f t="shared" si="81"/>
        <v>0</v>
      </c>
      <c r="M268" s="96"/>
      <c r="N268" s="94"/>
      <c r="O268" s="94"/>
      <c r="P268" s="94"/>
      <c r="Q268" s="94"/>
      <c r="R268" s="94"/>
      <c r="S268" s="94"/>
      <c r="T268" s="93"/>
      <c r="U268" s="94"/>
      <c r="V268" s="94"/>
      <c r="W268" s="94"/>
      <c r="X268" s="94"/>
      <c r="Y268" s="97"/>
      <c r="Z268" s="94"/>
      <c r="AA268" s="96"/>
      <c r="AB268" s="485"/>
      <c r="AC268" s="97"/>
      <c r="AD268" s="97"/>
      <c r="AE268" s="332"/>
    </row>
    <row r="269" spans="1:31" ht="15.75" thickBot="1" x14ac:dyDescent="0.3">
      <c r="B269" s="905" t="s">
        <v>314</v>
      </c>
      <c r="C269" s="906"/>
      <c r="D269" s="906"/>
      <c r="E269" s="906"/>
      <c r="F269" s="247">
        <f>F5+F24+F32+F59+F77+F161+F171+F176+F239</f>
        <v>6449293</v>
      </c>
      <c r="G269" s="247">
        <f>G5+G24+G32+G59+G77+G161+G171+G176+G239</f>
        <v>6446566</v>
      </c>
      <c r="H269" s="247">
        <v>6255584</v>
      </c>
      <c r="I269" s="247">
        <v>7205005</v>
      </c>
      <c r="J269" s="247">
        <f>J5+J24+J32+J59+J77+J161+J171+J176+J239</f>
        <v>7205005</v>
      </c>
      <c r="K269" s="146">
        <f>K5+K24+K32+K59+K77+K161+K171+K176+K239</f>
        <v>0</v>
      </c>
      <c r="L269" s="163">
        <f t="shared" si="81"/>
        <v>7205005</v>
      </c>
      <c r="M269" s="88">
        <f>M5+M24+M32+M59+M77+M161+M171+M176+M239</f>
        <v>746705</v>
      </c>
      <c r="N269" s="86">
        <f>N5+N24+N32+N59+N77+N161+N171+N176+N239</f>
        <v>2388273</v>
      </c>
      <c r="O269" s="86">
        <f t="shared" ref="O269:AD269" si="102">O5+O24+O32+O59+O77+O161+O171+O176+O239</f>
        <v>750000</v>
      </c>
      <c r="P269" s="86">
        <f t="shared" si="102"/>
        <v>285228</v>
      </c>
      <c r="Q269" s="86">
        <f t="shared" si="102"/>
        <v>0</v>
      </c>
      <c r="R269" s="86">
        <f t="shared" si="102"/>
        <v>1000000</v>
      </c>
      <c r="S269" s="86">
        <f t="shared" si="102"/>
        <v>2034799</v>
      </c>
      <c r="T269" s="85">
        <f t="shared" si="102"/>
        <v>651902</v>
      </c>
      <c r="U269" s="86">
        <f t="shared" si="102"/>
        <v>10000</v>
      </c>
      <c r="V269" s="86">
        <f t="shared" si="102"/>
        <v>180420</v>
      </c>
      <c r="W269" s="86">
        <f t="shared" si="102"/>
        <v>704474</v>
      </c>
      <c r="X269" s="86">
        <f t="shared" si="102"/>
        <v>756982</v>
      </c>
      <c r="Y269" s="89">
        <f t="shared" si="102"/>
        <v>615298</v>
      </c>
      <c r="Z269" s="86">
        <f t="shared" si="102"/>
        <v>359746</v>
      </c>
      <c r="AA269" s="88">
        <f t="shared" si="102"/>
        <v>265641</v>
      </c>
      <c r="AB269" s="482">
        <f t="shared" si="102"/>
        <v>617948</v>
      </c>
      <c r="AC269" s="89">
        <f t="shared" si="102"/>
        <v>291641</v>
      </c>
      <c r="AD269" s="89">
        <f t="shared" si="102"/>
        <v>254053</v>
      </c>
      <c r="AE269" s="329">
        <f>AE5+AE24+AE32+AE59+AE77+AE161+AE171+AE176+AE239</f>
        <v>2490900</v>
      </c>
    </row>
    <row r="270" spans="1:31" x14ac:dyDescent="0.25">
      <c r="B270" s="22"/>
      <c r="C270" s="23"/>
      <c r="D270" s="23"/>
      <c r="E270" s="24"/>
      <c r="J270" s="24"/>
      <c r="K270" s="24"/>
      <c r="L270" s="60"/>
      <c r="M270" s="14"/>
      <c r="N270" s="14"/>
      <c r="O270" s="14"/>
      <c r="P270" s="14"/>
      <c r="Q270" s="14"/>
      <c r="R270" s="14"/>
      <c r="S270" s="14"/>
      <c r="T270" s="14"/>
      <c r="U270" s="14"/>
      <c r="V270" s="14"/>
      <c r="W270" s="14"/>
      <c r="X270" s="14"/>
      <c r="Y270" s="14"/>
      <c r="Z270" s="14"/>
      <c r="AA270" s="14"/>
      <c r="AB270" s="14"/>
      <c r="AC270" s="14"/>
      <c r="AD270" s="14"/>
      <c r="AE270" s="14"/>
    </row>
    <row r="271" spans="1:31" x14ac:dyDescent="0.25">
      <c r="B271" s="25"/>
      <c r="C271" s="26"/>
      <c r="D271" s="26"/>
      <c r="E271" s="24"/>
      <c r="J271" s="24"/>
      <c r="K271" s="24"/>
      <c r="L271" s="60"/>
      <c r="M271" s="14"/>
      <c r="N271" s="14"/>
      <c r="O271" s="14"/>
      <c r="P271" s="14"/>
      <c r="Q271" s="14"/>
      <c r="R271" s="14"/>
      <c r="S271" s="14"/>
      <c r="T271" s="14"/>
      <c r="U271" s="14"/>
      <c r="V271" s="14"/>
      <c r="W271" s="14"/>
      <c r="X271" s="14"/>
      <c r="Y271" s="14"/>
      <c r="Z271" s="14"/>
      <c r="AA271" s="14"/>
      <c r="AB271" s="14"/>
      <c r="AC271" s="14"/>
      <c r="AD271" s="14"/>
      <c r="AE271" s="14"/>
    </row>
    <row r="272" spans="1:31" x14ac:dyDescent="0.25">
      <c r="B272" s="27"/>
      <c r="C272" s="24"/>
      <c r="D272" s="24"/>
      <c r="E272" s="28"/>
      <c r="F272" s="449"/>
      <c r="G272" s="449"/>
      <c r="H272" s="449"/>
      <c r="I272" s="449"/>
      <c r="J272" s="28"/>
      <c r="K272" s="28"/>
      <c r="L272" s="60"/>
      <c r="M272" s="14"/>
      <c r="N272" s="14"/>
      <c r="O272" s="14"/>
      <c r="P272" s="14"/>
      <c r="Q272" s="14"/>
      <c r="R272" s="14"/>
      <c r="S272" s="14"/>
      <c r="T272" s="14"/>
      <c r="U272" s="14"/>
      <c r="V272" s="14"/>
      <c r="W272" s="14"/>
      <c r="X272" s="14"/>
      <c r="Y272" s="14"/>
      <c r="Z272" s="14"/>
      <c r="AA272" s="14"/>
      <c r="AB272" s="14"/>
      <c r="AC272" s="14"/>
      <c r="AD272" s="14"/>
      <c r="AE272" s="14"/>
    </row>
    <row r="273" spans="1:31" x14ac:dyDescent="0.25">
      <c r="B273" s="27"/>
      <c r="C273" s="24"/>
      <c r="D273" s="24"/>
      <c r="E273" s="28"/>
      <c r="F273" s="449"/>
      <c r="G273" s="449"/>
      <c r="H273" s="449"/>
      <c r="I273" s="449"/>
      <c r="J273" s="28"/>
      <c r="K273" s="28"/>
      <c r="L273" s="60"/>
      <c r="M273" s="14"/>
      <c r="N273" s="14"/>
      <c r="O273" s="14"/>
      <c r="P273" s="14"/>
      <c r="Q273" s="14"/>
      <c r="R273" s="14"/>
      <c r="S273" s="14"/>
      <c r="T273" s="14"/>
      <c r="U273" s="14"/>
      <c r="V273" s="14"/>
      <c r="W273" s="14"/>
      <c r="X273" s="14"/>
      <c r="Y273" s="14"/>
      <c r="Z273" s="14"/>
      <c r="AA273" s="14"/>
      <c r="AB273" s="14"/>
      <c r="AC273" s="14"/>
      <c r="AD273" s="14"/>
      <c r="AE273" s="14"/>
    </row>
    <row r="274" spans="1:31" x14ac:dyDescent="0.25">
      <c r="B274" s="27"/>
      <c r="C274" s="24"/>
      <c r="D274" s="24"/>
      <c r="E274" s="28"/>
      <c r="F274" s="449"/>
      <c r="G274" s="449"/>
      <c r="H274" s="449"/>
      <c r="I274" s="449"/>
      <c r="J274" s="28"/>
      <c r="K274" s="28"/>
      <c r="L274" s="60"/>
      <c r="M274" s="14"/>
      <c r="N274" s="14"/>
      <c r="O274" s="14"/>
      <c r="P274" s="14"/>
      <c r="Q274" s="14"/>
      <c r="R274" s="14"/>
      <c r="S274" s="14"/>
      <c r="T274" s="14"/>
      <c r="U274" s="14"/>
      <c r="V274" s="14"/>
      <c r="W274" s="14"/>
      <c r="X274" s="14"/>
      <c r="Y274" s="14"/>
      <c r="Z274" s="14"/>
      <c r="AA274" s="14"/>
      <c r="AB274" s="14"/>
      <c r="AC274" s="14"/>
      <c r="AD274" s="14"/>
      <c r="AE274" s="14"/>
    </row>
    <row r="275" spans="1:31" x14ac:dyDescent="0.25">
      <c r="B275" s="27"/>
      <c r="C275" s="24"/>
      <c r="D275" s="24"/>
      <c r="E275" s="28"/>
      <c r="F275" s="449"/>
      <c r="G275" s="449"/>
      <c r="H275" s="449"/>
      <c r="I275" s="449"/>
      <c r="J275" s="28"/>
      <c r="K275" s="28"/>
      <c r="L275" s="60"/>
      <c r="M275" s="14"/>
      <c r="N275" s="14"/>
      <c r="O275" s="14"/>
      <c r="P275" s="14"/>
      <c r="Q275" s="14"/>
      <c r="R275" s="14"/>
      <c r="S275" s="14"/>
      <c r="T275" s="14"/>
      <c r="U275" s="14"/>
      <c r="V275" s="14"/>
      <c r="W275" s="14"/>
      <c r="X275" s="14"/>
      <c r="Y275" s="14"/>
      <c r="Z275" s="14"/>
      <c r="AA275" s="14"/>
      <c r="AB275" s="14"/>
      <c r="AC275" s="14"/>
      <c r="AD275" s="14"/>
      <c r="AE275" s="14"/>
    </row>
    <row r="276" spans="1:31" x14ac:dyDescent="0.25">
      <c r="B276" s="27"/>
      <c r="C276" s="24"/>
      <c r="D276" s="24"/>
      <c r="E276" s="28"/>
      <c r="F276" s="449"/>
      <c r="G276" s="449"/>
      <c r="H276" s="449"/>
      <c r="I276" s="449"/>
      <c r="J276" s="28"/>
      <c r="K276" s="28"/>
      <c r="L276" s="60"/>
      <c r="M276" s="14"/>
      <c r="N276" s="14"/>
      <c r="O276" s="14"/>
      <c r="P276" s="14"/>
      <c r="Q276" s="14"/>
      <c r="R276" s="14"/>
      <c r="S276" s="14"/>
      <c r="T276" s="14"/>
      <c r="U276" s="14"/>
      <c r="V276" s="14"/>
      <c r="W276" s="14"/>
      <c r="X276" s="14"/>
      <c r="Y276" s="14"/>
      <c r="Z276" s="14"/>
      <c r="AA276" s="14"/>
      <c r="AB276" s="14"/>
      <c r="AC276" s="14"/>
      <c r="AD276" s="14"/>
      <c r="AE276" s="14"/>
    </row>
    <row r="277" spans="1:31" x14ac:dyDescent="0.25">
      <c r="B277" s="27"/>
      <c r="C277" s="24"/>
      <c r="D277" s="24"/>
      <c r="E277" s="28"/>
      <c r="F277" s="449"/>
      <c r="G277" s="449"/>
      <c r="H277" s="449"/>
      <c r="I277" s="449"/>
      <c r="J277" s="28"/>
      <c r="K277" s="28"/>
      <c r="L277" s="60"/>
      <c r="M277" s="14"/>
      <c r="N277" s="14"/>
      <c r="O277" s="14"/>
      <c r="P277" s="14"/>
      <c r="Q277" s="14"/>
      <c r="R277" s="14"/>
      <c r="S277" s="14"/>
      <c r="T277" s="14"/>
      <c r="U277" s="14"/>
      <c r="V277" s="14"/>
      <c r="W277" s="14"/>
      <c r="X277" s="14"/>
      <c r="Y277" s="14"/>
      <c r="Z277" s="14"/>
      <c r="AA277" s="14"/>
      <c r="AB277" s="14"/>
      <c r="AC277" s="14"/>
      <c r="AD277" s="14"/>
      <c r="AE277" s="14"/>
    </row>
    <row r="278" spans="1:31" x14ac:dyDescent="0.25">
      <c r="B278" s="27"/>
      <c r="C278" s="28"/>
      <c r="D278" s="28"/>
      <c r="E278" s="24"/>
      <c r="J278" s="24"/>
      <c r="K278" s="24"/>
      <c r="L278" s="60"/>
      <c r="M278" s="14"/>
      <c r="N278" s="14"/>
      <c r="O278" s="14"/>
      <c r="P278" s="14"/>
      <c r="Q278" s="14"/>
      <c r="R278" s="14"/>
      <c r="S278" s="14"/>
      <c r="T278" s="14"/>
      <c r="U278" s="14"/>
      <c r="V278" s="14"/>
      <c r="W278" s="14"/>
      <c r="X278" s="14"/>
      <c r="Y278" s="14"/>
      <c r="Z278" s="14"/>
      <c r="AA278" s="14"/>
      <c r="AB278" s="14"/>
      <c r="AC278" s="14"/>
      <c r="AD278" s="14"/>
      <c r="AE278" s="14"/>
    </row>
    <row r="279" spans="1:31" x14ac:dyDescent="0.25">
      <c r="B279" s="27"/>
      <c r="C279" s="28"/>
      <c r="D279" s="28"/>
      <c r="E279" s="24"/>
      <c r="J279" s="24"/>
      <c r="K279" s="24"/>
      <c r="L279" s="60"/>
      <c r="M279" s="14"/>
      <c r="N279" s="14"/>
      <c r="O279" s="14"/>
      <c r="P279" s="14"/>
      <c r="Q279" s="14"/>
      <c r="R279" s="14"/>
      <c r="S279" s="14"/>
      <c r="T279" s="14"/>
      <c r="U279" s="14"/>
      <c r="V279" s="14"/>
      <c r="W279" s="14"/>
      <c r="X279" s="14"/>
      <c r="Y279" s="14"/>
      <c r="Z279" s="14"/>
      <c r="AA279" s="14"/>
      <c r="AB279" s="14"/>
      <c r="AC279" s="14"/>
      <c r="AD279" s="14"/>
      <c r="AE279" s="14"/>
    </row>
    <row r="280" spans="1:31" x14ac:dyDescent="0.25">
      <c r="B280" s="27"/>
      <c r="C280" s="28"/>
      <c r="D280" s="28"/>
      <c r="E280" s="24"/>
      <c r="J280" s="24"/>
      <c r="K280" s="24"/>
      <c r="L280" s="60"/>
      <c r="M280" s="14"/>
      <c r="N280" s="14"/>
      <c r="O280" s="14"/>
      <c r="P280" s="14"/>
      <c r="Q280" s="14"/>
      <c r="R280" s="14"/>
      <c r="S280" s="14"/>
      <c r="T280" s="14"/>
      <c r="U280" s="14"/>
      <c r="V280" s="14"/>
      <c r="W280" s="14"/>
      <c r="X280" s="14"/>
      <c r="Y280" s="14"/>
      <c r="Z280" s="14"/>
      <c r="AA280" s="14"/>
      <c r="AB280" s="14"/>
      <c r="AC280" s="14"/>
      <c r="AD280" s="14"/>
      <c r="AE280" s="14"/>
    </row>
    <row r="281" spans="1:31" x14ac:dyDescent="0.25">
      <c r="B281" s="27"/>
      <c r="C281" s="24"/>
      <c r="D281" s="24"/>
      <c r="E281" s="28"/>
      <c r="F281" s="449"/>
      <c r="G281" s="449"/>
      <c r="H281" s="449"/>
      <c r="I281" s="449"/>
      <c r="J281" s="28"/>
      <c r="K281" s="28"/>
      <c r="L281" s="60"/>
      <c r="M281" s="14"/>
      <c r="N281" s="14"/>
      <c r="O281" s="14"/>
      <c r="P281" s="14"/>
      <c r="Q281" s="14"/>
      <c r="R281" s="14"/>
      <c r="S281" s="14"/>
      <c r="T281" s="14"/>
      <c r="U281" s="14"/>
      <c r="V281" s="14"/>
      <c r="W281" s="14"/>
      <c r="X281" s="14"/>
      <c r="Y281" s="14"/>
      <c r="Z281" s="14"/>
      <c r="AA281" s="14"/>
      <c r="AB281" s="14"/>
      <c r="AC281" s="14"/>
      <c r="AD281" s="14"/>
      <c r="AE281" s="14"/>
    </row>
    <row r="282" spans="1:31" x14ac:dyDescent="0.25">
      <c r="B282" s="27"/>
      <c r="C282" s="24"/>
      <c r="D282" s="24"/>
      <c r="E282" s="28"/>
      <c r="F282" s="449"/>
      <c r="G282" s="449"/>
      <c r="H282" s="449"/>
      <c r="I282" s="449"/>
      <c r="J282" s="28"/>
      <c r="K282" s="28"/>
      <c r="L282" s="60"/>
      <c r="M282" s="14"/>
      <c r="N282" s="14"/>
      <c r="O282" s="14"/>
      <c r="P282" s="14"/>
      <c r="Q282" s="14"/>
      <c r="R282" s="14"/>
      <c r="S282" s="14"/>
      <c r="T282" s="14"/>
      <c r="U282" s="14"/>
      <c r="V282" s="14"/>
      <c r="W282" s="14"/>
      <c r="X282" s="14"/>
      <c r="Y282" s="14"/>
      <c r="Z282" s="14"/>
      <c r="AA282" s="14"/>
      <c r="AB282" s="14"/>
      <c r="AC282" s="14"/>
      <c r="AD282" s="14"/>
      <c r="AE282" s="14"/>
    </row>
    <row r="283" spans="1:31" x14ac:dyDescent="0.25">
      <c r="B283" s="27"/>
      <c r="C283" s="24"/>
      <c r="D283" s="24"/>
      <c r="E283" s="28"/>
      <c r="F283" s="449"/>
      <c r="G283" s="449"/>
      <c r="H283" s="449"/>
      <c r="I283" s="449"/>
      <c r="J283" s="28"/>
      <c r="K283" s="28"/>
      <c r="L283" s="60"/>
      <c r="M283" s="14"/>
      <c r="N283" s="14"/>
      <c r="O283" s="14"/>
      <c r="P283" s="14"/>
      <c r="Q283" s="14"/>
      <c r="R283" s="14"/>
      <c r="S283" s="14"/>
      <c r="T283" s="14"/>
      <c r="U283" s="14"/>
      <c r="V283" s="14"/>
      <c r="W283" s="14"/>
      <c r="X283" s="14"/>
      <c r="Y283" s="14"/>
      <c r="Z283" s="14"/>
      <c r="AA283" s="14"/>
      <c r="AB283" s="14"/>
      <c r="AC283" s="14"/>
      <c r="AD283" s="14"/>
      <c r="AE283" s="14"/>
    </row>
    <row r="284" spans="1:31" x14ac:dyDescent="0.25">
      <c r="A284" s="127"/>
      <c r="B284" s="27"/>
      <c r="C284" s="24"/>
      <c r="D284" s="24"/>
      <c r="E284" s="28"/>
      <c r="F284" s="449"/>
      <c r="G284" s="449"/>
      <c r="H284" s="449"/>
      <c r="I284" s="449"/>
      <c r="J284" s="28"/>
      <c r="K284" s="28"/>
      <c r="L284" s="60"/>
      <c r="M284" s="14"/>
      <c r="N284" s="14"/>
      <c r="O284" s="14"/>
      <c r="P284" s="14"/>
      <c r="Q284" s="14"/>
      <c r="R284" s="14"/>
      <c r="S284" s="14"/>
      <c r="T284" s="14"/>
      <c r="U284" s="14"/>
      <c r="V284" s="14"/>
      <c r="W284" s="14"/>
      <c r="X284" s="14"/>
      <c r="Y284" s="14"/>
      <c r="Z284" s="14"/>
      <c r="AA284" s="14"/>
      <c r="AB284" s="14"/>
      <c r="AC284" s="14"/>
      <c r="AD284" s="14"/>
      <c r="AE284" s="14"/>
    </row>
    <row r="285" spans="1:31" x14ac:dyDescent="0.25">
      <c r="A285" s="127"/>
      <c r="B285" s="27"/>
      <c r="C285" s="24"/>
      <c r="D285" s="24"/>
      <c r="E285" s="28"/>
      <c r="F285" s="449"/>
      <c r="G285" s="449"/>
      <c r="H285" s="449"/>
      <c r="I285" s="449"/>
      <c r="J285" s="28"/>
      <c r="K285" s="28"/>
      <c r="L285" s="60"/>
      <c r="M285" s="14"/>
      <c r="N285" s="14"/>
      <c r="O285" s="14"/>
      <c r="P285" s="14"/>
      <c r="Q285" s="14"/>
      <c r="R285" s="14"/>
      <c r="S285" s="14"/>
      <c r="T285" s="14"/>
      <c r="U285" s="14"/>
      <c r="V285" s="14"/>
      <c r="W285" s="14"/>
      <c r="X285" s="14"/>
      <c r="Y285" s="14"/>
      <c r="Z285" s="14"/>
      <c r="AA285" s="14"/>
      <c r="AB285" s="14"/>
      <c r="AC285" s="14"/>
      <c r="AD285" s="14"/>
      <c r="AE285" s="14"/>
    </row>
    <row r="286" spans="1:31" x14ac:dyDescent="0.25">
      <c r="A286" s="127"/>
      <c r="B286" s="27"/>
      <c r="C286" s="24"/>
      <c r="D286" s="24"/>
      <c r="E286" s="28"/>
      <c r="F286" s="449"/>
      <c r="G286" s="449"/>
      <c r="H286" s="449"/>
      <c r="I286" s="449"/>
      <c r="J286" s="28"/>
      <c r="K286" s="28"/>
      <c r="L286" s="60"/>
      <c r="M286" s="14"/>
      <c r="N286" s="14"/>
      <c r="O286" s="14"/>
      <c r="P286" s="14"/>
      <c r="Q286" s="14"/>
      <c r="R286" s="14"/>
      <c r="S286" s="14"/>
      <c r="T286" s="14"/>
      <c r="U286" s="14"/>
      <c r="V286" s="14"/>
      <c r="W286" s="14"/>
      <c r="X286" s="14"/>
      <c r="Y286" s="14"/>
      <c r="Z286" s="14"/>
      <c r="AA286" s="14"/>
      <c r="AB286" s="14"/>
      <c r="AC286" s="14"/>
      <c r="AD286" s="14"/>
      <c r="AE286" s="14"/>
    </row>
    <row r="287" spans="1:31" x14ac:dyDescent="0.25">
      <c r="A287" s="127"/>
      <c r="B287" s="27"/>
      <c r="C287" s="24"/>
      <c r="D287" s="24"/>
      <c r="E287" s="28"/>
      <c r="F287" s="449"/>
      <c r="G287" s="449"/>
      <c r="H287" s="449"/>
      <c r="I287" s="449"/>
      <c r="J287" s="28"/>
      <c r="K287" s="28"/>
      <c r="L287" s="60"/>
      <c r="M287" s="14"/>
      <c r="N287" s="14"/>
      <c r="O287" s="14"/>
      <c r="P287" s="14"/>
      <c r="Q287" s="14"/>
      <c r="R287" s="14"/>
      <c r="S287" s="14"/>
      <c r="T287" s="14"/>
      <c r="U287" s="14"/>
      <c r="V287" s="14"/>
      <c r="W287" s="14"/>
      <c r="X287" s="14"/>
      <c r="Y287" s="14"/>
      <c r="Z287" s="14"/>
      <c r="AA287" s="14"/>
      <c r="AB287" s="14"/>
      <c r="AC287" s="14"/>
      <c r="AD287" s="14"/>
      <c r="AE287" s="14"/>
    </row>
    <row r="288" spans="1:31" x14ac:dyDescent="0.25">
      <c r="A288" s="127"/>
      <c r="B288" s="27"/>
      <c r="C288" s="24"/>
      <c r="D288" s="24"/>
      <c r="E288" s="28"/>
      <c r="F288" s="449"/>
      <c r="G288" s="449"/>
      <c r="H288" s="449"/>
      <c r="I288" s="449"/>
      <c r="J288" s="28"/>
      <c r="K288" s="28"/>
      <c r="L288" s="60"/>
      <c r="M288" s="14"/>
      <c r="N288" s="14"/>
      <c r="O288" s="14"/>
      <c r="P288" s="14"/>
      <c r="Q288" s="14"/>
      <c r="R288" s="14"/>
      <c r="S288" s="14"/>
      <c r="T288" s="14"/>
      <c r="U288" s="14"/>
      <c r="V288" s="14"/>
      <c r="W288" s="14"/>
      <c r="X288" s="14"/>
      <c r="Y288" s="14"/>
      <c r="Z288" s="14"/>
      <c r="AA288" s="14"/>
      <c r="AB288" s="14"/>
      <c r="AC288" s="14"/>
      <c r="AD288" s="14"/>
      <c r="AE288" s="14"/>
    </row>
    <row r="289" spans="1:31" x14ac:dyDescent="0.25">
      <c r="A289" s="127"/>
      <c r="B289" s="27"/>
      <c r="C289" s="24"/>
      <c r="D289" s="24"/>
      <c r="E289" s="28"/>
      <c r="F289" s="449"/>
      <c r="G289" s="449"/>
      <c r="H289" s="449"/>
      <c r="I289" s="449"/>
      <c r="J289" s="28"/>
      <c r="K289" s="28"/>
      <c r="L289" s="60"/>
      <c r="M289" s="14"/>
      <c r="N289" s="14"/>
      <c r="O289" s="14"/>
      <c r="P289" s="14"/>
      <c r="Q289" s="14"/>
      <c r="R289" s="14"/>
      <c r="S289" s="14"/>
      <c r="T289" s="14"/>
      <c r="U289" s="14"/>
      <c r="V289" s="14"/>
      <c r="W289" s="14"/>
      <c r="X289" s="14"/>
      <c r="Y289" s="14"/>
      <c r="Z289" s="14"/>
      <c r="AA289" s="14"/>
      <c r="AB289" s="14"/>
      <c r="AC289" s="14"/>
      <c r="AD289" s="14"/>
      <c r="AE289" s="14"/>
    </row>
    <row r="290" spans="1:31" x14ac:dyDescent="0.25">
      <c r="A290" s="127"/>
      <c r="B290" s="27"/>
      <c r="C290" s="24"/>
      <c r="D290" s="24"/>
      <c r="E290" s="28"/>
      <c r="F290" s="449"/>
      <c r="G290" s="449"/>
      <c r="H290" s="449"/>
      <c r="I290" s="449"/>
      <c r="J290" s="28"/>
      <c r="K290" s="28"/>
      <c r="L290" s="60"/>
      <c r="M290" s="14"/>
      <c r="N290" s="14"/>
      <c r="O290" s="14"/>
      <c r="P290" s="14"/>
      <c r="Q290" s="14"/>
      <c r="R290" s="14"/>
      <c r="S290" s="14"/>
      <c r="T290" s="14"/>
      <c r="U290" s="14"/>
      <c r="V290" s="14"/>
      <c r="W290" s="14"/>
      <c r="X290" s="14"/>
      <c r="Y290" s="14"/>
      <c r="Z290" s="14"/>
      <c r="AA290" s="14"/>
      <c r="AB290" s="14"/>
      <c r="AC290" s="14"/>
      <c r="AD290" s="14"/>
      <c r="AE290" s="14"/>
    </row>
    <row r="291" spans="1:31" x14ac:dyDescent="0.25">
      <c r="A291" s="127"/>
      <c r="B291" s="27"/>
      <c r="C291" s="28"/>
      <c r="D291" s="28"/>
      <c r="E291" s="24"/>
      <c r="J291" s="24"/>
      <c r="K291" s="24"/>
      <c r="L291" s="60"/>
      <c r="M291" s="14"/>
      <c r="N291" s="14"/>
      <c r="O291" s="14"/>
      <c r="P291" s="14"/>
      <c r="Q291" s="14"/>
      <c r="R291" s="14"/>
      <c r="S291" s="14"/>
      <c r="T291" s="14"/>
      <c r="U291" s="14"/>
      <c r="V291" s="14"/>
      <c r="W291" s="14"/>
      <c r="X291" s="14"/>
      <c r="Y291" s="14"/>
      <c r="Z291" s="14"/>
      <c r="AA291" s="14"/>
      <c r="AB291" s="14"/>
      <c r="AC291" s="14"/>
      <c r="AD291" s="14"/>
      <c r="AE291" s="14"/>
    </row>
    <row r="292" spans="1:31" x14ac:dyDescent="0.25">
      <c r="A292" s="127"/>
      <c r="B292" s="27"/>
      <c r="C292" s="24"/>
      <c r="D292" s="24"/>
      <c r="E292" s="28"/>
      <c r="F292" s="449"/>
      <c r="G292" s="449"/>
      <c r="H292" s="449"/>
      <c r="I292" s="449"/>
      <c r="J292" s="28"/>
      <c r="K292" s="28"/>
      <c r="L292" s="60"/>
      <c r="M292" s="14"/>
      <c r="N292" s="14"/>
      <c r="O292" s="14"/>
      <c r="P292" s="14"/>
      <c r="Q292" s="14"/>
      <c r="R292" s="14"/>
      <c r="S292" s="14"/>
      <c r="T292" s="14"/>
      <c r="U292" s="14"/>
      <c r="V292" s="14"/>
      <c r="W292" s="14"/>
      <c r="X292" s="14"/>
      <c r="Y292" s="14"/>
      <c r="Z292" s="14"/>
      <c r="AA292" s="14"/>
      <c r="AB292" s="14"/>
      <c r="AC292" s="14"/>
      <c r="AD292" s="14"/>
      <c r="AE292" s="14"/>
    </row>
    <row r="293" spans="1:31" x14ac:dyDescent="0.25">
      <c r="A293" s="127"/>
      <c r="B293" s="27"/>
      <c r="C293" s="24"/>
      <c r="D293" s="24"/>
      <c r="E293" s="28"/>
      <c r="F293" s="449"/>
      <c r="G293" s="449"/>
      <c r="H293" s="449"/>
      <c r="I293" s="449"/>
      <c r="J293" s="28"/>
      <c r="K293" s="28"/>
      <c r="L293" s="60"/>
      <c r="M293" s="14"/>
      <c r="N293" s="14"/>
      <c r="O293" s="14"/>
      <c r="P293" s="14"/>
      <c r="Q293" s="14"/>
      <c r="R293" s="14"/>
      <c r="S293" s="14"/>
      <c r="T293" s="14"/>
      <c r="U293" s="14"/>
      <c r="V293" s="14"/>
      <c r="W293" s="14"/>
      <c r="X293" s="14"/>
      <c r="Y293" s="14"/>
      <c r="Z293" s="14"/>
      <c r="AA293" s="14"/>
      <c r="AB293" s="14"/>
      <c r="AC293" s="14"/>
      <c r="AD293" s="14"/>
      <c r="AE293" s="14"/>
    </row>
    <row r="294" spans="1:31" x14ac:dyDescent="0.25">
      <c r="A294" s="127"/>
      <c r="B294" s="27"/>
      <c r="C294" s="24"/>
      <c r="D294" s="24"/>
      <c r="E294" s="28"/>
      <c r="F294" s="449"/>
      <c r="G294" s="449"/>
      <c r="H294" s="449"/>
      <c r="I294" s="449"/>
      <c r="J294" s="28"/>
      <c r="K294" s="28"/>
      <c r="L294" s="60"/>
      <c r="M294" s="14"/>
      <c r="N294" s="14"/>
      <c r="O294" s="14"/>
      <c r="P294" s="14"/>
      <c r="Q294" s="14"/>
      <c r="R294" s="14"/>
      <c r="S294" s="14"/>
      <c r="T294" s="14"/>
      <c r="U294" s="14"/>
      <c r="V294" s="14"/>
      <c r="W294" s="14"/>
      <c r="X294" s="14"/>
      <c r="Y294" s="14"/>
      <c r="Z294" s="14"/>
      <c r="AA294" s="14"/>
      <c r="AB294" s="14"/>
      <c r="AC294" s="14"/>
      <c r="AD294" s="14"/>
      <c r="AE294" s="14"/>
    </row>
    <row r="295" spans="1:31" x14ac:dyDescent="0.25">
      <c r="A295" s="127"/>
      <c r="B295" s="27"/>
      <c r="C295" s="24"/>
      <c r="D295" s="24"/>
      <c r="E295" s="28"/>
      <c r="F295" s="449"/>
      <c r="G295" s="449"/>
      <c r="H295" s="449"/>
      <c r="I295" s="449"/>
      <c r="J295" s="28"/>
      <c r="K295" s="28"/>
      <c r="L295" s="60"/>
      <c r="M295" s="14"/>
      <c r="N295" s="14"/>
      <c r="O295" s="14"/>
      <c r="P295" s="14"/>
      <c r="Q295" s="14"/>
      <c r="R295" s="14"/>
      <c r="S295" s="14"/>
      <c r="T295" s="14"/>
      <c r="U295" s="14"/>
      <c r="V295" s="14"/>
      <c r="W295" s="14"/>
      <c r="X295" s="14"/>
      <c r="Y295" s="14"/>
      <c r="Z295" s="14"/>
      <c r="AA295" s="14"/>
      <c r="AB295" s="14"/>
      <c r="AC295" s="14"/>
      <c r="AD295" s="14"/>
      <c r="AE295" s="14"/>
    </row>
    <row r="296" spans="1:31" x14ac:dyDescent="0.25">
      <c r="A296" s="127"/>
      <c r="B296" s="27"/>
      <c r="C296" s="24"/>
      <c r="D296" s="24"/>
      <c r="E296" s="28"/>
      <c r="F296" s="449"/>
      <c r="G296" s="449"/>
      <c r="H296" s="449"/>
      <c r="I296" s="449"/>
      <c r="J296" s="28"/>
      <c r="K296" s="28"/>
      <c r="L296" s="60"/>
      <c r="M296" s="14"/>
      <c r="N296" s="14"/>
      <c r="O296" s="14"/>
      <c r="P296" s="14"/>
      <c r="Q296" s="14"/>
      <c r="R296" s="14"/>
      <c r="S296" s="14"/>
      <c r="T296" s="14"/>
      <c r="U296" s="14"/>
      <c r="V296" s="14"/>
      <c r="W296" s="14"/>
      <c r="X296" s="14"/>
      <c r="Y296" s="14"/>
      <c r="Z296" s="14"/>
      <c r="AA296" s="14"/>
      <c r="AB296" s="14"/>
      <c r="AC296" s="14"/>
      <c r="AD296" s="14"/>
      <c r="AE296" s="14"/>
    </row>
    <row r="297" spans="1:31" x14ac:dyDescent="0.25">
      <c r="A297" s="127"/>
      <c r="B297" s="27"/>
      <c r="C297" s="24"/>
      <c r="D297" s="24"/>
      <c r="E297" s="28"/>
      <c r="F297" s="449"/>
      <c r="G297" s="449"/>
      <c r="H297" s="449"/>
      <c r="I297" s="449"/>
      <c r="J297" s="28"/>
      <c r="K297" s="28"/>
      <c r="L297" s="60"/>
      <c r="M297" s="14"/>
      <c r="N297" s="14"/>
      <c r="O297" s="14"/>
      <c r="P297" s="14"/>
      <c r="Q297" s="14"/>
      <c r="R297" s="14"/>
      <c r="S297" s="14"/>
      <c r="T297" s="14"/>
      <c r="U297" s="14"/>
      <c r="V297" s="14"/>
      <c r="W297" s="14"/>
      <c r="X297" s="14"/>
      <c r="Y297" s="14"/>
      <c r="Z297" s="14"/>
      <c r="AA297" s="14"/>
      <c r="AB297" s="14"/>
      <c r="AC297" s="14"/>
      <c r="AD297" s="14"/>
      <c r="AE297" s="14"/>
    </row>
    <row r="298" spans="1:31" x14ac:dyDescent="0.25">
      <c r="A298" s="127"/>
      <c r="B298" s="27"/>
      <c r="C298" s="24"/>
      <c r="D298" s="24"/>
      <c r="E298" s="28"/>
      <c r="F298" s="449"/>
      <c r="G298" s="449"/>
      <c r="H298" s="449"/>
      <c r="I298" s="449"/>
      <c r="J298" s="28"/>
      <c r="K298" s="28"/>
      <c r="L298" s="60"/>
      <c r="M298" s="14"/>
      <c r="N298" s="14"/>
      <c r="O298" s="14"/>
      <c r="P298" s="14"/>
      <c r="Q298" s="14"/>
      <c r="R298" s="14"/>
      <c r="S298" s="14"/>
      <c r="T298" s="14"/>
      <c r="U298" s="14"/>
      <c r="V298" s="14"/>
      <c r="W298" s="14"/>
      <c r="X298" s="14"/>
      <c r="Y298" s="14"/>
      <c r="Z298" s="14"/>
      <c r="AA298" s="14"/>
      <c r="AB298" s="14"/>
      <c r="AC298" s="14"/>
      <c r="AD298" s="14"/>
      <c r="AE298" s="14"/>
    </row>
    <row r="299" spans="1:31" x14ac:dyDescent="0.25">
      <c r="A299" s="127"/>
      <c r="B299" s="27"/>
      <c r="C299" s="24"/>
      <c r="D299" s="24"/>
      <c r="E299" s="28"/>
      <c r="F299" s="449"/>
      <c r="G299" s="449"/>
      <c r="H299" s="449"/>
      <c r="I299" s="449"/>
      <c r="J299" s="28"/>
      <c r="K299" s="28"/>
      <c r="L299" s="60"/>
      <c r="M299" s="14"/>
      <c r="N299" s="14"/>
      <c r="O299" s="14"/>
      <c r="P299" s="14"/>
      <c r="Q299" s="14"/>
      <c r="R299" s="14"/>
      <c r="S299" s="14"/>
      <c r="T299" s="14"/>
      <c r="U299" s="14"/>
      <c r="V299" s="14"/>
      <c r="W299" s="14"/>
      <c r="X299" s="14"/>
      <c r="Y299" s="14"/>
      <c r="Z299" s="14"/>
      <c r="AA299" s="14"/>
      <c r="AB299" s="14"/>
      <c r="AC299" s="14"/>
      <c r="AD299" s="14"/>
      <c r="AE299" s="14"/>
    </row>
    <row r="300" spans="1:31" x14ac:dyDescent="0.25">
      <c r="A300" s="127"/>
      <c r="B300" s="27"/>
      <c r="C300" s="24"/>
      <c r="D300" s="24"/>
      <c r="E300" s="28"/>
      <c r="F300" s="449"/>
      <c r="G300" s="449"/>
      <c r="H300" s="449"/>
      <c r="I300" s="449"/>
      <c r="J300" s="28"/>
      <c r="K300" s="28"/>
      <c r="L300" s="60"/>
      <c r="M300" s="14"/>
      <c r="N300" s="14"/>
      <c r="O300" s="14"/>
      <c r="P300" s="14"/>
      <c r="Q300" s="14"/>
      <c r="R300" s="14"/>
      <c r="S300" s="14"/>
      <c r="T300" s="14"/>
      <c r="U300" s="14"/>
      <c r="V300" s="14"/>
      <c r="W300" s="14"/>
      <c r="X300" s="14"/>
      <c r="Y300" s="14"/>
      <c r="Z300" s="14"/>
      <c r="AA300" s="14"/>
      <c r="AB300" s="14"/>
      <c r="AC300" s="14"/>
      <c r="AD300" s="14"/>
      <c r="AE300" s="14"/>
    </row>
    <row r="301" spans="1:31" x14ac:dyDescent="0.25">
      <c r="A301" s="127"/>
      <c r="B301" s="27"/>
      <c r="C301" s="24"/>
      <c r="D301" s="24"/>
      <c r="E301" s="28"/>
      <c r="F301" s="449"/>
      <c r="G301" s="449"/>
      <c r="H301" s="449"/>
      <c r="I301" s="449"/>
      <c r="J301" s="28"/>
      <c r="K301" s="28"/>
      <c r="L301" s="60"/>
      <c r="M301" s="14"/>
      <c r="N301" s="14"/>
      <c r="O301" s="14"/>
      <c r="P301" s="14"/>
      <c r="Q301" s="14"/>
      <c r="R301" s="14"/>
      <c r="S301" s="14"/>
      <c r="T301" s="14"/>
      <c r="U301" s="14"/>
      <c r="V301" s="14"/>
      <c r="W301" s="14"/>
      <c r="X301" s="14"/>
      <c r="Y301" s="14"/>
      <c r="Z301" s="14"/>
      <c r="AA301" s="14"/>
      <c r="AB301" s="14"/>
      <c r="AC301" s="14"/>
      <c r="AD301" s="14"/>
      <c r="AE301" s="14"/>
    </row>
    <row r="302" spans="1:31" x14ac:dyDescent="0.25">
      <c r="A302" s="127"/>
      <c r="B302" s="27"/>
      <c r="C302" s="28"/>
      <c r="D302" s="28"/>
      <c r="E302" s="24"/>
      <c r="J302" s="24"/>
      <c r="K302" s="24"/>
      <c r="L302" s="60"/>
      <c r="M302" s="14"/>
      <c r="N302" s="14"/>
      <c r="O302" s="14"/>
      <c r="P302" s="14"/>
      <c r="Q302" s="14"/>
      <c r="R302" s="14"/>
      <c r="S302" s="14"/>
      <c r="T302" s="14"/>
      <c r="U302" s="14"/>
      <c r="V302" s="14"/>
      <c r="W302" s="14"/>
      <c r="X302" s="14"/>
      <c r="Y302" s="14"/>
      <c r="Z302" s="14"/>
      <c r="AA302" s="14"/>
      <c r="AB302" s="14"/>
      <c r="AC302" s="14"/>
      <c r="AD302" s="14"/>
      <c r="AE302" s="14"/>
    </row>
    <row r="303" spans="1:31" x14ac:dyDescent="0.25">
      <c r="A303" s="127"/>
      <c r="B303" s="27"/>
      <c r="C303" s="24"/>
      <c r="D303" s="24"/>
      <c r="E303" s="28"/>
      <c r="F303" s="449"/>
      <c r="G303" s="449"/>
      <c r="H303" s="449"/>
      <c r="I303" s="449"/>
      <c r="J303" s="28"/>
      <c r="K303" s="28"/>
      <c r="L303" s="60"/>
      <c r="M303" s="14"/>
      <c r="N303" s="14"/>
      <c r="O303" s="14"/>
      <c r="P303" s="14"/>
      <c r="Q303" s="14"/>
      <c r="R303" s="14"/>
      <c r="S303" s="14"/>
      <c r="T303" s="14"/>
      <c r="U303" s="14"/>
      <c r="V303" s="14"/>
      <c r="W303" s="14"/>
      <c r="X303" s="14"/>
      <c r="Y303" s="14"/>
      <c r="Z303" s="14"/>
      <c r="AA303" s="14"/>
      <c r="AB303" s="14"/>
      <c r="AC303" s="14"/>
      <c r="AD303" s="14"/>
      <c r="AE303" s="14"/>
    </row>
    <row r="304" spans="1:31" x14ac:dyDescent="0.25">
      <c r="A304" s="127"/>
      <c r="B304" s="27"/>
      <c r="C304" s="24"/>
      <c r="D304" s="24"/>
      <c r="E304" s="28"/>
      <c r="F304" s="449"/>
      <c r="G304" s="449"/>
      <c r="H304" s="449"/>
      <c r="I304" s="449"/>
      <c r="J304" s="28"/>
      <c r="K304" s="28"/>
      <c r="L304" s="60"/>
      <c r="M304" s="14"/>
      <c r="N304" s="14"/>
      <c r="O304" s="14"/>
      <c r="P304" s="14"/>
      <c r="Q304" s="14"/>
      <c r="R304" s="14"/>
      <c r="S304" s="14"/>
      <c r="T304" s="14"/>
      <c r="U304" s="14"/>
      <c r="V304" s="14"/>
      <c r="W304" s="14"/>
      <c r="X304" s="14"/>
      <c r="Y304" s="14"/>
      <c r="Z304" s="14"/>
      <c r="AA304" s="14"/>
      <c r="AB304" s="14"/>
      <c r="AC304" s="14"/>
      <c r="AD304" s="14"/>
      <c r="AE304" s="14"/>
    </row>
    <row r="305" spans="1:31" x14ac:dyDescent="0.25">
      <c r="A305" s="127"/>
      <c r="B305" s="27"/>
      <c r="C305" s="24"/>
      <c r="D305" s="24"/>
      <c r="E305" s="28"/>
      <c r="F305" s="449"/>
      <c r="G305" s="449"/>
      <c r="H305" s="449"/>
      <c r="I305" s="449"/>
      <c r="J305" s="28"/>
      <c r="K305" s="28"/>
      <c r="L305" s="60"/>
      <c r="M305" s="14"/>
      <c r="N305" s="14"/>
      <c r="O305" s="14"/>
      <c r="P305" s="14"/>
      <c r="Q305" s="14"/>
      <c r="R305" s="14"/>
      <c r="S305" s="14"/>
      <c r="T305" s="14"/>
      <c r="U305" s="14"/>
      <c r="V305" s="14"/>
      <c r="W305" s="14"/>
      <c r="X305" s="14"/>
      <c r="Y305" s="14"/>
      <c r="Z305" s="14"/>
      <c r="AA305" s="14"/>
      <c r="AB305" s="14"/>
      <c r="AC305" s="14"/>
      <c r="AD305" s="14"/>
      <c r="AE305" s="14"/>
    </row>
    <row r="306" spans="1:31" x14ac:dyDescent="0.25">
      <c r="A306" s="127"/>
      <c r="B306" s="27"/>
      <c r="C306" s="24"/>
      <c r="D306" s="24"/>
      <c r="E306" s="28"/>
      <c r="F306" s="449"/>
      <c r="G306" s="449"/>
      <c r="H306" s="449"/>
      <c r="I306" s="449"/>
      <c r="J306" s="28"/>
      <c r="K306" s="28"/>
      <c r="L306" s="60"/>
      <c r="M306" s="14"/>
      <c r="N306" s="14"/>
      <c r="O306" s="14"/>
      <c r="P306" s="14"/>
      <c r="Q306" s="14"/>
      <c r="R306" s="14"/>
      <c r="S306" s="14"/>
      <c r="T306" s="14"/>
      <c r="U306" s="14"/>
      <c r="V306" s="14"/>
      <c r="W306" s="14"/>
      <c r="X306" s="14"/>
      <c r="Y306" s="14"/>
      <c r="Z306" s="14"/>
      <c r="AA306" s="14"/>
      <c r="AB306" s="14"/>
      <c r="AC306" s="14"/>
      <c r="AD306" s="14"/>
      <c r="AE306" s="14"/>
    </row>
    <row r="307" spans="1:31" x14ac:dyDescent="0.25">
      <c r="A307" s="127"/>
      <c r="B307" s="27"/>
      <c r="C307" s="24"/>
      <c r="D307" s="24"/>
      <c r="E307" s="28"/>
      <c r="F307" s="449"/>
      <c r="G307" s="449"/>
      <c r="H307" s="449"/>
      <c r="I307" s="449"/>
      <c r="J307" s="28"/>
      <c r="K307" s="28"/>
      <c r="L307" s="60"/>
      <c r="M307" s="14"/>
      <c r="N307" s="14"/>
      <c r="O307" s="14"/>
      <c r="P307" s="14"/>
      <c r="Q307" s="14"/>
      <c r="R307" s="14"/>
      <c r="S307" s="14"/>
      <c r="T307" s="14"/>
      <c r="U307" s="14"/>
      <c r="V307" s="14"/>
      <c r="W307" s="14"/>
      <c r="X307" s="14"/>
      <c r="Y307" s="14"/>
      <c r="Z307" s="14"/>
      <c r="AA307" s="14"/>
      <c r="AB307" s="14"/>
      <c r="AC307" s="14"/>
      <c r="AD307" s="14"/>
      <c r="AE307" s="14"/>
    </row>
    <row r="308" spans="1:31" x14ac:dyDescent="0.25">
      <c r="A308" s="127"/>
      <c r="B308" s="27"/>
      <c r="C308" s="24"/>
      <c r="D308" s="24"/>
      <c r="E308" s="28"/>
      <c r="F308" s="449"/>
      <c r="G308" s="449"/>
      <c r="H308" s="449"/>
      <c r="I308" s="449"/>
      <c r="J308" s="28"/>
      <c r="K308" s="28"/>
      <c r="L308" s="60"/>
      <c r="M308" s="14"/>
      <c r="N308" s="14"/>
      <c r="O308" s="14"/>
      <c r="P308" s="14"/>
      <c r="Q308" s="14"/>
      <c r="R308" s="14"/>
      <c r="S308" s="14"/>
      <c r="T308" s="14"/>
      <c r="U308" s="14"/>
      <c r="V308" s="14"/>
      <c r="W308" s="14"/>
      <c r="X308" s="14"/>
      <c r="Y308" s="14"/>
      <c r="Z308" s="14"/>
      <c r="AA308" s="14"/>
      <c r="AB308" s="14"/>
      <c r="AC308" s="14"/>
      <c r="AD308" s="14"/>
      <c r="AE308" s="14"/>
    </row>
    <row r="309" spans="1:31" x14ac:dyDescent="0.25">
      <c r="A309" s="127"/>
      <c r="B309" s="27"/>
      <c r="C309" s="24"/>
      <c r="D309" s="24"/>
      <c r="E309" s="28"/>
      <c r="F309" s="449"/>
      <c r="G309" s="449"/>
      <c r="H309" s="449"/>
      <c r="I309" s="449"/>
      <c r="J309" s="28"/>
      <c r="K309" s="28"/>
      <c r="L309" s="60"/>
      <c r="M309" s="14"/>
      <c r="N309" s="14"/>
      <c r="O309" s="14"/>
      <c r="P309" s="14"/>
      <c r="Q309" s="14"/>
      <c r="R309" s="14"/>
      <c r="S309" s="14"/>
      <c r="T309" s="14"/>
      <c r="U309" s="14"/>
      <c r="V309" s="14"/>
      <c r="W309" s="14"/>
      <c r="X309" s="14"/>
      <c r="Y309" s="14"/>
      <c r="Z309" s="14"/>
      <c r="AA309" s="14"/>
      <c r="AB309" s="14"/>
      <c r="AC309" s="14"/>
      <c r="AD309" s="14"/>
      <c r="AE309" s="14"/>
    </row>
    <row r="310" spans="1:31" x14ac:dyDescent="0.25">
      <c r="A310" s="127"/>
      <c r="B310" s="27"/>
      <c r="C310" s="24"/>
      <c r="D310" s="24"/>
      <c r="E310" s="28"/>
      <c r="F310" s="449"/>
      <c r="G310" s="449"/>
      <c r="H310" s="449"/>
      <c r="I310" s="449"/>
      <c r="J310" s="28"/>
      <c r="K310" s="28"/>
      <c r="L310" s="60"/>
      <c r="M310" s="14"/>
      <c r="N310" s="14"/>
      <c r="O310" s="14"/>
      <c r="P310" s="14"/>
      <c r="Q310" s="14"/>
      <c r="R310" s="14"/>
      <c r="S310" s="14"/>
      <c r="T310" s="14"/>
      <c r="U310" s="14"/>
      <c r="V310" s="14"/>
      <c r="W310" s="14"/>
      <c r="X310" s="14"/>
      <c r="Y310" s="14"/>
      <c r="Z310" s="14"/>
      <c r="AA310" s="14"/>
      <c r="AB310" s="14"/>
      <c r="AC310" s="14"/>
      <c r="AD310" s="14"/>
      <c r="AE310" s="14"/>
    </row>
    <row r="311" spans="1:31" x14ac:dyDescent="0.25">
      <c r="A311" s="127"/>
      <c r="B311" s="27"/>
      <c r="C311" s="24"/>
      <c r="D311" s="24"/>
      <c r="E311" s="28"/>
      <c r="F311" s="449"/>
      <c r="G311" s="449"/>
      <c r="H311" s="449"/>
      <c r="I311" s="449"/>
      <c r="J311" s="28"/>
      <c r="K311" s="28"/>
      <c r="L311" s="60"/>
      <c r="M311" s="14"/>
      <c r="N311" s="14"/>
      <c r="O311" s="14"/>
      <c r="P311" s="14"/>
      <c r="Q311" s="14"/>
      <c r="R311" s="14"/>
      <c r="S311" s="14"/>
      <c r="T311" s="14"/>
      <c r="U311" s="14"/>
      <c r="V311" s="14"/>
      <c r="W311" s="14"/>
      <c r="X311" s="14"/>
      <c r="Y311" s="14"/>
      <c r="Z311" s="14"/>
      <c r="AA311" s="14"/>
      <c r="AB311" s="14"/>
      <c r="AC311" s="14"/>
      <c r="AD311" s="14"/>
      <c r="AE311" s="14"/>
    </row>
    <row r="312" spans="1:31" x14ac:dyDescent="0.25">
      <c r="A312" s="127"/>
      <c r="B312" s="27"/>
      <c r="C312" s="24"/>
      <c r="D312" s="24"/>
      <c r="E312" s="28"/>
      <c r="F312" s="449"/>
      <c r="G312" s="449"/>
      <c r="H312" s="449"/>
      <c r="I312" s="449"/>
      <c r="J312" s="28"/>
      <c r="K312" s="28"/>
      <c r="L312" s="60"/>
      <c r="M312" s="14"/>
      <c r="N312" s="14"/>
      <c r="O312" s="14"/>
      <c r="P312" s="14"/>
      <c r="Q312" s="14"/>
      <c r="R312" s="14"/>
      <c r="S312" s="14"/>
      <c r="T312" s="14"/>
      <c r="U312" s="14"/>
      <c r="V312" s="14"/>
      <c r="W312" s="14"/>
      <c r="X312" s="14"/>
      <c r="Y312" s="14"/>
      <c r="Z312" s="14"/>
      <c r="AA312" s="14"/>
      <c r="AB312" s="14"/>
      <c r="AC312" s="14"/>
      <c r="AD312" s="14"/>
      <c r="AE312" s="14"/>
    </row>
    <row r="313" spans="1:31" x14ac:dyDescent="0.25">
      <c r="A313" s="127"/>
      <c r="B313" s="29"/>
      <c r="C313" s="23"/>
      <c r="D313" s="23"/>
      <c r="E313" s="24"/>
      <c r="J313" s="24"/>
      <c r="K313" s="24"/>
      <c r="L313" s="60"/>
      <c r="M313" s="14"/>
      <c r="N313" s="14"/>
      <c r="O313" s="14"/>
      <c r="P313" s="14"/>
      <c r="Q313" s="14"/>
      <c r="R313" s="14"/>
      <c r="S313" s="14"/>
      <c r="T313" s="14"/>
      <c r="U313" s="14"/>
      <c r="V313" s="14"/>
      <c r="W313" s="14"/>
      <c r="X313" s="14"/>
      <c r="Y313" s="14"/>
      <c r="Z313" s="14"/>
      <c r="AA313" s="14"/>
      <c r="AB313" s="14"/>
      <c r="AC313" s="14"/>
      <c r="AD313" s="14"/>
      <c r="AE313" s="14"/>
    </row>
    <row r="314" spans="1:31" x14ac:dyDescent="0.25">
      <c r="A314" s="127"/>
      <c r="B314" s="27"/>
      <c r="C314" s="28"/>
      <c r="D314" s="28"/>
      <c r="E314" s="24"/>
      <c r="J314" s="24"/>
      <c r="K314" s="24"/>
      <c r="L314" s="60"/>
      <c r="M314" s="14"/>
      <c r="N314" s="14"/>
      <c r="O314" s="14"/>
      <c r="P314" s="14"/>
      <c r="Q314" s="14"/>
      <c r="R314" s="14"/>
      <c r="S314" s="14"/>
      <c r="T314" s="14"/>
      <c r="U314" s="14"/>
      <c r="V314" s="14"/>
      <c r="W314" s="14"/>
      <c r="X314" s="14"/>
      <c r="Y314" s="14"/>
      <c r="Z314" s="14"/>
      <c r="AA314" s="14"/>
      <c r="AB314" s="14"/>
      <c r="AC314" s="14"/>
      <c r="AD314" s="14"/>
      <c r="AE314" s="14"/>
    </row>
    <row r="315" spans="1:31" x14ac:dyDescent="0.25">
      <c r="A315" s="127"/>
      <c r="B315" s="27"/>
      <c r="C315" s="28"/>
      <c r="D315" s="28"/>
      <c r="E315" s="24"/>
      <c r="J315" s="24"/>
      <c r="K315" s="24"/>
      <c r="L315" s="60"/>
      <c r="M315" s="14"/>
      <c r="N315" s="14"/>
      <c r="O315" s="14"/>
      <c r="P315" s="14"/>
      <c r="Q315" s="14"/>
      <c r="R315" s="14"/>
      <c r="S315" s="14"/>
      <c r="T315" s="14"/>
      <c r="U315" s="14"/>
      <c r="V315" s="14"/>
      <c r="W315" s="14"/>
      <c r="X315" s="14"/>
      <c r="Y315" s="14"/>
      <c r="Z315" s="14"/>
      <c r="AA315" s="14"/>
      <c r="AB315" s="14"/>
      <c r="AC315" s="14"/>
      <c r="AD315" s="14"/>
      <c r="AE315" s="14"/>
    </row>
    <row r="316" spans="1:31" x14ac:dyDescent="0.25">
      <c r="A316" s="127"/>
      <c r="B316" s="27"/>
      <c r="C316" s="28"/>
      <c r="D316" s="28"/>
      <c r="E316" s="24"/>
      <c r="J316" s="24"/>
      <c r="K316" s="24"/>
      <c r="L316" s="60"/>
      <c r="M316" s="14"/>
      <c r="N316" s="14"/>
      <c r="O316" s="14"/>
      <c r="P316" s="14"/>
      <c r="Q316" s="14"/>
      <c r="R316" s="14"/>
      <c r="S316" s="14"/>
      <c r="T316" s="14"/>
      <c r="U316" s="14"/>
      <c r="V316" s="14"/>
      <c r="W316" s="14"/>
      <c r="X316" s="14"/>
      <c r="Y316" s="14"/>
      <c r="Z316" s="14"/>
      <c r="AA316" s="14"/>
      <c r="AB316" s="14"/>
      <c r="AC316" s="14"/>
      <c r="AD316" s="14"/>
      <c r="AE316" s="14"/>
    </row>
    <row r="317" spans="1:31" x14ac:dyDescent="0.25">
      <c r="A317" s="127"/>
      <c r="B317" s="27"/>
      <c r="C317" s="24"/>
      <c r="D317" s="24"/>
      <c r="E317" s="28"/>
      <c r="F317" s="449"/>
      <c r="G317" s="449"/>
      <c r="H317" s="449"/>
      <c r="I317" s="449"/>
      <c r="J317" s="28"/>
      <c r="K317" s="28"/>
      <c r="L317" s="60"/>
      <c r="M317" s="14"/>
      <c r="N317" s="14"/>
      <c r="O317" s="14"/>
      <c r="P317" s="14"/>
      <c r="Q317" s="14"/>
      <c r="R317" s="14"/>
      <c r="S317" s="14"/>
      <c r="T317" s="14"/>
      <c r="U317" s="14"/>
      <c r="V317" s="14"/>
      <c r="W317" s="14"/>
      <c r="X317" s="14"/>
      <c r="Y317" s="14"/>
      <c r="Z317" s="14"/>
      <c r="AA317" s="14"/>
      <c r="AB317" s="14"/>
      <c r="AC317" s="14"/>
      <c r="AD317" s="14"/>
      <c r="AE317" s="14"/>
    </row>
    <row r="318" spans="1:31" x14ac:dyDescent="0.25">
      <c r="A318" s="127"/>
      <c r="B318" s="27"/>
      <c r="C318" s="24"/>
      <c r="D318" s="24"/>
      <c r="E318" s="28"/>
      <c r="F318" s="449"/>
      <c r="G318" s="449"/>
      <c r="H318" s="449"/>
      <c r="I318" s="449"/>
      <c r="J318" s="28"/>
      <c r="K318" s="28"/>
      <c r="L318" s="60"/>
      <c r="M318" s="14"/>
      <c r="N318" s="14"/>
      <c r="O318" s="14"/>
      <c r="P318" s="14"/>
      <c r="Q318" s="14"/>
      <c r="R318" s="14"/>
      <c r="S318" s="14"/>
      <c r="T318" s="14"/>
      <c r="U318" s="14"/>
      <c r="V318" s="14"/>
      <c r="W318" s="14"/>
      <c r="X318" s="14"/>
      <c r="Y318" s="14"/>
      <c r="Z318" s="14"/>
      <c r="AA318" s="14"/>
      <c r="AB318" s="14"/>
      <c r="AC318" s="14"/>
      <c r="AD318" s="14"/>
      <c r="AE318" s="14"/>
    </row>
    <row r="319" spans="1:31" x14ac:dyDescent="0.25">
      <c r="A319" s="127"/>
      <c r="B319" s="27"/>
      <c r="C319" s="24"/>
      <c r="D319" s="24"/>
      <c r="E319" s="28"/>
      <c r="F319" s="449"/>
      <c r="G319" s="449"/>
      <c r="H319" s="449"/>
      <c r="I319" s="449"/>
      <c r="J319" s="28"/>
      <c r="K319" s="28"/>
      <c r="L319" s="60"/>
      <c r="M319" s="14"/>
      <c r="N319" s="14"/>
      <c r="O319" s="14"/>
      <c r="P319" s="14"/>
      <c r="Q319" s="14"/>
      <c r="R319" s="14"/>
      <c r="S319" s="14"/>
      <c r="T319" s="14"/>
      <c r="U319" s="14"/>
      <c r="V319" s="14"/>
      <c r="W319" s="14"/>
      <c r="X319" s="14"/>
      <c r="Y319" s="14"/>
      <c r="Z319" s="14"/>
      <c r="AA319" s="14"/>
      <c r="AB319" s="14"/>
      <c r="AC319" s="14"/>
      <c r="AD319" s="14"/>
      <c r="AE319" s="14"/>
    </row>
    <row r="320" spans="1:31" x14ac:dyDescent="0.25">
      <c r="A320" s="127"/>
      <c r="B320" s="27"/>
      <c r="C320" s="24"/>
      <c r="D320" s="24"/>
      <c r="E320" s="28"/>
      <c r="F320" s="449"/>
      <c r="G320" s="449"/>
      <c r="H320" s="449"/>
      <c r="I320" s="449"/>
      <c r="J320" s="28"/>
      <c r="K320" s="28"/>
      <c r="L320" s="60"/>
      <c r="M320" s="14"/>
      <c r="N320" s="14"/>
      <c r="O320" s="14"/>
      <c r="P320" s="14"/>
      <c r="Q320" s="14"/>
      <c r="R320" s="14"/>
      <c r="S320" s="14"/>
      <c r="T320" s="14"/>
      <c r="U320" s="14"/>
      <c r="V320" s="14"/>
      <c r="W320" s="14"/>
      <c r="X320" s="14"/>
      <c r="Y320" s="14"/>
      <c r="Z320" s="14"/>
      <c r="AA320" s="14"/>
      <c r="AB320" s="14"/>
      <c r="AC320" s="14"/>
      <c r="AD320" s="14"/>
      <c r="AE320" s="14"/>
    </row>
    <row r="321" spans="1:31" x14ac:dyDescent="0.25">
      <c r="A321" s="127"/>
      <c r="B321" s="27"/>
      <c r="C321" s="24"/>
      <c r="D321" s="24"/>
      <c r="E321" s="28"/>
      <c r="F321" s="449"/>
      <c r="G321" s="449"/>
      <c r="H321" s="449"/>
      <c r="I321" s="449"/>
      <c r="J321" s="28"/>
      <c r="K321" s="28"/>
      <c r="L321" s="60"/>
      <c r="M321" s="14"/>
      <c r="N321" s="14"/>
      <c r="O321" s="14"/>
      <c r="P321" s="14"/>
      <c r="Q321" s="14"/>
      <c r="R321" s="14"/>
      <c r="S321" s="14"/>
      <c r="T321" s="14"/>
      <c r="U321" s="14"/>
      <c r="V321" s="14"/>
      <c r="W321" s="14"/>
      <c r="X321" s="14"/>
      <c r="Y321" s="14"/>
      <c r="Z321" s="14"/>
      <c r="AA321" s="14"/>
      <c r="AB321" s="14"/>
      <c r="AC321" s="14"/>
      <c r="AD321" s="14"/>
      <c r="AE321" s="14"/>
    </row>
    <row r="322" spans="1:31" x14ac:dyDescent="0.25">
      <c r="A322" s="127"/>
      <c r="B322" s="27"/>
      <c r="C322" s="24"/>
      <c r="D322" s="24"/>
      <c r="E322" s="28"/>
      <c r="F322" s="449"/>
      <c r="G322" s="449"/>
      <c r="H322" s="449"/>
      <c r="I322" s="449"/>
      <c r="J322" s="28"/>
      <c r="K322" s="28"/>
      <c r="L322" s="60"/>
      <c r="M322" s="14"/>
      <c r="N322" s="14"/>
      <c r="O322" s="14"/>
      <c r="P322" s="14"/>
      <c r="Q322" s="14"/>
      <c r="R322" s="14"/>
      <c r="S322" s="14"/>
      <c r="T322" s="14"/>
      <c r="U322" s="14"/>
      <c r="V322" s="14"/>
      <c r="W322" s="14"/>
      <c r="X322" s="14"/>
      <c r="Y322" s="14"/>
      <c r="Z322" s="14"/>
      <c r="AA322" s="14"/>
      <c r="AB322" s="14"/>
      <c r="AC322" s="14"/>
      <c r="AD322" s="14"/>
      <c r="AE322" s="14"/>
    </row>
    <row r="323" spans="1:31" x14ac:dyDescent="0.25">
      <c r="A323" s="127"/>
      <c r="B323" s="27"/>
      <c r="C323" s="24"/>
      <c r="D323" s="24"/>
      <c r="E323" s="28"/>
      <c r="F323" s="449"/>
      <c r="G323" s="449"/>
      <c r="H323" s="449"/>
      <c r="I323" s="449"/>
      <c r="J323" s="28"/>
      <c r="K323" s="28"/>
      <c r="L323" s="60"/>
      <c r="M323" s="14"/>
      <c r="N323" s="14"/>
      <c r="O323" s="14"/>
      <c r="P323" s="14"/>
      <c r="Q323" s="14"/>
      <c r="R323" s="14"/>
      <c r="S323" s="14"/>
      <c r="T323" s="14"/>
      <c r="U323" s="14"/>
      <c r="V323" s="14"/>
      <c r="W323" s="14"/>
      <c r="X323" s="14"/>
      <c r="Y323" s="14"/>
      <c r="Z323" s="14"/>
      <c r="AA323" s="14"/>
      <c r="AB323" s="14"/>
      <c r="AC323" s="14"/>
      <c r="AD323" s="14"/>
      <c r="AE323" s="14"/>
    </row>
    <row r="324" spans="1:31" x14ac:dyDescent="0.25">
      <c r="A324" s="127"/>
      <c r="B324" s="27"/>
      <c r="C324" s="24"/>
      <c r="D324" s="24"/>
      <c r="E324" s="28"/>
      <c r="F324" s="449"/>
      <c r="G324" s="449"/>
      <c r="H324" s="449"/>
      <c r="I324" s="449"/>
      <c r="J324" s="28"/>
      <c r="K324" s="28"/>
      <c r="L324" s="60"/>
      <c r="M324" s="14"/>
      <c r="N324" s="14"/>
      <c r="O324" s="14"/>
      <c r="P324" s="14"/>
      <c r="Q324" s="14"/>
      <c r="R324" s="14"/>
      <c r="S324" s="14"/>
      <c r="T324" s="14"/>
      <c r="U324" s="14"/>
      <c r="V324" s="14"/>
      <c r="W324" s="14"/>
      <c r="X324" s="14"/>
      <c r="Y324" s="14"/>
      <c r="Z324" s="14"/>
      <c r="AA324" s="14"/>
      <c r="AB324" s="14"/>
      <c r="AC324" s="14"/>
      <c r="AD324" s="14"/>
      <c r="AE324" s="14"/>
    </row>
    <row r="325" spans="1:31" x14ac:dyDescent="0.25">
      <c r="A325" s="127"/>
      <c r="B325" s="27"/>
      <c r="C325" s="24"/>
      <c r="D325" s="24"/>
      <c r="E325" s="28"/>
      <c r="F325" s="449"/>
      <c r="G325" s="449"/>
      <c r="H325" s="449"/>
      <c r="I325" s="449"/>
      <c r="J325" s="28"/>
      <c r="K325" s="28"/>
      <c r="L325" s="60"/>
      <c r="M325" s="14"/>
      <c r="N325" s="14"/>
      <c r="O325" s="14"/>
      <c r="P325" s="14"/>
      <c r="Q325" s="14"/>
      <c r="R325" s="14"/>
      <c r="S325" s="14"/>
      <c r="T325" s="14"/>
      <c r="U325" s="14"/>
      <c r="V325" s="14"/>
      <c r="W325" s="14"/>
      <c r="X325" s="14"/>
      <c r="Y325" s="14"/>
      <c r="Z325" s="14"/>
      <c r="AA325" s="14"/>
      <c r="AB325" s="14"/>
      <c r="AC325" s="14"/>
      <c r="AD325" s="14"/>
      <c r="AE325" s="14"/>
    </row>
    <row r="326" spans="1:31" x14ac:dyDescent="0.25">
      <c r="A326" s="127"/>
      <c r="B326" s="27"/>
      <c r="C326" s="24"/>
      <c r="D326" s="24"/>
      <c r="E326" s="28"/>
      <c r="F326" s="449"/>
      <c r="G326" s="449"/>
      <c r="H326" s="449"/>
      <c r="I326" s="449"/>
      <c r="J326" s="28"/>
      <c r="K326" s="28"/>
      <c r="L326" s="60"/>
      <c r="M326" s="14"/>
      <c r="N326" s="14"/>
      <c r="O326" s="14"/>
      <c r="P326" s="14"/>
      <c r="Q326" s="14"/>
      <c r="R326" s="14"/>
      <c r="S326" s="14"/>
      <c r="T326" s="14"/>
      <c r="U326" s="14"/>
      <c r="V326" s="14"/>
      <c r="W326" s="14"/>
      <c r="X326" s="14"/>
      <c r="Y326" s="14"/>
      <c r="Z326" s="14"/>
      <c r="AA326" s="14"/>
      <c r="AB326" s="14"/>
      <c r="AC326" s="14"/>
      <c r="AD326" s="14"/>
      <c r="AE326" s="14"/>
    </row>
    <row r="327" spans="1:31" x14ac:dyDescent="0.25">
      <c r="A327" s="127"/>
      <c r="B327" s="27"/>
      <c r="C327" s="28"/>
      <c r="D327" s="28"/>
      <c r="E327" s="24"/>
      <c r="J327" s="24"/>
      <c r="K327" s="24"/>
      <c r="L327" s="60"/>
      <c r="M327" s="14"/>
      <c r="N327" s="14"/>
      <c r="O327" s="14"/>
      <c r="P327" s="14"/>
      <c r="Q327" s="14"/>
      <c r="R327" s="14"/>
      <c r="S327" s="14"/>
      <c r="T327" s="14"/>
      <c r="U327" s="14"/>
      <c r="V327" s="14"/>
      <c r="W327" s="14"/>
      <c r="X327" s="14"/>
      <c r="Y327" s="14"/>
      <c r="Z327" s="14"/>
      <c r="AA327" s="14"/>
      <c r="AB327" s="14"/>
      <c r="AC327" s="14"/>
      <c r="AD327" s="14"/>
      <c r="AE327" s="14"/>
    </row>
    <row r="328" spans="1:31" x14ac:dyDescent="0.25">
      <c r="A328" s="127"/>
      <c r="B328" s="27"/>
      <c r="C328" s="24"/>
      <c r="D328" s="24"/>
      <c r="E328" s="28"/>
      <c r="F328" s="449"/>
      <c r="G328" s="449"/>
      <c r="H328" s="449"/>
      <c r="I328" s="449"/>
      <c r="J328" s="28"/>
      <c r="K328" s="28"/>
      <c r="L328" s="60"/>
      <c r="M328" s="14"/>
      <c r="N328" s="14"/>
      <c r="O328" s="14"/>
      <c r="P328" s="14"/>
      <c r="Q328" s="14"/>
      <c r="R328" s="14"/>
      <c r="S328" s="14"/>
      <c r="T328" s="14"/>
      <c r="U328" s="14"/>
      <c r="V328" s="14"/>
      <c r="W328" s="14"/>
      <c r="X328" s="14"/>
      <c r="Y328" s="14"/>
      <c r="Z328" s="14"/>
      <c r="AA328" s="14"/>
      <c r="AB328" s="14"/>
      <c r="AC328" s="14"/>
      <c r="AD328" s="14"/>
      <c r="AE328" s="14"/>
    </row>
    <row r="329" spans="1:31" x14ac:dyDescent="0.25">
      <c r="A329" s="127"/>
      <c r="B329" s="27"/>
      <c r="C329" s="24"/>
      <c r="D329" s="24"/>
      <c r="E329" s="28"/>
      <c r="F329" s="449"/>
      <c r="G329" s="449"/>
      <c r="H329" s="449"/>
      <c r="I329" s="449"/>
      <c r="J329" s="28"/>
      <c r="K329" s="28"/>
      <c r="L329" s="60"/>
      <c r="M329" s="14"/>
      <c r="N329" s="14"/>
      <c r="O329" s="14"/>
      <c r="P329" s="14"/>
      <c r="Q329" s="14"/>
      <c r="R329" s="14"/>
      <c r="S329" s="14"/>
      <c r="T329" s="14"/>
      <c r="U329" s="14"/>
      <c r="V329" s="14"/>
      <c r="W329" s="14"/>
      <c r="X329" s="14"/>
      <c r="Y329" s="14"/>
      <c r="Z329" s="14"/>
      <c r="AA329" s="14"/>
      <c r="AB329" s="14"/>
      <c r="AC329" s="14"/>
      <c r="AD329" s="14"/>
      <c r="AE329" s="14"/>
    </row>
    <row r="330" spans="1:31" x14ac:dyDescent="0.25">
      <c r="A330" s="127"/>
      <c r="B330" s="27"/>
      <c r="C330" s="24"/>
      <c r="D330" s="24"/>
      <c r="E330" s="28"/>
      <c r="F330" s="449"/>
      <c r="G330" s="449"/>
      <c r="H330" s="449"/>
      <c r="I330" s="449"/>
      <c r="J330" s="28"/>
      <c r="K330" s="28"/>
      <c r="L330" s="60"/>
      <c r="M330" s="14"/>
      <c r="N330" s="14"/>
      <c r="O330" s="14"/>
      <c r="P330" s="14"/>
      <c r="Q330" s="14"/>
      <c r="R330" s="14"/>
      <c r="S330" s="14"/>
      <c r="T330" s="14"/>
      <c r="U330" s="14"/>
      <c r="V330" s="14"/>
      <c r="W330" s="14"/>
      <c r="X330" s="14"/>
      <c r="Y330" s="14"/>
      <c r="Z330" s="14"/>
      <c r="AA330" s="14"/>
      <c r="AB330" s="14"/>
      <c r="AC330" s="14"/>
      <c r="AD330" s="14"/>
      <c r="AE330" s="14"/>
    </row>
    <row r="331" spans="1:31" x14ac:dyDescent="0.25">
      <c r="A331" s="127"/>
      <c r="B331" s="27"/>
      <c r="C331" s="24"/>
      <c r="D331" s="24"/>
      <c r="E331" s="28"/>
      <c r="F331" s="449"/>
      <c r="G331" s="449"/>
      <c r="H331" s="449"/>
      <c r="I331" s="449"/>
      <c r="J331" s="28"/>
      <c r="K331" s="28"/>
    </row>
    <row r="332" spans="1:31" x14ac:dyDescent="0.25">
      <c r="B332" s="27"/>
      <c r="C332" s="24"/>
      <c r="D332" s="24"/>
      <c r="E332" s="28"/>
      <c r="F332" s="449"/>
      <c r="G332" s="449"/>
      <c r="H332" s="449"/>
      <c r="I332" s="449"/>
      <c r="J332" s="28"/>
      <c r="K332" s="28"/>
      <c r="L332" s="18"/>
      <c r="M332" s="17"/>
      <c r="N332" s="17"/>
      <c r="O332" s="17"/>
      <c r="P332" s="17"/>
      <c r="Q332" s="17"/>
      <c r="R332" s="17"/>
      <c r="S332" s="17"/>
      <c r="T332" s="17"/>
      <c r="U332" s="17"/>
      <c r="V332" s="17"/>
      <c r="W332" s="17"/>
      <c r="X332" s="17"/>
      <c r="Y332" s="17"/>
      <c r="Z332" s="17"/>
      <c r="AA332" s="17"/>
      <c r="AB332" s="17"/>
      <c r="AC332" s="17"/>
      <c r="AD332" s="17"/>
      <c r="AE332" s="17"/>
    </row>
    <row r="333" spans="1:31" s="12" customFormat="1" x14ac:dyDescent="0.25">
      <c r="A333" s="128"/>
      <c r="B333" s="27"/>
      <c r="C333" s="24"/>
      <c r="D333" s="24"/>
      <c r="E333" s="28"/>
      <c r="F333" s="449"/>
      <c r="G333" s="449"/>
      <c r="H333" s="449"/>
      <c r="I333" s="449"/>
      <c r="J333" s="28"/>
      <c r="K333" s="28"/>
      <c r="L333" s="49"/>
    </row>
    <row r="334" spans="1:31" s="12" customFormat="1" x14ac:dyDescent="0.25">
      <c r="A334" s="128"/>
      <c r="B334" s="27"/>
      <c r="C334" s="24"/>
      <c r="D334" s="24"/>
      <c r="E334" s="28"/>
      <c r="F334" s="449"/>
      <c r="G334" s="449"/>
      <c r="H334" s="449"/>
      <c r="I334" s="449"/>
      <c r="J334" s="28"/>
      <c r="K334" s="28"/>
      <c r="L334" s="49"/>
    </row>
    <row r="335" spans="1:31" s="12" customFormat="1" x14ac:dyDescent="0.25">
      <c r="A335" s="128"/>
      <c r="B335" s="27"/>
      <c r="C335" s="24"/>
      <c r="D335" s="24"/>
      <c r="E335" s="28"/>
      <c r="F335" s="449"/>
      <c r="G335" s="449"/>
      <c r="H335" s="449"/>
      <c r="I335" s="449"/>
      <c r="J335" s="28"/>
      <c r="K335" s="28"/>
      <c r="L335" s="49"/>
    </row>
    <row r="336" spans="1:31" s="12" customFormat="1" x14ac:dyDescent="0.25">
      <c r="A336" s="128"/>
      <c r="B336" s="27"/>
      <c r="C336" s="24"/>
      <c r="D336" s="24"/>
      <c r="E336" s="28"/>
      <c r="F336" s="449"/>
      <c r="G336" s="449"/>
      <c r="H336" s="449"/>
      <c r="I336" s="449"/>
      <c r="J336" s="28"/>
      <c r="K336" s="28"/>
      <c r="L336" s="49"/>
    </row>
    <row r="337" spans="1:31" s="12" customFormat="1" x14ac:dyDescent="0.25">
      <c r="A337" s="128"/>
      <c r="B337" s="27"/>
      <c r="C337" s="24"/>
      <c r="D337" s="24"/>
      <c r="E337" s="28"/>
      <c r="F337" s="449"/>
      <c r="G337" s="449"/>
      <c r="H337" s="449"/>
      <c r="I337" s="449"/>
      <c r="J337" s="28"/>
      <c r="K337" s="28"/>
      <c r="L337" s="49"/>
    </row>
    <row r="338" spans="1:31" s="12" customFormat="1" x14ac:dyDescent="0.25">
      <c r="A338" s="128"/>
      <c r="B338" s="27"/>
      <c r="C338" s="28"/>
      <c r="D338" s="28"/>
      <c r="E338" s="24"/>
      <c r="F338" s="447"/>
      <c r="G338" s="447"/>
      <c r="H338" s="447"/>
      <c r="I338" s="447"/>
      <c r="J338" s="24"/>
      <c r="K338" s="24"/>
      <c r="L338" s="49"/>
    </row>
    <row r="339" spans="1:31" s="12" customFormat="1" x14ac:dyDescent="0.25">
      <c r="A339" s="128"/>
      <c r="B339" s="27"/>
      <c r="C339" s="24"/>
      <c r="D339" s="24"/>
      <c r="E339" s="28"/>
      <c r="F339" s="449"/>
      <c r="G339" s="449"/>
      <c r="H339" s="449"/>
      <c r="I339" s="449"/>
      <c r="J339" s="28"/>
      <c r="K339" s="28"/>
      <c r="L339" s="49"/>
    </row>
    <row r="340" spans="1:31" s="12" customFormat="1" x14ac:dyDescent="0.25">
      <c r="A340" s="128"/>
      <c r="B340" s="27"/>
      <c r="C340" s="24"/>
      <c r="D340" s="24"/>
      <c r="E340" s="28"/>
      <c r="F340" s="449"/>
      <c r="G340" s="449"/>
      <c r="H340" s="449"/>
      <c r="I340" s="449"/>
      <c r="J340" s="28"/>
      <c r="K340" s="28"/>
      <c r="L340" s="49"/>
    </row>
    <row r="341" spans="1:31" s="12" customFormat="1" x14ac:dyDescent="0.25">
      <c r="A341" s="128"/>
      <c r="B341" s="27"/>
      <c r="C341" s="24"/>
      <c r="D341" s="24"/>
      <c r="E341" s="28"/>
      <c r="F341" s="449"/>
      <c r="G341" s="449"/>
      <c r="H341" s="449"/>
      <c r="I341" s="449"/>
      <c r="J341" s="28"/>
      <c r="K341" s="28"/>
      <c r="L341" s="49"/>
    </row>
    <row r="342" spans="1:31" s="12" customFormat="1" x14ac:dyDescent="0.25">
      <c r="A342" s="128"/>
      <c r="B342" s="27"/>
      <c r="C342" s="24"/>
      <c r="D342" s="24"/>
      <c r="E342" s="28"/>
      <c r="F342" s="449"/>
      <c r="G342" s="449"/>
      <c r="H342" s="449"/>
      <c r="I342" s="449"/>
      <c r="J342" s="28"/>
      <c r="K342" s="28"/>
      <c r="L342" s="49"/>
    </row>
    <row r="343" spans="1:31" s="12" customFormat="1" x14ac:dyDescent="0.25">
      <c r="A343" s="128"/>
      <c r="B343" s="27"/>
      <c r="C343" s="24"/>
      <c r="D343" s="24"/>
      <c r="E343" s="28"/>
      <c r="F343" s="449"/>
      <c r="G343" s="449"/>
      <c r="H343" s="449"/>
      <c r="I343" s="449"/>
      <c r="J343" s="28"/>
      <c r="K343" s="28"/>
      <c r="L343" s="49"/>
    </row>
    <row r="344" spans="1:31" s="12" customFormat="1" x14ac:dyDescent="0.25">
      <c r="A344" s="128"/>
      <c r="B344" s="27"/>
      <c r="C344" s="24"/>
      <c r="D344" s="24"/>
      <c r="E344" s="28"/>
      <c r="F344" s="449"/>
      <c r="G344" s="449"/>
      <c r="H344" s="449"/>
      <c r="I344" s="449"/>
      <c r="J344" s="28"/>
      <c r="K344" s="28"/>
      <c r="L344" s="49"/>
    </row>
    <row r="345" spans="1:31" s="12" customFormat="1" x14ac:dyDescent="0.25">
      <c r="A345" s="128"/>
      <c r="B345" s="27"/>
      <c r="C345" s="24"/>
      <c r="D345" s="24"/>
      <c r="E345" s="28"/>
      <c r="F345" s="449"/>
      <c r="G345" s="449"/>
      <c r="H345" s="449"/>
      <c r="I345" s="449"/>
      <c r="J345" s="28"/>
      <c r="K345" s="28"/>
      <c r="L345" s="49"/>
    </row>
    <row r="346" spans="1:31" s="12" customFormat="1" x14ac:dyDescent="0.25">
      <c r="A346" s="128"/>
      <c r="B346" s="27"/>
      <c r="C346" s="24"/>
      <c r="D346" s="24"/>
      <c r="E346" s="28"/>
      <c r="F346" s="449"/>
      <c r="G346" s="449"/>
      <c r="H346" s="449"/>
      <c r="I346" s="449"/>
      <c r="J346" s="28"/>
      <c r="K346" s="28"/>
      <c r="L346" s="49"/>
    </row>
    <row r="347" spans="1:31" s="12" customFormat="1" x14ac:dyDescent="0.25">
      <c r="A347" s="128"/>
      <c r="B347" s="27"/>
      <c r="C347" s="24"/>
      <c r="D347" s="24"/>
      <c r="E347" s="28"/>
      <c r="F347" s="449"/>
      <c r="G347" s="449"/>
      <c r="H347" s="449"/>
      <c r="I347" s="449"/>
      <c r="J347" s="28"/>
      <c r="K347" s="28"/>
      <c r="L347" s="49"/>
    </row>
    <row r="348" spans="1:31" s="12" customFormat="1" x14ac:dyDescent="0.25">
      <c r="A348" s="128"/>
      <c r="B348" s="27"/>
      <c r="C348" s="24"/>
      <c r="D348" s="24"/>
      <c r="E348" s="28"/>
      <c r="F348" s="449"/>
      <c r="G348" s="449"/>
      <c r="H348" s="449"/>
      <c r="I348" s="449"/>
      <c r="J348" s="28"/>
      <c r="K348" s="28"/>
      <c r="L348" s="49"/>
    </row>
    <row r="349" spans="1:31" x14ac:dyDescent="0.25">
      <c r="B349" s="29"/>
      <c r="C349" s="23"/>
      <c r="D349" s="23"/>
      <c r="E349" s="28"/>
      <c r="F349" s="449"/>
      <c r="G349" s="449"/>
      <c r="H349" s="449"/>
      <c r="I349" s="449"/>
      <c r="J349" s="28"/>
      <c r="K349" s="28"/>
      <c r="M349" s="17"/>
      <c r="N349" s="17"/>
      <c r="O349" s="17"/>
      <c r="P349" s="17"/>
      <c r="Q349" s="17"/>
      <c r="R349" s="17"/>
      <c r="S349" s="17"/>
      <c r="T349" s="17"/>
      <c r="U349" s="17"/>
      <c r="V349" s="17"/>
      <c r="W349" s="17"/>
      <c r="X349" s="17"/>
      <c r="Y349" s="17"/>
      <c r="Z349" s="17"/>
      <c r="AA349" s="17"/>
      <c r="AB349" s="17"/>
      <c r="AC349" s="17"/>
      <c r="AD349" s="17"/>
      <c r="AE349" s="17"/>
    </row>
    <row r="350" spans="1:31" x14ac:dyDescent="0.25">
      <c r="B350" s="30"/>
      <c r="C350" s="26"/>
      <c r="D350" s="26"/>
      <c r="E350" s="24"/>
      <c r="J350" s="24"/>
      <c r="K350" s="24"/>
      <c r="M350" s="17"/>
      <c r="N350" s="17"/>
      <c r="O350" s="17"/>
      <c r="P350" s="17"/>
      <c r="Q350" s="17"/>
      <c r="R350" s="17"/>
      <c r="S350" s="17"/>
      <c r="T350" s="17"/>
      <c r="U350" s="17"/>
      <c r="V350" s="17"/>
      <c r="W350" s="17"/>
      <c r="X350" s="17"/>
      <c r="Y350" s="17"/>
      <c r="Z350" s="17"/>
      <c r="AA350" s="17"/>
      <c r="AB350" s="17"/>
      <c r="AC350" s="17"/>
      <c r="AD350" s="17"/>
      <c r="AE350" s="17"/>
    </row>
    <row r="351" spans="1:31" x14ac:dyDescent="0.25">
      <c r="B351" s="27"/>
      <c r="C351" s="24"/>
      <c r="D351" s="24"/>
      <c r="E351" s="28"/>
      <c r="F351" s="449"/>
      <c r="G351" s="449"/>
      <c r="H351" s="449"/>
      <c r="I351" s="449"/>
      <c r="J351" s="28"/>
      <c r="K351" s="28"/>
      <c r="M351" s="17"/>
      <c r="N351" s="17"/>
      <c r="O351" s="17"/>
      <c r="P351" s="17"/>
      <c r="Q351" s="17"/>
      <c r="R351" s="17"/>
      <c r="S351" s="17"/>
      <c r="T351" s="17"/>
      <c r="U351" s="17"/>
      <c r="V351" s="17"/>
      <c r="W351" s="17"/>
      <c r="X351" s="17"/>
      <c r="Y351" s="17"/>
      <c r="Z351" s="17"/>
      <c r="AA351" s="17"/>
      <c r="AB351" s="17"/>
      <c r="AC351" s="17"/>
      <c r="AD351" s="17"/>
      <c r="AE351" s="17"/>
    </row>
    <row r="352" spans="1:31" x14ac:dyDescent="0.25">
      <c r="B352" s="27"/>
      <c r="C352" s="28"/>
      <c r="D352" s="28"/>
      <c r="E352" s="24"/>
      <c r="J352" s="24"/>
      <c r="K352" s="24"/>
      <c r="M352" s="17"/>
      <c r="N352" s="17"/>
      <c r="O352" s="17"/>
      <c r="P352" s="17"/>
      <c r="Q352" s="17"/>
      <c r="R352" s="17"/>
      <c r="S352" s="17"/>
      <c r="T352" s="17"/>
      <c r="U352" s="17"/>
      <c r="V352" s="17"/>
      <c r="W352" s="17"/>
      <c r="X352" s="17"/>
      <c r="Y352" s="17"/>
      <c r="Z352" s="17"/>
      <c r="AA352" s="17"/>
      <c r="AB352" s="17"/>
      <c r="AC352" s="17"/>
      <c r="AD352" s="17"/>
      <c r="AE352" s="17"/>
    </row>
    <row r="353" spans="1:31" x14ac:dyDescent="0.25">
      <c r="B353" s="27"/>
      <c r="C353" s="24"/>
      <c r="D353" s="24"/>
      <c r="E353" s="28"/>
      <c r="F353" s="449"/>
      <c r="G353" s="449"/>
      <c r="H353" s="449"/>
      <c r="I353" s="449"/>
      <c r="J353" s="28"/>
      <c r="K353" s="28"/>
      <c r="M353" s="17"/>
      <c r="N353" s="17"/>
      <c r="O353" s="17"/>
      <c r="P353" s="17"/>
      <c r="Q353" s="17"/>
      <c r="R353" s="17"/>
      <c r="S353" s="17"/>
      <c r="T353" s="17"/>
      <c r="U353" s="17"/>
      <c r="V353" s="17"/>
      <c r="W353" s="17"/>
      <c r="X353" s="17"/>
      <c r="Y353" s="17"/>
      <c r="Z353" s="17"/>
      <c r="AA353" s="17"/>
      <c r="AB353" s="17"/>
      <c r="AC353" s="17"/>
      <c r="AD353" s="17"/>
      <c r="AE353" s="17"/>
    </row>
    <row r="354" spans="1:31" x14ac:dyDescent="0.25">
      <c r="B354" s="27"/>
      <c r="C354" s="24"/>
      <c r="D354" s="24"/>
      <c r="E354" s="28"/>
      <c r="F354" s="449"/>
      <c r="G354" s="449"/>
      <c r="H354" s="449"/>
      <c r="I354" s="449"/>
      <c r="J354" s="28"/>
      <c r="K354" s="28"/>
      <c r="M354" s="17"/>
      <c r="N354" s="17"/>
      <c r="O354" s="17"/>
      <c r="P354" s="17"/>
      <c r="Q354" s="17"/>
      <c r="R354" s="17"/>
      <c r="S354" s="17"/>
      <c r="T354" s="17"/>
      <c r="U354" s="17"/>
      <c r="V354" s="17"/>
      <c r="W354" s="17"/>
      <c r="X354" s="17"/>
      <c r="Y354" s="17"/>
      <c r="Z354" s="17"/>
      <c r="AA354" s="17"/>
      <c r="AB354" s="17"/>
      <c r="AC354" s="17"/>
      <c r="AD354" s="17"/>
      <c r="AE354" s="17"/>
    </row>
    <row r="355" spans="1:31" x14ac:dyDescent="0.25">
      <c r="B355" s="27"/>
      <c r="C355" s="24"/>
      <c r="D355" s="24"/>
      <c r="E355" s="28"/>
      <c r="F355" s="449"/>
      <c r="G355" s="449"/>
      <c r="H355" s="449"/>
      <c r="I355" s="449"/>
      <c r="J355" s="28"/>
      <c r="K355" s="28"/>
      <c r="M355" s="17"/>
      <c r="N355" s="17"/>
      <c r="O355" s="17"/>
      <c r="P355" s="17"/>
      <c r="Q355" s="17"/>
      <c r="R355" s="17"/>
      <c r="S355" s="17"/>
      <c r="T355" s="17"/>
      <c r="U355" s="17"/>
      <c r="V355" s="17"/>
      <c r="W355" s="17"/>
      <c r="X355" s="17"/>
      <c r="Y355" s="17"/>
      <c r="Z355" s="17"/>
      <c r="AA355" s="17"/>
      <c r="AB355" s="17"/>
      <c r="AC355" s="17"/>
      <c r="AD355" s="17"/>
      <c r="AE355" s="17"/>
    </row>
    <row r="356" spans="1:31" x14ac:dyDescent="0.25">
      <c r="B356" s="27"/>
      <c r="C356" s="24"/>
      <c r="D356" s="24"/>
      <c r="E356" s="28"/>
      <c r="F356" s="449"/>
      <c r="G356" s="449"/>
      <c r="H356" s="449"/>
      <c r="I356" s="449"/>
      <c r="J356" s="28"/>
      <c r="K356" s="28"/>
      <c r="M356" s="17"/>
      <c r="N356" s="17"/>
      <c r="O356" s="17"/>
      <c r="P356" s="17"/>
      <c r="Q356" s="17"/>
      <c r="R356" s="17"/>
      <c r="S356" s="17"/>
      <c r="T356" s="17"/>
      <c r="U356" s="17"/>
      <c r="V356" s="17"/>
      <c r="W356" s="17"/>
      <c r="X356" s="17"/>
      <c r="Y356" s="17"/>
      <c r="Z356" s="17"/>
      <c r="AA356" s="17"/>
      <c r="AB356" s="17"/>
      <c r="AC356" s="17"/>
      <c r="AD356" s="17"/>
      <c r="AE356" s="17"/>
    </row>
    <row r="357" spans="1:31" x14ac:dyDescent="0.25">
      <c r="B357" s="27"/>
      <c r="C357" s="28"/>
      <c r="D357" s="28"/>
      <c r="E357" s="24"/>
      <c r="J357" s="24"/>
      <c r="K357" s="24"/>
      <c r="L357" s="60"/>
      <c r="M357" s="14"/>
      <c r="N357" s="14"/>
      <c r="O357" s="14"/>
      <c r="P357" s="14"/>
      <c r="Q357" s="14"/>
      <c r="R357" s="14"/>
      <c r="S357" s="14"/>
      <c r="T357" s="14"/>
      <c r="U357" s="14"/>
      <c r="V357" s="14"/>
      <c r="W357" s="14"/>
      <c r="X357" s="14"/>
      <c r="Y357" s="14"/>
      <c r="Z357" s="14"/>
      <c r="AA357" s="14"/>
      <c r="AB357" s="14"/>
      <c r="AC357" s="14"/>
      <c r="AD357" s="14"/>
      <c r="AE357" s="14"/>
    </row>
    <row r="358" spans="1:31" x14ac:dyDescent="0.25">
      <c r="B358" s="27"/>
      <c r="C358" s="24"/>
      <c r="D358" s="24"/>
      <c r="E358" s="28"/>
      <c r="F358" s="449"/>
      <c r="G358" s="449"/>
      <c r="H358" s="449"/>
      <c r="I358" s="449"/>
      <c r="J358" s="28"/>
      <c r="K358" s="28"/>
      <c r="L358" s="60"/>
      <c r="M358" s="14"/>
      <c r="N358" s="14"/>
      <c r="O358" s="14"/>
      <c r="P358" s="14"/>
      <c r="Q358" s="14"/>
      <c r="R358" s="14"/>
      <c r="S358" s="14"/>
      <c r="T358" s="14"/>
      <c r="U358" s="14"/>
      <c r="V358" s="14"/>
      <c r="W358" s="14"/>
      <c r="X358" s="14"/>
      <c r="Y358" s="14"/>
      <c r="Z358" s="14"/>
      <c r="AA358" s="14"/>
      <c r="AB358" s="14"/>
      <c r="AC358" s="14"/>
      <c r="AD358" s="14"/>
      <c r="AE358" s="14"/>
    </row>
    <row r="359" spans="1:31" x14ac:dyDescent="0.25">
      <c r="B359" s="27"/>
      <c r="C359" s="24"/>
      <c r="D359" s="24"/>
      <c r="E359" s="28"/>
      <c r="F359" s="449"/>
      <c r="G359" s="449"/>
      <c r="H359" s="449"/>
      <c r="I359" s="449"/>
      <c r="J359" s="28"/>
      <c r="K359" s="28"/>
      <c r="L359" s="60"/>
      <c r="M359" s="14"/>
      <c r="N359" s="14"/>
      <c r="O359" s="14"/>
      <c r="P359" s="14"/>
      <c r="Q359" s="14"/>
      <c r="R359" s="14"/>
      <c r="S359" s="14"/>
      <c r="T359" s="14"/>
      <c r="U359" s="14"/>
      <c r="V359" s="14"/>
      <c r="W359" s="14"/>
      <c r="X359" s="14"/>
      <c r="Y359" s="14"/>
      <c r="Z359" s="14"/>
      <c r="AA359" s="14"/>
      <c r="AB359" s="14"/>
      <c r="AC359" s="14"/>
      <c r="AD359" s="14"/>
      <c r="AE359" s="14"/>
    </row>
    <row r="360" spans="1:31" x14ac:dyDescent="0.25">
      <c r="B360" s="27"/>
      <c r="C360" s="28"/>
      <c r="D360" s="28"/>
      <c r="E360" s="24"/>
      <c r="J360" s="24"/>
      <c r="K360" s="24"/>
      <c r="L360" s="60"/>
      <c r="M360" s="14"/>
      <c r="N360" s="14"/>
      <c r="O360" s="14"/>
      <c r="P360" s="14"/>
      <c r="Q360" s="14"/>
      <c r="R360" s="14"/>
      <c r="S360" s="14"/>
      <c r="T360" s="14"/>
      <c r="U360" s="14"/>
      <c r="V360" s="14"/>
      <c r="W360" s="14"/>
      <c r="X360" s="14"/>
      <c r="Y360" s="14"/>
      <c r="Z360" s="14"/>
      <c r="AA360" s="14"/>
      <c r="AB360" s="14"/>
      <c r="AC360" s="14"/>
      <c r="AD360" s="14"/>
      <c r="AE360" s="14"/>
    </row>
    <row r="361" spans="1:31" x14ac:dyDescent="0.25">
      <c r="B361" s="27"/>
      <c r="C361" s="28"/>
      <c r="D361" s="28"/>
      <c r="E361" s="24"/>
      <c r="J361" s="24"/>
      <c r="K361" s="24"/>
      <c r="L361" s="60"/>
      <c r="M361" s="14"/>
      <c r="N361" s="14"/>
      <c r="O361" s="14"/>
      <c r="P361" s="14"/>
      <c r="Q361" s="14"/>
      <c r="R361" s="14"/>
      <c r="S361" s="14"/>
      <c r="T361" s="14"/>
      <c r="U361" s="14"/>
      <c r="V361" s="14"/>
      <c r="W361" s="14"/>
      <c r="X361" s="14"/>
      <c r="Y361" s="14"/>
      <c r="Z361" s="14"/>
      <c r="AA361" s="14"/>
      <c r="AB361" s="14"/>
      <c r="AC361" s="14"/>
      <c r="AD361" s="14"/>
      <c r="AE361" s="14"/>
    </row>
    <row r="362" spans="1:31" x14ac:dyDescent="0.25">
      <c r="B362" s="27"/>
      <c r="C362" s="24"/>
      <c r="D362" s="24"/>
      <c r="E362" s="28"/>
      <c r="F362" s="449"/>
      <c r="G362" s="449"/>
      <c r="H362" s="449"/>
      <c r="I362" s="449"/>
      <c r="J362" s="28"/>
      <c r="K362" s="28"/>
      <c r="L362" s="60"/>
      <c r="M362" s="14"/>
      <c r="N362" s="14"/>
      <c r="O362" s="14"/>
      <c r="P362" s="14"/>
      <c r="Q362" s="14"/>
      <c r="R362" s="14"/>
      <c r="S362" s="14"/>
      <c r="T362" s="14"/>
      <c r="U362" s="14"/>
      <c r="V362" s="14"/>
      <c r="W362" s="14"/>
      <c r="X362" s="14"/>
      <c r="Y362" s="14"/>
      <c r="Z362" s="14"/>
      <c r="AA362" s="14"/>
      <c r="AB362" s="14"/>
      <c r="AC362" s="14"/>
      <c r="AD362" s="14"/>
      <c r="AE362" s="14"/>
    </row>
    <row r="363" spans="1:31" x14ac:dyDescent="0.25">
      <c r="B363" s="27"/>
      <c r="C363" s="24"/>
      <c r="D363" s="24"/>
      <c r="E363" s="28"/>
      <c r="F363" s="449"/>
      <c r="G363" s="449"/>
      <c r="H363" s="449"/>
      <c r="I363" s="449"/>
      <c r="J363" s="28"/>
      <c r="K363" s="28"/>
      <c r="L363" s="60"/>
      <c r="M363" s="14"/>
      <c r="N363" s="14"/>
      <c r="O363" s="14"/>
      <c r="P363" s="14"/>
      <c r="Q363" s="14"/>
      <c r="R363" s="14"/>
      <c r="S363" s="14"/>
      <c r="T363" s="14"/>
      <c r="U363" s="14"/>
      <c r="V363" s="14"/>
      <c r="W363" s="14"/>
      <c r="X363" s="14"/>
      <c r="Y363" s="14"/>
      <c r="Z363" s="14"/>
      <c r="AA363" s="14"/>
      <c r="AB363" s="14"/>
      <c r="AC363" s="14"/>
      <c r="AD363" s="14"/>
      <c r="AE363" s="14"/>
    </row>
    <row r="364" spans="1:31" x14ac:dyDescent="0.25">
      <c r="A364" s="127"/>
      <c r="B364" s="27"/>
      <c r="C364" s="24"/>
      <c r="D364" s="24"/>
      <c r="E364" s="28"/>
      <c r="F364" s="449"/>
      <c r="G364" s="449"/>
      <c r="H364" s="449"/>
      <c r="I364" s="449"/>
      <c r="J364" s="28"/>
      <c r="K364" s="28"/>
      <c r="L364" s="60"/>
      <c r="M364" s="14"/>
      <c r="N364" s="14"/>
      <c r="O364" s="14"/>
      <c r="P364" s="14"/>
      <c r="Q364" s="14"/>
      <c r="R364" s="14"/>
      <c r="S364" s="14"/>
      <c r="T364" s="14"/>
      <c r="U364" s="14"/>
      <c r="V364" s="14"/>
      <c r="W364" s="14"/>
      <c r="X364" s="14"/>
      <c r="Y364" s="14"/>
      <c r="Z364" s="14"/>
      <c r="AA364" s="14"/>
      <c r="AB364" s="14"/>
      <c r="AC364" s="14"/>
      <c r="AD364" s="14"/>
      <c r="AE364" s="14"/>
    </row>
    <row r="365" spans="1:31" x14ac:dyDescent="0.25">
      <c r="A365" s="127"/>
      <c r="B365" s="27"/>
      <c r="C365" s="28"/>
      <c r="D365" s="28"/>
      <c r="E365" s="24"/>
      <c r="J365" s="24"/>
      <c r="K365" s="24"/>
      <c r="L365" s="60"/>
      <c r="M365" s="14"/>
      <c r="N365" s="14"/>
      <c r="O365" s="14"/>
      <c r="P365" s="14"/>
      <c r="Q365" s="14"/>
      <c r="R365" s="14"/>
      <c r="S365" s="14"/>
      <c r="T365" s="14"/>
      <c r="U365" s="14"/>
      <c r="V365" s="14"/>
      <c r="W365" s="14"/>
      <c r="X365" s="14"/>
      <c r="Y365" s="14"/>
      <c r="Z365" s="14"/>
      <c r="AA365" s="14"/>
      <c r="AB365" s="14"/>
      <c r="AC365" s="14"/>
      <c r="AD365" s="14"/>
      <c r="AE365" s="14"/>
    </row>
    <row r="366" spans="1:31" x14ac:dyDescent="0.25">
      <c r="A366" s="127"/>
      <c r="B366" s="27"/>
      <c r="C366" s="24"/>
      <c r="D366" s="24"/>
      <c r="E366" s="28"/>
      <c r="F366" s="449"/>
      <c r="G366" s="449"/>
      <c r="H366" s="449"/>
      <c r="I366" s="449"/>
      <c r="J366" s="28"/>
      <c r="K366" s="28"/>
      <c r="L366" s="60"/>
      <c r="M366" s="14"/>
      <c r="N366" s="14"/>
      <c r="O366" s="14"/>
      <c r="P366" s="14"/>
      <c r="Q366" s="14"/>
      <c r="R366" s="14"/>
      <c r="S366" s="14"/>
      <c r="T366" s="14"/>
      <c r="U366" s="14"/>
      <c r="V366" s="14"/>
      <c r="W366" s="14"/>
      <c r="X366" s="14"/>
      <c r="Y366" s="14"/>
      <c r="Z366" s="14"/>
      <c r="AA366" s="14"/>
      <c r="AB366" s="14"/>
      <c r="AC366" s="14"/>
      <c r="AD366" s="14"/>
      <c r="AE366" s="14"/>
    </row>
    <row r="367" spans="1:31" x14ac:dyDescent="0.25">
      <c r="A367" s="127"/>
      <c r="B367" s="27"/>
      <c r="C367" s="24"/>
      <c r="D367" s="24"/>
      <c r="E367" s="28"/>
      <c r="F367" s="449"/>
      <c r="G367" s="449"/>
      <c r="H367" s="449"/>
      <c r="I367" s="449"/>
      <c r="J367" s="28"/>
      <c r="K367" s="28"/>
      <c r="L367" s="60"/>
      <c r="M367" s="14"/>
      <c r="N367" s="14"/>
      <c r="O367" s="14"/>
      <c r="P367" s="14"/>
      <c r="Q367" s="14"/>
      <c r="R367" s="14"/>
      <c r="S367" s="14"/>
      <c r="T367" s="14"/>
      <c r="U367" s="14"/>
      <c r="V367" s="14"/>
      <c r="W367" s="14"/>
      <c r="X367" s="14"/>
      <c r="Y367" s="14"/>
      <c r="Z367" s="14"/>
      <c r="AA367" s="14"/>
      <c r="AB367" s="14"/>
      <c r="AC367" s="14"/>
      <c r="AD367" s="14"/>
      <c r="AE367" s="14"/>
    </row>
    <row r="368" spans="1:31" x14ac:dyDescent="0.25">
      <c r="A368" s="127"/>
      <c r="B368" s="27"/>
      <c r="C368" s="24"/>
      <c r="D368" s="24"/>
      <c r="E368" s="28"/>
      <c r="F368" s="449"/>
      <c r="G368" s="449"/>
      <c r="H368" s="449"/>
      <c r="I368" s="449"/>
      <c r="J368" s="28"/>
      <c r="K368" s="28"/>
      <c r="L368" s="60"/>
      <c r="M368" s="14"/>
      <c r="N368" s="14"/>
      <c r="O368" s="14"/>
      <c r="P368" s="14"/>
      <c r="Q368" s="14"/>
      <c r="R368" s="14"/>
      <c r="S368" s="14"/>
      <c r="T368" s="14"/>
      <c r="U368" s="14"/>
      <c r="V368" s="14"/>
      <c r="W368" s="14"/>
      <c r="X368" s="14"/>
      <c r="Y368" s="14"/>
      <c r="Z368" s="14"/>
      <c r="AA368" s="14"/>
      <c r="AB368" s="14"/>
      <c r="AC368" s="14"/>
      <c r="AD368" s="14"/>
      <c r="AE368" s="14"/>
    </row>
    <row r="369" spans="1:31" x14ac:dyDescent="0.25">
      <c r="A369" s="127"/>
      <c r="B369" s="27"/>
      <c r="C369" s="24"/>
      <c r="D369" s="24"/>
      <c r="E369" s="28"/>
      <c r="F369" s="449"/>
      <c r="G369" s="449"/>
      <c r="H369" s="449"/>
      <c r="I369" s="449"/>
      <c r="J369" s="28"/>
      <c r="K369" s="28"/>
      <c r="L369" s="60"/>
      <c r="M369" s="14"/>
      <c r="N369" s="14"/>
      <c r="O369" s="14"/>
      <c r="P369" s="14"/>
      <c r="Q369" s="14"/>
      <c r="R369" s="14"/>
      <c r="S369" s="14"/>
      <c r="T369" s="14"/>
      <c r="U369" s="14"/>
      <c r="V369" s="14"/>
      <c r="W369" s="14"/>
      <c r="X369" s="14"/>
      <c r="Y369" s="14"/>
      <c r="Z369" s="14"/>
      <c r="AA369" s="14"/>
      <c r="AB369" s="14"/>
      <c r="AC369" s="14"/>
      <c r="AD369" s="14"/>
      <c r="AE369" s="14"/>
    </row>
    <row r="370" spans="1:31" x14ac:dyDescent="0.25">
      <c r="A370" s="127"/>
      <c r="B370" s="27"/>
      <c r="C370" s="24"/>
      <c r="D370" s="24"/>
      <c r="E370" s="28"/>
      <c r="F370" s="449"/>
      <c r="G370" s="449"/>
      <c r="H370" s="449"/>
      <c r="I370" s="449"/>
      <c r="J370" s="28"/>
      <c r="K370" s="28"/>
      <c r="L370" s="60"/>
      <c r="M370" s="14"/>
      <c r="N370" s="14"/>
      <c r="O370" s="14"/>
      <c r="P370" s="14"/>
      <c r="Q370" s="14"/>
      <c r="R370" s="14"/>
      <c r="S370" s="14"/>
      <c r="T370" s="14"/>
      <c r="U370" s="14"/>
      <c r="V370" s="14"/>
      <c r="W370" s="14"/>
      <c r="X370" s="14"/>
      <c r="Y370" s="14"/>
      <c r="Z370" s="14"/>
      <c r="AA370" s="14"/>
      <c r="AB370" s="14"/>
      <c r="AC370" s="14"/>
      <c r="AD370" s="14"/>
      <c r="AE370" s="14"/>
    </row>
    <row r="371" spans="1:31" x14ac:dyDescent="0.25">
      <c r="A371" s="127"/>
      <c r="B371" s="27"/>
      <c r="C371" s="24"/>
      <c r="D371" s="24"/>
      <c r="E371" s="28"/>
      <c r="F371" s="449"/>
      <c r="G371" s="449"/>
      <c r="H371" s="449"/>
      <c r="I371" s="449"/>
      <c r="J371" s="28"/>
      <c r="K371" s="28"/>
      <c r="L371" s="60"/>
      <c r="M371" s="14"/>
      <c r="N371" s="14"/>
      <c r="O371" s="14"/>
      <c r="P371" s="14"/>
      <c r="Q371" s="14"/>
      <c r="R371" s="14"/>
      <c r="S371" s="14"/>
      <c r="T371" s="14"/>
      <c r="U371" s="14"/>
      <c r="V371" s="14"/>
      <c r="W371" s="14"/>
      <c r="X371" s="14"/>
      <c r="Y371" s="14"/>
      <c r="Z371" s="14"/>
      <c r="AA371" s="14"/>
      <c r="AB371" s="14"/>
      <c r="AC371" s="14"/>
      <c r="AD371" s="14"/>
      <c r="AE371" s="14"/>
    </row>
    <row r="372" spans="1:31" x14ac:dyDescent="0.25">
      <c r="A372" s="127"/>
      <c r="B372" s="27"/>
      <c r="C372" s="24"/>
      <c r="D372" s="24"/>
      <c r="E372" s="28"/>
      <c r="F372" s="449"/>
      <c r="G372" s="449"/>
      <c r="H372" s="449"/>
      <c r="I372" s="449"/>
      <c r="J372" s="28"/>
      <c r="K372" s="28"/>
      <c r="L372" s="60"/>
      <c r="M372" s="14"/>
      <c r="N372" s="14"/>
      <c r="O372" s="14"/>
      <c r="P372" s="14"/>
      <c r="Q372" s="14"/>
      <c r="R372" s="14"/>
      <c r="S372" s="14"/>
      <c r="T372" s="14"/>
      <c r="U372" s="14"/>
      <c r="V372" s="14"/>
      <c r="W372" s="14"/>
      <c r="X372" s="14"/>
      <c r="Y372" s="14"/>
      <c r="Z372" s="14"/>
      <c r="AA372" s="14"/>
      <c r="AB372" s="14"/>
      <c r="AC372" s="14"/>
      <c r="AD372" s="14"/>
      <c r="AE372" s="14"/>
    </row>
    <row r="373" spans="1:31" x14ac:dyDescent="0.25">
      <c r="A373" s="127"/>
      <c r="B373" s="27"/>
      <c r="C373" s="24"/>
      <c r="D373" s="24"/>
      <c r="E373" s="28"/>
      <c r="F373" s="449"/>
      <c r="G373" s="449"/>
      <c r="H373" s="449"/>
      <c r="I373" s="449"/>
      <c r="J373" s="28"/>
      <c r="K373" s="28"/>
      <c r="L373" s="60"/>
      <c r="M373" s="14"/>
      <c r="N373" s="14"/>
      <c r="O373" s="14"/>
      <c r="P373" s="14"/>
      <c r="Q373" s="14"/>
      <c r="R373" s="14"/>
      <c r="S373" s="14"/>
      <c r="T373" s="14"/>
      <c r="U373" s="14"/>
      <c r="V373" s="14"/>
      <c r="W373" s="14"/>
      <c r="X373" s="14"/>
      <c r="Y373" s="14"/>
      <c r="Z373" s="14"/>
      <c r="AA373" s="14"/>
      <c r="AB373" s="14"/>
      <c r="AC373" s="14"/>
      <c r="AD373" s="14"/>
      <c r="AE373" s="14"/>
    </row>
    <row r="374" spans="1:31" x14ac:dyDescent="0.25">
      <c r="A374" s="127"/>
      <c r="B374" s="27"/>
      <c r="C374" s="24"/>
      <c r="D374" s="24"/>
      <c r="E374" s="28"/>
      <c r="F374" s="449"/>
      <c r="G374" s="449"/>
      <c r="H374" s="449"/>
      <c r="I374" s="449"/>
      <c r="J374" s="28"/>
      <c r="K374" s="28"/>
      <c r="L374" s="60"/>
      <c r="M374" s="14"/>
      <c r="N374" s="14"/>
      <c r="O374" s="14"/>
      <c r="P374" s="14"/>
      <c r="Q374" s="14"/>
      <c r="R374" s="14"/>
      <c r="S374" s="14"/>
      <c r="T374" s="14"/>
      <c r="U374" s="14"/>
      <c r="V374" s="14"/>
      <c r="W374" s="14"/>
      <c r="X374" s="14"/>
      <c r="Y374" s="14"/>
      <c r="Z374" s="14"/>
      <c r="AA374" s="14"/>
      <c r="AB374" s="14"/>
      <c r="AC374" s="14"/>
      <c r="AD374" s="14"/>
      <c r="AE374" s="14"/>
    </row>
    <row r="375" spans="1:31" x14ac:dyDescent="0.25">
      <c r="A375" s="127"/>
      <c r="B375" s="27"/>
      <c r="C375" s="24"/>
      <c r="D375" s="24"/>
      <c r="E375" s="28"/>
      <c r="F375" s="449"/>
      <c r="G375" s="449"/>
      <c r="H375" s="449"/>
      <c r="I375" s="449"/>
      <c r="J375" s="28"/>
      <c r="K375" s="28"/>
      <c r="L375" s="60"/>
      <c r="M375" s="14"/>
      <c r="N375" s="14"/>
      <c r="O375" s="14"/>
      <c r="P375" s="14"/>
      <c r="Q375" s="14"/>
      <c r="R375" s="14"/>
      <c r="S375" s="14"/>
      <c r="T375" s="14"/>
      <c r="U375" s="14"/>
      <c r="V375" s="14"/>
      <c r="W375" s="14"/>
      <c r="X375" s="14"/>
      <c r="Y375" s="14"/>
      <c r="Z375" s="14"/>
      <c r="AA375" s="14"/>
      <c r="AB375" s="14"/>
      <c r="AC375" s="14"/>
      <c r="AD375" s="14"/>
      <c r="AE375" s="14"/>
    </row>
    <row r="376" spans="1:31" x14ac:dyDescent="0.25">
      <c r="A376" s="127"/>
      <c r="B376" s="29"/>
      <c r="C376" s="23"/>
      <c r="D376" s="23"/>
      <c r="E376" s="24"/>
      <c r="J376" s="24"/>
      <c r="K376" s="24"/>
      <c r="L376" s="60"/>
      <c r="M376" s="14"/>
      <c r="N376" s="14"/>
      <c r="O376" s="14"/>
      <c r="P376" s="14"/>
      <c r="Q376" s="14"/>
      <c r="R376" s="14"/>
      <c r="S376" s="14"/>
      <c r="T376" s="14"/>
      <c r="U376" s="14"/>
      <c r="V376" s="14"/>
      <c r="W376" s="14"/>
      <c r="X376" s="14"/>
      <c r="Y376" s="14"/>
      <c r="Z376" s="14"/>
      <c r="AA376" s="14"/>
      <c r="AB376" s="14"/>
      <c r="AC376" s="14"/>
      <c r="AD376" s="14"/>
      <c r="AE376" s="14"/>
    </row>
    <row r="377" spans="1:31" x14ac:dyDescent="0.25">
      <c r="A377" s="127"/>
      <c r="B377" s="27"/>
      <c r="C377" s="28"/>
      <c r="D377" s="28"/>
      <c r="E377" s="24"/>
      <c r="J377" s="24"/>
      <c r="K377" s="24"/>
      <c r="L377" s="60"/>
      <c r="M377" s="14"/>
      <c r="N377" s="14"/>
      <c r="O377" s="14"/>
      <c r="P377" s="14"/>
      <c r="Q377" s="14"/>
      <c r="R377" s="14"/>
      <c r="S377" s="14"/>
      <c r="T377" s="14"/>
      <c r="U377" s="14"/>
      <c r="V377" s="14"/>
      <c r="W377" s="14"/>
      <c r="X377" s="14"/>
      <c r="Y377" s="14"/>
      <c r="Z377" s="14"/>
      <c r="AA377" s="14"/>
      <c r="AB377" s="14"/>
      <c r="AC377" s="14"/>
      <c r="AD377" s="14"/>
      <c r="AE377" s="14"/>
    </row>
    <row r="378" spans="1:31" x14ac:dyDescent="0.25">
      <c r="A378" s="127"/>
      <c r="B378" s="27"/>
      <c r="C378" s="28"/>
      <c r="D378" s="28"/>
      <c r="E378" s="24"/>
      <c r="J378" s="24"/>
      <c r="K378" s="24"/>
      <c r="L378" s="60"/>
      <c r="M378" s="14"/>
      <c r="N378" s="14"/>
      <c r="O378" s="14"/>
      <c r="P378" s="14"/>
      <c r="Q378" s="14"/>
      <c r="R378" s="14"/>
      <c r="S378" s="14"/>
      <c r="T378" s="14"/>
      <c r="U378" s="14"/>
      <c r="V378" s="14"/>
      <c r="W378" s="14"/>
      <c r="X378" s="14"/>
      <c r="Y378" s="14"/>
      <c r="Z378" s="14"/>
      <c r="AA378" s="14"/>
      <c r="AB378" s="14"/>
      <c r="AC378" s="14"/>
      <c r="AD378" s="14"/>
      <c r="AE378" s="14"/>
    </row>
    <row r="379" spans="1:31" x14ac:dyDescent="0.25">
      <c r="A379" s="127"/>
      <c r="B379" s="27"/>
      <c r="C379" s="24"/>
      <c r="D379" s="24"/>
      <c r="E379" s="28"/>
      <c r="F379" s="449"/>
      <c r="G379" s="449"/>
      <c r="H379" s="449"/>
      <c r="I379" s="449"/>
      <c r="J379" s="28"/>
      <c r="K379" s="28"/>
      <c r="L379" s="60"/>
      <c r="M379" s="14"/>
      <c r="N379" s="14"/>
      <c r="O379" s="14"/>
      <c r="P379" s="14"/>
      <c r="Q379" s="14"/>
      <c r="R379" s="14"/>
      <c r="S379" s="14"/>
      <c r="T379" s="14"/>
      <c r="U379" s="14"/>
      <c r="V379" s="14"/>
      <c r="W379" s="14"/>
      <c r="X379" s="14"/>
      <c r="Y379" s="14"/>
      <c r="Z379" s="14"/>
      <c r="AA379" s="14"/>
      <c r="AB379" s="14"/>
      <c r="AC379" s="14"/>
      <c r="AD379" s="14"/>
      <c r="AE379" s="14"/>
    </row>
    <row r="380" spans="1:31" x14ac:dyDescent="0.25">
      <c r="A380" s="127"/>
      <c r="B380" s="27"/>
      <c r="C380" s="24"/>
      <c r="D380" s="24"/>
      <c r="E380" s="28"/>
      <c r="F380" s="449"/>
      <c r="G380" s="449"/>
      <c r="H380" s="449"/>
      <c r="I380" s="449"/>
      <c r="J380" s="28"/>
      <c r="K380" s="28"/>
      <c r="L380" s="60"/>
      <c r="M380" s="14"/>
      <c r="N380" s="14"/>
      <c r="O380" s="14"/>
      <c r="P380" s="14"/>
      <c r="Q380" s="14"/>
      <c r="R380" s="14"/>
      <c r="S380" s="14"/>
      <c r="T380" s="14"/>
      <c r="U380" s="14"/>
      <c r="V380" s="14"/>
      <c r="W380" s="14"/>
      <c r="X380" s="14"/>
      <c r="Y380" s="14"/>
      <c r="Z380" s="14"/>
      <c r="AA380" s="14"/>
      <c r="AB380" s="14"/>
      <c r="AC380" s="14"/>
      <c r="AD380" s="14"/>
      <c r="AE380" s="14"/>
    </row>
    <row r="381" spans="1:31" x14ac:dyDescent="0.25">
      <c r="A381" s="127"/>
      <c r="B381" s="27"/>
      <c r="C381" s="24"/>
      <c r="D381" s="24"/>
      <c r="E381" s="28"/>
      <c r="F381" s="449"/>
      <c r="G381" s="449"/>
      <c r="H381" s="449"/>
      <c r="I381" s="449"/>
      <c r="J381" s="28"/>
      <c r="K381" s="28"/>
      <c r="L381" s="60"/>
      <c r="M381" s="14"/>
      <c r="N381" s="14"/>
      <c r="O381" s="14"/>
      <c r="P381" s="14"/>
      <c r="Q381" s="14"/>
      <c r="R381" s="14"/>
      <c r="S381" s="14"/>
      <c r="T381" s="14"/>
      <c r="U381" s="14"/>
      <c r="V381" s="14"/>
      <c r="W381" s="14"/>
      <c r="X381" s="14"/>
      <c r="Y381" s="14"/>
      <c r="Z381" s="14"/>
      <c r="AA381" s="14"/>
      <c r="AB381" s="14"/>
      <c r="AC381" s="14"/>
      <c r="AD381" s="14"/>
      <c r="AE381" s="14"/>
    </row>
    <row r="382" spans="1:31" x14ac:dyDescent="0.25">
      <c r="A382" s="127"/>
      <c r="B382" s="27"/>
      <c r="C382" s="28"/>
      <c r="D382" s="28"/>
      <c r="E382" s="24"/>
      <c r="J382" s="24"/>
      <c r="K382" s="24"/>
      <c r="L382" s="60"/>
      <c r="M382" s="14"/>
      <c r="N382" s="14"/>
      <c r="O382" s="14"/>
      <c r="P382" s="14"/>
      <c r="Q382" s="14"/>
      <c r="R382" s="14"/>
      <c r="S382" s="14"/>
      <c r="T382" s="14"/>
      <c r="U382" s="14"/>
      <c r="V382" s="14"/>
      <c r="W382" s="14"/>
      <c r="X382" s="14"/>
      <c r="Y382" s="14"/>
      <c r="Z382" s="14"/>
      <c r="AA382" s="14"/>
      <c r="AB382" s="14"/>
      <c r="AC382" s="14"/>
      <c r="AD382" s="14"/>
      <c r="AE382" s="14"/>
    </row>
    <row r="383" spans="1:31" x14ac:dyDescent="0.25">
      <c r="A383" s="127"/>
      <c r="B383" s="27"/>
      <c r="C383" s="24"/>
      <c r="D383" s="24"/>
      <c r="E383" s="28"/>
      <c r="F383" s="449"/>
      <c r="G383" s="449"/>
      <c r="H383" s="449"/>
      <c r="I383" s="449"/>
      <c r="J383" s="28"/>
      <c r="K383" s="28"/>
      <c r="L383" s="60"/>
      <c r="M383" s="14"/>
      <c r="N383" s="14"/>
      <c r="O383" s="14"/>
      <c r="P383" s="14"/>
      <c r="Q383" s="14"/>
      <c r="R383" s="14"/>
      <c r="S383" s="14"/>
      <c r="T383" s="14"/>
      <c r="U383" s="14"/>
      <c r="V383" s="14"/>
      <c r="W383" s="14"/>
      <c r="X383" s="14"/>
      <c r="Y383" s="14"/>
      <c r="Z383" s="14"/>
      <c r="AA383" s="14"/>
      <c r="AB383" s="14"/>
      <c r="AC383" s="14"/>
      <c r="AD383" s="14"/>
      <c r="AE383" s="14"/>
    </row>
    <row r="384" spans="1:31" x14ac:dyDescent="0.25">
      <c r="A384" s="127"/>
      <c r="B384" s="27"/>
      <c r="C384" s="24"/>
      <c r="D384" s="24"/>
      <c r="E384" s="28"/>
      <c r="F384" s="449"/>
      <c r="G384" s="449"/>
      <c r="H384" s="449"/>
      <c r="I384" s="449"/>
      <c r="J384" s="28"/>
      <c r="K384" s="28"/>
      <c r="L384" s="60"/>
      <c r="M384" s="14"/>
      <c r="N384" s="14"/>
      <c r="O384" s="14"/>
      <c r="P384" s="14"/>
      <c r="Q384" s="14"/>
      <c r="R384" s="14"/>
      <c r="S384" s="14"/>
      <c r="T384" s="14"/>
      <c r="U384" s="14"/>
      <c r="V384" s="14"/>
      <c r="W384" s="14"/>
      <c r="X384" s="14"/>
      <c r="Y384" s="14"/>
      <c r="Z384" s="14"/>
      <c r="AA384" s="14"/>
      <c r="AB384" s="14"/>
      <c r="AC384" s="14"/>
      <c r="AD384" s="14"/>
      <c r="AE384" s="14"/>
    </row>
    <row r="385" spans="1:31" x14ac:dyDescent="0.25">
      <c r="A385" s="127"/>
      <c r="B385" s="27"/>
      <c r="C385" s="28"/>
      <c r="D385" s="28"/>
      <c r="E385" s="24"/>
      <c r="J385" s="24"/>
      <c r="K385" s="24"/>
      <c r="L385" s="60"/>
      <c r="M385" s="14"/>
      <c r="N385" s="14"/>
      <c r="O385" s="14"/>
      <c r="P385" s="14"/>
      <c r="Q385" s="14"/>
      <c r="R385" s="14"/>
      <c r="S385" s="14"/>
      <c r="T385" s="14"/>
      <c r="U385" s="14"/>
      <c r="V385" s="14"/>
      <c r="W385" s="14"/>
      <c r="X385" s="14"/>
      <c r="Y385" s="14"/>
      <c r="Z385" s="14"/>
      <c r="AA385" s="14"/>
      <c r="AB385" s="14"/>
      <c r="AC385" s="14"/>
      <c r="AD385" s="14"/>
      <c r="AE385" s="14"/>
    </row>
    <row r="386" spans="1:31" x14ac:dyDescent="0.25">
      <c r="A386" s="127"/>
      <c r="B386" s="27"/>
      <c r="C386" s="24"/>
      <c r="D386" s="24"/>
      <c r="E386" s="28"/>
      <c r="F386" s="449"/>
      <c r="G386" s="449"/>
      <c r="H386" s="449"/>
      <c r="I386" s="449"/>
      <c r="J386" s="28"/>
      <c r="K386" s="28"/>
      <c r="L386" s="60"/>
      <c r="M386" s="14"/>
      <c r="N386" s="14"/>
      <c r="O386" s="14"/>
      <c r="P386" s="14"/>
      <c r="Q386" s="14"/>
      <c r="R386" s="14"/>
      <c r="S386" s="14"/>
      <c r="T386" s="14"/>
      <c r="U386" s="14"/>
      <c r="V386" s="14"/>
      <c r="W386" s="14"/>
      <c r="X386" s="14"/>
      <c r="Y386" s="14"/>
      <c r="Z386" s="14"/>
      <c r="AA386" s="14"/>
      <c r="AB386" s="14"/>
      <c r="AC386" s="14"/>
      <c r="AD386" s="14"/>
      <c r="AE386" s="14"/>
    </row>
    <row r="387" spans="1:31" x14ac:dyDescent="0.25">
      <c r="A387" s="127"/>
      <c r="B387" s="27"/>
      <c r="C387" s="24"/>
      <c r="D387" s="24"/>
      <c r="E387" s="28"/>
      <c r="F387" s="449"/>
      <c r="G387" s="449"/>
      <c r="H387" s="449"/>
      <c r="I387" s="449"/>
      <c r="J387" s="28"/>
      <c r="K387" s="28"/>
      <c r="L387" s="60"/>
      <c r="M387" s="14"/>
      <c r="N387" s="14"/>
      <c r="O387" s="14"/>
      <c r="P387" s="14"/>
      <c r="Q387" s="14"/>
      <c r="R387" s="14"/>
      <c r="S387" s="14"/>
      <c r="T387" s="14"/>
      <c r="U387" s="14"/>
      <c r="V387" s="14"/>
      <c r="W387" s="14"/>
      <c r="X387" s="14"/>
      <c r="Y387" s="14"/>
      <c r="Z387" s="14"/>
      <c r="AA387" s="14"/>
      <c r="AB387" s="14"/>
      <c r="AC387" s="14"/>
      <c r="AD387" s="14"/>
      <c r="AE387" s="14"/>
    </row>
    <row r="388" spans="1:31" x14ac:dyDescent="0.25">
      <c r="A388" s="127"/>
      <c r="B388" s="27"/>
      <c r="C388" s="24"/>
      <c r="D388" s="24"/>
      <c r="E388" s="28"/>
      <c r="F388" s="449"/>
      <c r="G388" s="449"/>
      <c r="H388" s="449"/>
      <c r="I388" s="449"/>
      <c r="J388" s="28"/>
      <c r="K388" s="28"/>
      <c r="L388" s="60"/>
      <c r="M388" s="14"/>
      <c r="N388" s="14"/>
      <c r="O388" s="14"/>
      <c r="P388" s="14"/>
      <c r="Q388" s="14"/>
      <c r="R388" s="14"/>
      <c r="S388" s="14"/>
      <c r="T388" s="14"/>
      <c r="U388" s="14"/>
      <c r="V388" s="14"/>
      <c r="W388" s="14"/>
      <c r="X388" s="14"/>
      <c r="Y388" s="14"/>
      <c r="Z388" s="14"/>
      <c r="AA388" s="14"/>
      <c r="AB388" s="14"/>
      <c r="AC388" s="14"/>
      <c r="AD388" s="14"/>
      <c r="AE388" s="14"/>
    </row>
    <row r="389" spans="1:31" x14ac:dyDescent="0.25">
      <c r="A389" s="127"/>
      <c r="B389" s="27"/>
      <c r="C389" s="24"/>
      <c r="D389" s="24"/>
      <c r="E389" s="28"/>
      <c r="F389" s="449"/>
      <c r="G389" s="449"/>
      <c r="H389" s="449"/>
      <c r="I389" s="449"/>
      <c r="J389" s="28"/>
      <c r="K389" s="28"/>
      <c r="L389" s="60"/>
      <c r="M389" s="14"/>
      <c r="N389" s="14"/>
      <c r="O389" s="14"/>
      <c r="P389" s="14"/>
      <c r="Q389" s="14"/>
      <c r="R389" s="14"/>
      <c r="S389" s="14"/>
      <c r="T389" s="14"/>
      <c r="U389" s="14"/>
      <c r="V389" s="14"/>
      <c r="W389" s="14"/>
      <c r="X389" s="14"/>
      <c r="Y389" s="14"/>
      <c r="Z389" s="14"/>
      <c r="AA389" s="14"/>
      <c r="AB389" s="14"/>
      <c r="AC389" s="14"/>
      <c r="AD389" s="14"/>
      <c r="AE389" s="14"/>
    </row>
    <row r="390" spans="1:31" x14ac:dyDescent="0.25">
      <c r="A390" s="127"/>
      <c r="B390" s="27"/>
      <c r="C390" s="24"/>
      <c r="D390" s="24"/>
      <c r="E390" s="28"/>
      <c r="F390" s="449"/>
      <c r="G390" s="449"/>
      <c r="H390" s="449"/>
      <c r="I390" s="449"/>
      <c r="J390" s="28"/>
      <c r="K390" s="28"/>
      <c r="L390" s="60"/>
      <c r="M390" s="14"/>
      <c r="N390" s="14"/>
      <c r="O390" s="14"/>
      <c r="P390" s="14"/>
      <c r="Q390" s="14"/>
      <c r="R390" s="14"/>
      <c r="S390" s="14"/>
      <c r="T390" s="14"/>
      <c r="U390" s="14"/>
      <c r="V390" s="14"/>
      <c r="W390" s="14"/>
      <c r="X390" s="14"/>
      <c r="Y390" s="14"/>
      <c r="Z390" s="14"/>
      <c r="AA390" s="14"/>
      <c r="AB390" s="14"/>
      <c r="AC390" s="14"/>
      <c r="AD390" s="14"/>
      <c r="AE390" s="14"/>
    </row>
    <row r="391" spans="1:31" x14ac:dyDescent="0.25">
      <c r="A391" s="127"/>
      <c r="B391" s="27"/>
      <c r="C391" s="24"/>
      <c r="D391" s="24"/>
      <c r="E391" s="28"/>
      <c r="F391" s="449"/>
      <c r="G391" s="449"/>
      <c r="H391" s="449"/>
      <c r="I391" s="449"/>
      <c r="J391" s="28"/>
      <c r="K391" s="28"/>
      <c r="L391" s="60"/>
      <c r="M391" s="14"/>
      <c r="N391" s="14"/>
      <c r="O391" s="14"/>
      <c r="P391" s="14"/>
      <c r="Q391" s="14"/>
      <c r="R391" s="14"/>
      <c r="S391" s="14"/>
      <c r="T391" s="14"/>
      <c r="U391" s="14"/>
      <c r="V391" s="14"/>
      <c r="W391" s="14"/>
      <c r="X391" s="14"/>
      <c r="Y391" s="14"/>
      <c r="Z391" s="14"/>
      <c r="AA391" s="14"/>
      <c r="AB391" s="14"/>
      <c r="AC391" s="14"/>
      <c r="AD391" s="14"/>
      <c r="AE391" s="14"/>
    </row>
    <row r="392" spans="1:31" x14ac:dyDescent="0.25">
      <c r="A392" s="127"/>
      <c r="B392" s="27"/>
      <c r="C392" s="24"/>
      <c r="D392" s="24"/>
      <c r="E392" s="28"/>
      <c r="F392" s="449"/>
      <c r="G392" s="449"/>
      <c r="H392" s="449"/>
      <c r="I392" s="449"/>
      <c r="J392" s="28"/>
      <c r="K392" s="28"/>
      <c r="L392" s="60"/>
      <c r="M392" s="14"/>
      <c r="N392" s="14"/>
      <c r="O392" s="14"/>
      <c r="P392" s="14"/>
      <c r="Q392" s="14"/>
      <c r="R392" s="14"/>
      <c r="S392" s="14"/>
      <c r="T392" s="14"/>
      <c r="U392" s="14"/>
      <c r="V392" s="14"/>
      <c r="W392" s="14"/>
      <c r="X392" s="14"/>
      <c r="Y392" s="14"/>
      <c r="Z392" s="14"/>
      <c r="AA392" s="14"/>
      <c r="AB392" s="14"/>
      <c r="AC392" s="14"/>
      <c r="AD392" s="14"/>
      <c r="AE392" s="14"/>
    </row>
    <row r="393" spans="1:31" x14ac:dyDescent="0.25">
      <c r="A393" s="127"/>
      <c r="B393" s="27"/>
      <c r="C393" s="28"/>
      <c r="D393" s="28"/>
      <c r="E393" s="24"/>
      <c r="J393" s="24"/>
      <c r="K393" s="24"/>
      <c r="L393" s="60"/>
      <c r="M393" s="14"/>
      <c r="N393" s="14"/>
      <c r="O393" s="14"/>
      <c r="P393" s="14"/>
      <c r="Q393" s="14"/>
      <c r="R393" s="14"/>
      <c r="S393" s="14"/>
      <c r="T393" s="14"/>
      <c r="U393" s="14"/>
      <c r="V393" s="14"/>
      <c r="W393" s="14"/>
      <c r="X393" s="14"/>
      <c r="Y393" s="14"/>
      <c r="Z393" s="14"/>
      <c r="AA393" s="14"/>
      <c r="AB393" s="14"/>
      <c r="AC393" s="14"/>
      <c r="AD393" s="14"/>
      <c r="AE393" s="14"/>
    </row>
    <row r="394" spans="1:31" x14ac:dyDescent="0.25">
      <c r="A394" s="127"/>
      <c r="B394" s="27"/>
      <c r="C394" s="28"/>
      <c r="D394" s="28"/>
      <c r="E394" s="24"/>
      <c r="J394" s="24"/>
      <c r="K394" s="24"/>
      <c r="L394" s="60"/>
      <c r="M394" s="14"/>
      <c r="N394" s="14"/>
      <c r="O394" s="14"/>
      <c r="P394" s="14"/>
      <c r="Q394" s="14"/>
      <c r="R394" s="14"/>
      <c r="S394" s="14"/>
      <c r="T394" s="14"/>
      <c r="U394" s="14"/>
      <c r="V394" s="14"/>
      <c r="W394" s="14"/>
      <c r="X394" s="14"/>
      <c r="Y394" s="14"/>
      <c r="Z394" s="14"/>
      <c r="AA394" s="14"/>
      <c r="AB394" s="14"/>
      <c r="AC394" s="14"/>
      <c r="AD394" s="14"/>
      <c r="AE394" s="14"/>
    </row>
    <row r="395" spans="1:31" x14ac:dyDescent="0.25">
      <c r="A395" s="127"/>
      <c r="B395" s="27"/>
      <c r="C395" s="28"/>
      <c r="D395" s="28"/>
      <c r="E395" s="24"/>
      <c r="J395" s="24"/>
      <c r="K395" s="24"/>
      <c r="L395" s="60"/>
      <c r="M395" s="14"/>
      <c r="N395" s="14"/>
      <c r="O395" s="14"/>
      <c r="P395" s="14"/>
      <c r="Q395" s="14"/>
      <c r="R395" s="14"/>
      <c r="S395" s="14"/>
      <c r="T395" s="14"/>
      <c r="U395" s="14"/>
      <c r="V395" s="14"/>
      <c r="W395" s="14"/>
      <c r="X395" s="14"/>
      <c r="Y395" s="14"/>
      <c r="Z395" s="14"/>
      <c r="AA395" s="14"/>
      <c r="AB395" s="14"/>
      <c r="AC395" s="14"/>
      <c r="AD395" s="14"/>
      <c r="AE395" s="14"/>
    </row>
    <row r="396" spans="1:31" x14ac:dyDescent="0.25">
      <c r="A396" s="127"/>
      <c r="B396" s="27"/>
      <c r="C396" s="28"/>
      <c r="D396" s="28"/>
      <c r="E396" s="24"/>
      <c r="J396" s="24"/>
      <c r="K396" s="24"/>
      <c r="L396" s="60"/>
      <c r="M396" s="14"/>
      <c r="N396" s="14"/>
      <c r="O396" s="14"/>
      <c r="P396" s="14"/>
      <c r="Q396" s="14"/>
      <c r="R396" s="14"/>
      <c r="S396" s="14"/>
      <c r="T396" s="14"/>
      <c r="U396" s="14"/>
      <c r="V396" s="14"/>
      <c r="W396" s="14"/>
      <c r="X396" s="14"/>
      <c r="Y396" s="14"/>
      <c r="Z396" s="14"/>
      <c r="AA396" s="14"/>
      <c r="AB396" s="14"/>
      <c r="AC396" s="14"/>
      <c r="AD396" s="14"/>
      <c r="AE396" s="14"/>
    </row>
    <row r="397" spans="1:31" x14ac:dyDescent="0.25">
      <c r="A397" s="127"/>
      <c r="B397" s="27"/>
      <c r="C397" s="24"/>
      <c r="D397" s="24"/>
      <c r="E397" s="28"/>
      <c r="F397" s="449"/>
      <c r="G397" s="449"/>
      <c r="H397" s="449"/>
      <c r="I397" s="449"/>
      <c r="J397" s="28"/>
      <c r="K397" s="28"/>
      <c r="L397" s="60"/>
      <c r="M397" s="14"/>
      <c r="N397" s="14"/>
      <c r="O397" s="14"/>
      <c r="P397" s="14"/>
      <c r="Q397" s="14"/>
      <c r="R397" s="14"/>
      <c r="S397" s="14"/>
      <c r="T397" s="14"/>
      <c r="U397" s="14"/>
      <c r="V397" s="14"/>
      <c r="W397" s="14"/>
      <c r="X397" s="14"/>
      <c r="Y397" s="14"/>
      <c r="Z397" s="14"/>
      <c r="AA397" s="14"/>
      <c r="AB397" s="14"/>
      <c r="AC397" s="14"/>
      <c r="AD397" s="14"/>
      <c r="AE397" s="14"/>
    </row>
    <row r="398" spans="1:31" x14ac:dyDescent="0.25">
      <c r="A398" s="127"/>
      <c r="B398" s="27"/>
      <c r="C398" s="24"/>
      <c r="D398" s="24"/>
      <c r="E398" s="28"/>
      <c r="F398" s="449"/>
      <c r="G398" s="449"/>
      <c r="H398" s="449"/>
      <c r="I398" s="449"/>
      <c r="J398" s="28"/>
      <c r="K398" s="28"/>
      <c r="L398" s="60"/>
      <c r="M398" s="14"/>
      <c r="N398" s="14"/>
      <c r="O398" s="14"/>
      <c r="P398" s="14"/>
      <c r="Q398" s="14"/>
      <c r="R398" s="14"/>
      <c r="S398" s="14"/>
      <c r="T398" s="14"/>
      <c r="U398" s="14"/>
      <c r="V398" s="14"/>
      <c r="W398" s="14"/>
      <c r="X398" s="14"/>
      <c r="Y398" s="14"/>
      <c r="Z398" s="14"/>
      <c r="AA398" s="14"/>
      <c r="AB398" s="14"/>
      <c r="AC398" s="14"/>
      <c r="AD398" s="14"/>
      <c r="AE398" s="14"/>
    </row>
    <row r="399" spans="1:31" x14ac:dyDescent="0.25">
      <c r="A399" s="127"/>
      <c r="B399" s="27"/>
      <c r="C399" s="24"/>
      <c r="D399" s="24"/>
      <c r="E399" s="28"/>
      <c r="F399" s="449"/>
      <c r="G399" s="449"/>
      <c r="H399" s="449"/>
      <c r="I399" s="449"/>
      <c r="J399" s="28"/>
      <c r="K399" s="28"/>
      <c r="L399" s="60"/>
      <c r="M399" s="14"/>
      <c r="N399" s="14"/>
      <c r="O399" s="14"/>
      <c r="P399" s="14"/>
      <c r="Q399" s="14"/>
      <c r="R399" s="14"/>
      <c r="S399" s="14"/>
      <c r="T399" s="14"/>
      <c r="U399" s="14"/>
      <c r="V399" s="14"/>
      <c r="W399" s="14"/>
      <c r="X399" s="14"/>
      <c r="Y399" s="14"/>
      <c r="Z399" s="14"/>
      <c r="AA399" s="14"/>
      <c r="AB399" s="14"/>
      <c r="AC399" s="14"/>
      <c r="AD399" s="14"/>
      <c r="AE399" s="14"/>
    </row>
    <row r="400" spans="1:31" x14ac:dyDescent="0.25">
      <c r="A400" s="127"/>
      <c r="B400" s="27"/>
      <c r="C400" s="24"/>
      <c r="D400" s="24"/>
      <c r="E400" s="28"/>
      <c r="F400" s="449"/>
      <c r="G400" s="449"/>
      <c r="H400" s="449"/>
      <c r="I400" s="449"/>
      <c r="J400" s="28"/>
      <c r="K400" s="28"/>
      <c r="L400" s="60"/>
      <c r="M400" s="14"/>
      <c r="N400" s="14"/>
      <c r="O400" s="14"/>
      <c r="P400" s="14"/>
      <c r="Q400" s="14"/>
      <c r="R400" s="14"/>
      <c r="S400" s="14"/>
      <c r="T400" s="14"/>
      <c r="U400" s="14"/>
      <c r="V400" s="14"/>
      <c r="W400" s="14"/>
      <c r="X400" s="14"/>
      <c r="Y400" s="14"/>
      <c r="Z400" s="14"/>
      <c r="AA400" s="14"/>
      <c r="AB400" s="14"/>
      <c r="AC400" s="14"/>
      <c r="AD400" s="14"/>
      <c r="AE400" s="14"/>
    </row>
    <row r="401" spans="1:31" x14ac:dyDescent="0.25">
      <c r="A401" s="127"/>
      <c r="B401" s="27"/>
      <c r="C401" s="28"/>
      <c r="D401" s="28"/>
      <c r="E401" s="24"/>
      <c r="J401" s="24"/>
      <c r="K401" s="24"/>
      <c r="L401" s="60"/>
      <c r="M401" s="14"/>
      <c r="N401" s="14"/>
      <c r="O401" s="14"/>
      <c r="P401" s="14"/>
      <c r="Q401" s="14"/>
      <c r="R401" s="14"/>
      <c r="S401" s="14"/>
      <c r="T401" s="14"/>
      <c r="U401" s="14"/>
      <c r="V401" s="14"/>
      <c r="W401" s="14"/>
      <c r="X401" s="14"/>
      <c r="Y401" s="14"/>
      <c r="Z401" s="14"/>
      <c r="AA401" s="14"/>
      <c r="AB401" s="14"/>
      <c r="AC401" s="14"/>
      <c r="AD401" s="14"/>
      <c r="AE401" s="14"/>
    </row>
    <row r="402" spans="1:31" x14ac:dyDescent="0.25">
      <c r="A402" s="127"/>
      <c r="B402" s="27"/>
      <c r="C402" s="24"/>
      <c r="D402" s="24"/>
      <c r="E402" s="28"/>
      <c r="F402" s="449"/>
      <c r="G402" s="449"/>
      <c r="H402" s="449"/>
      <c r="I402" s="449"/>
      <c r="J402" s="28"/>
      <c r="K402" s="28"/>
      <c r="L402" s="60"/>
      <c r="M402" s="14"/>
      <c r="N402" s="14"/>
      <c r="O402" s="14"/>
      <c r="P402" s="14"/>
      <c r="Q402" s="14"/>
      <c r="R402" s="14"/>
      <c r="S402" s="14"/>
      <c r="T402" s="14"/>
      <c r="U402" s="14"/>
      <c r="V402" s="14"/>
      <c r="W402" s="14"/>
      <c r="X402" s="14"/>
      <c r="Y402" s="14"/>
      <c r="Z402" s="14"/>
      <c r="AA402" s="14"/>
      <c r="AB402" s="14"/>
      <c r="AC402" s="14"/>
      <c r="AD402" s="14"/>
      <c r="AE402" s="14"/>
    </row>
    <row r="403" spans="1:31" x14ac:dyDescent="0.25">
      <c r="A403" s="127"/>
      <c r="B403" s="27"/>
      <c r="C403" s="24"/>
      <c r="D403" s="24"/>
      <c r="E403" s="28"/>
      <c r="F403" s="449"/>
      <c r="G403" s="449"/>
      <c r="H403" s="449"/>
      <c r="I403" s="449"/>
      <c r="J403" s="28"/>
      <c r="K403" s="28"/>
      <c r="L403" s="60"/>
      <c r="M403" s="14"/>
      <c r="N403" s="14"/>
      <c r="O403" s="14"/>
      <c r="P403" s="14"/>
      <c r="Q403" s="14"/>
      <c r="R403" s="14"/>
      <c r="S403" s="14"/>
      <c r="T403" s="14"/>
      <c r="U403" s="14"/>
      <c r="V403" s="14"/>
      <c r="W403" s="14"/>
      <c r="X403" s="14"/>
      <c r="Y403" s="14"/>
      <c r="Z403" s="14"/>
      <c r="AA403" s="14"/>
      <c r="AB403" s="14"/>
      <c r="AC403" s="14"/>
      <c r="AD403" s="14"/>
      <c r="AE403" s="14"/>
    </row>
    <row r="404" spans="1:31" x14ac:dyDescent="0.25">
      <c r="A404" s="127"/>
      <c r="B404" s="27"/>
      <c r="C404" s="24"/>
      <c r="D404" s="24"/>
      <c r="E404" s="28"/>
      <c r="F404" s="449"/>
      <c r="G404" s="449"/>
      <c r="H404" s="449"/>
      <c r="I404" s="449"/>
      <c r="J404" s="28"/>
      <c r="K404" s="28"/>
      <c r="L404" s="60"/>
      <c r="M404" s="14"/>
      <c r="N404" s="14"/>
      <c r="O404" s="14"/>
      <c r="P404" s="14"/>
      <c r="Q404" s="14"/>
      <c r="R404" s="14"/>
      <c r="S404" s="14"/>
      <c r="T404" s="14"/>
      <c r="U404" s="14"/>
      <c r="V404" s="14"/>
      <c r="W404" s="14"/>
      <c r="X404" s="14"/>
      <c r="Y404" s="14"/>
      <c r="Z404" s="14"/>
      <c r="AA404" s="14"/>
      <c r="AB404" s="14"/>
      <c r="AC404" s="14"/>
      <c r="AD404" s="14"/>
      <c r="AE404" s="14"/>
    </row>
    <row r="405" spans="1:31" x14ac:dyDescent="0.25">
      <c r="A405" s="127"/>
      <c r="B405" s="27"/>
      <c r="C405" s="24"/>
      <c r="D405" s="24"/>
      <c r="E405" s="28"/>
      <c r="F405" s="449"/>
      <c r="G405" s="449"/>
      <c r="H405" s="449"/>
      <c r="I405" s="449"/>
      <c r="J405" s="28"/>
      <c r="K405" s="28"/>
      <c r="L405" s="60"/>
      <c r="M405" s="14"/>
      <c r="N405" s="14"/>
      <c r="O405" s="14"/>
      <c r="P405" s="14"/>
      <c r="Q405" s="14"/>
      <c r="R405" s="14"/>
      <c r="S405" s="14"/>
      <c r="T405" s="14"/>
      <c r="U405" s="14"/>
      <c r="V405" s="14"/>
      <c r="W405" s="14"/>
      <c r="X405" s="14"/>
      <c r="Y405" s="14"/>
      <c r="Z405" s="14"/>
      <c r="AA405" s="14"/>
      <c r="AB405" s="14"/>
      <c r="AC405" s="14"/>
      <c r="AD405" s="14"/>
      <c r="AE405" s="14"/>
    </row>
    <row r="406" spans="1:31" x14ac:dyDescent="0.25">
      <c r="A406" s="127"/>
      <c r="B406" s="27"/>
      <c r="C406" s="24"/>
      <c r="D406" s="24"/>
      <c r="E406" s="28"/>
      <c r="F406" s="449"/>
      <c r="G406" s="449"/>
      <c r="H406" s="449"/>
      <c r="I406" s="449"/>
      <c r="J406" s="28"/>
      <c r="K406" s="28"/>
      <c r="L406" s="60"/>
      <c r="M406" s="14"/>
      <c r="N406" s="14"/>
      <c r="O406" s="14"/>
      <c r="P406" s="14"/>
      <c r="Q406" s="14"/>
      <c r="R406" s="14"/>
      <c r="S406" s="14"/>
      <c r="T406" s="14"/>
      <c r="U406" s="14"/>
      <c r="V406" s="14"/>
      <c r="W406" s="14"/>
      <c r="X406" s="14"/>
      <c r="Y406" s="14"/>
      <c r="Z406" s="14"/>
      <c r="AA406" s="14"/>
      <c r="AB406" s="14"/>
      <c r="AC406" s="14"/>
      <c r="AD406" s="14"/>
      <c r="AE406" s="14"/>
    </row>
    <row r="407" spans="1:31" x14ac:dyDescent="0.25">
      <c r="A407" s="127"/>
      <c r="B407" s="27"/>
      <c r="C407" s="28"/>
      <c r="D407" s="28"/>
      <c r="E407" s="24"/>
      <c r="J407" s="24"/>
      <c r="K407" s="24"/>
      <c r="L407" s="60"/>
      <c r="M407" s="14"/>
      <c r="N407" s="14"/>
      <c r="O407" s="14"/>
      <c r="P407" s="14"/>
      <c r="Q407" s="14"/>
      <c r="R407" s="14"/>
      <c r="S407" s="14"/>
      <c r="T407" s="14"/>
      <c r="U407" s="14"/>
      <c r="V407" s="14"/>
      <c r="W407" s="14"/>
      <c r="X407" s="14"/>
      <c r="Y407" s="14"/>
      <c r="Z407" s="14"/>
      <c r="AA407" s="14"/>
      <c r="AB407" s="14"/>
      <c r="AC407" s="14"/>
      <c r="AD407" s="14"/>
      <c r="AE407" s="14"/>
    </row>
    <row r="408" spans="1:31" x14ac:dyDescent="0.25">
      <c r="A408" s="127"/>
      <c r="B408" s="27"/>
      <c r="C408" s="28"/>
      <c r="D408" s="28"/>
      <c r="E408" s="24"/>
      <c r="J408" s="24"/>
      <c r="K408" s="24"/>
      <c r="L408" s="60"/>
      <c r="M408" s="14"/>
      <c r="N408" s="14"/>
      <c r="O408" s="14"/>
      <c r="P408" s="14"/>
      <c r="Q408" s="14"/>
      <c r="R408" s="14"/>
      <c r="S408" s="14"/>
      <c r="T408" s="14"/>
      <c r="U408" s="14"/>
      <c r="V408" s="14"/>
      <c r="W408" s="14"/>
      <c r="X408" s="14"/>
      <c r="Y408" s="14"/>
      <c r="Z408" s="14"/>
      <c r="AA408" s="14"/>
      <c r="AB408" s="14"/>
      <c r="AC408" s="14"/>
      <c r="AD408" s="14"/>
      <c r="AE408" s="14"/>
    </row>
    <row r="409" spans="1:31" x14ac:dyDescent="0.25">
      <c r="A409" s="127"/>
      <c r="B409" s="27"/>
      <c r="C409" s="24"/>
      <c r="D409" s="24"/>
      <c r="E409" s="28"/>
      <c r="F409" s="449"/>
      <c r="G409" s="449"/>
      <c r="H409" s="449"/>
      <c r="I409" s="449"/>
      <c r="J409" s="28"/>
      <c r="K409" s="28"/>
      <c r="L409" s="60"/>
      <c r="M409" s="14"/>
      <c r="N409" s="14"/>
      <c r="O409" s="14"/>
      <c r="P409" s="14"/>
      <c r="Q409" s="14"/>
      <c r="R409" s="14"/>
      <c r="S409" s="14"/>
      <c r="T409" s="14"/>
      <c r="U409" s="14"/>
      <c r="V409" s="14"/>
      <c r="W409" s="14"/>
      <c r="X409" s="14"/>
      <c r="Y409" s="14"/>
      <c r="Z409" s="14"/>
      <c r="AA409" s="14"/>
      <c r="AB409" s="14"/>
      <c r="AC409" s="14"/>
      <c r="AD409" s="14"/>
      <c r="AE409" s="14"/>
    </row>
    <row r="410" spans="1:31" x14ac:dyDescent="0.25">
      <c r="A410" s="127"/>
      <c r="B410" s="27"/>
      <c r="C410" s="24"/>
      <c r="D410" s="24"/>
      <c r="E410" s="28"/>
      <c r="F410" s="449"/>
      <c r="G410" s="449"/>
      <c r="H410" s="449"/>
      <c r="I410" s="449"/>
      <c r="J410" s="28"/>
      <c r="K410" s="28"/>
      <c r="L410" s="60"/>
      <c r="M410" s="14"/>
      <c r="N410" s="14"/>
      <c r="O410" s="14"/>
      <c r="P410" s="14"/>
      <c r="Q410" s="14"/>
      <c r="R410" s="14"/>
      <c r="S410" s="14"/>
      <c r="T410" s="14"/>
      <c r="U410" s="14"/>
      <c r="V410" s="14"/>
      <c r="W410" s="14"/>
      <c r="X410" s="14"/>
      <c r="Y410" s="14"/>
      <c r="Z410" s="14"/>
      <c r="AA410" s="14"/>
      <c r="AB410" s="14"/>
      <c r="AC410" s="14"/>
      <c r="AD410" s="14"/>
      <c r="AE410" s="14"/>
    </row>
    <row r="411" spans="1:31" x14ac:dyDescent="0.25">
      <c r="A411" s="127"/>
      <c r="B411" s="27"/>
      <c r="C411" s="24"/>
      <c r="D411" s="24"/>
      <c r="E411" s="28"/>
      <c r="F411" s="449"/>
      <c r="G411" s="449"/>
      <c r="H411" s="449"/>
      <c r="I411" s="449"/>
      <c r="J411" s="28"/>
      <c r="K411" s="28"/>
      <c r="L411" s="60"/>
      <c r="M411" s="14"/>
      <c r="N411" s="14"/>
      <c r="O411" s="14"/>
      <c r="P411" s="14"/>
      <c r="Q411" s="14"/>
      <c r="R411" s="14"/>
      <c r="S411" s="14"/>
      <c r="T411" s="14"/>
      <c r="U411" s="14"/>
      <c r="V411" s="14"/>
      <c r="W411" s="14"/>
      <c r="X411" s="14"/>
      <c r="Y411" s="14"/>
      <c r="Z411" s="14"/>
      <c r="AA411" s="14"/>
      <c r="AB411" s="14"/>
      <c r="AC411" s="14"/>
      <c r="AD411" s="14"/>
      <c r="AE411" s="14"/>
    </row>
    <row r="412" spans="1:31" x14ac:dyDescent="0.25">
      <c r="A412" s="127"/>
      <c r="B412" s="29"/>
      <c r="C412" s="23"/>
      <c r="D412" s="23"/>
      <c r="E412" s="24"/>
      <c r="J412" s="24"/>
      <c r="K412" s="24"/>
      <c r="L412" s="60"/>
      <c r="M412" s="14"/>
      <c r="N412" s="14"/>
      <c r="O412" s="14"/>
      <c r="P412" s="14"/>
      <c r="Q412" s="14"/>
      <c r="R412" s="14"/>
      <c r="S412" s="14"/>
      <c r="T412" s="14"/>
      <c r="U412" s="14"/>
      <c r="V412" s="14"/>
      <c r="W412" s="14"/>
      <c r="X412" s="14"/>
      <c r="Y412" s="14"/>
      <c r="Z412" s="14"/>
      <c r="AA412" s="14"/>
      <c r="AB412" s="14"/>
      <c r="AC412" s="14"/>
      <c r="AD412" s="14"/>
      <c r="AE412" s="14"/>
    </row>
    <row r="413" spans="1:31" x14ac:dyDescent="0.25">
      <c r="A413" s="127"/>
      <c r="B413" s="27"/>
      <c r="C413" s="28"/>
      <c r="D413" s="28"/>
      <c r="E413" s="24"/>
      <c r="J413" s="24"/>
      <c r="K413" s="24"/>
      <c r="L413" s="60"/>
      <c r="M413" s="14"/>
      <c r="N413" s="14"/>
      <c r="O413" s="14"/>
      <c r="P413" s="14"/>
      <c r="Q413" s="14"/>
      <c r="R413" s="14"/>
      <c r="S413" s="14"/>
      <c r="T413" s="14"/>
      <c r="U413" s="14"/>
      <c r="V413" s="14"/>
      <c r="W413" s="14"/>
      <c r="X413" s="14"/>
      <c r="Y413" s="14"/>
      <c r="Z413" s="14"/>
      <c r="AA413" s="14"/>
      <c r="AB413" s="14"/>
      <c r="AC413" s="14"/>
      <c r="AD413" s="14"/>
      <c r="AE413" s="14"/>
    </row>
    <row r="414" spans="1:31" x14ac:dyDescent="0.25">
      <c r="A414" s="127"/>
      <c r="B414" s="27"/>
      <c r="C414" s="28"/>
      <c r="D414" s="28"/>
      <c r="E414" s="24"/>
      <c r="J414" s="24"/>
      <c r="K414" s="24"/>
      <c r="L414" s="60"/>
      <c r="M414" s="14"/>
      <c r="N414" s="14"/>
      <c r="O414" s="14"/>
      <c r="P414" s="14"/>
      <c r="Q414" s="14"/>
      <c r="R414" s="14"/>
      <c r="S414" s="14"/>
      <c r="T414" s="14"/>
      <c r="U414" s="14"/>
      <c r="V414" s="14"/>
      <c r="W414" s="14"/>
      <c r="X414" s="14"/>
      <c r="Y414" s="14"/>
      <c r="Z414" s="14"/>
      <c r="AA414" s="14"/>
      <c r="AB414" s="14"/>
      <c r="AC414" s="14"/>
      <c r="AD414" s="14"/>
      <c r="AE414" s="14"/>
    </row>
    <row r="415" spans="1:31" x14ac:dyDescent="0.25">
      <c r="A415" s="127"/>
      <c r="B415" s="27"/>
      <c r="C415" s="24"/>
      <c r="D415" s="24"/>
      <c r="E415" s="28"/>
      <c r="F415" s="449"/>
      <c r="G415" s="449"/>
      <c r="H415" s="449"/>
      <c r="I415" s="449"/>
      <c r="J415" s="28"/>
      <c r="K415" s="28"/>
      <c r="L415" s="60"/>
      <c r="M415" s="14"/>
      <c r="N415" s="14"/>
      <c r="O415" s="14"/>
      <c r="P415" s="14"/>
      <c r="Q415" s="14"/>
      <c r="R415" s="14"/>
      <c r="S415" s="14"/>
      <c r="T415" s="14"/>
      <c r="U415" s="14"/>
      <c r="V415" s="14"/>
      <c r="W415" s="14"/>
      <c r="X415" s="14"/>
      <c r="Y415" s="14"/>
      <c r="Z415" s="14"/>
      <c r="AA415" s="14"/>
      <c r="AB415" s="14"/>
      <c r="AC415" s="14"/>
      <c r="AD415" s="14"/>
      <c r="AE415" s="14"/>
    </row>
    <row r="416" spans="1:31" x14ac:dyDescent="0.25">
      <c r="A416" s="127"/>
      <c r="B416" s="27"/>
      <c r="C416" s="24"/>
      <c r="D416" s="24"/>
      <c r="E416" s="28"/>
      <c r="F416" s="449"/>
      <c r="G416" s="449"/>
      <c r="H416" s="449"/>
      <c r="I416" s="449"/>
      <c r="J416" s="28"/>
      <c r="K416" s="28"/>
      <c r="L416" s="60"/>
      <c r="M416" s="14"/>
      <c r="N416" s="14"/>
      <c r="O416" s="14"/>
      <c r="P416" s="14"/>
      <c r="Q416" s="14"/>
      <c r="R416" s="14"/>
      <c r="S416" s="14"/>
      <c r="T416" s="14"/>
      <c r="U416" s="14"/>
      <c r="V416" s="14"/>
      <c r="W416" s="14"/>
      <c r="X416" s="14"/>
      <c r="Y416" s="14"/>
      <c r="Z416" s="14"/>
      <c r="AA416" s="14"/>
      <c r="AB416" s="14"/>
      <c r="AC416" s="14"/>
      <c r="AD416" s="14"/>
      <c r="AE416" s="14"/>
    </row>
    <row r="417" spans="1:31" x14ac:dyDescent="0.25">
      <c r="A417" s="127"/>
      <c r="B417" s="27"/>
      <c r="C417" s="28"/>
      <c r="D417" s="28"/>
      <c r="E417" s="24"/>
      <c r="J417" s="24"/>
      <c r="K417" s="24"/>
      <c r="L417" s="60"/>
      <c r="M417" s="14"/>
      <c r="N417" s="14"/>
      <c r="O417" s="14"/>
      <c r="P417" s="14"/>
      <c r="Q417" s="14"/>
      <c r="R417" s="14"/>
      <c r="S417" s="14"/>
      <c r="T417" s="14"/>
      <c r="U417" s="14"/>
      <c r="V417" s="14"/>
      <c r="W417" s="14"/>
      <c r="X417" s="14"/>
      <c r="Y417" s="14"/>
      <c r="Z417" s="14"/>
      <c r="AA417" s="14"/>
      <c r="AB417" s="14"/>
      <c r="AC417" s="14"/>
      <c r="AD417" s="14"/>
      <c r="AE417" s="14"/>
    </row>
    <row r="418" spans="1:31" x14ac:dyDescent="0.25">
      <c r="A418" s="127"/>
      <c r="B418" s="27"/>
      <c r="C418" s="28"/>
      <c r="D418" s="28"/>
      <c r="E418" s="24"/>
      <c r="J418" s="24"/>
      <c r="K418" s="24"/>
      <c r="L418" s="60"/>
      <c r="M418" s="14"/>
      <c r="N418" s="14"/>
      <c r="O418" s="14"/>
      <c r="P418" s="14"/>
      <c r="Q418" s="14"/>
      <c r="R418" s="14"/>
      <c r="S418" s="14"/>
      <c r="T418" s="14"/>
      <c r="U418" s="14"/>
      <c r="V418" s="14"/>
      <c r="W418" s="14"/>
      <c r="X418" s="14"/>
      <c r="Y418" s="14"/>
      <c r="Z418" s="14"/>
      <c r="AA418" s="14"/>
      <c r="AB418" s="14"/>
      <c r="AC418" s="14"/>
      <c r="AD418" s="14"/>
      <c r="AE418" s="14"/>
    </row>
    <row r="419" spans="1:31" x14ac:dyDescent="0.25">
      <c r="A419" s="127"/>
      <c r="B419" s="27"/>
      <c r="C419" s="24"/>
      <c r="D419" s="24"/>
      <c r="E419" s="28"/>
      <c r="F419" s="449"/>
      <c r="G419" s="449"/>
      <c r="H419" s="449"/>
      <c r="I419" s="449"/>
      <c r="J419" s="28"/>
      <c r="K419" s="28"/>
      <c r="L419" s="60"/>
      <c r="M419" s="14"/>
      <c r="N419" s="14"/>
      <c r="O419" s="14"/>
      <c r="P419" s="14"/>
      <c r="Q419" s="14"/>
      <c r="R419" s="14"/>
      <c r="S419" s="14"/>
      <c r="T419" s="14"/>
      <c r="U419" s="14"/>
      <c r="V419" s="14"/>
      <c r="W419" s="14"/>
      <c r="X419" s="14"/>
      <c r="Y419" s="14"/>
      <c r="Z419" s="14"/>
      <c r="AA419" s="14"/>
      <c r="AB419" s="14"/>
      <c r="AC419" s="14"/>
      <c r="AD419" s="14"/>
      <c r="AE419" s="14"/>
    </row>
    <row r="420" spans="1:31" x14ac:dyDescent="0.25">
      <c r="A420" s="127"/>
      <c r="B420" s="27"/>
      <c r="C420" s="24"/>
      <c r="D420" s="24"/>
      <c r="E420" s="28"/>
      <c r="F420" s="449"/>
      <c r="G420" s="449"/>
      <c r="H420" s="449"/>
      <c r="I420" s="449"/>
      <c r="J420" s="28"/>
      <c r="K420" s="28"/>
      <c r="L420" s="60"/>
      <c r="M420" s="14"/>
      <c r="N420" s="14"/>
      <c r="O420" s="14"/>
      <c r="P420" s="14"/>
      <c r="Q420" s="14"/>
      <c r="R420" s="14"/>
      <c r="S420" s="14"/>
      <c r="T420" s="14"/>
      <c r="U420" s="14"/>
      <c r="V420" s="14"/>
      <c r="W420" s="14"/>
      <c r="X420" s="14"/>
      <c r="Y420" s="14"/>
      <c r="Z420" s="14"/>
      <c r="AA420" s="14"/>
      <c r="AB420" s="14"/>
      <c r="AC420" s="14"/>
      <c r="AD420" s="14"/>
      <c r="AE420" s="14"/>
    </row>
    <row r="421" spans="1:31" x14ac:dyDescent="0.25">
      <c r="A421" s="127"/>
      <c r="B421" s="27"/>
      <c r="C421" s="28"/>
      <c r="D421" s="28"/>
      <c r="E421" s="24"/>
      <c r="J421" s="24"/>
      <c r="K421" s="24"/>
      <c r="L421" s="60"/>
      <c r="M421" s="14"/>
      <c r="N421" s="14"/>
      <c r="O421" s="14"/>
      <c r="P421" s="14"/>
      <c r="Q421" s="14"/>
      <c r="R421" s="14"/>
      <c r="S421" s="14"/>
      <c r="T421" s="14"/>
      <c r="U421" s="14"/>
      <c r="V421" s="14"/>
      <c r="W421" s="14"/>
      <c r="X421" s="14"/>
      <c r="Y421" s="14"/>
      <c r="Z421" s="14"/>
      <c r="AA421" s="14"/>
      <c r="AB421" s="14"/>
      <c r="AC421" s="14"/>
      <c r="AD421" s="14"/>
      <c r="AE421" s="14"/>
    </row>
    <row r="422" spans="1:31" x14ac:dyDescent="0.25">
      <c r="A422" s="127"/>
      <c r="B422" s="29"/>
      <c r="C422" s="23"/>
      <c r="D422" s="23"/>
      <c r="E422" s="24"/>
      <c r="J422" s="24"/>
      <c r="K422" s="24"/>
      <c r="L422" s="60"/>
      <c r="M422" s="14"/>
      <c r="N422" s="14"/>
      <c r="O422" s="14"/>
      <c r="P422" s="14"/>
      <c r="Q422" s="14"/>
      <c r="R422" s="14"/>
      <c r="S422" s="14"/>
      <c r="T422" s="14"/>
      <c r="U422" s="14"/>
      <c r="V422" s="14"/>
      <c r="W422" s="14"/>
      <c r="X422" s="14"/>
      <c r="Y422" s="14"/>
      <c r="Z422" s="14"/>
      <c r="AA422" s="14"/>
      <c r="AB422" s="14"/>
      <c r="AC422" s="14"/>
      <c r="AD422" s="14"/>
      <c r="AE422" s="14"/>
    </row>
    <row r="423" spans="1:31" x14ac:dyDescent="0.25">
      <c r="A423" s="127"/>
      <c r="B423" s="27"/>
      <c r="C423" s="28"/>
      <c r="D423" s="28"/>
      <c r="E423" s="24"/>
      <c r="J423" s="24"/>
      <c r="K423" s="24"/>
      <c r="L423" s="60"/>
      <c r="M423" s="14"/>
      <c r="N423" s="14"/>
      <c r="O423" s="14"/>
      <c r="P423" s="14"/>
      <c r="Q423" s="14"/>
      <c r="R423" s="14"/>
      <c r="S423" s="14"/>
      <c r="T423" s="14"/>
      <c r="U423" s="14"/>
      <c r="V423" s="14"/>
      <c r="W423" s="14"/>
      <c r="X423" s="14"/>
      <c r="Y423" s="14"/>
      <c r="Z423" s="14"/>
      <c r="AA423" s="14"/>
      <c r="AB423" s="14"/>
      <c r="AC423" s="14"/>
      <c r="AD423" s="14"/>
      <c r="AE423" s="14"/>
    </row>
    <row r="424" spans="1:31" x14ac:dyDescent="0.25">
      <c r="A424" s="127"/>
      <c r="B424" s="27"/>
      <c r="C424" s="28"/>
      <c r="D424" s="28"/>
      <c r="E424" s="24"/>
      <c r="J424" s="24"/>
      <c r="K424" s="24"/>
      <c r="L424" s="60"/>
      <c r="M424" s="14"/>
      <c r="N424" s="14"/>
      <c r="O424" s="14"/>
      <c r="P424" s="14"/>
      <c r="Q424" s="14"/>
      <c r="R424" s="14"/>
      <c r="S424" s="14"/>
      <c r="T424" s="14"/>
      <c r="U424" s="14"/>
      <c r="V424" s="14"/>
      <c r="W424" s="14"/>
      <c r="X424" s="14"/>
      <c r="Y424" s="14"/>
      <c r="Z424" s="14"/>
      <c r="AA424" s="14"/>
      <c r="AB424" s="14"/>
      <c r="AC424" s="14"/>
      <c r="AD424" s="14"/>
      <c r="AE424" s="14"/>
    </row>
    <row r="425" spans="1:31" x14ac:dyDescent="0.25">
      <c r="A425" s="127"/>
      <c r="B425" s="27"/>
      <c r="C425" s="28"/>
      <c r="D425" s="28"/>
      <c r="E425" s="24"/>
      <c r="J425" s="24"/>
      <c r="K425" s="24"/>
      <c r="L425" s="60"/>
      <c r="M425" s="14"/>
      <c r="N425" s="14"/>
      <c r="O425" s="14"/>
      <c r="P425" s="14"/>
      <c r="Q425" s="14"/>
      <c r="R425" s="14"/>
      <c r="S425" s="14"/>
      <c r="T425" s="14"/>
      <c r="U425" s="14"/>
      <c r="V425" s="14"/>
      <c r="W425" s="14"/>
      <c r="X425" s="14"/>
      <c r="Y425" s="14"/>
      <c r="Z425" s="14"/>
      <c r="AA425" s="14"/>
      <c r="AB425" s="14"/>
      <c r="AC425" s="14"/>
      <c r="AD425" s="14"/>
      <c r="AE425" s="14"/>
    </row>
    <row r="426" spans="1:31" x14ac:dyDescent="0.25">
      <c r="A426" s="127"/>
      <c r="B426" s="27"/>
      <c r="C426" s="28"/>
      <c r="D426" s="28"/>
      <c r="E426" s="24"/>
      <c r="J426" s="24"/>
      <c r="K426" s="24"/>
      <c r="L426" s="60"/>
      <c r="M426" s="14"/>
      <c r="N426" s="14"/>
      <c r="O426" s="14"/>
      <c r="P426" s="14"/>
      <c r="Q426" s="14"/>
      <c r="R426" s="14"/>
      <c r="S426" s="14"/>
      <c r="T426" s="14"/>
      <c r="U426" s="14"/>
      <c r="V426" s="14"/>
      <c r="W426" s="14"/>
      <c r="X426" s="14"/>
      <c r="Y426" s="14"/>
      <c r="Z426" s="14"/>
      <c r="AA426" s="14"/>
      <c r="AB426" s="14"/>
      <c r="AC426" s="14"/>
      <c r="AD426" s="14"/>
      <c r="AE426" s="14"/>
    </row>
    <row r="427" spans="1:31" x14ac:dyDescent="0.25">
      <c r="A427" s="127"/>
      <c r="B427" s="27"/>
      <c r="C427" s="24"/>
      <c r="D427" s="24"/>
      <c r="E427" s="28"/>
      <c r="F427" s="449"/>
      <c r="G427" s="449"/>
      <c r="H427" s="449"/>
      <c r="I427" s="449"/>
      <c r="J427" s="28"/>
      <c r="K427" s="28"/>
      <c r="L427" s="60"/>
      <c r="M427" s="14"/>
      <c r="N427" s="14"/>
      <c r="O427" s="14"/>
      <c r="P427" s="14"/>
      <c r="Q427" s="14"/>
      <c r="R427" s="14"/>
      <c r="S427" s="14"/>
      <c r="T427" s="14"/>
      <c r="U427" s="14"/>
      <c r="V427" s="14"/>
      <c r="W427" s="14"/>
      <c r="X427" s="14"/>
      <c r="Y427" s="14"/>
      <c r="Z427" s="14"/>
      <c r="AA427" s="14"/>
      <c r="AB427" s="14"/>
      <c r="AC427" s="14"/>
      <c r="AD427" s="14"/>
      <c r="AE427" s="14"/>
    </row>
    <row r="428" spans="1:31" x14ac:dyDescent="0.25">
      <c r="A428" s="127"/>
      <c r="B428" s="27"/>
      <c r="C428" s="24"/>
      <c r="D428" s="24"/>
      <c r="E428" s="28"/>
      <c r="F428" s="449"/>
      <c r="G428" s="449"/>
      <c r="H428" s="449"/>
      <c r="I428" s="449"/>
      <c r="J428" s="28"/>
      <c r="K428" s="28"/>
      <c r="L428" s="60"/>
      <c r="M428" s="14"/>
      <c r="N428" s="14"/>
      <c r="O428" s="14"/>
      <c r="P428" s="14"/>
      <c r="Q428" s="14"/>
      <c r="R428" s="14"/>
      <c r="S428" s="14"/>
      <c r="T428" s="14"/>
      <c r="U428" s="14"/>
      <c r="V428" s="14"/>
      <c r="W428" s="14"/>
      <c r="X428" s="14"/>
      <c r="Y428" s="14"/>
      <c r="Z428" s="14"/>
      <c r="AA428" s="14"/>
      <c r="AB428" s="14"/>
      <c r="AC428" s="14"/>
      <c r="AD428" s="14"/>
      <c r="AE428" s="14"/>
    </row>
    <row r="429" spans="1:31" x14ac:dyDescent="0.25">
      <c r="A429" s="127"/>
      <c r="B429" s="27"/>
      <c r="C429" s="24"/>
      <c r="D429" s="24"/>
      <c r="E429" s="28"/>
      <c r="F429" s="449"/>
      <c r="G429" s="449"/>
      <c r="H429" s="449"/>
      <c r="I429" s="449"/>
      <c r="J429" s="28"/>
      <c r="K429" s="28"/>
      <c r="L429" s="60"/>
      <c r="M429" s="14"/>
      <c r="N429" s="14"/>
      <c r="O429" s="14"/>
      <c r="P429" s="14"/>
      <c r="Q429" s="14"/>
      <c r="R429" s="14"/>
      <c r="S429" s="14"/>
      <c r="T429" s="14"/>
      <c r="U429" s="14"/>
      <c r="V429" s="14"/>
      <c r="W429" s="14"/>
      <c r="X429" s="14"/>
      <c r="Y429" s="14"/>
      <c r="Z429" s="14"/>
      <c r="AA429" s="14"/>
      <c r="AB429" s="14"/>
      <c r="AC429" s="14"/>
      <c r="AD429" s="14"/>
      <c r="AE429" s="14"/>
    </row>
    <row r="430" spans="1:31" x14ac:dyDescent="0.25">
      <c r="A430" s="127"/>
      <c r="B430" s="27"/>
      <c r="C430" s="24"/>
      <c r="D430" s="24"/>
      <c r="E430" s="28"/>
      <c r="F430" s="449"/>
      <c r="G430" s="449"/>
      <c r="H430" s="449"/>
      <c r="I430" s="449"/>
      <c r="J430" s="28"/>
      <c r="K430" s="28"/>
      <c r="L430" s="60"/>
      <c r="M430" s="14"/>
      <c r="N430" s="14"/>
      <c r="O430" s="14"/>
      <c r="P430" s="14"/>
      <c r="Q430" s="14"/>
      <c r="R430" s="14"/>
      <c r="S430" s="14"/>
      <c r="T430" s="14"/>
      <c r="U430" s="14"/>
      <c r="V430" s="14"/>
      <c r="W430" s="14"/>
      <c r="X430" s="14"/>
      <c r="Y430" s="14"/>
      <c r="Z430" s="14"/>
      <c r="AA430" s="14"/>
      <c r="AB430" s="14"/>
      <c r="AC430" s="14"/>
      <c r="AD430" s="14"/>
      <c r="AE430" s="14"/>
    </row>
    <row r="431" spans="1:31" x14ac:dyDescent="0.25">
      <c r="A431" s="127"/>
      <c r="B431" s="27"/>
      <c r="C431" s="24"/>
      <c r="D431" s="24"/>
      <c r="E431" s="28"/>
      <c r="F431" s="449"/>
      <c r="G431" s="449"/>
      <c r="H431" s="449"/>
      <c r="I431" s="449"/>
      <c r="J431" s="28"/>
      <c r="K431" s="28"/>
      <c r="L431" s="60"/>
      <c r="M431" s="14"/>
      <c r="N431" s="14"/>
      <c r="O431" s="14"/>
      <c r="P431" s="14"/>
      <c r="Q431" s="14"/>
      <c r="R431" s="14"/>
      <c r="S431" s="14"/>
      <c r="T431" s="14"/>
      <c r="U431" s="14"/>
      <c r="V431" s="14"/>
      <c r="W431" s="14"/>
      <c r="X431" s="14"/>
      <c r="Y431" s="14"/>
      <c r="Z431" s="14"/>
      <c r="AA431" s="14"/>
      <c r="AB431" s="14"/>
      <c r="AC431" s="14"/>
      <c r="AD431" s="14"/>
      <c r="AE431" s="14"/>
    </row>
    <row r="432" spans="1:31" x14ac:dyDescent="0.25">
      <c r="A432" s="127"/>
      <c r="B432" s="27"/>
      <c r="C432" s="24"/>
      <c r="D432" s="24"/>
      <c r="E432" s="28"/>
      <c r="F432" s="449"/>
      <c r="G432" s="449"/>
      <c r="H432" s="449"/>
      <c r="I432" s="449"/>
      <c r="J432" s="28"/>
      <c r="K432" s="28"/>
      <c r="L432" s="60"/>
      <c r="M432" s="14"/>
      <c r="N432" s="14"/>
      <c r="O432" s="14"/>
      <c r="P432" s="14"/>
      <c r="Q432" s="14"/>
      <c r="R432" s="14"/>
      <c r="S432" s="14"/>
      <c r="T432" s="14"/>
      <c r="U432" s="14"/>
      <c r="V432" s="14"/>
      <c r="W432" s="14"/>
      <c r="X432" s="14"/>
      <c r="Y432" s="14"/>
      <c r="Z432" s="14"/>
      <c r="AA432" s="14"/>
      <c r="AB432" s="14"/>
      <c r="AC432" s="14"/>
      <c r="AD432" s="14"/>
      <c r="AE432" s="14"/>
    </row>
    <row r="433" spans="1:31" x14ac:dyDescent="0.25">
      <c r="A433" s="127"/>
      <c r="B433" s="27"/>
      <c r="C433" s="24"/>
      <c r="D433" s="24"/>
      <c r="E433" s="28"/>
      <c r="F433" s="449"/>
      <c r="G433" s="449"/>
      <c r="H433" s="449"/>
      <c r="I433" s="449"/>
      <c r="J433" s="28"/>
      <c r="K433" s="28"/>
      <c r="L433" s="60"/>
      <c r="M433" s="14"/>
      <c r="N433" s="14"/>
      <c r="O433" s="14"/>
      <c r="P433" s="14"/>
      <c r="Q433" s="14"/>
      <c r="R433" s="14"/>
      <c r="S433" s="14"/>
      <c r="T433" s="14"/>
      <c r="U433" s="14"/>
      <c r="V433" s="14"/>
      <c r="W433" s="14"/>
      <c r="X433" s="14"/>
      <c r="Y433" s="14"/>
      <c r="Z433" s="14"/>
      <c r="AA433" s="14"/>
      <c r="AB433" s="14"/>
      <c r="AC433" s="14"/>
      <c r="AD433" s="14"/>
      <c r="AE433" s="14"/>
    </row>
    <row r="434" spans="1:31" x14ac:dyDescent="0.25">
      <c r="A434" s="127"/>
      <c r="B434" s="27"/>
      <c r="C434" s="24"/>
      <c r="D434" s="24"/>
      <c r="E434" s="28"/>
      <c r="F434" s="449"/>
      <c r="G434" s="449"/>
      <c r="H434" s="449"/>
      <c r="I434" s="449"/>
      <c r="J434" s="28"/>
      <c r="K434" s="28"/>
      <c r="L434" s="60"/>
      <c r="M434" s="14"/>
      <c r="N434" s="14"/>
      <c r="O434" s="14"/>
      <c r="P434" s="14"/>
      <c r="Q434" s="14"/>
      <c r="R434" s="14"/>
      <c r="S434" s="14"/>
      <c r="T434" s="14"/>
      <c r="U434" s="14"/>
      <c r="V434" s="14"/>
      <c r="W434" s="14"/>
      <c r="X434" s="14"/>
      <c r="Y434" s="14"/>
      <c r="Z434" s="14"/>
      <c r="AA434" s="14"/>
      <c r="AB434" s="14"/>
      <c r="AC434" s="14"/>
      <c r="AD434" s="14"/>
      <c r="AE434" s="14"/>
    </row>
    <row r="435" spans="1:31" x14ac:dyDescent="0.25">
      <c r="A435" s="127"/>
      <c r="B435" s="27"/>
      <c r="C435" s="24"/>
      <c r="D435" s="24"/>
      <c r="E435" s="28"/>
      <c r="F435" s="449"/>
      <c r="G435" s="449"/>
      <c r="H435" s="449"/>
      <c r="I435" s="449"/>
      <c r="J435" s="28"/>
      <c r="K435" s="28"/>
      <c r="L435" s="60"/>
      <c r="M435" s="14"/>
      <c r="N435" s="14"/>
      <c r="O435" s="14"/>
      <c r="P435" s="14"/>
      <c r="Q435" s="14"/>
      <c r="R435" s="14"/>
      <c r="S435" s="14"/>
      <c r="T435" s="14"/>
      <c r="U435" s="14"/>
      <c r="V435" s="14"/>
      <c r="W435" s="14"/>
      <c r="X435" s="14"/>
      <c r="Y435" s="14"/>
      <c r="Z435" s="14"/>
      <c r="AA435" s="14"/>
      <c r="AB435" s="14"/>
      <c r="AC435" s="14"/>
      <c r="AD435" s="14"/>
      <c r="AE435" s="14"/>
    </row>
    <row r="436" spans="1:31" x14ac:dyDescent="0.25">
      <c r="A436" s="127"/>
      <c r="B436" s="27"/>
      <c r="C436" s="28"/>
      <c r="D436" s="28"/>
      <c r="E436" s="24"/>
      <c r="J436" s="24"/>
      <c r="K436" s="24"/>
      <c r="L436" s="60"/>
      <c r="M436" s="14"/>
      <c r="N436" s="14"/>
      <c r="O436" s="14"/>
      <c r="P436" s="14"/>
      <c r="Q436" s="14"/>
      <c r="R436" s="14"/>
      <c r="S436" s="14"/>
      <c r="T436" s="14"/>
      <c r="U436" s="14"/>
      <c r="V436" s="14"/>
      <c r="W436" s="14"/>
      <c r="X436" s="14"/>
      <c r="Y436" s="14"/>
      <c r="Z436" s="14"/>
      <c r="AA436" s="14"/>
      <c r="AB436" s="14"/>
      <c r="AC436" s="14"/>
      <c r="AD436" s="14"/>
      <c r="AE436" s="14"/>
    </row>
    <row r="437" spans="1:31" x14ac:dyDescent="0.25">
      <c r="A437" s="127"/>
      <c r="B437" s="27"/>
      <c r="C437" s="24"/>
      <c r="D437" s="24"/>
      <c r="E437" s="28"/>
      <c r="F437" s="449"/>
      <c r="G437" s="449"/>
      <c r="H437" s="449"/>
      <c r="I437" s="449"/>
      <c r="J437" s="28"/>
      <c r="K437" s="28"/>
      <c r="L437" s="60"/>
      <c r="M437" s="14"/>
      <c r="N437" s="14"/>
      <c r="O437" s="14"/>
      <c r="P437" s="14"/>
      <c r="Q437" s="14"/>
      <c r="R437" s="14"/>
      <c r="S437" s="14"/>
      <c r="T437" s="14"/>
      <c r="U437" s="14"/>
      <c r="V437" s="14"/>
      <c r="W437" s="14"/>
      <c r="X437" s="14"/>
      <c r="Y437" s="14"/>
      <c r="Z437" s="14"/>
      <c r="AA437" s="14"/>
      <c r="AB437" s="14"/>
      <c r="AC437" s="14"/>
      <c r="AD437" s="14"/>
      <c r="AE437" s="14"/>
    </row>
    <row r="438" spans="1:31" x14ac:dyDescent="0.25">
      <c r="A438" s="127"/>
      <c r="B438" s="27"/>
      <c r="C438" s="24"/>
      <c r="D438" s="24"/>
      <c r="E438" s="28"/>
      <c r="F438" s="449"/>
      <c r="G438" s="449"/>
      <c r="H438" s="449"/>
      <c r="I438" s="449"/>
      <c r="J438" s="28"/>
      <c r="K438" s="28"/>
      <c r="L438" s="60"/>
      <c r="M438" s="14"/>
      <c r="N438" s="14"/>
      <c r="O438" s="14"/>
      <c r="P438" s="14"/>
      <c r="Q438" s="14"/>
      <c r="R438" s="14"/>
      <c r="S438" s="14"/>
      <c r="T438" s="14"/>
      <c r="U438" s="14"/>
      <c r="V438" s="14"/>
      <c r="W438" s="14"/>
      <c r="X438" s="14"/>
      <c r="Y438" s="14"/>
      <c r="Z438" s="14"/>
      <c r="AA438" s="14"/>
      <c r="AB438" s="14"/>
      <c r="AC438" s="14"/>
      <c r="AD438" s="14"/>
      <c r="AE438" s="14"/>
    </row>
    <row r="439" spans="1:31" x14ac:dyDescent="0.25">
      <c r="A439" s="127"/>
      <c r="B439" s="27"/>
      <c r="C439" s="24"/>
      <c r="D439" s="24"/>
      <c r="E439" s="28"/>
      <c r="F439" s="449"/>
      <c r="G439" s="449"/>
      <c r="H439" s="449"/>
      <c r="I439" s="449"/>
      <c r="J439" s="28"/>
      <c r="K439" s="28"/>
      <c r="L439" s="60"/>
      <c r="M439" s="14"/>
      <c r="N439" s="14"/>
      <c r="O439" s="14"/>
      <c r="P439" s="14"/>
      <c r="Q439" s="14"/>
      <c r="R439" s="14"/>
      <c r="S439" s="14"/>
      <c r="T439" s="14"/>
      <c r="U439" s="14"/>
      <c r="V439" s="14"/>
      <c r="W439" s="14"/>
      <c r="X439" s="14"/>
      <c r="Y439" s="14"/>
      <c r="Z439" s="14"/>
      <c r="AA439" s="14"/>
      <c r="AB439" s="14"/>
      <c r="AC439" s="14"/>
      <c r="AD439" s="14"/>
      <c r="AE439" s="14"/>
    </row>
    <row r="440" spans="1:31" x14ac:dyDescent="0.25">
      <c r="A440" s="127"/>
      <c r="B440" s="27"/>
      <c r="C440" s="24"/>
      <c r="D440" s="24"/>
      <c r="E440" s="28"/>
      <c r="F440" s="449"/>
      <c r="G440" s="449"/>
      <c r="H440" s="449"/>
      <c r="I440" s="449"/>
      <c r="J440" s="28"/>
      <c r="K440" s="28"/>
      <c r="L440" s="60"/>
      <c r="M440" s="14"/>
      <c r="N440" s="14"/>
      <c r="O440" s="14"/>
      <c r="P440" s="14"/>
      <c r="Q440" s="14"/>
      <c r="R440" s="14"/>
      <c r="S440" s="14"/>
      <c r="T440" s="14"/>
      <c r="U440" s="14"/>
      <c r="V440" s="14"/>
      <c r="W440" s="14"/>
      <c r="X440" s="14"/>
      <c r="Y440" s="14"/>
      <c r="Z440" s="14"/>
      <c r="AA440" s="14"/>
      <c r="AB440" s="14"/>
      <c r="AC440" s="14"/>
      <c r="AD440" s="14"/>
      <c r="AE440" s="14"/>
    </row>
    <row r="441" spans="1:31" x14ac:dyDescent="0.25">
      <c r="A441" s="127"/>
      <c r="B441" s="27"/>
      <c r="C441" s="24"/>
      <c r="D441" s="24"/>
      <c r="E441" s="28"/>
      <c r="F441" s="449"/>
      <c r="G441" s="449"/>
      <c r="H441" s="449"/>
      <c r="I441" s="449"/>
      <c r="J441" s="28"/>
      <c r="K441" s="28"/>
      <c r="L441" s="60"/>
      <c r="M441" s="14"/>
      <c r="N441" s="14"/>
      <c r="O441" s="14"/>
      <c r="P441" s="14"/>
      <c r="Q441" s="14"/>
      <c r="R441" s="14"/>
      <c r="S441" s="14"/>
      <c r="T441" s="14"/>
      <c r="U441" s="14"/>
      <c r="V441" s="14"/>
      <c r="W441" s="14"/>
      <c r="X441" s="14"/>
      <c r="Y441" s="14"/>
      <c r="Z441" s="14"/>
      <c r="AA441" s="14"/>
      <c r="AB441" s="14"/>
      <c r="AC441" s="14"/>
      <c r="AD441" s="14"/>
      <c r="AE441" s="14"/>
    </row>
    <row r="442" spans="1:31" x14ac:dyDescent="0.25">
      <c r="A442" s="127"/>
      <c r="B442" s="27"/>
      <c r="C442" s="24"/>
      <c r="D442" s="24"/>
      <c r="E442" s="28"/>
      <c r="F442" s="449"/>
      <c r="G442" s="449"/>
      <c r="H442" s="449"/>
      <c r="I442" s="449"/>
      <c r="J442" s="28"/>
      <c r="K442" s="28"/>
      <c r="L442" s="60"/>
      <c r="M442" s="14"/>
      <c r="N442" s="14"/>
      <c r="O442" s="14"/>
      <c r="P442" s="14"/>
      <c r="Q442" s="14"/>
      <c r="R442" s="14"/>
      <c r="S442" s="14"/>
      <c r="T442" s="14"/>
      <c r="U442" s="14"/>
      <c r="V442" s="14"/>
      <c r="W442" s="14"/>
      <c r="X442" s="14"/>
      <c r="Y442" s="14"/>
      <c r="Z442" s="14"/>
      <c r="AA442" s="14"/>
      <c r="AB442" s="14"/>
      <c r="AC442" s="14"/>
      <c r="AD442" s="14"/>
      <c r="AE442" s="14"/>
    </row>
    <row r="443" spans="1:31" x14ac:dyDescent="0.25">
      <c r="A443" s="127"/>
      <c r="B443" s="27"/>
      <c r="C443" s="24"/>
      <c r="D443" s="24"/>
      <c r="E443" s="28"/>
      <c r="F443" s="449"/>
      <c r="G443" s="449"/>
      <c r="H443" s="449"/>
      <c r="I443" s="449"/>
      <c r="J443" s="28"/>
      <c r="K443" s="28"/>
      <c r="L443" s="60"/>
      <c r="M443" s="14"/>
      <c r="N443" s="14"/>
      <c r="O443" s="14"/>
      <c r="P443" s="14"/>
      <c r="Q443" s="14"/>
      <c r="R443" s="14"/>
      <c r="S443" s="14"/>
      <c r="T443" s="14"/>
      <c r="U443" s="14"/>
      <c r="V443" s="14"/>
      <c r="W443" s="14"/>
      <c r="X443" s="14"/>
      <c r="Y443" s="14"/>
      <c r="Z443" s="14"/>
      <c r="AA443" s="14"/>
      <c r="AB443" s="14"/>
      <c r="AC443" s="14"/>
      <c r="AD443" s="14"/>
      <c r="AE443" s="14"/>
    </row>
    <row r="444" spans="1:31" x14ac:dyDescent="0.25">
      <c r="A444" s="127"/>
      <c r="B444" s="27"/>
      <c r="C444" s="24"/>
      <c r="D444" s="24"/>
      <c r="E444" s="28"/>
      <c r="F444" s="449"/>
      <c r="G444" s="449"/>
      <c r="H444" s="449"/>
      <c r="I444" s="449"/>
      <c r="J444" s="28"/>
      <c r="K444" s="28"/>
      <c r="L444" s="60"/>
      <c r="M444" s="14"/>
      <c r="N444" s="14"/>
      <c r="O444" s="14"/>
      <c r="P444" s="14"/>
      <c r="Q444" s="14"/>
      <c r="R444" s="14"/>
      <c r="S444" s="14"/>
      <c r="T444" s="14"/>
      <c r="U444" s="14"/>
      <c r="V444" s="14"/>
      <c r="W444" s="14"/>
      <c r="X444" s="14"/>
      <c r="Y444" s="14"/>
      <c r="Z444" s="14"/>
      <c r="AA444" s="14"/>
      <c r="AB444" s="14"/>
      <c r="AC444" s="14"/>
      <c r="AD444" s="14"/>
      <c r="AE444" s="14"/>
    </row>
    <row r="445" spans="1:31" x14ac:dyDescent="0.25">
      <c r="A445" s="127"/>
      <c r="B445" s="27"/>
      <c r="C445" s="24"/>
      <c r="D445" s="24"/>
      <c r="E445" s="28"/>
      <c r="F445" s="449"/>
      <c r="G445" s="449"/>
      <c r="H445" s="449"/>
      <c r="I445" s="449"/>
      <c r="J445" s="28"/>
      <c r="K445" s="28"/>
      <c r="L445" s="60"/>
      <c r="M445" s="14"/>
      <c r="N445" s="14"/>
      <c r="O445" s="14"/>
      <c r="P445" s="14"/>
      <c r="Q445" s="14"/>
      <c r="R445" s="14"/>
      <c r="S445" s="14"/>
      <c r="T445" s="14"/>
      <c r="U445" s="14"/>
      <c r="V445" s="14"/>
      <c r="W445" s="14"/>
      <c r="X445" s="14"/>
      <c r="Y445" s="14"/>
      <c r="Z445" s="14"/>
      <c r="AA445" s="14"/>
      <c r="AB445" s="14"/>
      <c r="AC445" s="14"/>
      <c r="AD445" s="14"/>
      <c r="AE445" s="14"/>
    </row>
    <row r="446" spans="1:31" x14ac:dyDescent="0.25">
      <c r="A446" s="127"/>
      <c r="B446" s="27"/>
      <c r="C446" s="24"/>
      <c r="D446" s="24"/>
      <c r="E446" s="28"/>
      <c r="F446" s="449"/>
      <c r="G446" s="449"/>
      <c r="H446" s="449"/>
      <c r="I446" s="449"/>
      <c r="J446" s="28"/>
      <c r="K446" s="28"/>
      <c r="L446" s="60"/>
      <c r="M446" s="14"/>
      <c r="N446" s="14"/>
      <c r="O446" s="14"/>
      <c r="P446" s="14"/>
      <c r="Q446" s="14"/>
      <c r="R446" s="14"/>
      <c r="S446" s="14"/>
      <c r="T446" s="14"/>
      <c r="U446" s="14"/>
      <c r="V446" s="14"/>
      <c r="W446" s="14"/>
      <c r="X446" s="14"/>
      <c r="Y446" s="14"/>
      <c r="Z446" s="14"/>
      <c r="AA446" s="14"/>
      <c r="AB446" s="14"/>
      <c r="AC446" s="14"/>
      <c r="AD446" s="14"/>
      <c r="AE446" s="14"/>
    </row>
    <row r="447" spans="1:31" x14ac:dyDescent="0.25">
      <c r="A447" s="127"/>
      <c r="B447" s="27"/>
      <c r="C447" s="24"/>
      <c r="D447" s="24"/>
      <c r="E447" s="28"/>
      <c r="F447" s="449"/>
      <c r="G447" s="449"/>
      <c r="H447" s="449"/>
      <c r="I447" s="449"/>
      <c r="J447" s="28"/>
      <c r="K447" s="28"/>
      <c r="L447" s="60"/>
      <c r="M447" s="14"/>
      <c r="N447" s="14"/>
      <c r="O447" s="14"/>
      <c r="P447" s="14"/>
      <c r="Q447" s="14"/>
      <c r="R447" s="14"/>
      <c r="S447" s="14"/>
      <c r="T447" s="14"/>
      <c r="U447" s="14"/>
      <c r="V447" s="14"/>
      <c r="W447" s="14"/>
      <c r="X447" s="14"/>
      <c r="Y447" s="14"/>
      <c r="Z447" s="14"/>
      <c r="AA447" s="14"/>
      <c r="AB447" s="14"/>
      <c r="AC447" s="14"/>
      <c r="AD447" s="14"/>
      <c r="AE447" s="14"/>
    </row>
    <row r="448" spans="1:31" x14ac:dyDescent="0.25">
      <c r="A448" s="127"/>
      <c r="B448" s="29"/>
      <c r="C448" s="23"/>
      <c r="D448" s="23"/>
      <c r="E448" s="24"/>
      <c r="J448" s="24"/>
      <c r="K448" s="24"/>
      <c r="L448" s="60"/>
      <c r="M448" s="14"/>
      <c r="N448" s="14"/>
      <c r="O448" s="14"/>
      <c r="P448" s="14"/>
      <c r="Q448" s="14"/>
      <c r="R448" s="14"/>
      <c r="S448" s="14"/>
      <c r="T448" s="14"/>
      <c r="U448" s="14"/>
      <c r="V448" s="14"/>
      <c r="W448" s="14"/>
      <c r="X448" s="14"/>
      <c r="Y448" s="14"/>
      <c r="Z448" s="14"/>
      <c r="AA448" s="14"/>
      <c r="AB448" s="14"/>
      <c r="AC448" s="14"/>
      <c r="AD448" s="14"/>
      <c r="AE448" s="14"/>
    </row>
    <row r="449" spans="1:31" x14ac:dyDescent="0.25">
      <c r="A449" s="127"/>
      <c r="B449" s="27"/>
      <c r="C449" s="28"/>
      <c r="D449" s="28"/>
      <c r="E449" s="24"/>
      <c r="J449" s="24"/>
      <c r="K449" s="24"/>
      <c r="L449" s="60"/>
      <c r="M449" s="14"/>
      <c r="N449" s="14"/>
      <c r="O449" s="14"/>
      <c r="P449" s="14"/>
      <c r="Q449" s="14"/>
      <c r="R449" s="14"/>
      <c r="S449" s="14"/>
      <c r="T449" s="14"/>
      <c r="U449" s="14"/>
      <c r="V449" s="14"/>
      <c r="W449" s="14"/>
      <c r="X449" s="14"/>
      <c r="Y449" s="14"/>
      <c r="Z449" s="14"/>
      <c r="AA449" s="14"/>
      <c r="AB449" s="14"/>
      <c r="AC449" s="14"/>
      <c r="AD449" s="14"/>
      <c r="AE449" s="14"/>
    </row>
    <row r="450" spans="1:31" x14ac:dyDescent="0.25">
      <c r="A450" s="127"/>
      <c r="B450" s="27"/>
      <c r="C450" s="28"/>
      <c r="D450" s="28"/>
      <c r="E450" s="24"/>
      <c r="J450" s="24"/>
      <c r="K450" s="24"/>
      <c r="L450" s="60"/>
      <c r="M450" s="14"/>
      <c r="N450" s="14"/>
      <c r="O450" s="14"/>
      <c r="P450" s="14"/>
      <c r="Q450" s="14"/>
      <c r="R450" s="14"/>
      <c r="S450" s="14"/>
      <c r="T450" s="14"/>
      <c r="U450" s="14"/>
      <c r="V450" s="14"/>
      <c r="W450" s="14"/>
      <c r="X450" s="14"/>
      <c r="Y450" s="14"/>
      <c r="Z450" s="14"/>
      <c r="AA450" s="14"/>
      <c r="AB450" s="14"/>
      <c r="AC450" s="14"/>
      <c r="AD450" s="14"/>
      <c r="AE450" s="14"/>
    </row>
    <row r="451" spans="1:31" x14ac:dyDescent="0.25">
      <c r="A451" s="127"/>
      <c r="B451" s="27"/>
      <c r="C451" s="28"/>
      <c r="D451" s="28"/>
      <c r="E451" s="24"/>
      <c r="J451" s="24"/>
      <c r="K451" s="24"/>
      <c r="L451" s="60"/>
      <c r="M451" s="14"/>
      <c r="N451" s="14"/>
      <c r="O451" s="14"/>
      <c r="P451" s="14"/>
      <c r="Q451" s="14"/>
      <c r="R451" s="14"/>
      <c r="S451" s="14"/>
      <c r="T451" s="14"/>
      <c r="U451" s="14"/>
      <c r="V451" s="14"/>
      <c r="W451" s="14"/>
      <c r="X451" s="14"/>
      <c r="Y451" s="14"/>
      <c r="Z451" s="14"/>
      <c r="AA451" s="14"/>
      <c r="AB451" s="14"/>
      <c r="AC451" s="14"/>
      <c r="AD451" s="14"/>
      <c r="AE451" s="14"/>
    </row>
    <row r="452" spans="1:31" x14ac:dyDescent="0.25">
      <c r="A452" s="127"/>
      <c r="B452" s="27"/>
      <c r="C452" s="28"/>
      <c r="D452" s="28"/>
      <c r="E452" s="24"/>
      <c r="J452" s="24"/>
      <c r="K452" s="24"/>
      <c r="L452" s="60"/>
      <c r="M452" s="14"/>
      <c r="N452" s="14"/>
      <c r="O452" s="14"/>
      <c r="P452" s="14"/>
      <c r="Q452" s="14"/>
      <c r="R452" s="14"/>
      <c r="S452" s="14"/>
      <c r="T452" s="14"/>
      <c r="U452" s="14"/>
      <c r="V452" s="14"/>
      <c r="W452" s="14"/>
      <c r="X452" s="14"/>
      <c r="Y452" s="14"/>
      <c r="Z452" s="14"/>
      <c r="AA452" s="14"/>
      <c r="AB452" s="14"/>
      <c r="AC452" s="14"/>
      <c r="AD452" s="14"/>
      <c r="AE452" s="14"/>
    </row>
    <row r="453" spans="1:31" x14ac:dyDescent="0.25">
      <c r="A453" s="127"/>
      <c r="B453" s="27"/>
      <c r="C453" s="24"/>
      <c r="D453" s="24"/>
      <c r="E453" s="28"/>
      <c r="F453" s="449"/>
      <c r="G453" s="449"/>
      <c r="H453" s="449"/>
      <c r="I453" s="449"/>
      <c r="J453" s="28"/>
      <c r="K453" s="28"/>
      <c r="L453" s="60"/>
      <c r="M453" s="14"/>
      <c r="N453" s="14"/>
      <c r="O453" s="14"/>
      <c r="P453" s="14"/>
      <c r="Q453" s="14"/>
      <c r="R453" s="14"/>
      <c r="S453" s="14"/>
      <c r="T453" s="14"/>
      <c r="U453" s="14"/>
      <c r="V453" s="14"/>
      <c r="W453" s="14"/>
      <c r="X453" s="14"/>
      <c r="Y453" s="14"/>
      <c r="Z453" s="14"/>
      <c r="AA453" s="14"/>
      <c r="AB453" s="14"/>
      <c r="AC453" s="14"/>
      <c r="AD453" s="14"/>
      <c r="AE453" s="14"/>
    </row>
    <row r="454" spans="1:31" x14ac:dyDescent="0.25">
      <c r="A454" s="127"/>
      <c r="B454" s="27"/>
      <c r="C454" s="24"/>
      <c r="D454" s="24"/>
      <c r="E454" s="28"/>
      <c r="F454" s="449"/>
      <c r="G454" s="449"/>
      <c r="H454" s="449"/>
      <c r="I454" s="449"/>
      <c r="J454" s="28"/>
      <c r="K454" s="28"/>
      <c r="L454" s="60"/>
      <c r="M454" s="14"/>
      <c r="N454" s="14"/>
      <c r="O454" s="14"/>
      <c r="P454" s="14"/>
      <c r="Q454" s="14"/>
      <c r="R454" s="14"/>
      <c r="S454" s="14"/>
      <c r="T454" s="14"/>
      <c r="U454" s="14"/>
      <c r="V454" s="14"/>
      <c r="W454" s="14"/>
      <c r="X454" s="14"/>
      <c r="Y454" s="14"/>
      <c r="Z454" s="14"/>
      <c r="AA454" s="14"/>
      <c r="AB454" s="14"/>
      <c r="AC454" s="14"/>
      <c r="AD454" s="14"/>
      <c r="AE454" s="14"/>
    </row>
    <row r="455" spans="1:31" x14ac:dyDescent="0.25">
      <c r="A455" s="127"/>
      <c r="B455" s="27"/>
      <c r="C455" s="24"/>
      <c r="D455" s="24"/>
      <c r="E455" s="28"/>
      <c r="F455" s="449"/>
      <c r="G455" s="449"/>
      <c r="H455" s="449"/>
      <c r="I455" s="449"/>
      <c r="J455" s="28"/>
      <c r="K455" s="28"/>
      <c r="L455" s="60"/>
      <c r="M455" s="14"/>
      <c r="N455" s="14"/>
      <c r="O455" s="14"/>
      <c r="P455" s="14"/>
      <c r="Q455" s="14"/>
      <c r="R455" s="14"/>
      <c r="S455" s="14"/>
      <c r="T455" s="14"/>
      <c r="U455" s="14"/>
      <c r="V455" s="14"/>
      <c r="W455" s="14"/>
      <c r="X455" s="14"/>
      <c r="Y455" s="14"/>
      <c r="Z455" s="14"/>
      <c r="AA455" s="14"/>
      <c r="AB455" s="14"/>
      <c r="AC455" s="14"/>
      <c r="AD455" s="14"/>
      <c r="AE455" s="14"/>
    </row>
    <row r="456" spans="1:31" x14ac:dyDescent="0.25">
      <c r="A456" s="127"/>
      <c r="B456" s="27"/>
      <c r="C456" s="24"/>
      <c r="D456" s="24"/>
      <c r="E456" s="28"/>
      <c r="F456" s="449"/>
      <c r="G456" s="449"/>
      <c r="H456" s="449"/>
      <c r="I456" s="449"/>
      <c r="J456" s="28"/>
      <c r="K456" s="28"/>
      <c r="L456" s="60"/>
      <c r="M456" s="14"/>
      <c r="N456" s="14"/>
      <c r="O456" s="14"/>
      <c r="P456" s="14"/>
      <c r="Q456" s="14"/>
      <c r="R456" s="14"/>
      <c r="S456" s="14"/>
      <c r="T456" s="14"/>
      <c r="U456" s="14"/>
      <c r="V456" s="14"/>
      <c r="W456" s="14"/>
      <c r="X456" s="14"/>
      <c r="Y456" s="14"/>
      <c r="Z456" s="14"/>
      <c r="AA456" s="14"/>
      <c r="AB456" s="14"/>
      <c r="AC456" s="14"/>
      <c r="AD456" s="14"/>
      <c r="AE456" s="14"/>
    </row>
    <row r="457" spans="1:31" x14ac:dyDescent="0.25">
      <c r="A457" s="127"/>
      <c r="B457" s="27"/>
      <c r="C457" s="24"/>
      <c r="D457" s="24"/>
      <c r="E457" s="28"/>
      <c r="F457" s="449"/>
      <c r="G457" s="449"/>
      <c r="H457" s="449"/>
      <c r="I457" s="449"/>
      <c r="J457" s="28"/>
      <c r="K457" s="28"/>
      <c r="L457" s="60"/>
      <c r="M457" s="14"/>
      <c r="N457" s="14"/>
      <c r="O457" s="14"/>
      <c r="P457" s="14"/>
      <c r="Q457" s="14"/>
      <c r="R457" s="14"/>
      <c r="S457" s="14"/>
      <c r="T457" s="14"/>
      <c r="U457" s="14"/>
      <c r="V457" s="14"/>
      <c r="W457" s="14"/>
      <c r="X457" s="14"/>
      <c r="Y457" s="14"/>
      <c r="Z457" s="14"/>
      <c r="AA457" s="14"/>
      <c r="AB457" s="14"/>
      <c r="AC457" s="14"/>
      <c r="AD457" s="14"/>
      <c r="AE457" s="14"/>
    </row>
    <row r="458" spans="1:31" x14ac:dyDescent="0.25">
      <c r="A458" s="127"/>
      <c r="B458" s="27"/>
      <c r="C458" s="24"/>
      <c r="D458" s="24"/>
      <c r="E458" s="28"/>
      <c r="F458" s="449"/>
      <c r="G458" s="449"/>
      <c r="H458" s="449"/>
      <c r="I458" s="449"/>
      <c r="J458" s="28"/>
      <c r="K458" s="28"/>
      <c r="L458" s="60"/>
      <c r="M458" s="14"/>
      <c r="N458" s="14"/>
      <c r="O458" s="14"/>
      <c r="P458" s="14"/>
      <c r="Q458" s="14"/>
      <c r="R458" s="14"/>
      <c r="S458" s="14"/>
      <c r="T458" s="14"/>
      <c r="U458" s="14"/>
      <c r="V458" s="14"/>
      <c r="W458" s="14"/>
      <c r="X458" s="14"/>
      <c r="Y458" s="14"/>
      <c r="Z458" s="14"/>
      <c r="AA458" s="14"/>
      <c r="AB458" s="14"/>
      <c r="AC458" s="14"/>
      <c r="AD458" s="14"/>
      <c r="AE458" s="14"/>
    </row>
    <row r="459" spans="1:31" x14ac:dyDescent="0.25">
      <c r="A459" s="127"/>
      <c r="B459" s="27"/>
      <c r="C459" s="24"/>
      <c r="D459" s="24"/>
      <c r="E459" s="28"/>
      <c r="F459" s="449"/>
      <c r="G459" s="449"/>
      <c r="H459" s="449"/>
      <c r="I459" s="449"/>
      <c r="J459" s="28"/>
      <c r="K459" s="28"/>
      <c r="L459" s="60"/>
      <c r="M459" s="14"/>
      <c r="N459" s="14"/>
      <c r="O459" s="14"/>
      <c r="P459" s="14"/>
      <c r="Q459" s="14"/>
      <c r="R459" s="14"/>
      <c r="S459" s="14"/>
      <c r="T459" s="14"/>
      <c r="U459" s="14"/>
      <c r="V459" s="14"/>
      <c r="W459" s="14"/>
      <c r="X459" s="14"/>
      <c r="Y459" s="14"/>
      <c r="Z459" s="14"/>
      <c r="AA459" s="14"/>
      <c r="AB459" s="14"/>
      <c r="AC459" s="14"/>
      <c r="AD459" s="14"/>
      <c r="AE459" s="14"/>
    </row>
    <row r="460" spans="1:31" x14ac:dyDescent="0.25">
      <c r="A460" s="127"/>
      <c r="B460" s="27"/>
      <c r="C460" s="24"/>
      <c r="D460" s="24"/>
      <c r="E460" s="28"/>
      <c r="F460" s="449"/>
      <c r="G460" s="449"/>
      <c r="H460" s="449"/>
      <c r="I460" s="449"/>
      <c r="J460" s="28"/>
      <c r="K460" s="28"/>
      <c r="L460" s="60"/>
      <c r="M460" s="14"/>
      <c r="N460" s="14"/>
      <c r="O460" s="14"/>
      <c r="P460" s="14"/>
      <c r="Q460" s="14"/>
      <c r="R460" s="14"/>
      <c r="S460" s="14"/>
      <c r="T460" s="14"/>
      <c r="U460" s="14"/>
      <c r="V460" s="14"/>
      <c r="W460" s="14"/>
      <c r="X460" s="14"/>
      <c r="Y460" s="14"/>
      <c r="Z460" s="14"/>
      <c r="AA460" s="14"/>
      <c r="AB460" s="14"/>
      <c r="AC460" s="14"/>
      <c r="AD460" s="14"/>
      <c r="AE460" s="14"/>
    </row>
    <row r="461" spans="1:31" x14ac:dyDescent="0.25">
      <c r="A461" s="127"/>
      <c r="B461" s="27"/>
      <c r="C461" s="24"/>
      <c r="D461" s="24"/>
      <c r="E461" s="28"/>
      <c r="F461" s="449"/>
      <c r="G461" s="449"/>
      <c r="H461" s="449"/>
      <c r="I461" s="449"/>
      <c r="J461" s="28"/>
      <c r="K461" s="28"/>
      <c r="L461" s="60"/>
      <c r="M461" s="14"/>
      <c r="N461" s="14"/>
      <c r="O461" s="14"/>
      <c r="P461" s="14"/>
      <c r="Q461" s="14"/>
      <c r="R461" s="14"/>
      <c r="S461" s="14"/>
      <c r="T461" s="14"/>
      <c r="U461" s="14"/>
      <c r="V461" s="14"/>
      <c r="W461" s="14"/>
      <c r="X461" s="14"/>
      <c r="Y461" s="14"/>
      <c r="Z461" s="14"/>
      <c r="AA461" s="14"/>
      <c r="AB461" s="14"/>
      <c r="AC461" s="14"/>
      <c r="AD461" s="14"/>
      <c r="AE461" s="14"/>
    </row>
    <row r="462" spans="1:31" x14ac:dyDescent="0.25">
      <c r="A462" s="127"/>
      <c r="B462" s="27"/>
      <c r="C462" s="28"/>
      <c r="D462" s="28"/>
      <c r="E462" s="24"/>
      <c r="J462" s="24"/>
      <c r="K462" s="24"/>
      <c r="L462" s="60"/>
      <c r="M462" s="14"/>
      <c r="N462" s="14"/>
      <c r="O462" s="14"/>
      <c r="P462" s="14"/>
      <c r="Q462" s="14"/>
      <c r="R462" s="14"/>
      <c r="S462" s="14"/>
      <c r="T462" s="14"/>
      <c r="U462" s="14"/>
      <c r="V462" s="14"/>
      <c r="W462" s="14"/>
      <c r="X462" s="14"/>
      <c r="Y462" s="14"/>
      <c r="Z462" s="14"/>
      <c r="AA462" s="14"/>
      <c r="AB462" s="14"/>
      <c r="AC462" s="14"/>
      <c r="AD462" s="14"/>
      <c r="AE462" s="14"/>
    </row>
    <row r="463" spans="1:31" x14ac:dyDescent="0.25">
      <c r="A463" s="127"/>
      <c r="B463" s="27"/>
      <c r="C463" s="24"/>
      <c r="D463" s="24"/>
      <c r="E463" s="28"/>
      <c r="F463" s="449"/>
      <c r="G463" s="449"/>
      <c r="H463" s="449"/>
      <c r="I463" s="449"/>
      <c r="J463" s="28"/>
      <c r="K463" s="28"/>
      <c r="L463" s="60"/>
      <c r="M463" s="14"/>
      <c r="N463" s="14"/>
      <c r="O463" s="14"/>
      <c r="P463" s="14"/>
      <c r="Q463" s="14"/>
      <c r="R463" s="14"/>
      <c r="S463" s="14"/>
      <c r="T463" s="14"/>
      <c r="U463" s="14"/>
      <c r="V463" s="14"/>
      <c r="W463" s="14"/>
      <c r="X463" s="14"/>
      <c r="Y463" s="14"/>
      <c r="Z463" s="14"/>
      <c r="AA463" s="14"/>
      <c r="AB463" s="14"/>
      <c r="AC463" s="14"/>
      <c r="AD463" s="14"/>
      <c r="AE463" s="14"/>
    </row>
    <row r="464" spans="1:31" x14ac:dyDescent="0.25">
      <c r="A464" s="127"/>
      <c r="B464" s="27"/>
      <c r="C464" s="24"/>
      <c r="D464" s="24"/>
      <c r="E464" s="28"/>
      <c r="F464" s="449"/>
      <c r="G464" s="449"/>
      <c r="H464" s="449"/>
      <c r="I464" s="449"/>
      <c r="J464" s="28"/>
      <c r="K464" s="28"/>
      <c r="L464" s="60"/>
      <c r="M464" s="14"/>
      <c r="N464" s="14"/>
      <c r="O464" s="14"/>
      <c r="P464" s="14"/>
      <c r="Q464" s="14"/>
      <c r="R464" s="14"/>
      <c r="S464" s="14"/>
      <c r="T464" s="14"/>
      <c r="U464" s="14"/>
      <c r="V464" s="14"/>
      <c r="W464" s="14"/>
      <c r="X464" s="14"/>
      <c r="Y464" s="14"/>
      <c r="Z464" s="14"/>
      <c r="AA464" s="14"/>
      <c r="AB464" s="14"/>
      <c r="AC464" s="14"/>
      <c r="AD464" s="14"/>
      <c r="AE464" s="14"/>
    </row>
    <row r="465" spans="1:31" x14ac:dyDescent="0.25">
      <c r="A465" s="127"/>
      <c r="B465" s="27"/>
      <c r="C465" s="24"/>
      <c r="D465" s="24"/>
      <c r="E465" s="28"/>
      <c r="F465" s="449"/>
      <c r="G465" s="449"/>
      <c r="H465" s="449"/>
      <c r="I465" s="449"/>
      <c r="J465" s="28"/>
      <c r="K465" s="28"/>
      <c r="L465" s="60"/>
      <c r="M465" s="14"/>
      <c r="N465" s="14"/>
      <c r="O465" s="14"/>
      <c r="P465" s="14"/>
      <c r="Q465" s="14"/>
      <c r="R465" s="14"/>
      <c r="S465" s="14"/>
      <c r="T465" s="14"/>
      <c r="U465" s="14"/>
      <c r="V465" s="14"/>
      <c r="W465" s="14"/>
      <c r="X465" s="14"/>
      <c r="Y465" s="14"/>
      <c r="Z465" s="14"/>
      <c r="AA465" s="14"/>
      <c r="AB465" s="14"/>
      <c r="AC465" s="14"/>
      <c r="AD465" s="14"/>
      <c r="AE465" s="14"/>
    </row>
    <row r="466" spans="1:31" x14ac:dyDescent="0.25">
      <c r="A466" s="127"/>
      <c r="B466" s="27"/>
      <c r="C466" s="24"/>
      <c r="D466" s="24"/>
      <c r="E466" s="28"/>
      <c r="F466" s="449"/>
      <c r="G466" s="449"/>
      <c r="H466" s="449"/>
      <c r="I466" s="449"/>
      <c r="J466" s="28"/>
      <c r="K466" s="28"/>
      <c r="L466" s="60"/>
      <c r="M466" s="14"/>
      <c r="N466" s="14"/>
      <c r="O466" s="14"/>
      <c r="P466" s="14"/>
      <c r="Q466" s="14"/>
      <c r="R466" s="14"/>
      <c r="S466" s="14"/>
      <c r="T466" s="14"/>
      <c r="U466" s="14"/>
      <c r="V466" s="14"/>
      <c r="W466" s="14"/>
      <c r="X466" s="14"/>
      <c r="Y466" s="14"/>
      <c r="Z466" s="14"/>
      <c r="AA466" s="14"/>
      <c r="AB466" s="14"/>
      <c r="AC466" s="14"/>
      <c r="AD466" s="14"/>
      <c r="AE466" s="14"/>
    </row>
    <row r="467" spans="1:31" x14ac:dyDescent="0.25">
      <c r="A467" s="127"/>
      <c r="B467" s="27"/>
      <c r="C467" s="24"/>
      <c r="D467" s="24"/>
      <c r="E467" s="28"/>
      <c r="F467" s="449"/>
      <c r="G467" s="449"/>
      <c r="H467" s="449"/>
      <c r="I467" s="449"/>
      <c r="J467" s="28"/>
      <c r="K467" s="28"/>
      <c r="L467" s="60"/>
      <c r="M467" s="14"/>
      <c r="N467" s="14"/>
      <c r="O467" s="14"/>
      <c r="P467" s="14"/>
      <c r="Q467" s="14"/>
      <c r="R467" s="14"/>
      <c r="S467" s="14"/>
      <c r="T467" s="14"/>
      <c r="U467" s="14"/>
      <c r="V467" s="14"/>
      <c r="W467" s="14"/>
      <c r="X467" s="14"/>
      <c r="Y467" s="14"/>
      <c r="Z467" s="14"/>
      <c r="AA467" s="14"/>
      <c r="AB467" s="14"/>
      <c r="AC467" s="14"/>
      <c r="AD467" s="14"/>
      <c r="AE467" s="14"/>
    </row>
    <row r="468" spans="1:31" x14ac:dyDescent="0.25">
      <c r="A468" s="127"/>
      <c r="B468" s="27"/>
      <c r="C468" s="24"/>
      <c r="D468" s="24"/>
      <c r="E468" s="28"/>
      <c r="F468" s="449"/>
      <c r="G468" s="449"/>
      <c r="H468" s="449"/>
      <c r="I468" s="449"/>
      <c r="J468" s="28"/>
      <c r="K468" s="28"/>
      <c r="L468" s="60"/>
      <c r="M468" s="14"/>
      <c r="N468" s="14"/>
      <c r="O468" s="14"/>
      <c r="P468" s="14"/>
      <c r="Q468" s="14"/>
      <c r="R468" s="14"/>
      <c r="S468" s="14"/>
      <c r="T468" s="14"/>
      <c r="U468" s="14"/>
      <c r="V468" s="14"/>
      <c r="W468" s="14"/>
      <c r="X468" s="14"/>
      <c r="Y468" s="14"/>
      <c r="Z468" s="14"/>
      <c r="AA468" s="14"/>
      <c r="AB468" s="14"/>
      <c r="AC468" s="14"/>
      <c r="AD468" s="14"/>
      <c r="AE468" s="14"/>
    </row>
    <row r="469" spans="1:31" x14ac:dyDescent="0.25">
      <c r="A469" s="127"/>
      <c r="B469" s="27"/>
      <c r="C469" s="24"/>
      <c r="D469" s="24"/>
      <c r="E469" s="28"/>
      <c r="F469" s="449"/>
      <c r="G469" s="449"/>
      <c r="H469" s="449"/>
      <c r="I469" s="449"/>
      <c r="J469" s="28"/>
      <c r="K469" s="28"/>
      <c r="L469" s="60"/>
      <c r="M469" s="14"/>
      <c r="N469" s="14"/>
      <c r="O469" s="14"/>
      <c r="P469" s="14"/>
      <c r="Q469" s="14"/>
      <c r="R469" s="14"/>
      <c r="S469" s="14"/>
      <c r="T469" s="14"/>
      <c r="U469" s="14"/>
      <c r="V469" s="14"/>
      <c r="W469" s="14"/>
      <c r="X469" s="14"/>
      <c r="Y469" s="14"/>
      <c r="Z469" s="14"/>
      <c r="AA469" s="14"/>
      <c r="AB469" s="14"/>
      <c r="AC469" s="14"/>
      <c r="AD469" s="14"/>
      <c r="AE469" s="14"/>
    </row>
    <row r="470" spans="1:31" x14ac:dyDescent="0.25">
      <c r="A470" s="127"/>
      <c r="B470" s="27"/>
      <c r="C470" s="24"/>
      <c r="D470" s="24"/>
      <c r="E470" s="28"/>
      <c r="F470" s="449"/>
      <c r="G470" s="449"/>
      <c r="H470" s="449"/>
      <c r="I470" s="449"/>
      <c r="J470" s="28"/>
      <c r="K470" s="28"/>
      <c r="L470" s="60"/>
      <c r="M470" s="14"/>
      <c r="N470" s="14"/>
      <c r="O470" s="14"/>
      <c r="P470" s="14"/>
      <c r="Q470" s="14"/>
      <c r="R470" s="14"/>
      <c r="S470" s="14"/>
      <c r="T470" s="14"/>
      <c r="U470" s="14"/>
      <c r="V470" s="14"/>
      <c r="W470" s="14"/>
      <c r="X470" s="14"/>
      <c r="Y470" s="14"/>
      <c r="Z470" s="14"/>
      <c r="AA470" s="14"/>
      <c r="AB470" s="14"/>
      <c r="AC470" s="14"/>
      <c r="AD470" s="14"/>
      <c r="AE470" s="14"/>
    </row>
    <row r="471" spans="1:31" x14ac:dyDescent="0.25">
      <c r="A471" s="127"/>
      <c r="B471" s="27"/>
      <c r="C471" s="24"/>
      <c r="D471" s="24"/>
      <c r="E471" s="28"/>
      <c r="F471" s="449"/>
      <c r="G471" s="449"/>
      <c r="H471" s="449"/>
      <c r="I471" s="449"/>
      <c r="J471" s="28"/>
      <c r="K471" s="28"/>
      <c r="L471" s="60"/>
      <c r="M471" s="14"/>
      <c r="N471" s="14"/>
      <c r="O471" s="14"/>
      <c r="P471" s="14"/>
      <c r="Q471" s="14"/>
      <c r="R471" s="14"/>
      <c r="S471" s="14"/>
      <c r="T471" s="14"/>
      <c r="U471" s="14"/>
      <c r="V471" s="14"/>
      <c r="W471" s="14"/>
      <c r="X471" s="14"/>
      <c r="Y471" s="14"/>
      <c r="Z471" s="14"/>
      <c r="AA471" s="14"/>
      <c r="AB471" s="14"/>
      <c r="AC471" s="14"/>
      <c r="AD471" s="14"/>
      <c r="AE471" s="14"/>
    </row>
    <row r="472" spans="1:31" x14ac:dyDescent="0.25">
      <c r="A472" s="127"/>
      <c r="B472" s="27"/>
      <c r="C472" s="24"/>
      <c r="D472" s="24"/>
      <c r="E472" s="28"/>
      <c r="F472" s="449"/>
      <c r="G472" s="449"/>
      <c r="H472" s="449"/>
      <c r="I472" s="449"/>
      <c r="J472" s="28"/>
      <c r="K472" s="28"/>
      <c r="L472" s="60"/>
      <c r="M472" s="14"/>
      <c r="N472" s="14"/>
      <c r="O472" s="14"/>
      <c r="P472" s="14"/>
      <c r="Q472" s="14"/>
      <c r="R472" s="14"/>
      <c r="S472" s="14"/>
      <c r="T472" s="14"/>
      <c r="U472" s="14"/>
      <c r="V472" s="14"/>
      <c r="W472" s="14"/>
      <c r="X472" s="14"/>
      <c r="Y472" s="14"/>
      <c r="Z472" s="14"/>
      <c r="AA472" s="14"/>
      <c r="AB472" s="14"/>
      <c r="AC472" s="14"/>
      <c r="AD472" s="14"/>
      <c r="AE472" s="14"/>
    </row>
    <row r="473" spans="1:31" x14ac:dyDescent="0.25">
      <c r="A473" s="127"/>
      <c r="B473" s="27"/>
      <c r="C473" s="24"/>
      <c r="D473" s="24"/>
      <c r="E473" s="28"/>
      <c r="F473" s="449"/>
      <c r="G473" s="449"/>
      <c r="H473" s="449"/>
      <c r="I473" s="449"/>
      <c r="J473" s="28"/>
      <c r="K473" s="28"/>
      <c r="L473" s="60"/>
      <c r="M473" s="14"/>
      <c r="N473" s="14"/>
      <c r="O473" s="14"/>
      <c r="P473" s="14"/>
      <c r="Q473" s="14"/>
      <c r="R473" s="14"/>
      <c r="S473" s="14"/>
      <c r="T473" s="14"/>
      <c r="U473" s="14"/>
      <c r="V473" s="14"/>
      <c r="W473" s="14"/>
      <c r="X473" s="14"/>
      <c r="Y473" s="14"/>
      <c r="Z473" s="14"/>
      <c r="AA473" s="14"/>
      <c r="AB473" s="14"/>
      <c r="AC473" s="14"/>
      <c r="AD473" s="14"/>
      <c r="AE473" s="14"/>
    </row>
    <row r="474" spans="1:31" x14ac:dyDescent="0.25">
      <c r="A474" s="127"/>
      <c r="B474" s="29"/>
      <c r="C474" s="23"/>
      <c r="D474" s="23"/>
      <c r="E474" s="24"/>
      <c r="J474" s="24"/>
      <c r="K474" s="24"/>
      <c r="L474" s="60"/>
      <c r="M474" s="14"/>
      <c r="N474" s="14"/>
      <c r="O474" s="14"/>
      <c r="P474" s="14"/>
      <c r="Q474" s="14"/>
      <c r="R474" s="14"/>
      <c r="S474" s="14"/>
      <c r="T474" s="14"/>
      <c r="U474" s="14"/>
      <c r="V474" s="14"/>
      <c r="W474" s="14"/>
      <c r="X474" s="14"/>
      <c r="Y474" s="14"/>
      <c r="Z474" s="14"/>
      <c r="AA474" s="14"/>
      <c r="AB474" s="14"/>
      <c r="AC474" s="14"/>
      <c r="AD474" s="14"/>
      <c r="AE474" s="14"/>
    </row>
    <row r="475" spans="1:31" x14ac:dyDescent="0.25">
      <c r="A475" s="127"/>
      <c r="B475" s="32"/>
      <c r="C475" s="33"/>
      <c r="D475" s="33"/>
      <c r="E475" s="24"/>
      <c r="J475" s="24"/>
      <c r="K475" s="24"/>
      <c r="L475" s="60"/>
      <c r="M475" s="14"/>
      <c r="N475" s="14"/>
      <c r="O475" s="14"/>
      <c r="P475" s="14"/>
      <c r="Q475" s="14"/>
      <c r="R475" s="14"/>
      <c r="S475" s="14"/>
      <c r="T475" s="14"/>
      <c r="U475" s="14"/>
      <c r="V475" s="14"/>
      <c r="W475" s="14"/>
      <c r="X475" s="14"/>
      <c r="Y475" s="14"/>
      <c r="Z475" s="14"/>
      <c r="AA475" s="14"/>
      <c r="AB475" s="14"/>
      <c r="AC475" s="14"/>
      <c r="AD475" s="14"/>
      <c r="AE475" s="14"/>
    </row>
    <row r="476" spans="1:31" x14ac:dyDescent="0.25">
      <c r="A476" s="127"/>
      <c r="B476" s="34"/>
      <c r="C476" s="35"/>
      <c r="D476" s="35"/>
      <c r="E476" s="36"/>
      <c r="F476" s="450"/>
      <c r="G476" s="450"/>
      <c r="H476" s="450"/>
      <c r="I476" s="450"/>
      <c r="J476" s="36"/>
      <c r="K476" s="36"/>
      <c r="L476" s="60"/>
      <c r="M476" s="14"/>
      <c r="N476" s="14"/>
      <c r="O476" s="14"/>
      <c r="P476" s="14"/>
      <c r="Q476" s="14"/>
      <c r="R476" s="14"/>
      <c r="S476" s="14"/>
      <c r="T476" s="14"/>
      <c r="U476" s="14"/>
      <c r="V476" s="14"/>
      <c r="W476" s="14"/>
      <c r="X476" s="14"/>
      <c r="Y476" s="14"/>
      <c r="Z476" s="14"/>
      <c r="AA476" s="14"/>
      <c r="AB476" s="14"/>
      <c r="AC476" s="14"/>
      <c r="AD476" s="14"/>
      <c r="AE476" s="14"/>
    </row>
    <row r="477" spans="1:31" x14ac:dyDescent="0.25">
      <c r="A477" s="127"/>
      <c r="B477" s="19"/>
      <c r="C477" s="37"/>
      <c r="D477" s="37"/>
      <c r="E477" s="24"/>
      <c r="J477" s="24"/>
      <c r="K477" s="24"/>
      <c r="L477" s="60"/>
      <c r="M477" s="14"/>
      <c r="N477" s="14"/>
      <c r="O477" s="14"/>
      <c r="P477" s="14"/>
      <c r="Q477" s="14"/>
      <c r="R477" s="14"/>
      <c r="S477" s="14"/>
      <c r="T477" s="14"/>
      <c r="U477" s="14"/>
      <c r="V477" s="14"/>
      <c r="W477" s="14"/>
      <c r="X477" s="14"/>
      <c r="Y477" s="14"/>
      <c r="Z477" s="14"/>
      <c r="AA477" s="14"/>
      <c r="AB477" s="14"/>
      <c r="AC477" s="14"/>
      <c r="AD477" s="14"/>
      <c r="AE477" s="14"/>
    </row>
    <row r="478" spans="1:31" x14ac:dyDescent="0.25">
      <c r="A478" s="127"/>
      <c r="B478" s="19"/>
      <c r="C478" s="37"/>
      <c r="D478" s="37"/>
      <c r="E478" s="24"/>
      <c r="J478" s="24"/>
      <c r="K478" s="24"/>
      <c r="L478" s="60"/>
      <c r="M478" s="14"/>
      <c r="N478" s="14"/>
      <c r="O478" s="14"/>
      <c r="P478" s="14"/>
      <c r="Q478" s="14"/>
      <c r="R478" s="14"/>
      <c r="S478" s="14"/>
      <c r="T478" s="14"/>
      <c r="U478" s="14"/>
      <c r="V478" s="14"/>
      <c r="W478" s="14"/>
      <c r="X478" s="14"/>
      <c r="Y478" s="14"/>
      <c r="Z478" s="14"/>
      <c r="AA478" s="14"/>
      <c r="AB478" s="14"/>
      <c r="AC478" s="14"/>
      <c r="AD478" s="14"/>
      <c r="AE478" s="14"/>
    </row>
    <row r="479" spans="1:31" x14ac:dyDescent="0.25">
      <c r="A479" s="127"/>
      <c r="B479" s="19"/>
      <c r="C479" s="37"/>
      <c r="D479" s="37"/>
      <c r="E479" s="24"/>
      <c r="J479" s="24"/>
      <c r="K479" s="24"/>
      <c r="L479" s="60"/>
      <c r="M479" s="14"/>
      <c r="N479" s="14"/>
      <c r="O479" s="14"/>
      <c r="P479" s="14"/>
      <c r="Q479" s="14"/>
      <c r="R479" s="14"/>
      <c r="S479" s="14"/>
      <c r="T479" s="14"/>
      <c r="U479" s="14"/>
      <c r="V479" s="14"/>
      <c r="W479" s="14"/>
      <c r="X479" s="14"/>
      <c r="Y479" s="14"/>
      <c r="Z479" s="14"/>
      <c r="AA479" s="14"/>
      <c r="AB479" s="14"/>
      <c r="AC479" s="14"/>
      <c r="AD479" s="14"/>
      <c r="AE479" s="14"/>
    </row>
    <row r="480" spans="1:31" x14ac:dyDescent="0.25">
      <c r="A480" s="127"/>
      <c r="B480" s="34"/>
      <c r="C480" s="35"/>
      <c r="D480" s="35"/>
      <c r="E480" s="36"/>
      <c r="F480" s="450"/>
      <c r="G480" s="450"/>
      <c r="H480" s="450"/>
      <c r="I480" s="450"/>
      <c r="J480" s="36"/>
      <c r="K480" s="36"/>
      <c r="L480" s="60"/>
      <c r="M480" s="14"/>
      <c r="N480" s="14"/>
      <c r="O480" s="14"/>
      <c r="P480" s="14"/>
      <c r="Q480" s="14"/>
      <c r="R480" s="14"/>
      <c r="S480" s="14"/>
      <c r="T480" s="14"/>
      <c r="U480" s="14"/>
      <c r="V480" s="14"/>
      <c r="W480" s="14"/>
      <c r="X480" s="14"/>
      <c r="Y480" s="14"/>
      <c r="Z480" s="14"/>
      <c r="AA480" s="14"/>
      <c r="AB480" s="14"/>
      <c r="AC480" s="14"/>
      <c r="AD480" s="14"/>
      <c r="AE480" s="14"/>
    </row>
    <row r="481" spans="1:31" x14ac:dyDescent="0.25">
      <c r="A481" s="127"/>
      <c r="B481" s="19"/>
      <c r="C481" s="37"/>
      <c r="D481" s="37"/>
      <c r="E481" s="24"/>
      <c r="J481" s="24"/>
      <c r="K481" s="24"/>
      <c r="L481" s="60"/>
      <c r="M481" s="14"/>
      <c r="N481" s="14"/>
      <c r="O481" s="14"/>
      <c r="P481" s="14"/>
      <c r="Q481" s="14"/>
      <c r="R481" s="14"/>
      <c r="S481" s="14"/>
      <c r="T481" s="14"/>
      <c r="U481" s="14"/>
      <c r="V481" s="14"/>
      <c r="W481" s="14"/>
      <c r="X481" s="14"/>
      <c r="Y481" s="14"/>
      <c r="Z481" s="14"/>
      <c r="AA481" s="14"/>
      <c r="AB481" s="14"/>
      <c r="AC481" s="14"/>
      <c r="AD481" s="14"/>
      <c r="AE481" s="14"/>
    </row>
    <row r="482" spans="1:31" x14ac:dyDescent="0.25">
      <c r="A482" s="127"/>
      <c r="B482" s="19"/>
      <c r="C482" s="24"/>
      <c r="D482" s="24"/>
      <c r="E482" s="37"/>
      <c r="F482" s="449"/>
      <c r="G482" s="449"/>
      <c r="H482" s="449"/>
      <c r="I482" s="449"/>
      <c r="J482" s="37"/>
      <c r="K482" s="37"/>
    </row>
    <row r="483" spans="1:31" x14ac:dyDescent="0.25">
      <c r="A483" s="127"/>
      <c r="B483" s="19"/>
      <c r="C483" s="24"/>
      <c r="D483" s="24"/>
      <c r="E483" s="37"/>
      <c r="F483" s="449"/>
      <c r="G483" s="449"/>
      <c r="H483" s="449"/>
      <c r="I483" s="449"/>
      <c r="J483" s="37"/>
      <c r="K483" s="37"/>
    </row>
    <row r="484" spans="1:31" x14ac:dyDescent="0.25">
      <c r="A484" s="127"/>
      <c r="B484" s="19"/>
      <c r="C484" s="24"/>
      <c r="D484" s="24"/>
      <c r="E484" s="37"/>
      <c r="F484" s="449"/>
      <c r="G484" s="449"/>
      <c r="H484" s="449"/>
      <c r="I484" s="449"/>
      <c r="J484" s="37"/>
      <c r="K484" s="37"/>
    </row>
    <row r="485" spans="1:31" x14ac:dyDescent="0.25">
      <c r="A485" s="127"/>
      <c r="B485" s="19"/>
      <c r="C485" s="24"/>
      <c r="D485" s="24"/>
      <c r="E485" s="37"/>
      <c r="F485" s="449"/>
      <c r="G485" s="449"/>
      <c r="H485" s="449"/>
      <c r="I485" s="449"/>
      <c r="J485" s="37"/>
      <c r="K485" s="37"/>
    </row>
    <row r="486" spans="1:31" x14ac:dyDescent="0.25">
      <c r="A486" s="127"/>
      <c r="B486" s="19"/>
      <c r="C486" s="24"/>
      <c r="D486" s="24"/>
      <c r="E486" s="37"/>
      <c r="F486" s="449"/>
      <c r="G486" s="449"/>
      <c r="H486" s="449"/>
      <c r="I486" s="449"/>
      <c r="J486" s="37"/>
      <c r="K486" s="37"/>
    </row>
    <row r="487" spans="1:31" x14ac:dyDescent="0.25">
      <c r="A487" s="127"/>
      <c r="B487" s="19"/>
      <c r="C487" s="24"/>
      <c r="D487" s="24"/>
      <c r="E487" s="37"/>
      <c r="F487" s="449"/>
      <c r="G487" s="449"/>
      <c r="H487" s="449"/>
      <c r="I487" s="449"/>
      <c r="J487" s="37"/>
      <c r="K487" s="37"/>
    </row>
    <row r="488" spans="1:31" x14ac:dyDescent="0.25">
      <c r="A488" s="127"/>
      <c r="B488" s="34"/>
      <c r="C488" s="35"/>
      <c r="D488" s="35"/>
      <c r="E488" s="36"/>
      <c r="F488" s="450"/>
      <c r="G488" s="450"/>
      <c r="H488" s="450"/>
      <c r="I488" s="450"/>
      <c r="J488" s="36"/>
      <c r="K488" s="36"/>
    </row>
    <row r="489" spans="1:31" x14ac:dyDescent="0.25">
      <c r="A489" s="127"/>
      <c r="B489" s="19"/>
      <c r="C489" s="37"/>
      <c r="D489" s="37"/>
      <c r="E489" s="24"/>
      <c r="J489" s="24"/>
      <c r="K489" s="24"/>
    </row>
    <row r="490" spans="1:31" x14ac:dyDescent="0.25">
      <c r="A490" s="127"/>
      <c r="B490" s="19"/>
      <c r="C490" s="37"/>
      <c r="D490" s="37"/>
      <c r="E490" s="24"/>
      <c r="J490" s="24"/>
      <c r="K490" s="24"/>
    </row>
    <row r="491" spans="1:31" x14ac:dyDescent="0.25">
      <c r="A491" s="127"/>
      <c r="B491" s="19"/>
      <c r="C491" s="37"/>
      <c r="D491" s="37"/>
      <c r="E491" s="24"/>
      <c r="J491" s="24"/>
      <c r="K491" s="24"/>
    </row>
    <row r="492" spans="1:31" x14ac:dyDescent="0.25">
      <c r="B492" s="19"/>
      <c r="C492" s="37"/>
      <c r="D492" s="37"/>
      <c r="E492" s="24"/>
      <c r="J492" s="24"/>
      <c r="K492" s="24"/>
      <c r="L492" s="18"/>
      <c r="M492" s="17"/>
      <c r="N492" s="17"/>
      <c r="O492" s="17"/>
      <c r="P492" s="17"/>
      <c r="Q492" s="17"/>
      <c r="R492" s="17"/>
      <c r="S492" s="17"/>
      <c r="T492" s="17"/>
      <c r="U492" s="17"/>
      <c r="V492" s="17"/>
      <c r="W492" s="17"/>
      <c r="X492" s="17"/>
      <c r="Y492" s="17"/>
      <c r="Z492" s="17"/>
      <c r="AA492" s="17"/>
      <c r="AB492" s="17"/>
      <c r="AC492" s="17"/>
      <c r="AD492" s="17"/>
      <c r="AE492" s="17"/>
    </row>
    <row r="493" spans="1:31" s="12" customFormat="1" x14ac:dyDescent="0.25">
      <c r="A493" s="128"/>
      <c r="B493" s="19"/>
      <c r="C493" s="37"/>
      <c r="D493" s="37"/>
      <c r="E493" s="24"/>
      <c r="F493" s="447"/>
      <c r="G493" s="447"/>
      <c r="H493" s="447"/>
      <c r="I493" s="447"/>
      <c r="J493" s="24"/>
      <c r="K493" s="24"/>
      <c r="L493" s="49"/>
    </row>
    <row r="494" spans="1:31" s="12" customFormat="1" x14ac:dyDescent="0.25">
      <c r="A494" s="128"/>
      <c r="B494" s="32"/>
      <c r="C494" s="33"/>
      <c r="D494" s="33"/>
      <c r="E494" s="24"/>
      <c r="F494" s="447"/>
      <c r="G494" s="447"/>
      <c r="H494" s="447"/>
      <c r="I494" s="447"/>
      <c r="J494" s="24"/>
      <c r="K494" s="24"/>
      <c r="L494" s="49"/>
    </row>
    <row r="495" spans="1:31" s="12" customFormat="1" x14ac:dyDescent="0.25">
      <c r="A495" s="128"/>
      <c r="B495" s="19"/>
      <c r="C495" s="37"/>
      <c r="D495" s="37"/>
      <c r="E495" s="24"/>
      <c r="F495" s="447"/>
      <c r="G495" s="447"/>
      <c r="H495" s="447"/>
      <c r="I495" s="447"/>
      <c r="J495" s="24"/>
      <c r="K495" s="24"/>
      <c r="L495" s="49"/>
    </row>
    <row r="496" spans="1:31" s="12" customFormat="1" x14ac:dyDescent="0.25">
      <c r="A496" s="128"/>
      <c r="B496" s="19"/>
      <c r="C496" s="37"/>
      <c r="D496" s="37"/>
      <c r="E496" s="24"/>
      <c r="F496" s="447"/>
      <c r="G496" s="447"/>
      <c r="H496" s="447"/>
      <c r="I496" s="447"/>
      <c r="J496" s="24"/>
      <c r="K496" s="24"/>
      <c r="L496" s="49"/>
    </row>
    <row r="497" spans="1:31" s="12" customFormat="1" x14ac:dyDescent="0.25">
      <c r="A497" s="128"/>
      <c r="B497" s="19"/>
      <c r="C497" s="37"/>
      <c r="D497" s="37"/>
      <c r="E497" s="24"/>
      <c r="F497" s="447"/>
      <c r="G497" s="447"/>
      <c r="H497" s="447"/>
      <c r="I497" s="447"/>
      <c r="J497" s="24"/>
      <c r="K497" s="24"/>
      <c r="L497" s="49"/>
    </row>
    <row r="498" spans="1:31" s="12" customFormat="1" x14ac:dyDescent="0.25">
      <c r="A498" s="128"/>
      <c r="B498" s="19"/>
      <c r="C498" s="37"/>
      <c r="D498" s="37"/>
      <c r="E498" s="24"/>
      <c r="F498" s="447"/>
      <c r="G498" s="447"/>
      <c r="H498" s="447"/>
      <c r="I498" s="447"/>
      <c r="J498" s="24"/>
      <c r="K498" s="24"/>
      <c r="L498" s="49"/>
    </row>
    <row r="499" spans="1:31" s="12" customFormat="1" x14ac:dyDescent="0.25">
      <c r="A499" s="128"/>
      <c r="B499" s="19"/>
      <c r="C499" s="37"/>
      <c r="D499" s="37"/>
      <c r="E499" s="24"/>
      <c r="F499" s="447"/>
      <c r="G499" s="447"/>
      <c r="H499" s="447"/>
      <c r="I499" s="447"/>
      <c r="J499" s="24"/>
      <c r="K499" s="24"/>
      <c r="L499" s="49"/>
    </row>
    <row r="500" spans="1:31" s="12" customFormat="1" x14ac:dyDescent="0.25">
      <c r="A500" s="128"/>
      <c r="B500" s="19"/>
      <c r="C500" s="37"/>
      <c r="D500" s="37"/>
      <c r="E500" s="24"/>
      <c r="F500" s="447"/>
      <c r="G500" s="447"/>
      <c r="H500" s="447"/>
      <c r="I500" s="447"/>
      <c r="J500" s="24"/>
      <c r="K500" s="24"/>
      <c r="L500" s="49"/>
    </row>
    <row r="501" spans="1:31" x14ac:dyDescent="0.25">
      <c r="A501" s="127"/>
      <c r="B501" s="17"/>
      <c r="C501" s="17"/>
      <c r="D501" s="17"/>
      <c r="E501" s="17"/>
      <c r="F501" s="451"/>
      <c r="G501" s="451"/>
      <c r="H501" s="451"/>
      <c r="I501" s="451"/>
      <c r="J501" s="17"/>
      <c r="K501" s="17"/>
      <c r="L501" s="18"/>
      <c r="M501" s="17"/>
      <c r="N501" s="17"/>
      <c r="O501" s="17"/>
      <c r="P501" s="17"/>
      <c r="Q501" s="17"/>
      <c r="R501" s="17"/>
      <c r="S501" s="17"/>
      <c r="T501" s="17"/>
      <c r="U501" s="17"/>
      <c r="V501" s="17"/>
      <c r="W501" s="17"/>
      <c r="X501" s="17"/>
      <c r="Y501" s="17"/>
      <c r="Z501" s="17"/>
      <c r="AA501" s="17"/>
      <c r="AB501" s="17"/>
      <c r="AC501" s="17"/>
      <c r="AD501" s="17"/>
      <c r="AE501" s="17"/>
    </row>
    <row r="502" spans="1:31" x14ac:dyDescent="0.25">
      <c r="A502" s="127"/>
      <c r="B502" s="17"/>
      <c r="C502" s="17"/>
      <c r="D502" s="17"/>
      <c r="E502" s="17"/>
      <c r="F502" s="451"/>
      <c r="G502" s="451"/>
      <c r="H502" s="451"/>
      <c r="I502" s="451"/>
      <c r="J502" s="17"/>
      <c r="K502" s="17"/>
      <c r="L502" s="18"/>
      <c r="M502" s="17"/>
      <c r="N502" s="17"/>
      <c r="O502" s="17"/>
      <c r="P502" s="17"/>
      <c r="Q502" s="17"/>
      <c r="R502" s="17"/>
      <c r="S502" s="17"/>
      <c r="T502" s="17"/>
      <c r="U502" s="17"/>
      <c r="V502" s="17"/>
      <c r="W502" s="17"/>
      <c r="X502" s="17"/>
      <c r="Y502" s="17"/>
      <c r="Z502" s="17"/>
      <c r="AA502" s="17"/>
      <c r="AB502" s="17"/>
      <c r="AC502" s="17"/>
      <c r="AD502" s="17"/>
      <c r="AE502" s="17"/>
    </row>
    <row r="503" spans="1:31" x14ac:dyDescent="0.25">
      <c r="A503" s="127"/>
      <c r="B503" s="17"/>
      <c r="C503" s="17"/>
      <c r="D503" s="17"/>
      <c r="E503" s="17"/>
      <c r="F503" s="451"/>
      <c r="G503" s="451"/>
      <c r="H503" s="451"/>
      <c r="I503" s="451"/>
      <c r="J503" s="17"/>
      <c r="K503" s="17"/>
      <c r="L503" s="18"/>
      <c r="M503" s="17"/>
      <c r="N503" s="17"/>
      <c r="O503" s="17"/>
      <c r="P503" s="17"/>
      <c r="Q503" s="17"/>
      <c r="R503" s="17"/>
      <c r="S503" s="17"/>
      <c r="T503" s="17"/>
      <c r="U503" s="17"/>
      <c r="V503" s="17"/>
      <c r="W503" s="17"/>
      <c r="X503" s="17"/>
      <c r="Y503" s="17"/>
      <c r="Z503" s="17"/>
      <c r="AA503" s="17"/>
      <c r="AB503" s="17"/>
      <c r="AC503" s="17"/>
      <c r="AD503" s="17"/>
      <c r="AE503" s="17"/>
    </row>
    <row r="504" spans="1:31" x14ac:dyDescent="0.25">
      <c r="A504" s="127"/>
      <c r="B504" s="17"/>
      <c r="C504" s="17"/>
      <c r="D504" s="17"/>
      <c r="E504" s="17"/>
      <c r="F504" s="451"/>
      <c r="G504" s="451"/>
      <c r="H504" s="451"/>
      <c r="I504" s="451"/>
      <c r="J504" s="17"/>
      <c r="K504" s="17"/>
      <c r="L504" s="18"/>
      <c r="M504" s="17"/>
      <c r="N504" s="17"/>
      <c r="O504" s="17"/>
      <c r="P504" s="17"/>
      <c r="Q504" s="17"/>
      <c r="R504" s="17"/>
      <c r="S504" s="17"/>
      <c r="T504" s="17"/>
      <c r="U504" s="17"/>
      <c r="V504" s="17"/>
      <c r="W504" s="17"/>
      <c r="X504" s="17"/>
      <c r="Y504" s="17"/>
      <c r="Z504" s="17"/>
      <c r="AA504" s="17"/>
      <c r="AB504" s="17"/>
      <c r="AC504" s="17"/>
      <c r="AD504" s="17"/>
      <c r="AE504" s="17"/>
    </row>
    <row r="505" spans="1:31" x14ac:dyDescent="0.25">
      <c r="A505" s="127"/>
      <c r="B505" s="17"/>
      <c r="C505" s="17"/>
      <c r="D505" s="17"/>
      <c r="E505" s="17"/>
      <c r="F505" s="451"/>
      <c r="G505" s="451"/>
      <c r="H505" s="451"/>
      <c r="I505" s="451"/>
      <c r="J505" s="17"/>
      <c r="K505" s="17"/>
      <c r="L505" s="18"/>
      <c r="M505" s="17"/>
      <c r="N505" s="17"/>
      <c r="O505" s="17"/>
      <c r="P505" s="17"/>
      <c r="Q505" s="17"/>
      <c r="R505" s="17"/>
      <c r="S505" s="17"/>
      <c r="T505" s="17"/>
      <c r="U505" s="17"/>
      <c r="V505" s="17"/>
      <c r="W505" s="17"/>
      <c r="X505" s="17"/>
      <c r="Y505" s="17"/>
      <c r="Z505" s="17"/>
      <c r="AA505" s="17"/>
      <c r="AB505" s="17"/>
      <c r="AC505" s="17"/>
      <c r="AD505" s="17"/>
      <c r="AE505" s="17"/>
    </row>
    <row r="506" spans="1:31" x14ac:dyDescent="0.25">
      <c r="A506" s="127"/>
      <c r="B506" s="17"/>
      <c r="C506" s="17"/>
      <c r="D506" s="17"/>
      <c r="E506" s="17"/>
      <c r="F506" s="451"/>
      <c r="G506" s="451"/>
      <c r="H506" s="451"/>
      <c r="I506" s="451"/>
      <c r="J506" s="17"/>
      <c r="K506" s="17"/>
      <c r="L506" s="18"/>
      <c r="M506" s="17"/>
      <c r="N506" s="17"/>
      <c r="O506" s="17"/>
      <c r="P506" s="17"/>
      <c r="Q506" s="17"/>
      <c r="R506" s="17"/>
      <c r="S506" s="17"/>
      <c r="T506" s="17"/>
      <c r="U506" s="17"/>
      <c r="V506" s="17"/>
      <c r="W506" s="17"/>
      <c r="X506" s="17"/>
      <c r="Y506" s="17"/>
      <c r="Z506" s="17"/>
      <c r="AA506" s="17"/>
      <c r="AB506" s="17"/>
      <c r="AC506" s="17"/>
      <c r="AD506" s="17"/>
      <c r="AE506" s="17"/>
    </row>
    <row r="507" spans="1:31" x14ac:dyDescent="0.25">
      <c r="A507" s="127"/>
      <c r="B507" s="17"/>
      <c r="C507" s="17"/>
      <c r="D507" s="17"/>
      <c r="E507" s="17"/>
      <c r="F507" s="451"/>
      <c r="G507" s="451"/>
      <c r="H507" s="451"/>
      <c r="I507" s="451"/>
      <c r="J507" s="17"/>
      <c r="K507" s="17"/>
      <c r="L507" s="18"/>
      <c r="M507" s="17"/>
      <c r="N507" s="17"/>
      <c r="O507" s="17"/>
      <c r="P507" s="17"/>
      <c r="Q507" s="17"/>
      <c r="R507" s="17"/>
      <c r="S507" s="17"/>
      <c r="T507" s="17"/>
      <c r="U507" s="17"/>
      <c r="V507" s="17"/>
      <c r="W507" s="17"/>
      <c r="X507" s="17"/>
      <c r="Y507" s="17"/>
      <c r="Z507" s="17"/>
      <c r="AA507" s="17"/>
      <c r="AB507" s="17"/>
      <c r="AC507" s="17"/>
      <c r="AD507" s="17"/>
      <c r="AE507" s="17"/>
    </row>
    <row r="508" spans="1:31" x14ac:dyDescent="0.25">
      <c r="A508" s="127"/>
      <c r="B508" s="17"/>
      <c r="C508" s="17"/>
      <c r="D508" s="17"/>
      <c r="E508" s="17"/>
      <c r="F508" s="451"/>
      <c r="G508" s="451"/>
      <c r="H508" s="451"/>
      <c r="I508" s="451"/>
      <c r="J508" s="17"/>
      <c r="K508" s="17"/>
      <c r="L508" s="18"/>
      <c r="M508" s="17"/>
      <c r="N508" s="17"/>
      <c r="O508" s="17"/>
      <c r="P508" s="17"/>
      <c r="Q508" s="17"/>
      <c r="R508" s="17"/>
      <c r="S508" s="17"/>
      <c r="T508" s="17"/>
      <c r="U508" s="17"/>
      <c r="V508" s="17"/>
      <c r="W508" s="17"/>
      <c r="X508" s="17"/>
      <c r="Y508" s="17"/>
      <c r="Z508" s="17"/>
      <c r="AA508" s="17"/>
      <c r="AB508" s="17"/>
      <c r="AC508" s="17"/>
      <c r="AD508" s="17"/>
      <c r="AE508" s="17"/>
    </row>
    <row r="509" spans="1:31" x14ac:dyDescent="0.25">
      <c r="A509" s="127"/>
      <c r="B509" s="17"/>
      <c r="C509" s="17"/>
      <c r="D509" s="17"/>
      <c r="E509" s="17"/>
      <c r="F509" s="451"/>
      <c r="G509" s="451"/>
      <c r="H509" s="451"/>
      <c r="I509" s="451"/>
      <c r="J509" s="17"/>
      <c r="K509" s="17"/>
      <c r="L509" s="18"/>
      <c r="M509" s="17"/>
      <c r="N509" s="17"/>
      <c r="O509" s="17"/>
      <c r="P509" s="17"/>
      <c r="Q509" s="17"/>
      <c r="R509" s="17"/>
      <c r="S509" s="17"/>
      <c r="T509" s="17"/>
      <c r="U509" s="17"/>
      <c r="V509" s="17"/>
      <c r="W509" s="17"/>
      <c r="X509" s="17"/>
      <c r="Y509" s="17"/>
      <c r="Z509" s="17"/>
      <c r="AA509" s="17"/>
      <c r="AB509" s="17"/>
      <c r="AC509" s="17"/>
      <c r="AD509" s="17"/>
      <c r="AE509" s="17"/>
    </row>
    <row r="510" spans="1:31" x14ac:dyDescent="0.25">
      <c r="A510" s="127"/>
      <c r="B510" s="17"/>
      <c r="C510" s="17"/>
      <c r="D510" s="17"/>
      <c r="E510" s="17"/>
      <c r="F510" s="451"/>
      <c r="G510" s="451"/>
      <c r="H510" s="451"/>
      <c r="I510" s="451"/>
      <c r="J510" s="17"/>
      <c r="K510" s="17"/>
      <c r="L510" s="18"/>
      <c r="M510" s="17"/>
      <c r="N510" s="17"/>
      <c r="O510" s="17"/>
      <c r="P510" s="17"/>
      <c r="Q510" s="17"/>
      <c r="R510" s="17"/>
      <c r="S510" s="17"/>
      <c r="T510" s="17"/>
      <c r="U510" s="17"/>
      <c r="V510" s="17"/>
      <c r="W510" s="17"/>
      <c r="X510" s="17"/>
      <c r="Y510" s="17"/>
      <c r="Z510" s="17"/>
      <c r="AA510" s="17"/>
      <c r="AB510" s="17"/>
      <c r="AC510" s="17"/>
      <c r="AD510" s="17"/>
      <c r="AE510" s="17"/>
    </row>
    <row r="511" spans="1:31" x14ac:dyDescent="0.25">
      <c r="A511" s="127"/>
      <c r="B511" s="17"/>
      <c r="C511" s="17"/>
      <c r="D511" s="17"/>
      <c r="E511" s="17"/>
      <c r="F511" s="451"/>
      <c r="G511" s="451"/>
      <c r="H511" s="451"/>
      <c r="I511" s="451"/>
      <c r="J511" s="17"/>
      <c r="K511" s="17"/>
      <c r="L511" s="18"/>
      <c r="M511" s="17"/>
      <c r="N511" s="17"/>
      <c r="O511" s="17"/>
      <c r="P511" s="17"/>
      <c r="Q511" s="17"/>
      <c r="R511" s="17"/>
      <c r="S511" s="17"/>
      <c r="T511" s="17"/>
      <c r="U511" s="17"/>
      <c r="V511" s="17"/>
      <c r="W511" s="17"/>
      <c r="X511" s="17"/>
      <c r="Y511" s="17"/>
      <c r="Z511" s="17"/>
      <c r="AA511" s="17"/>
      <c r="AB511" s="17"/>
      <c r="AC511" s="17"/>
      <c r="AD511" s="17"/>
      <c r="AE511" s="17"/>
    </row>
    <row r="512" spans="1:31" x14ac:dyDescent="0.25">
      <c r="A512" s="127"/>
      <c r="B512" s="17"/>
      <c r="C512" s="17"/>
      <c r="D512" s="17"/>
      <c r="E512" s="17"/>
      <c r="F512" s="451"/>
      <c r="G512" s="451"/>
      <c r="H512" s="451"/>
      <c r="I512" s="451"/>
      <c r="J512" s="17"/>
      <c r="K512" s="17"/>
      <c r="L512" s="18"/>
      <c r="M512" s="17"/>
      <c r="N512" s="17"/>
      <c r="O512" s="17"/>
      <c r="P512" s="17"/>
      <c r="Q512" s="17"/>
      <c r="R512" s="17"/>
      <c r="S512" s="17"/>
      <c r="T512" s="17"/>
      <c r="U512" s="17"/>
      <c r="V512" s="17"/>
      <c r="W512" s="17"/>
      <c r="X512" s="17"/>
      <c r="Y512" s="17"/>
      <c r="Z512" s="17"/>
      <c r="AA512" s="17"/>
      <c r="AB512" s="17"/>
      <c r="AC512" s="17"/>
      <c r="AD512" s="17"/>
      <c r="AE512" s="17"/>
    </row>
    <row r="513" spans="1:31" x14ac:dyDescent="0.25">
      <c r="A513" s="127"/>
      <c r="B513" s="17"/>
      <c r="C513" s="17"/>
      <c r="D513" s="17"/>
      <c r="E513" s="17"/>
      <c r="F513" s="451"/>
      <c r="G513" s="451"/>
      <c r="H513" s="451"/>
      <c r="I513" s="451"/>
      <c r="J513" s="17"/>
      <c r="K513" s="17"/>
      <c r="L513" s="18"/>
      <c r="M513" s="17"/>
      <c r="N513" s="17"/>
      <c r="O513" s="17"/>
      <c r="P513" s="17"/>
      <c r="Q513" s="17"/>
      <c r="R513" s="17"/>
      <c r="S513" s="17"/>
      <c r="T513" s="17"/>
      <c r="U513" s="17"/>
      <c r="V513" s="17"/>
      <c r="W513" s="17"/>
      <c r="X513" s="17"/>
      <c r="Y513" s="17"/>
      <c r="Z513" s="17"/>
      <c r="AA513" s="17"/>
      <c r="AB513" s="17"/>
      <c r="AC513" s="17"/>
      <c r="AD513" s="17"/>
      <c r="AE513" s="17"/>
    </row>
    <row r="514" spans="1:31" x14ac:dyDescent="0.25">
      <c r="A514" s="127"/>
      <c r="B514" s="17"/>
      <c r="C514" s="17"/>
      <c r="D514" s="17"/>
      <c r="E514" s="17"/>
      <c r="F514" s="451"/>
      <c r="G514" s="451"/>
      <c r="H514" s="451"/>
      <c r="I514" s="451"/>
      <c r="J514" s="17"/>
      <c r="K514" s="17"/>
      <c r="L514" s="18"/>
      <c r="M514" s="17"/>
      <c r="N514" s="17"/>
      <c r="O514" s="17"/>
      <c r="P514" s="17"/>
      <c r="Q514" s="17"/>
      <c r="R514" s="17"/>
      <c r="S514" s="17"/>
      <c r="T514" s="17"/>
      <c r="U514" s="17"/>
      <c r="V514" s="17"/>
      <c r="W514" s="17"/>
      <c r="X514" s="17"/>
      <c r="Y514" s="17"/>
      <c r="Z514" s="17"/>
      <c r="AA514" s="17"/>
      <c r="AB514" s="17"/>
      <c r="AC514" s="17"/>
      <c r="AD514" s="17"/>
      <c r="AE514" s="17"/>
    </row>
    <row r="515" spans="1:31" x14ac:dyDescent="0.25">
      <c r="A515" s="127"/>
      <c r="B515" s="17"/>
      <c r="C515" s="17"/>
      <c r="D515" s="17"/>
      <c r="E515" s="17"/>
      <c r="F515" s="451"/>
      <c r="G515" s="451"/>
      <c r="H515" s="451"/>
      <c r="I515" s="451"/>
      <c r="J515" s="17"/>
      <c r="K515" s="17"/>
      <c r="L515" s="18"/>
      <c r="M515" s="17"/>
      <c r="N515" s="17"/>
      <c r="O515" s="17"/>
      <c r="P515" s="17"/>
      <c r="Q515" s="17"/>
      <c r="R515" s="17"/>
      <c r="S515" s="17"/>
      <c r="T515" s="17"/>
      <c r="U515" s="17"/>
      <c r="V515" s="17"/>
      <c r="W515" s="17"/>
      <c r="X515" s="17"/>
      <c r="Y515" s="17"/>
      <c r="Z515" s="17"/>
      <c r="AA515" s="17"/>
      <c r="AB515" s="17"/>
      <c r="AC515" s="17"/>
      <c r="AD515" s="17"/>
      <c r="AE515" s="17"/>
    </row>
    <row r="516" spans="1:31" x14ac:dyDescent="0.25">
      <c r="A516" s="127"/>
      <c r="B516" s="17"/>
      <c r="C516" s="17"/>
      <c r="D516" s="17"/>
      <c r="E516" s="17"/>
      <c r="F516" s="451"/>
      <c r="G516" s="451"/>
      <c r="H516" s="451"/>
      <c r="I516" s="451"/>
      <c r="J516" s="17"/>
      <c r="K516" s="17"/>
      <c r="L516" s="18"/>
      <c r="M516" s="17"/>
      <c r="N516" s="17"/>
      <c r="O516" s="17"/>
      <c r="P516" s="17"/>
      <c r="Q516" s="17"/>
      <c r="R516" s="17"/>
      <c r="S516" s="17"/>
      <c r="T516" s="17"/>
      <c r="U516" s="17"/>
      <c r="V516" s="17"/>
      <c r="W516" s="17"/>
      <c r="X516" s="17"/>
      <c r="Y516" s="17"/>
      <c r="Z516" s="17"/>
      <c r="AA516" s="17"/>
      <c r="AB516" s="17"/>
      <c r="AC516" s="17"/>
      <c r="AD516" s="17"/>
      <c r="AE516" s="17"/>
    </row>
    <row r="517" spans="1:31" x14ac:dyDescent="0.25">
      <c r="A517" s="127"/>
      <c r="B517" s="17"/>
      <c r="C517" s="17"/>
      <c r="D517" s="17"/>
      <c r="E517" s="17"/>
      <c r="F517" s="451"/>
      <c r="G517" s="451"/>
      <c r="H517" s="451"/>
      <c r="I517" s="451"/>
      <c r="J517" s="17"/>
      <c r="K517" s="17"/>
      <c r="L517" s="18"/>
      <c r="M517" s="17"/>
      <c r="N517" s="17"/>
      <c r="O517" s="17"/>
      <c r="P517" s="17"/>
      <c r="Q517" s="17"/>
      <c r="R517" s="17"/>
      <c r="S517" s="17"/>
      <c r="T517" s="17"/>
      <c r="U517" s="17"/>
      <c r="V517" s="17"/>
      <c r="W517" s="17"/>
      <c r="X517" s="17"/>
      <c r="Y517" s="17"/>
      <c r="Z517" s="17"/>
      <c r="AA517" s="17"/>
      <c r="AB517" s="17"/>
      <c r="AC517" s="17"/>
      <c r="AD517" s="17"/>
      <c r="AE517" s="17"/>
    </row>
    <row r="518" spans="1:31" x14ac:dyDescent="0.25">
      <c r="A518" s="127"/>
      <c r="B518" s="17"/>
      <c r="C518" s="17"/>
      <c r="D518" s="17"/>
      <c r="E518" s="17"/>
      <c r="F518" s="451"/>
      <c r="G518" s="451"/>
      <c r="H518" s="451"/>
      <c r="I518" s="451"/>
      <c r="J518" s="17"/>
      <c r="K518" s="17"/>
      <c r="L518" s="18"/>
      <c r="M518" s="17"/>
      <c r="N518" s="17"/>
      <c r="O518" s="17"/>
      <c r="P518" s="17"/>
      <c r="Q518" s="17"/>
      <c r="R518" s="17"/>
      <c r="S518" s="17"/>
      <c r="T518" s="17"/>
      <c r="U518" s="17"/>
      <c r="V518" s="17"/>
      <c r="W518" s="17"/>
      <c r="X518" s="17"/>
      <c r="Y518" s="17"/>
      <c r="Z518" s="17"/>
      <c r="AA518" s="17"/>
      <c r="AB518" s="17"/>
      <c r="AC518" s="17"/>
      <c r="AD518" s="17"/>
      <c r="AE518" s="17"/>
    </row>
    <row r="519" spans="1:31" x14ac:dyDescent="0.25">
      <c r="A519" s="127"/>
      <c r="B519" s="17"/>
      <c r="C519" s="17"/>
      <c r="D519" s="17"/>
      <c r="E519" s="17"/>
      <c r="F519" s="451"/>
      <c r="G519" s="451"/>
      <c r="H519" s="451"/>
      <c r="I519" s="451"/>
      <c r="J519" s="17"/>
      <c r="K519" s="17"/>
      <c r="L519" s="18"/>
      <c r="M519" s="17"/>
      <c r="N519" s="17"/>
      <c r="O519" s="17"/>
      <c r="P519" s="17"/>
      <c r="Q519" s="17"/>
      <c r="R519" s="17"/>
      <c r="S519" s="17"/>
      <c r="T519" s="17"/>
      <c r="U519" s="17"/>
      <c r="V519" s="17"/>
      <c r="W519" s="17"/>
      <c r="X519" s="17"/>
      <c r="Y519" s="17"/>
      <c r="Z519" s="17"/>
      <c r="AA519" s="17"/>
      <c r="AB519" s="17"/>
      <c r="AC519" s="17"/>
      <c r="AD519" s="17"/>
      <c r="AE519" s="17"/>
    </row>
    <row r="520" spans="1:31" x14ac:dyDescent="0.25">
      <c r="A520" s="127"/>
      <c r="B520" s="17"/>
      <c r="C520" s="17"/>
      <c r="D520" s="17"/>
      <c r="E520" s="17"/>
      <c r="F520" s="451"/>
      <c r="G520" s="451"/>
      <c r="H520" s="451"/>
      <c r="I520" s="451"/>
      <c r="J520" s="17"/>
      <c r="K520" s="17"/>
      <c r="L520" s="18"/>
      <c r="M520" s="17"/>
      <c r="N520" s="17"/>
      <c r="O520" s="17"/>
      <c r="P520" s="17"/>
      <c r="Q520" s="17"/>
      <c r="R520" s="17"/>
      <c r="S520" s="17"/>
      <c r="T520" s="17"/>
      <c r="U520" s="17"/>
      <c r="V520" s="17"/>
      <c r="W520" s="17"/>
      <c r="X520" s="17"/>
      <c r="Y520" s="17"/>
      <c r="Z520" s="17"/>
      <c r="AA520" s="17"/>
      <c r="AB520" s="17"/>
      <c r="AC520" s="17"/>
      <c r="AD520" s="17"/>
      <c r="AE520" s="17"/>
    </row>
    <row r="521" spans="1:31" x14ac:dyDescent="0.25">
      <c r="A521" s="127"/>
      <c r="B521" s="17"/>
      <c r="C521" s="17"/>
      <c r="D521" s="17"/>
      <c r="E521" s="17"/>
      <c r="F521" s="451"/>
      <c r="G521" s="451"/>
      <c r="H521" s="451"/>
      <c r="I521" s="451"/>
      <c r="J521" s="17"/>
      <c r="K521" s="17"/>
      <c r="L521" s="18"/>
      <c r="M521" s="17"/>
      <c r="N521" s="17"/>
      <c r="O521" s="17"/>
      <c r="P521" s="17"/>
      <c r="Q521" s="17"/>
      <c r="R521" s="17"/>
      <c r="S521" s="17"/>
      <c r="T521" s="17"/>
      <c r="U521" s="17"/>
      <c r="V521" s="17"/>
      <c r="W521" s="17"/>
      <c r="X521" s="17"/>
      <c r="Y521" s="17"/>
      <c r="Z521" s="17"/>
      <c r="AA521" s="17"/>
      <c r="AB521" s="17"/>
      <c r="AC521" s="17"/>
      <c r="AD521" s="17"/>
      <c r="AE521" s="17"/>
    </row>
    <row r="522" spans="1:31" x14ac:dyDescent="0.25">
      <c r="A522" s="127"/>
      <c r="B522" s="17"/>
      <c r="C522" s="17"/>
      <c r="D522" s="17"/>
      <c r="E522" s="17"/>
      <c r="F522" s="451"/>
      <c r="G522" s="451"/>
      <c r="H522" s="451"/>
      <c r="I522" s="451"/>
      <c r="J522" s="17"/>
      <c r="K522" s="17"/>
      <c r="L522" s="18"/>
      <c r="M522" s="17"/>
      <c r="N522" s="17"/>
      <c r="O522" s="17"/>
      <c r="P522" s="17"/>
      <c r="Q522" s="17"/>
      <c r="R522" s="17"/>
      <c r="S522" s="17"/>
      <c r="T522" s="17"/>
      <c r="U522" s="17"/>
      <c r="V522" s="17"/>
      <c r="W522" s="17"/>
      <c r="X522" s="17"/>
      <c r="Y522" s="17"/>
      <c r="Z522" s="17"/>
      <c r="AA522" s="17"/>
      <c r="AB522" s="17"/>
      <c r="AC522" s="17"/>
      <c r="AD522" s="17"/>
      <c r="AE522" s="17"/>
    </row>
    <row r="523" spans="1:31" x14ac:dyDescent="0.25">
      <c r="A523" s="127"/>
      <c r="B523" s="17"/>
      <c r="C523" s="17"/>
      <c r="D523" s="17"/>
      <c r="E523" s="17"/>
      <c r="F523" s="451"/>
      <c r="G523" s="451"/>
      <c r="H523" s="451"/>
      <c r="I523" s="451"/>
      <c r="J523" s="17"/>
      <c r="K523" s="17"/>
      <c r="L523" s="18"/>
      <c r="M523" s="17"/>
      <c r="N523" s="17"/>
      <c r="O523" s="17"/>
      <c r="P523" s="17"/>
      <c r="Q523" s="17"/>
      <c r="R523" s="17"/>
      <c r="S523" s="17"/>
      <c r="T523" s="17"/>
      <c r="U523" s="17"/>
      <c r="V523" s="17"/>
      <c r="W523" s="17"/>
      <c r="X523" s="17"/>
      <c r="Y523" s="17"/>
      <c r="Z523" s="17"/>
      <c r="AA523" s="17"/>
      <c r="AB523" s="17"/>
      <c r="AC523" s="17"/>
      <c r="AD523" s="17"/>
      <c r="AE523" s="17"/>
    </row>
    <row r="524" spans="1:31" x14ac:dyDescent="0.25">
      <c r="A524" s="127"/>
      <c r="B524" s="17"/>
      <c r="C524" s="17"/>
      <c r="D524" s="17"/>
      <c r="E524" s="17"/>
      <c r="F524" s="451"/>
      <c r="G524" s="451"/>
      <c r="H524" s="451"/>
      <c r="I524" s="451"/>
      <c r="J524" s="17"/>
      <c r="K524" s="17"/>
      <c r="L524" s="18"/>
      <c r="M524" s="17"/>
      <c r="N524" s="17"/>
      <c r="O524" s="17"/>
      <c r="P524" s="17"/>
      <c r="Q524" s="17"/>
      <c r="R524" s="17"/>
      <c r="S524" s="17"/>
      <c r="T524" s="17"/>
      <c r="U524" s="17"/>
      <c r="V524" s="17"/>
      <c r="W524" s="17"/>
      <c r="X524" s="17"/>
      <c r="Y524" s="17"/>
      <c r="Z524" s="17"/>
      <c r="AA524" s="17"/>
      <c r="AB524" s="17"/>
      <c r="AC524" s="17"/>
      <c r="AD524" s="17"/>
      <c r="AE524" s="17"/>
    </row>
    <row r="525" spans="1:31" x14ac:dyDescent="0.25">
      <c r="A525" s="127"/>
      <c r="B525" s="17"/>
      <c r="C525" s="17"/>
      <c r="D525" s="17"/>
      <c r="E525" s="17"/>
      <c r="F525" s="451"/>
      <c r="G525" s="451"/>
      <c r="H525" s="451"/>
      <c r="I525" s="451"/>
      <c r="J525" s="17"/>
      <c r="K525" s="17"/>
      <c r="L525" s="18"/>
      <c r="M525" s="17"/>
      <c r="N525" s="17"/>
      <c r="O525" s="17"/>
      <c r="P525" s="17"/>
      <c r="Q525" s="17"/>
      <c r="R525" s="17"/>
      <c r="S525" s="17"/>
      <c r="T525" s="17"/>
      <c r="U525" s="17"/>
      <c r="V525" s="17"/>
      <c r="W525" s="17"/>
      <c r="X525" s="17"/>
      <c r="Y525" s="17"/>
      <c r="Z525" s="17"/>
      <c r="AA525" s="17"/>
      <c r="AB525" s="17"/>
      <c r="AC525" s="17"/>
      <c r="AD525" s="17"/>
      <c r="AE525" s="17"/>
    </row>
    <row r="526" spans="1:31" x14ac:dyDescent="0.25">
      <c r="A526" s="127"/>
      <c r="B526" s="17"/>
      <c r="C526" s="17"/>
      <c r="D526" s="17"/>
      <c r="E526" s="17"/>
      <c r="F526" s="451"/>
      <c r="G526" s="451"/>
      <c r="H526" s="451"/>
      <c r="I526" s="451"/>
      <c r="J526" s="17"/>
      <c r="K526" s="17"/>
      <c r="L526" s="18"/>
      <c r="M526" s="17"/>
      <c r="N526" s="17"/>
      <c r="O526" s="17"/>
      <c r="P526" s="17"/>
      <c r="Q526" s="17"/>
      <c r="R526" s="17"/>
      <c r="S526" s="17"/>
      <c r="T526" s="17"/>
      <c r="U526" s="17"/>
      <c r="V526" s="17"/>
      <c r="W526" s="17"/>
      <c r="X526" s="17"/>
      <c r="Y526" s="17"/>
      <c r="Z526" s="17"/>
      <c r="AA526" s="17"/>
      <c r="AB526" s="17"/>
      <c r="AC526" s="17"/>
      <c r="AD526" s="17"/>
      <c r="AE526" s="17"/>
    </row>
    <row r="527" spans="1:31" x14ac:dyDescent="0.25">
      <c r="A527" s="127"/>
      <c r="B527" s="17"/>
      <c r="C527" s="17"/>
      <c r="D527" s="17"/>
      <c r="E527" s="17"/>
      <c r="F527" s="451"/>
      <c r="G527" s="451"/>
      <c r="H527" s="451"/>
      <c r="I527" s="451"/>
      <c r="J527" s="17"/>
      <c r="K527" s="17"/>
      <c r="L527" s="18"/>
      <c r="M527" s="17"/>
      <c r="N527" s="17"/>
      <c r="O527" s="17"/>
      <c r="P527" s="17"/>
      <c r="Q527" s="17"/>
      <c r="R527" s="17"/>
      <c r="S527" s="17"/>
      <c r="T527" s="17"/>
      <c r="U527" s="17"/>
      <c r="V527" s="17"/>
      <c r="W527" s="17"/>
      <c r="X527" s="17"/>
      <c r="Y527" s="17"/>
      <c r="Z527" s="17"/>
      <c r="AA527" s="17"/>
      <c r="AB527" s="17"/>
      <c r="AC527" s="17"/>
      <c r="AD527" s="17"/>
      <c r="AE527" s="17"/>
    </row>
    <row r="528" spans="1:31" x14ac:dyDescent="0.25">
      <c r="A528" s="127"/>
      <c r="B528" s="17"/>
      <c r="C528" s="17"/>
      <c r="D528" s="17"/>
      <c r="E528" s="17"/>
      <c r="F528" s="451"/>
      <c r="G528" s="451"/>
      <c r="H528" s="451"/>
      <c r="I528" s="451"/>
      <c r="J528" s="17"/>
      <c r="K528" s="17"/>
      <c r="L528" s="18"/>
      <c r="M528" s="17"/>
      <c r="N528" s="17"/>
      <c r="O528" s="17"/>
      <c r="P528" s="17"/>
      <c r="Q528" s="17"/>
      <c r="R528" s="17"/>
      <c r="S528" s="17"/>
      <c r="T528" s="17"/>
      <c r="U528" s="17"/>
      <c r="V528" s="17"/>
      <c r="W528" s="17"/>
      <c r="X528" s="17"/>
      <c r="Y528" s="17"/>
      <c r="Z528" s="17"/>
      <c r="AA528" s="17"/>
      <c r="AB528" s="17"/>
      <c r="AC528" s="17"/>
      <c r="AD528" s="17"/>
      <c r="AE528" s="17"/>
    </row>
    <row r="529" spans="1:31" x14ac:dyDescent="0.25">
      <c r="A529" s="127"/>
      <c r="B529" s="17"/>
      <c r="C529" s="17"/>
      <c r="D529" s="17"/>
      <c r="E529" s="17"/>
      <c r="F529" s="451"/>
      <c r="G529" s="451"/>
      <c r="H529" s="451"/>
      <c r="I529" s="451"/>
      <c r="J529" s="17"/>
      <c r="K529" s="17"/>
      <c r="L529" s="18"/>
      <c r="M529" s="17"/>
      <c r="N529" s="17"/>
      <c r="O529" s="17"/>
      <c r="P529" s="17"/>
      <c r="Q529" s="17"/>
      <c r="R529" s="17"/>
      <c r="S529" s="17"/>
      <c r="T529" s="17"/>
      <c r="U529" s="17"/>
      <c r="V529" s="17"/>
      <c r="W529" s="17"/>
      <c r="X529" s="17"/>
      <c r="Y529" s="17"/>
      <c r="Z529" s="17"/>
      <c r="AA529" s="17"/>
      <c r="AB529" s="17"/>
      <c r="AC529" s="17"/>
      <c r="AD529" s="17"/>
      <c r="AE529" s="17"/>
    </row>
    <row r="530" spans="1:31" x14ac:dyDescent="0.25">
      <c r="A530" s="127"/>
      <c r="B530" s="17"/>
      <c r="C530" s="17"/>
      <c r="D530" s="17"/>
      <c r="E530" s="17"/>
      <c r="F530" s="451"/>
      <c r="G530" s="451"/>
      <c r="H530" s="451"/>
      <c r="I530" s="451"/>
      <c r="J530" s="17"/>
      <c r="K530" s="17"/>
      <c r="L530" s="18"/>
      <c r="M530" s="17"/>
      <c r="N530" s="17"/>
      <c r="O530" s="17"/>
      <c r="P530" s="17"/>
      <c r="Q530" s="17"/>
      <c r="R530" s="17"/>
      <c r="S530" s="17"/>
      <c r="T530" s="17"/>
      <c r="U530" s="17"/>
      <c r="V530" s="17"/>
      <c r="W530" s="17"/>
      <c r="X530" s="17"/>
      <c r="Y530" s="17"/>
      <c r="Z530" s="17"/>
      <c r="AA530" s="17"/>
      <c r="AB530" s="17"/>
      <c r="AC530" s="17"/>
      <c r="AD530" s="17"/>
      <c r="AE530" s="17"/>
    </row>
    <row r="531" spans="1:31" x14ac:dyDescent="0.25">
      <c r="A531" s="127"/>
      <c r="B531" s="17"/>
      <c r="C531" s="17"/>
      <c r="D531" s="17"/>
      <c r="E531" s="17"/>
      <c r="F531" s="451"/>
      <c r="G531" s="451"/>
      <c r="H531" s="451"/>
      <c r="I531" s="451"/>
      <c r="J531" s="17"/>
      <c r="K531" s="17"/>
      <c r="L531" s="18"/>
      <c r="M531" s="17"/>
      <c r="N531" s="17"/>
      <c r="O531" s="17"/>
      <c r="P531" s="17"/>
      <c r="Q531" s="17"/>
      <c r="R531" s="17"/>
      <c r="S531" s="17"/>
      <c r="T531" s="17"/>
      <c r="U531" s="17"/>
      <c r="V531" s="17"/>
      <c r="W531" s="17"/>
      <c r="X531" s="17"/>
      <c r="Y531" s="17"/>
      <c r="Z531" s="17"/>
      <c r="AA531" s="17"/>
      <c r="AB531" s="17"/>
      <c r="AC531" s="17"/>
      <c r="AD531" s="17"/>
      <c r="AE531" s="17"/>
    </row>
    <row r="532" spans="1:31" x14ac:dyDescent="0.25">
      <c r="A532" s="127"/>
      <c r="B532" s="17"/>
      <c r="C532" s="17"/>
      <c r="D532" s="17"/>
      <c r="E532" s="17"/>
      <c r="F532" s="451"/>
      <c r="G532" s="451"/>
      <c r="H532" s="451"/>
      <c r="I532" s="451"/>
      <c r="J532" s="17"/>
      <c r="K532" s="17"/>
      <c r="L532" s="18"/>
      <c r="M532" s="17"/>
      <c r="N532" s="17"/>
      <c r="O532" s="17"/>
      <c r="P532" s="17"/>
      <c r="Q532" s="17"/>
      <c r="R532" s="17"/>
      <c r="S532" s="17"/>
      <c r="T532" s="17"/>
      <c r="U532" s="17"/>
      <c r="V532" s="17"/>
      <c r="W532" s="17"/>
      <c r="X532" s="17"/>
      <c r="Y532" s="17"/>
      <c r="Z532" s="17"/>
      <c r="AA532" s="17"/>
      <c r="AB532" s="17"/>
      <c r="AC532" s="17"/>
      <c r="AD532" s="17"/>
      <c r="AE532" s="17"/>
    </row>
    <row r="533" spans="1:31" x14ac:dyDescent="0.25">
      <c r="A533" s="127"/>
      <c r="B533" s="17"/>
      <c r="C533" s="17"/>
      <c r="D533" s="17"/>
      <c r="E533" s="17"/>
      <c r="F533" s="451"/>
      <c r="G533" s="451"/>
      <c r="H533" s="451"/>
      <c r="I533" s="451"/>
      <c r="J533" s="17"/>
      <c r="K533" s="17"/>
      <c r="L533" s="18"/>
      <c r="M533" s="17"/>
      <c r="N533" s="17"/>
      <c r="O533" s="17"/>
      <c r="P533" s="17"/>
      <c r="Q533" s="17"/>
      <c r="R533" s="17"/>
      <c r="S533" s="17"/>
      <c r="T533" s="17"/>
      <c r="U533" s="17"/>
      <c r="V533" s="17"/>
      <c r="W533" s="17"/>
      <c r="X533" s="17"/>
      <c r="Y533" s="17"/>
      <c r="Z533" s="17"/>
      <c r="AA533" s="17"/>
      <c r="AB533" s="17"/>
      <c r="AC533" s="17"/>
      <c r="AD533" s="17"/>
      <c r="AE533" s="17"/>
    </row>
    <row r="534" spans="1:31" x14ac:dyDescent="0.25">
      <c r="A534" s="127"/>
      <c r="B534" s="17"/>
      <c r="C534" s="17"/>
      <c r="D534" s="17"/>
      <c r="E534" s="17"/>
      <c r="F534" s="451"/>
      <c r="G534" s="451"/>
      <c r="H534" s="451"/>
      <c r="I534" s="451"/>
      <c r="J534" s="17"/>
      <c r="K534" s="17"/>
      <c r="L534" s="18"/>
      <c r="M534" s="17"/>
      <c r="N534" s="17"/>
      <c r="O534" s="17"/>
      <c r="P534" s="17"/>
      <c r="Q534" s="17"/>
      <c r="R534" s="17"/>
      <c r="S534" s="17"/>
      <c r="T534" s="17"/>
      <c r="U534" s="17"/>
      <c r="V534" s="17"/>
      <c r="W534" s="17"/>
      <c r="X534" s="17"/>
      <c r="Y534" s="17"/>
      <c r="Z534" s="17"/>
      <c r="AA534" s="17"/>
      <c r="AB534" s="17"/>
      <c r="AC534" s="17"/>
      <c r="AD534" s="17"/>
      <c r="AE534" s="17"/>
    </row>
    <row r="535" spans="1:31" x14ac:dyDescent="0.25">
      <c r="A535" s="127"/>
      <c r="B535" s="17"/>
      <c r="C535" s="17"/>
      <c r="D535" s="17"/>
      <c r="E535" s="17"/>
      <c r="F535" s="451"/>
      <c r="G535" s="451"/>
      <c r="H535" s="451"/>
      <c r="I535" s="451"/>
      <c r="J535" s="17"/>
      <c r="K535" s="17"/>
      <c r="L535" s="18"/>
      <c r="M535" s="17"/>
      <c r="N535" s="17"/>
      <c r="O535" s="17"/>
      <c r="P535" s="17"/>
      <c r="Q535" s="17"/>
      <c r="R535" s="17"/>
      <c r="S535" s="17"/>
      <c r="T535" s="17"/>
      <c r="U535" s="17"/>
      <c r="V535" s="17"/>
      <c r="W535" s="17"/>
      <c r="X535" s="17"/>
      <c r="Y535" s="17"/>
      <c r="Z535" s="17"/>
      <c r="AA535" s="17"/>
      <c r="AB535" s="17"/>
      <c r="AC535" s="17"/>
      <c r="AD535" s="17"/>
      <c r="AE535" s="17"/>
    </row>
    <row r="536" spans="1:31" x14ac:dyDescent="0.25">
      <c r="A536" s="127"/>
      <c r="B536" s="17"/>
      <c r="C536" s="17"/>
      <c r="D536" s="17"/>
      <c r="E536" s="17"/>
      <c r="F536" s="451"/>
      <c r="G536" s="451"/>
      <c r="H536" s="451"/>
      <c r="I536" s="451"/>
      <c r="J536" s="17"/>
      <c r="K536" s="17"/>
      <c r="L536" s="18"/>
      <c r="M536" s="17"/>
      <c r="N536" s="17"/>
      <c r="O536" s="17"/>
      <c r="P536" s="17"/>
      <c r="Q536" s="17"/>
      <c r="R536" s="17"/>
      <c r="S536" s="17"/>
      <c r="T536" s="17"/>
      <c r="U536" s="17"/>
      <c r="V536" s="17"/>
      <c r="W536" s="17"/>
      <c r="X536" s="17"/>
      <c r="Y536" s="17"/>
      <c r="Z536" s="17"/>
      <c r="AA536" s="17"/>
      <c r="AB536" s="17"/>
      <c r="AC536" s="17"/>
      <c r="AD536" s="17"/>
      <c r="AE536" s="17"/>
    </row>
    <row r="537" spans="1:31" x14ac:dyDescent="0.25">
      <c r="A537" s="127"/>
      <c r="B537" s="17"/>
      <c r="C537" s="17"/>
      <c r="D537" s="17"/>
      <c r="E537" s="17"/>
      <c r="F537" s="451"/>
      <c r="G537" s="451"/>
      <c r="H537" s="451"/>
      <c r="I537" s="451"/>
      <c r="J537" s="17"/>
      <c r="K537" s="17"/>
      <c r="L537" s="18"/>
      <c r="M537" s="17"/>
      <c r="N537" s="17"/>
      <c r="O537" s="17"/>
      <c r="P537" s="17"/>
      <c r="Q537" s="17"/>
      <c r="R537" s="17"/>
      <c r="S537" s="17"/>
      <c r="T537" s="17"/>
      <c r="U537" s="17"/>
      <c r="V537" s="17"/>
      <c r="W537" s="17"/>
      <c r="X537" s="17"/>
      <c r="Y537" s="17"/>
      <c r="Z537" s="17"/>
      <c r="AA537" s="17"/>
      <c r="AB537" s="17"/>
      <c r="AC537" s="17"/>
      <c r="AD537" s="17"/>
      <c r="AE537" s="17"/>
    </row>
    <row r="538" spans="1:31" x14ac:dyDescent="0.25">
      <c r="A538" s="127"/>
      <c r="B538" s="17"/>
      <c r="C538" s="17"/>
      <c r="D538" s="17"/>
      <c r="E538" s="17"/>
      <c r="F538" s="451"/>
      <c r="G538" s="451"/>
      <c r="H538" s="451"/>
      <c r="I538" s="451"/>
      <c r="J538" s="17"/>
      <c r="K538" s="17"/>
      <c r="L538" s="18"/>
      <c r="M538" s="17"/>
      <c r="N538" s="17"/>
      <c r="O538" s="17"/>
      <c r="P538" s="17"/>
      <c r="Q538" s="17"/>
      <c r="R538" s="17"/>
      <c r="S538" s="17"/>
      <c r="T538" s="17"/>
      <c r="U538" s="17"/>
      <c r="V538" s="17"/>
      <c r="W538" s="17"/>
      <c r="X538" s="17"/>
      <c r="Y538" s="17"/>
      <c r="Z538" s="17"/>
      <c r="AA538" s="17"/>
      <c r="AB538" s="17"/>
      <c r="AC538" s="17"/>
      <c r="AD538" s="17"/>
      <c r="AE538" s="17"/>
    </row>
    <row r="539" spans="1:31" x14ac:dyDescent="0.25">
      <c r="A539" s="127"/>
      <c r="B539" s="17"/>
      <c r="C539" s="17"/>
      <c r="D539" s="17"/>
      <c r="E539" s="17"/>
      <c r="F539" s="451"/>
      <c r="G539" s="451"/>
      <c r="H539" s="451"/>
      <c r="I539" s="451"/>
      <c r="J539" s="17"/>
      <c r="K539" s="17"/>
      <c r="L539" s="18"/>
      <c r="M539" s="17"/>
      <c r="N539" s="17"/>
      <c r="O539" s="17"/>
      <c r="P539" s="17"/>
      <c r="Q539" s="17"/>
      <c r="R539" s="17"/>
      <c r="S539" s="17"/>
      <c r="T539" s="17"/>
      <c r="U539" s="17"/>
      <c r="V539" s="17"/>
      <c r="W539" s="17"/>
      <c r="X539" s="17"/>
      <c r="Y539" s="17"/>
      <c r="Z539" s="17"/>
      <c r="AA539" s="17"/>
      <c r="AB539" s="17"/>
      <c r="AC539" s="17"/>
      <c r="AD539" s="17"/>
      <c r="AE539" s="17"/>
    </row>
    <row r="540" spans="1:31" x14ac:dyDescent="0.25">
      <c r="A540" s="127"/>
      <c r="B540" s="17"/>
      <c r="C540" s="17"/>
      <c r="D540" s="17"/>
      <c r="E540" s="17"/>
      <c r="F540" s="451"/>
      <c r="G540" s="451"/>
      <c r="H540" s="451"/>
      <c r="I540" s="451"/>
      <c r="J540" s="17"/>
      <c r="K540" s="17"/>
      <c r="L540" s="18"/>
      <c r="M540" s="17"/>
      <c r="N540" s="17"/>
      <c r="O540" s="17"/>
      <c r="P540" s="17"/>
      <c r="Q540" s="17"/>
      <c r="R540" s="17"/>
      <c r="S540" s="17"/>
      <c r="T540" s="17"/>
      <c r="U540" s="17"/>
      <c r="V540" s="17"/>
      <c r="W540" s="17"/>
      <c r="X540" s="17"/>
      <c r="Y540" s="17"/>
      <c r="Z540" s="17"/>
      <c r="AA540" s="17"/>
      <c r="AB540" s="17"/>
      <c r="AC540" s="17"/>
      <c r="AD540" s="17"/>
      <c r="AE540" s="17"/>
    </row>
    <row r="541" spans="1:31" x14ac:dyDescent="0.25">
      <c r="A541" s="127"/>
      <c r="B541" s="17"/>
      <c r="C541" s="17"/>
      <c r="D541" s="17"/>
      <c r="E541" s="17"/>
      <c r="F541" s="451"/>
      <c r="G541" s="451"/>
      <c r="H541" s="451"/>
      <c r="I541" s="451"/>
      <c r="J541" s="17"/>
      <c r="K541" s="17"/>
      <c r="L541" s="18"/>
      <c r="M541" s="17"/>
      <c r="N541" s="17"/>
      <c r="O541" s="17"/>
      <c r="P541" s="17"/>
      <c r="Q541" s="17"/>
      <c r="R541" s="17"/>
      <c r="S541" s="17"/>
      <c r="T541" s="17"/>
      <c r="U541" s="17"/>
      <c r="V541" s="17"/>
      <c r="W541" s="17"/>
      <c r="X541" s="17"/>
      <c r="Y541" s="17"/>
      <c r="Z541" s="17"/>
      <c r="AA541" s="17"/>
      <c r="AB541" s="17"/>
      <c r="AC541" s="17"/>
      <c r="AD541" s="17"/>
      <c r="AE541" s="17"/>
    </row>
    <row r="542" spans="1:31" x14ac:dyDescent="0.25">
      <c r="A542" s="127"/>
      <c r="B542" s="17"/>
      <c r="C542" s="17"/>
      <c r="D542" s="17"/>
      <c r="E542" s="17"/>
      <c r="F542" s="451"/>
      <c r="G542" s="451"/>
      <c r="H542" s="451"/>
      <c r="I542" s="451"/>
      <c r="J542" s="17"/>
      <c r="K542" s="17"/>
      <c r="L542" s="18"/>
      <c r="M542" s="17"/>
      <c r="N542" s="17"/>
      <c r="O542" s="17"/>
      <c r="P542" s="17"/>
      <c r="Q542" s="17"/>
      <c r="R542" s="17"/>
      <c r="S542" s="17"/>
      <c r="T542" s="17"/>
      <c r="U542" s="17"/>
      <c r="V542" s="17"/>
      <c r="W542" s="17"/>
      <c r="X542" s="17"/>
      <c r="Y542" s="17"/>
      <c r="Z542" s="17"/>
      <c r="AA542" s="17"/>
      <c r="AB542" s="17"/>
      <c r="AC542" s="17"/>
      <c r="AD542" s="17"/>
      <c r="AE542" s="17"/>
    </row>
    <row r="543" spans="1:31" x14ac:dyDescent="0.25">
      <c r="A543" s="127"/>
      <c r="B543" s="17"/>
      <c r="C543" s="17"/>
      <c r="D543" s="17"/>
      <c r="E543" s="17"/>
      <c r="F543" s="451"/>
      <c r="G543" s="451"/>
      <c r="H543" s="451"/>
      <c r="I543" s="451"/>
      <c r="J543" s="17"/>
      <c r="K543" s="17"/>
      <c r="L543" s="18"/>
      <c r="M543" s="17"/>
      <c r="N543" s="17"/>
      <c r="O543" s="17"/>
      <c r="P543" s="17"/>
      <c r="Q543" s="17"/>
      <c r="R543" s="17"/>
      <c r="S543" s="17"/>
      <c r="T543" s="17"/>
      <c r="U543" s="17"/>
      <c r="V543" s="17"/>
      <c r="W543" s="17"/>
      <c r="X543" s="17"/>
      <c r="Y543" s="17"/>
      <c r="Z543" s="17"/>
      <c r="AA543" s="17"/>
      <c r="AB543" s="17"/>
      <c r="AC543" s="17"/>
      <c r="AD543" s="17"/>
      <c r="AE543" s="17"/>
    </row>
    <row r="544" spans="1:31" x14ac:dyDescent="0.25">
      <c r="A544" s="127"/>
      <c r="B544" s="17"/>
      <c r="C544" s="17"/>
      <c r="D544" s="17"/>
      <c r="E544" s="17"/>
      <c r="F544" s="451"/>
      <c r="G544" s="451"/>
      <c r="H544" s="451"/>
      <c r="I544" s="451"/>
      <c r="J544" s="17"/>
      <c r="K544" s="17"/>
      <c r="L544" s="18"/>
      <c r="M544" s="17"/>
      <c r="N544" s="17"/>
      <c r="O544" s="17"/>
      <c r="P544" s="17"/>
      <c r="Q544" s="17"/>
      <c r="R544" s="17"/>
      <c r="S544" s="17"/>
      <c r="T544" s="17"/>
      <c r="U544" s="17"/>
      <c r="V544" s="17"/>
      <c r="W544" s="17"/>
      <c r="X544" s="17"/>
      <c r="Y544" s="17"/>
      <c r="Z544" s="17"/>
      <c r="AA544" s="17"/>
      <c r="AB544" s="17"/>
      <c r="AC544" s="17"/>
      <c r="AD544" s="17"/>
      <c r="AE544" s="17"/>
    </row>
    <row r="545" spans="1:31" x14ac:dyDescent="0.25">
      <c r="A545" s="127"/>
      <c r="B545" s="17"/>
      <c r="C545" s="17"/>
      <c r="D545" s="17"/>
      <c r="E545" s="17"/>
      <c r="F545" s="451"/>
      <c r="G545" s="451"/>
      <c r="H545" s="451"/>
      <c r="I545" s="451"/>
      <c r="J545" s="17"/>
      <c r="K545" s="17"/>
      <c r="L545" s="18"/>
      <c r="M545" s="17"/>
      <c r="N545" s="17"/>
      <c r="O545" s="17"/>
      <c r="P545" s="17"/>
      <c r="Q545" s="17"/>
      <c r="R545" s="17"/>
      <c r="S545" s="17"/>
      <c r="T545" s="17"/>
      <c r="U545" s="17"/>
      <c r="V545" s="17"/>
      <c r="W545" s="17"/>
      <c r="X545" s="17"/>
      <c r="Y545" s="17"/>
      <c r="Z545" s="17"/>
      <c r="AA545" s="17"/>
      <c r="AB545" s="17"/>
      <c r="AC545" s="17"/>
      <c r="AD545" s="17"/>
      <c r="AE545" s="17"/>
    </row>
    <row r="546" spans="1:31" x14ac:dyDescent="0.25">
      <c r="A546" s="127"/>
      <c r="B546" s="17"/>
      <c r="C546" s="17"/>
      <c r="D546" s="17"/>
      <c r="E546" s="17"/>
      <c r="F546" s="451"/>
      <c r="G546" s="451"/>
      <c r="H546" s="451"/>
      <c r="I546" s="451"/>
      <c r="J546" s="17"/>
      <c r="K546" s="17"/>
      <c r="L546" s="18"/>
      <c r="M546" s="17"/>
      <c r="N546" s="17"/>
      <c r="O546" s="17"/>
      <c r="P546" s="17"/>
      <c r="Q546" s="17"/>
      <c r="R546" s="17"/>
      <c r="S546" s="17"/>
      <c r="T546" s="17"/>
      <c r="U546" s="17"/>
      <c r="V546" s="17"/>
      <c r="W546" s="17"/>
      <c r="X546" s="17"/>
      <c r="Y546" s="17"/>
      <c r="Z546" s="17"/>
      <c r="AA546" s="17"/>
      <c r="AB546" s="17"/>
      <c r="AC546" s="17"/>
      <c r="AD546" s="17"/>
      <c r="AE546" s="17"/>
    </row>
    <row r="547" spans="1:31" x14ac:dyDescent="0.25">
      <c r="A547" s="127"/>
      <c r="B547" s="17"/>
      <c r="C547" s="17"/>
      <c r="D547" s="17"/>
      <c r="E547" s="17"/>
      <c r="F547" s="451"/>
      <c r="G547" s="451"/>
      <c r="H547" s="451"/>
      <c r="I547" s="451"/>
      <c r="J547" s="17"/>
      <c r="K547" s="17"/>
      <c r="L547" s="18"/>
      <c r="M547" s="17"/>
      <c r="N547" s="17"/>
      <c r="O547" s="17"/>
      <c r="P547" s="17"/>
      <c r="Q547" s="17"/>
      <c r="R547" s="17"/>
      <c r="S547" s="17"/>
      <c r="T547" s="17"/>
      <c r="U547" s="17"/>
      <c r="V547" s="17"/>
      <c r="W547" s="17"/>
      <c r="X547" s="17"/>
      <c r="Y547" s="17"/>
      <c r="Z547" s="17"/>
      <c r="AA547" s="17"/>
      <c r="AB547" s="17"/>
      <c r="AC547" s="17"/>
      <c r="AD547" s="17"/>
      <c r="AE547" s="17"/>
    </row>
    <row r="548" spans="1:31" x14ac:dyDescent="0.25">
      <c r="A548" s="127"/>
      <c r="B548" s="17"/>
      <c r="C548" s="17"/>
      <c r="D548" s="17"/>
      <c r="E548" s="17"/>
      <c r="F548" s="451"/>
      <c r="G548" s="451"/>
      <c r="H548" s="451"/>
      <c r="I548" s="451"/>
      <c r="J548" s="17"/>
      <c r="K548" s="17"/>
      <c r="L548" s="18"/>
      <c r="M548" s="17"/>
      <c r="N548" s="17"/>
      <c r="O548" s="17"/>
      <c r="P548" s="17"/>
      <c r="Q548" s="17"/>
      <c r="R548" s="17"/>
      <c r="S548" s="17"/>
      <c r="T548" s="17"/>
      <c r="U548" s="17"/>
      <c r="V548" s="17"/>
      <c r="W548" s="17"/>
      <c r="X548" s="17"/>
      <c r="Y548" s="17"/>
      <c r="Z548" s="17"/>
      <c r="AA548" s="17"/>
      <c r="AB548" s="17"/>
      <c r="AC548" s="17"/>
      <c r="AD548" s="17"/>
      <c r="AE548" s="17"/>
    </row>
    <row r="549" spans="1:31" x14ac:dyDescent="0.25">
      <c r="A549" s="127"/>
      <c r="B549" s="17"/>
      <c r="C549" s="17"/>
      <c r="D549" s="17"/>
      <c r="E549" s="17"/>
      <c r="F549" s="451"/>
      <c r="G549" s="451"/>
      <c r="H549" s="451"/>
      <c r="I549" s="451"/>
      <c r="J549" s="17"/>
      <c r="K549" s="17"/>
      <c r="L549" s="18"/>
      <c r="M549" s="17"/>
      <c r="N549" s="17"/>
      <c r="O549" s="17"/>
      <c r="P549" s="17"/>
      <c r="Q549" s="17"/>
      <c r="R549" s="17"/>
      <c r="S549" s="17"/>
      <c r="T549" s="17"/>
      <c r="U549" s="17"/>
      <c r="V549" s="17"/>
      <c r="W549" s="17"/>
      <c r="X549" s="17"/>
      <c r="Y549" s="17"/>
      <c r="Z549" s="17"/>
      <c r="AA549" s="17"/>
      <c r="AB549" s="17"/>
      <c r="AC549" s="17"/>
      <c r="AD549" s="17"/>
      <c r="AE549" s="17"/>
    </row>
    <row r="550" spans="1:31" x14ac:dyDescent="0.25">
      <c r="A550" s="127"/>
      <c r="B550" s="17"/>
      <c r="C550" s="17"/>
      <c r="D550" s="17"/>
      <c r="E550" s="17"/>
      <c r="F550" s="451"/>
      <c r="G550" s="451"/>
      <c r="H550" s="451"/>
      <c r="I550" s="451"/>
      <c r="J550" s="17"/>
      <c r="K550" s="17"/>
      <c r="L550" s="18"/>
      <c r="M550" s="17"/>
      <c r="N550" s="17"/>
      <c r="O550" s="17"/>
      <c r="P550" s="17"/>
      <c r="Q550" s="17"/>
      <c r="R550" s="17"/>
      <c r="S550" s="17"/>
      <c r="T550" s="17"/>
      <c r="U550" s="17"/>
      <c r="V550" s="17"/>
      <c r="W550" s="17"/>
      <c r="X550" s="17"/>
      <c r="Y550" s="17"/>
      <c r="Z550" s="17"/>
      <c r="AA550" s="17"/>
      <c r="AB550" s="17"/>
      <c r="AC550" s="17"/>
      <c r="AD550" s="17"/>
      <c r="AE550" s="17"/>
    </row>
    <row r="551" spans="1:31" x14ac:dyDescent="0.25">
      <c r="A551" s="127"/>
      <c r="B551" s="17"/>
      <c r="C551" s="17"/>
      <c r="D551" s="17"/>
      <c r="E551" s="17"/>
      <c r="F551" s="451"/>
      <c r="G551" s="451"/>
      <c r="H551" s="451"/>
      <c r="I551" s="451"/>
      <c r="J551" s="17"/>
      <c r="K551" s="17"/>
      <c r="L551" s="18"/>
      <c r="M551" s="17"/>
      <c r="N551" s="17"/>
      <c r="O551" s="17"/>
      <c r="P551" s="17"/>
      <c r="Q551" s="17"/>
      <c r="R551" s="17"/>
      <c r="S551" s="17"/>
      <c r="T551" s="17"/>
      <c r="U551" s="17"/>
      <c r="V551" s="17"/>
      <c r="W551" s="17"/>
      <c r="X551" s="17"/>
      <c r="Y551" s="17"/>
      <c r="Z551" s="17"/>
      <c r="AA551" s="17"/>
      <c r="AB551" s="17"/>
      <c r="AC551" s="17"/>
      <c r="AD551" s="17"/>
      <c r="AE551" s="17"/>
    </row>
    <row r="552" spans="1:31" x14ac:dyDescent="0.25">
      <c r="A552" s="127"/>
      <c r="B552" s="17"/>
      <c r="C552" s="17"/>
      <c r="D552" s="17"/>
      <c r="E552" s="17"/>
      <c r="F552" s="451"/>
      <c r="G552" s="451"/>
      <c r="H552" s="451"/>
      <c r="I552" s="451"/>
      <c r="J552" s="17"/>
      <c r="K552" s="17"/>
      <c r="L552" s="18"/>
      <c r="M552" s="17"/>
      <c r="N552" s="17"/>
      <c r="O552" s="17"/>
      <c r="P552" s="17"/>
      <c r="Q552" s="17"/>
      <c r="R552" s="17"/>
      <c r="S552" s="17"/>
      <c r="T552" s="17"/>
      <c r="U552" s="17"/>
      <c r="V552" s="17"/>
      <c r="W552" s="17"/>
      <c r="X552" s="17"/>
      <c r="Y552" s="17"/>
      <c r="Z552" s="17"/>
      <c r="AA552" s="17"/>
      <c r="AB552" s="17"/>
      <c r="AC552" s="17"/>
      <c r="AD552" s="17"/>
      <c r="AE552" s="17"/>
    </row>
    <row r="553" spans="1:31" x14ac:dyDescent="0.25">
      <c r="A553" s="127"/>
      <c r="B553" s="17"/>
      <c r="C553" s="17"/>
      <c r="D553" s="17"/>
      <c r="E553" s="17"/>
      <c r="F553" s="451"/>
      <c r="G553" s="451"/>
      <c r="H553" s="451"/>
      <c r="I553" s="451"/>
      <c r="J553" s="17"/>
      <c r="K553" s="17"/>
      <c r="L553" s="18"/>
      <c r="M553" s="17"/>
      <c r="N553" s="17"/>
      <c r="O553" s="17"/>
      <c r="P553" s="17"/>
      <c r="Q553" s="17"/>
      <c r="R553" s="17"/>
      <c r="S553" s="17"/>
      <c r="T553" s="17"/>
      <c r="U553" s="17"/>
      <c r="V553" s="17"/>
      <c r="W553" s="17"/>
      <c r="X553" s="17"/>
      <c r="Y553" s="17"/>
      <c r="Z553" s="17"/>
      <c r="AA553" s="17"/>
      <c r="AB553" s="17"/>
      <c r="AC553" s="17"/>
      <c r="AD553" s="17"/>
      <c r="AE553" s="17"/>
    </row>
    <row r="554" spans="1:31" x14ac:dyDescent="0.25">
      <c r="A554" s="127"/>
      <c r="B554" s="17"/>
      <c r="C554" s="17"/>
      <c r="D554" s="17"/>
      <c r="E554" s="17"/>
      <c r="F554" s="451"/>
      <c r="G554" s="451"/>
      <c r="H554" s="451"/>
      <c r="I554" s="451"/>
      <c r="J554" s="17"/>
      <c r="K554" s="17"/>
      <c r="L554" s="18"/>
      <c r="M554" s="17"/>
      <c r="N554" s="17"/>
      <c r="O554" s="17"/>
      <c r="P554" s="17"/>
      <c r="Q554" s="17"/>
      <c r="R554" s="17"/>
      <c r="S554" s="17"/>
      <c r="T554" s="17"/>
      <c r="U554" s="17"/>
      <c r="V554" s="17"/>
      <c r="W554" s="17"/>
      <c r="X554" s="17"/>
      <c r="Y554" s="17"/>
      <c r="Z554" s="17"/>
      <c r="AA554" s="17"/>
      <c r="AB554" s="17"/>
      <c r="AC554" s="17"/>
      <c r="AD554" s="17"/>
      <c r="AE554" s="17"/>
    </row>
    <row r="555" spans="1:31" x14ac:dyDescent="0.25">
      <c r="A555" s="127"/>
      <c r="B555" s="17"/>
      <c r="C555" s="17"/>
      <c r="D555" s="17"/>
      <c r="E555" s="17"/>
      <c r="F555" s="451"/>
      <c r="G555" s="451"/>
      <c r="H555" s="451"/>
      <c r="I555" s="451"/>
      <c r="J555" s="17"/>
      <c r="K555" s="17"/>
      <c r="L555" s="18"/>
      <c r="M555" s="17"/>
      <c r="N555" s="17"/>
      <c r="O555" s="17"/>
      <c r="P555" s="17"/>
      <c r="Q555" s="17"/>
      <c r="R555" s="17"/>
      <c r="S555" s="17"/>
      <c r="T555" s="17"/>
      <c r="U555" s="17"/>
      <c r="V555" s="17"/>
      <c r="W555" s="17"/>
      <c r="X555" s="17"/>
      <c r="Y555" s="17"/>
      <c r="Z555" s="17"/>
      <c r="AA555" s="17"/>
      <c r="AB555" s="17"/>
      <c r="AC555" s="17"/>
      <c r="AD555" s="17"/>
      <c r="AE555" s="17"/>
    </row>
    <row r="556" spans="1:31" x14ac:dyDescent="0.25">
      <c r="A556" s="127"/>
      <c r="B556" s="17"/>
      <c r="C556" s="17"/>
      <c r="D556" s="17"/>
      <c r="E556" s="17"/>
      <c r="F556" s="451"/>
      <c r="G556" s="451"/>
      <c r="H556" s="451"/>
      <c r="I556" s="451"/>
      <c r="J556" s="17"/>
      <c r="K556" s="17"/>
      <c r="L556" s="18"/>
      <c r="M556" s="17"/>
      <c r="N556" s="17"/>
      <c r="O556" s="17"/>
      <c r="P556" s="17"/>
      <c r="Q556" s="17"/>
      <c r="R556" s="17"/>
      <c r="S556" s="17"/>
      <c r="T556" s="17"/>
      <c r="U556" s="17"/>
      <c r="V556" s="17"/>
      <c r="W556" s="17"/>
      <c r="X556" s="17"/>
      <c r="Y556" s="17"/>
      <c r="Z556" s="17"/>
      <c r="AA556" s="17"/>
      <c r="AB556" s="17"/>
      <c r="AC556" s="17"/>
      <c r="AD556" s="17"/>
      <c r="AE556" s="17"/>
    </row>
    <row r="557" spans="1:31" x14ac:dyDescent="0.25">
      <c r="A557" s="127"/>
      <c r="B557" s="17"/>
      <c r="C557" s="17"/>
      <c r="D557" s="17"/>
      <c r="E557" s="17"/>
      <c r="F557" s="451"/>
      <c r="G557" s="451"/>
      <c r="H557" s="451"/>
      <c r="I557" s="451"/>
      <c r="J557" s="17"/>
      <c r="K557" s="17"/>
      <c r="L557" s="18"/>
      <c r="M557" s="17"/>
      <c r="N557" s="17"/>
      <c r="O557" s="17"/>
      <c r="P557" s="17"/>
      <c r="Q557" s="17"/>
      <c r="R557" s="17"/>
      <c r="S557" s="17"/>
      <c r="T557" s="17"/>
      <c r="U557" s="17"/>
      <c r="V557" s="17"/>
      <c r="W557" s="17"/>
      <c r="X557" s="17"/>
      <c r="Y557" s="17"/>
      <c r="Z557" s="17"/>
      <c r="AA557" s="17"/>
      <c r="AB557" s="17"/>
      <c r="AC557" s="17"/>
      <c r="AD557" s="17"/>
      <c r="AE557" s="17"/>
    </row>
    <row r="558" spans="1:31" x14ac:dyDescent="0.25">
      <c r="A558" s="127"/>
      <c r="B558" s="17"/>
      <c r="C558" s="17"/>
      <c r="D558" s="17"/>
      <c r="E558" s="17"/>
      <c r="F558" s="451"/>
      <c r="G558" s="451"/>
      <c r="H558" s="451"/>
      <c r="I558" s="451"/>
      <c r="J558" s="17"/>
      <c r="K558" s="17"/>
      <c r="L558" s="18"/>
      <c r="M558" s="17"/>
      <c r="N558" s="17"/>
      <c r="O558" s="17"/>
      <c r="P558" s="17"/>
      <c r="Q558" s="17"/>
      <c r="R558" s="17"/>
      <c r="S558" s="17"/>
      <c r="T558" s="17"/>
      <c r="U558" s="17"/>
      <c r="V558" s="17"/>
      <c r="W558" s="17"/>
      <c r="X558" s="17"/>
      <c r="Y558" s="17"/>
      <c r="Z558" s="17"/>
      <c r="AA558" s="17"/>
      <c r="AB558" s="17"/>
      <c r="AC558" s="17"/>
      <c r="AD558" s="17"/>
      <c r="AE558" s="17"/>
    </row>
    <row r="559" spans="1:31" x14ac:dyDescent="0.25">
      <c r="A559" s="127"/>
      <c r="B559" s="17"/>
      <c r="C559" s="17"/>
      <c r="D559" s="17"/>
      <c r="E559" s="17"/>
      <c r="F559" s="451"/>
      <c r="G559" s="451"/>
      <c r="H559" s="451"/>
      <c r="I559" s="451"/>
      <c r="J559" s="17"/>
      <c r="K559" s="17"/>
      <c r="L559" s="18"/>
      <c r="M559" s="17"/>
      <c r="N559" s="17"/>
      <c r="O559" s="17"/>
      <c r="P559" s="17"/>
      <c r="Q559" s="17"/>
      <c r="R559" s="17"/>
      <c r="S559" s="17"/>
      <c r="T559" s="17"/>
      <c r="U559" s="17"/>
      <c r="V559" s="17"/>
      <c r="W559" s="17"/>
      <c r="X559" s="17"/>
      <c r="Y559" s="17"/>
      <c r="Z559" s="17"/>
      <c r="AA559" s="17"/>
      <c r="AB559" s="17"/>
      <c r="AC559" s="17"/>
      <c r="AD559" s="17"/>
      <c r="AE559" s="17"/>
    </row>
    <row r="560" spans="1:31" x14ac:dyDescent="0.25">
      <c r="A560" s="127"/>
      <c r="B560" s="17"/>
      <c r="C560" s="17"/>
      <c r="D560" s="17"/>
      <c r="E560" s="17"/>
      <c r="F560" s="451"/>
      <c r="G560" s="451"/>
      <c r="H560" s="451"/>
      <c r="I560" s="451"/>
      <c r="J560" s="17"/>
      <c r="K560" s="17"/>
      <c r="L560" s="18"/>
      <c r="M560" s="17"/>
      <c r="N560" s="17"/>
      <c r="O560" s="17"/>
      <c r="P560" s="17"/>
      <c r="Q560" s="17"/>
      <c r="R560" s="17"/>
      <c r="S560" s="17"/>
      <c r="T560" s="17"/>
      <c r="U560" s="17"/>
      <c r="V560" s="17"/>
      <c r="W560" s="17"/>
      <c r="X560" s="17"/>
      <c r="Y560" s="17"/>
      <c r="Z560" s="17"/>
      <c r="AA560" s="17"/>
      <c r="AB560" s="17"/>
      <c r="AC560" s="17"/>
      <c r="AD560" s="17"/>
      <c r="AE560" s="17"/>
    </row>
    <row r="561" spans="1:31" x14ac:dyDescent="0.25">
      <c r="A561" s="127"/>
      <c r="B561" s="17"/>
      <c r="C561" s="17"/>
      <c r="D561" s="17"/>
      <c r="E561" s="17"/>
      <c r="F561" s="451"/>
      <c r="G561" s="451"/>
      <c r="H561" s="451"/>
      <c r="I561" s="451"/>
      <c r="J561" s="17"/>
      <c r="K561" s="17"/>
      <c r="L561" s="18"/>
      <c r="M561" s="17"/>
      <c r="N561" s="17"/>
      <c r="O561" s="17"/>
      <c r="P561" s="17"/>
      <c r="Q561" s="17"/>
      <c r="R561" s="17"/>
      <c r="S561" s="17"/>
      <c r="T561" s="17"/>
      <c r="U561" s="17"/>
      <c r="V561" s="17"/>
      <c r="W561" s="17"/>
      <c r="X561" s="17"/>
      <c r="Y561" s="17"/>
      <c r="Z561" s="17"/>
      <c r="AA561" s="17"/>
      <c r="AB561" s="17"/>
      <c r="AC561" s="17"/>
      <c r="AD561" s="17"/>
      <c r="AE561" s="17"/>
    </row>
    <row r="562" spans="1:31" x14ac:dyDescent="0.25">
      <c r="A562" s="127"/>
      <c r="B562" s="17"/>
      <c r="C562" s="17"/>
      <c r="D562" s="17"/>
      <c r="E562" s="17"/>
      <c r="F562" s="451"/>
      <c r="G562" s="451"/>
      <c r="H562" s="451"/>
      <c r="I562" s="451"/>
      <c r="J562" s="17"/>
      <c r="K562" s="17"/>
      <c r="L562" s="18"/>
      <c r="M562" s="17"/>
      <c r="N562" s="17"/>
      <c r="O562" s="17"/>
      <c r="P562" s="17"/>
      <c r="Q562" s="17"/>
      <c r="R562" s="17"/>
      <c r="S562" s="17"/>
      <c r="T562" s="17"/>
      <c r="U562" s="17"/>
      <c r="V562" s="17"/>
      <c r="W562" s="17"/>
      <c r="X562" s="17"/>
      <c r="Y562" s="17"/>
      <c r="Z562" s="17"/>
      <c r="AA562" s="17"/>
      <c r="AB562" s="17"/>
      <c r="AC562" s="17"/>
      <c r="AD562" s="17"/>
      <c r="AE562" s="17"/>
    </row>
    <row r="563" spans="1:31" x14ac:dyDescent="0.25">
      <c r="A563" s="127"/>
      <c r="B563" s="17"/>
      <c r="C563" s="17"/>
      <c r="D563" s="17"/>
      <c r="E563" s="17"/>
      <c r="F563" s="451"/>
      <c r="G563" s="451"/>
      <c r="H563" s="451"/>
      <c r="I563" s="451"/>
      <c r="J563" s="17"/>
      <c r="K563" s="17"/>
      <c r="L563" s="18"/>
      <c r="M563" s="17"/>
      <c r="N563" s="17"/>
      <c r="O563" s="17"/>
      <c r="P563" s="17"/>
      <c r="Q563" s="17"/>
      <c r="R563" s="17"/>
      <c r="S563" s="17"/>
      <c r="T563" s="17"/>
      <c r="U563" s="17"/>
      <c r="V563" s="17"/>
      <c r="W563" s="17"/>
      <c r="X563" s="17"/>
      <c r="Y563" s="17"/>
      <c r="Z563" s="17"/>
      <c r="AA563" s="17"/>
      <c r="AB563" s="17"/>
      <c r="AC563" s="17"/>
      <c r="AD563" s="17"/>
      <c r="AE563" s="17"/>
    </row>
    <row r="564" spans="1:31" x14ac:dyDescent="0.25">
      <c r="A564" s="127"/>
      <c r="B564" s="17"/>
      <c r="C564" s="17"/>
      <c r="D564" s="17"/>
      <c r="E564" s="17"/>
      <c r="F564" s="451"/>
      <c r="G564" s="451"/>
      <c r="H564" s="451"/>
      <c r="I564" s="451"/>
      <c r="J564" s="17"/>
      <c r="K564" s="17"/>
      <c r="L564" s="18"/>
      <c r="M564" s="17"/>
      <c r="N564" s="17"/>
      <c r="O564" s="17"/>
      <c r="P564" s="17"/>
      <c r="Q564" s="17"/>
      <c r="R564" s="17"/>
      <c r="S564" s="17"/>
      <c r="T564" s="17"/>
      <c r="U564" s="17"/>
      <c r="V564" s="17"/>
      <c r="W564" s="17"/>
      <c r="X564" s="17"/>
      <c r="Y564" s="17"/>
      <c r="Z564" s="17"/>
      <c r="AA564" s="17"/>
      <c r="AB564" s="17"/>
      <c r="AC564" s="17"/>
      <c r="AD564" s="17"/>
      <c r="AE564" s="17"/>
    </row>
    <row r="565" spans="1:31" x14ac:dyDescent="0.25">
      <c r="A565" s="127"/>
      <c r="B565" s="17"/>
      <c r="C565" s="17"/>
      <c r="D565" s="17"/>
      <c r="E565" s="17"/>
      <c r="F565" s="451"/>
      <c r="G565" s="451"/>
      <c r="H565" s="451"/>
      <c r="I565" s="451"/>
      <c r="J565" s="17"/>
      <c r="K565" s="17"/>
      <c r="L565" s="18"/>
      <c r="M565" s="17"/>
      <c r="N565" s="17"/>
      <c r="O565" s="17"/>
      <c r="P565" s="17"/>
      <c r="Q565" s="17"/>
      <c r="R565" s="17"/>
      <c r="S565" s="17"/>
      <c r="T565" s="17"/>
      <c r="U565" s="17"/>
      <c r="V565" s="17"/>
      <c r="W565" s="17"/>
      <c r="X565" s="17"/>
      <c r="Y565" s="17"/>
      <c r="Z565" s="17"/>
      <c r="AA565" s="17"/>
      <c r="AB565" s="17"/>
      <c r="AC565" s="17"/>
      <c r="AD565" s="17"/>
      <c r="AE565" s="17"/>
    </row>
    <row r="566" spans="1:31" x14ac:dyDescent="0.25">
      <c r="A566" s="127"/>
      <c r="B566" s="17"/>
      <c r="C566" s="17"/>
      <c r="D566" s="17"/>
      <c r="E566" s="17"/>
      <c r="F566" s="451"/>
      <c r="G566" s="451"/>
      <c r="H566" s="451"/>
      <c r="I566" s="451"/>
      <c r="J566" s="17"/>
      <c r="K566" s="17"/>
      <c r="L566" s="18"/>
      <c r="M566" s="17"/>
      <c r="N566" s="17"/>
      <c r="O566" s="17"/>
      <c r="P566" s="17"/>
      <c r="Q566" s="17"/>
      <c r="R566" s="17"/>
      <c r="S566" s="17"/>
      <c r="T566" s="17"/>
      <c r="U566" s="17"/>
      <c r="V566" s="17"/>
      <c r="W566" s="17"/>
      <c r="X566" s="17"/>
      <c r="Y566" s="17"/>
      <c r="Z566" s="17"/>
      <c r="AA566" s="17"/>
      <c r="AB566" s="17"/>
      <c r="AC566" s="17"/>
      <c r="AD566" s="17"/>
      <c r="AE566" s="17"/>
    </row>
    <row r="567" spans="1:31" x14ac:dyDescent="0.25">
      <c r="A567" s="127"/>
      <c r="B567" s="17"/>
      <c r="C567" s="17"/>
      <c r="D567" s="17"/>
      <c r="E567" s="17"/>
      <c r="F567" s="451"/>
      <c r="G567" s="451"/>
      <c r="H567" s="451"/>
      <c r="I567" s="451"/>
      <c r="J567" s="17"/>
      <c r="K567" s="17"/>
      <c r="L567" s="18"/>
      <c r="M567" s="17"/>
      <c r="N567" s="17"/>
      <c r="O567" s="17"/>
      <c r="P567" s="17"/>
      <c r="Q567" s="17"/>
      <c r="R567" s="17"/>
      <c r="S567" s="17"/>
      <c r="T567" s="17"/>
      <c r="U567" s="17"/>
      <c r="V567" s="17"/>
      <c r="W567" s="17"/>
      <c r="X567" s="17"/>
      <c r="Y567" s="17"/>
      <c r="Z567" s="17"/>
      <c r="AA567" s="17"/>
      <c r="AB567" s="17"/>
      <c r="AC567" s="17"/>
      <c r="AD567" s="17"/>
      <c r="AE567" s="17"/>
    </row>
    <row r="568" spans="1:31" x14ac:dyDescent="0.25">
      <c r="A568" s="127"/>
      <c r="B568" s="17"/>
      <c r="C568" s="17"/>
      <c r="D568" s="17"/>
      <c r="E568" s="17"/>
      <c r="F568" s="451"/>
      <c r="G568" s="451"/>
      <c r="H568" s="451"/>
      <c r="I568" s="451"/>
      <c r="J568" s="17"/>
      <c r="K568" s="17"/>
      <c r="L568" s="18"/>
      <c r="M568" s="17"/>
      <c r="N568" s="17"/>
      <c r="O568" s="17"/>
      <c r="P568" s="17"/>
      <c r="Q568" s="17"/>
      <c r="R568" s="17"/>
      <c r="S568" s="17"/>
      <c r="T568" s="17"/>
      <c r="U568" s="17"/>
      <c r="V568" s="17"/>
      <c r="W568" s="17"/>
      <c r="X568" s="17"/>
      <c r="Y568" s="17"/>
      <c r="Z568" s="17"/>
      <c r="AA568" s="17"/>
      <c r="AB568" s="17"/>
      <c r="AC568" s="17"/>
      <c r="AD568" s="17"/>
      <c r="AE568" s="17"/>
    </row>
    <row r="569" spans="1:31" x14ac:dyDescent="0.25">
      <c r="A569" s="127"/>
      <c r="B569" s="17"/>
      <c r="C569" s="17"/>
      <c r="D569" s="17"/>
      <c r="E569" s="17"/>
      <c r="F569" s="451"/>
      <c r="G569" s="451"/>
      <c r="H569" s="451"/>
      <c r="I569" s="451"/>
      <c r="J569" s="17"/>
      <c r="K569" s="17"/>
      <c r="L569" s="18"/>
      <c r="M569" s="17"/>
      <c r="N569" s="17"/>
      <c r="O569" s="17"/>
      <c r="P569" s="17"/>
      <c r="Q569" s="17"/>
      <c r="R569" s="17"/>
      <c r="S569" s="17"/>
      <c r="T569" s="17"/>
      <c r="U569" s="17"/>
      <c r="V569" s="17"/>
      <c r="W569" s="17"/>
      <c r="X569" s="17"/>
      <c r="Y569" s="17"/>
      <c r="Z569" s="17"/>
      <c r="AA569" s="17"/>
      <c r="AB569" s="17"/>
      <c r="AC569" s="17"/>
      <c r="AD569" s="17"/>
      <c r="AE569" s="17"/>
    </row>
    <row r="570" spans="1:31" x14ac:dyDescent="0.25">
      <c r="A570" s="127"/>
      <c r="B570" s="17"/>
      <c r="C570" s="17"/>
      <c r="D570" s="17"/>
      <c r="E570" s="17"/>
      <c r="F570" s="451"/>
      <c r="G570" s="451"/>
      <c r="H570" s="451"/>
      <c r="I570" s="451"/>
      <c r="J570" s="17"/>
      <c r="K570" s="17"/>
      <c r="L570" s="18"/>
      <c r="M570" s="17"/>
      <c r="N570" s="17"/>
      <c r="O570" s="17"/>
      <c r="P570" s="17"/>
      <c r="Q570" s="17"/>
      <c r="R570" s="17"/>
      <c r="S570" s="17"/>
      <c r="T570" s="17"/>
      <c r="U570" s="17"/>
      <c r="V570" s="17"/>
      <c r="W570" s="17"/>
      <c r="X570" s="17"/>
      <c r="Y570" s="17"/>
      <c r="Z570" s="17"/>
      <c r="AA570" s="17"/>
      <c r="AB570" s="17"/>
      <c r="AC570" s="17"/>
      <c r="AD570" s="17"/>
      <c r="AE570" s="17"/>
    </row>
    <row r="571" spans="1:31" x14ac:dyDescent="0.25">
      <c r="A571" s="127"/>
      <c r="B571" s="17"/>
      <c r="C571" s="17"/>
      <c r="D571" s="17"/>
      <c r="E571" s="17"/>
      <c r="F571" s="451"/>
      <c r="G571" s="451"/>
      <c r="H571" s="451"/>
      <c r="I571" s="451"/>
      <c r="J571" s="17"/>
      <c r="K571" s="17"/>
      <c r="L571" s="18"/>
      <c r="M571" s="17"/>
      <c r="N571" s="17"/>
      <c r="O571" s="17"/>
      <c r="P571" s="17"/>
      <c r="Q571" s="17"/>
      <c r="R571" s="17"/>
      <c r="S571" s="17"/>
      <c r="T571" s="17"/>
      <c r="U571" s="17"/>
      <c r="V571" s="17"/>
      <c r="W571" s="17"/>
      <c r="X571" s="17"/>
      <c r="Y571" s="17"/>
      <c r="Z571" s="17"/>
      <c r="AA571" s="17"/>
      <c r="AB571" s="17"/>
      <c r="AC571" s="17"/>
      <c r="AD571" s="17"/>
      <c r="AE571" s="17"/>
    </row>
    <row r="572" spans="1:31" x14ac:dyDescent="0.25">
      <c r="A572" s="127"/>
      <c r="B572" s="17"/>
      <c r="C572" s="17"/>
      <c r="D572" s="17"/>
      <c r="E572" s="17"/>
      <c r="F572" s="451"/>
      <c r="G572" s="451"/>
      <c r="H572" s="451"/>
      <c r="I572" s="451"/>
      <c r="J572" s="17"/>
      <c r="K572" s="17"/>
      <c r="L572" s="18"/>
      <c r="M572" s="17"/>
      <c r="N572" s="17"/>
      <c r="O572" s="17"/>
      <c r="P572" s="17"/>
      <c r="Q572" s="17"/>
      <c r="R572" s="17"/>
      <c r="S572" s="17"/>
      <c r="T572" s="17"/>
      <c r="U572" s="17"/>
      <c r="V572" s="17"/>
      <c r="W572" s="17"/>
      <c r="X572" s="17"/>
      <c r="Y572" s="17"/>
      <c r="Z572" s="17"/>
      <c r="AA572" s="17"/>
      <c r="AB572" s="17"/>
      <c r="AC572" s="17"/>
      <c r="AD572" s="17"/>
      <c r="AE572" s="17"/>
    </row>
    <row r="573" spans="1:31" x14ac:dyDescent="0.25">
      <c r="A573" s="127"/>
      <c r="B573" s="17"/>
      <c r="C573" s="17"/>
      <c r="D573" s="17"/>
      <c r="E573" s="17"/>
      <c r="F573" s="451"/>
      <c r="G573" s="451"/>
      <c r="H573" s="451"/>
      <c r="I573" s="451"/>
      <c r="J573" s="17"/>
      <c r="K573" s="17"/>
      <c r="L573" s="18"/>
      <c r="M573" s="17"/>
      <c r="N573" s="17"/>
      <c r="O573" s="17"/>
      <c r="P573" s="17"/>
      <c r="Q573" s="17"/>
      <c r="R573" s="17"/>
      <c r="S573" s="17"/>
      <c r="T573" s="17"/>
      <c r="U573" s="17"/>
      <c r="V573" s="17"/>
      <c r="W573" s="17"/>
      <c r="X573" s="17"/>
      <c r="Y573" s="17"/>
      <c r="Z573" s="17"/>
      <c r="AA573" s="17"/>
      <c r="AB573" s="17"/>
      <c r="AC573" s="17"/>
      <c r="AD573" s="17"/>
      <c r="AE573" s="17"/>
    </row>
    <row r="574" spans="1:31" x14ac:dyDescent="0.25">
      <c r="A574" s="127"/>
      <c r="B574" s="17"/>
      <c r="C574" s="17"/>
      <c r="D574" s="17"/>
      <c r="E574" s="17"/>
      <c r="F574" s="451"/>
      <c r="G574" s="451"/>
      <c r="H574" s="451"/>
      <c r="I574" s="451"/>
      <c r="J574" s="17"/>
      <c r="K574" s="17"/>
      <c r="L574" s="18"/>
      <c r="M574" s="17"/>
      <c r="N574" s="17"/>
      <c r="O574" s="17"/>
      <c r="P574" s="17"/>
      <c r="Q574" s="17"/>
      <c r="R574" s="17"/>
      <c r="S574" s="17"/>
      <c r="T574" s="17"/>
      <c r="U574" s="17"/>
      <c r="V574" s="17"/>
      <c r="W574" s="17"/>
      <c r="X574" s="17"/>
      <c r="Y574" s="17"/>
      <c r="Z574" s="17"/>
      <c r="AA574" s="17"/>
      <c r="AB574" s="17"/>
      <c r="AC574" s="17"/>
      <c r="AD574" s="17"/>
      <c r="AE574" s="17"/>
    </row>
    <row r="575" spans="1:31" x14ac:dyDescent="0.25">
      <c r="A575" s="127"/>
      <c r="B575" s="17"/>
      <c r="C575" s="17"/>
      <c r="D575" s="17"/>
      <c r="E575" s="17"/>
      <c r="F575" s="451"/>
      <c r="G575" s="451"/>
      <c r="H575" s="451"/>
      <c r="I575" s="451"/>
      <c r="J575" s="17"/>
      <c r="K575" s="17"/>
      <c r="L575" s="18"/>
      <c r="M575" s="17"/>
      <c r="N575" s="17"/>
      <c r="O575" s="17"/>
      <c r="P575" s="17"/>
      <c r="Q575" s="17"/>
      <c r="R575" s="17"/>
      <c r="S575" s="17"/>
      <c r="T575" s="17"/>
      <c r="U575" s="17"/>
      <c r="V575" s="17"/>
      <c r="W575" s="17"/>
      <c r="X575" s="17"/>
      <c r="Y575" s="17"/>
      <c r="Z575" s="17"/>
      <c r="AA575" s="17"/>
      <c r="AB575" s="17"/>
      <c r="AC575" s="17"/>
      <c r="AD575" s="17"/>
      <c r="AE575" s="17"/>
    </row>
    <row r="576" spans="1:31" x14ac:dyDescent="0.25">
      <c r="A576" s="127"/>
      <c r="B576" s="17"/>
      <c r="C576" s="17"/>
      <c r="D576" s="17"/>
      <c r="E576" s="17"/>
      <c r="F576" s="451"/>
      <c r="G576" s="451"/>
      <c r="H576" s="451"/>
      <c r="I576" s="451"/>
      <c r="J576" s="17"/>
      <c r="K576" s="17"/>
      <c r="L576" s="18"/>
      <c r="M576" s="17"/>
      <c r="N576" s="17"/>
      <c r="O576" s="17"/>
      <c r="P576" s="17"/>
      <c r="Q576" s="17"/>
      <c r="R576" s="17"/>
      <c r="S576" s="17"/>
      <c r="T576" s="17"/>
      <c r="U576" s="17"/>
      <c r="V576" s="17"/>
      <c r="W576" s="17"/>
      <c r="X576" s="17"/>
      <c r="Y576" s="17"/>
      <c r="Z576" s="17"/>
      <c r="AA576" s="17"/>
      <c r="AB576" s="17"/>
      <c r="AC576" s="17"/>
      <c r="AD576" s="17"/>
      <c r="AE576" s="17"/>
    </row>
    <row r="577" spans="1:31" x14ac:dyDescent="0.25">
      <c r="A577" s="127"/>
      <c r="B577" s="17"/>
      <c r="C577" s="17"/>
      <c r="D577" s="17"/>
      <c r="E577" s="17"/>
      <c r="F577" s="451"/>
      <c r="G577" s="451"/>
      <c r="H577" s="451"/>
      <c r="I577" s="451"/>
      <c r="J577" s="17"/>
      <c r="K577" s="17"/>
      <c r="L577" s="18"/>
      <c r="M577" s="17"/>
      <c r="N577" s="17"/>
      <c r="O577" s="17"/>
      <c r="P577" s="17"/>
      <c r="Q577" s="17"/>
      <c r="R577" s="17"/>
      <c r="S577" s="17"/>
      <c r="T577" s="17"/>
      <c r="U577" s="17"/>
      <c r="V577" s="17"/>
      <c r="W577" s="17"/>
      <c r="X577" s="17"/>
      <c r="Y577" s="17"/>
      <c r="Z577" s="17"/>
      <c r="AA577" s="17"/>
      <c r="AB577" s="17"/>
      <c r="AC577" s="17"/>
      <c r="AD577" s="17"/>
      <c r="AE577" s="17"/>
    </row>
    <row r="578" spans="1:31" x14ac:dyDescent="0.25">
      <c r="A578" s="127"/>
      <c r="B578" s="17"/>
      <c r="C578" s="17"/>
      <c r="D578" s="17"/>
      <c r="E578" s="17"/>
      <c r="F578" s="451"/>
      <c r="G578" s="451"/>
      <c r="H578" s="451"/>
      <c r="I578" s="451"/>
      <c r="J578" s="17"/>
      <c r="K578" s="17"/>
      <c r="L578" s="18"/>
      <c r="M578" s="17"/>
      <c r="N578" s="17"/>
      <c r="O578" s="17"/>
      <c r="P578" s="17"/>
      <c r="Q578" s="17"/>
      <c r="R578" s="17"/>
      <c r="S578" s="17"/>
      <c r="T578" s="17"/>
      <c r="U578" s="17"/>
      <c r="V578" s="17"/>
      <c r="W578" s="17"/>
      <c r="X578" s="17"/>
      <c r="Y578" s="17"/>
      <c r="Z578" s="17"/>
      <c r="AA578" s="17"/>
      <c r="AB578" s="17"/>
      <c r="AC578" s="17"/>
      <c r="AD578" s="17"/>
      <c r="AE578" s="17"/>
    </row>
    <row r="579" spans="1:31" x14ac:dyDescent="0.25">
      <c r="A579" s="127"/>
      <c r="B579" s="17"/>
      <c r="C579" s="17"/>
      <c r="D579" s="17"/>
      <c r="E579" s="17"/>
      <c r="F579" s="451"/>
      <c r="G579" s="451"/>
      <c r="H579" s="451"/>
      <c r="I579" s="451"/>
      <c r="J579" s="17"/>
      <c r="K579" s="17"/>
      <c r="L579" s="18"/>
      <c r="M579" s="17"/>
      <c r="N579" s="17"/>
      <c r="O579" s="17"/>
      <c r="P579" s="17"/>
      <c r="Q579" s="17"/>
      <c r="R579" s="17"/>
      <c r="S579" s="17"/>
      <c r="T579" s="17"/>
      <c r="U579" s="17"/>
      <c r="V579" s="17"/>
      <c r="W579" s="17"/>
      <c r="X579" s="17"/>
      <c r="Y579" s="17"/>
      <c r="Z579" s="17"/>
      <c r="AA579" s="17"/>
      <c r="AB579" s="17"/>
      <c r="AC579" s="17"/>
      <c r="AD579" s="17"/>
      <c r="AE579" s="17"/>
    </row>
    <row r="580" spans="1:31" x14ac:dyDescent="0.25">
      <c r="A580" s="127"/>
      <c r="B580" s="17"/>
      <c r="C580" s="17"/>
      <c r="D580" s="17"/>
      <c r="E580" s="17"/>
      <c r="F580" s="451"/>
      <c r="G580" s="451"/>
      <c r="H580" s="451"/>
      <c r="I580" s="451"/>
      <c r="J580" s="17"/>
      <c r="K580" s="17"/>
      <c r="L580" s="18"/>
      <c r="M580" s="17"/>
      <c r="N580" s="17"/>
      <c r="O580" s="17"/>
      <c r="P580" s="17"/>
      <c r="Q580" s="17"/>
      <c r="R580" s="17"/>
      <c r="S580" s="17"/>
      <c r="T580" s="17"/>
      <c r="U580" s="17"/>
      <c r="V580" s="17"/>
      <c r="W580" s="17"/>
      <c r="X580" s="17"/>
      <c r="Y580" s="17"/>
      <c r="Z580" s="17"/>
      <c r="AA580" s="17"/>
      <c r="AB580" s="17"/>
      <c r="AC580" s="17"/>
      <c r="AD580" s="17"/>
      <c r="AE580" s="17"/>
    </row>
    <row r="581" spans="1:31" x14ac:dyDescent="0.25">
      <c r="A581" s="127"/>
      <c r="B581" s="17"/>
      <c r="C581" s="17"/>
      <c r="D581" s="17"/>
      <c r="E581" s="17"/>
      <c r="F581" s="451"/>
      <c r="G581" s="451"/>
      <c r="H581" s="451"/>
      <c r="I581" s="451"/>
      <c r="J581" s="17"/>
      <c r="K581" s="17"/>
      <c r="L581" s="18"/>
      <c r="M581" s="17"/>
      <c r="N581" s="17"/>
      <c r="O581" s="17"/>
      <c r="P581" s="17"/>
      <c r="Q581" s="17"/>
      <c r="R581" s="17"/>
      <c r="S581" s="17"/>
      <c r="T581" s="17"/>
      <c r="U581" s="17"/>
      <c r="V581" s="17"/>
      <c r="W581" s="17"/>
      <c r="X581" s="17"/>
      <c r="Y581" s="17"/>
      <c r="Z581" s="17"/>
      <c r="AA581" s="17"/>
      <c r="AB581" s="17"/>
      <c r="AC581" s="17"/>
      <c r="AD581" s="17"/>
      <c r="AE581" s="17"/>
    </row>
    <row r="582" spans="1:31" x14ac:dyDescent="0.25">
      <c r="A582" s="127"/>
      <c r="B582" s="17"/>
      <c r="C582" s="17"/>
      <c r="D582" s="17"/>
      <c r="E582" s="17"/>
      <c r="F582" s="451"/>
      <c r="G582" s="451"/>
      <c r="H582" s="451"/>
      <c r="I582" s="451"/>
      <c r="J582" s="17"/>
      <c r="K582" s="17"/>
      <c r="L582" s="18"/>
      <c r="M582" s="17"/>
      <c r="N582" s="17"/>
      <c r="O582" s="17"/>
      <c r="P582" s="17"/>
      <c r="Q582" s="17"/>
      <c r="R582" s="17"/>
      <c r="S582" s="17"/>
      <c r="T582" s="17"/>
      <c r="U582" s="17"/>
      <c r="V582" s="17"/>
      <c r="W582" s="17"/>
      <c r="X582" s="17"/>
      <c r="Y582" s="17"/>
      <c r="Z582" s="17"/>
      <c r="AA582" s="17"/>
      <c r="AB582" s="17"/>
      <c r="AC582" s="17"/>
      <c r="AD582" s="17"/>
      <c r="AE582" s="17"/>
    </row>
    <row r="583" spans="1:31" x14ac:dyDescent="0.25">
      <c r="A583" s="127"/>
      <c r="B583" s="17"/>
      <c r="C583" s="17"/>
      <c r="D583" s="17"/>
      <c r="E583" s="17"/>
      <c r="F583" s="451"/>
      <c r="G583" s="451"/>
      <c r="H583" s="451"/>
      <c r="I583" s="451"/>
      <c r="J583" s="17"/>
      <c r="K583" s="17"/>
      <c r="L583" s="18"/>
      <c r="M583" s="17"/>
      <c r="N583" s="17"/>
      <c r="O583" s="17"/>
      <c r="P583" s="17"/>
      <c r="Q583" s="17"/>
      <c r="R583" s="17"/>
      <c r="S583" s="17"/>
      <c r="T583" s="17"/>
      <c r="U583" s="17"/>
      <c r="V583" s="17"/>
      <c r="W583" s="17"/>
      <c r="X583" s="17"/>
      <c r="Y583" s="17"/>
      <c r="Z583" s="17"/>
      <c r="AA583" s="17"/>
      <c r="AB583" s="17"/>
      <c r="AC583" s="17"/>
      <c r="AD583" s="17"/>
      <c r="AE583" s="17"/>
    </row>
    <row r="584" spans="1:31" x14ac:dyDescent="0.25">
      <c r="A584" s="127"/>
      <c r="B584" s="17"/>
      <c r="C584" s="17"/>
      <c r="D584" s="17"/>
      <c r="E584" s="17"/>
      <c r="F584" s="451"/>
      <c r="G584" s="451"/>
      <c r="H584" s="451"/>
      <c r="I584" s="451"/>
      <c r="J584" s="17"/>
      <c r="K584" s="17"/>
      <c r="L584" s="18"/>
      <c r="M584" s="17"/>
      <c r="N584" s="17"/>
      <c r="O584" s="17"/>
      <c r="P584" s="17"/>
      <c r="Q584" s="17"/>
      <c r="R584" s="17"/>
      <c r="S584" s="17"/>
      <c r="T584" s="17"/>
      <c r="U584" s="17"/>
      <c r="V584" s="17"/>
      <c r="W584" s="17"/>
      <c r="X584" s="17"/>
      <c r="Y584" s="17"/>
      <c r="Z584" s="17"/>
      <c r="AA584" s="17"/>
      <c r="AB584" s="17"/>
      <c r="AC584" s="17"/>
      <c r="AD584" s="17"/>
      <c r="AE584" s="17"/>
    </row>
    <row r="585" spans="1:31" x14ac:dyDescent="0.25">
      <c r="A585" s="127"/>
      <c r="B585" s="17"/>
      <c r="C585" s="17"/>
      <c r="D585" s="17"/>
      <c r="E585" s="17"/>
      <c r="F585" s="451"/>
      <c r="G585" s="451"/>
      <c r="H585" s="451"/>
      <c r="I585" s="451"/>
      <c r="J585" s="17"/>
      <c r="K585" s="17"/>
      <c r="L585" s="18"/>
      <c r="M585" s="17"/>
      <c r="N585" s="17"/>
      <c r="O585" s="17"/>
      <c r="P585" s="17"/>
      <c r="Q585" s="17"/>
      <c r="R585" s="17"/>
      <c r="S585" s="17"/>
      <c r="T585" s="17"/>
      <c r="U585" s="17"/>
      <c r="V585" s="17"/>
      <c r="W585" s="17"/>
      <c r="X585" s="17"/>
      <c r="Y585" s="17"/>
      <c r="Z585" s="17"/>
      <c r="AA585" s="17"/>
      <c r="AB585" s="17"/>
      <c r="AC585" s="17"/>
      <c r="AD585" s="17"/>
      <c r="AE585" s="17"/>
    </row>
    <row r="586" spans="1:31" x14ac:dyDescent="0.25">
      <c r="A586" s="127"/>
      <c r="B586" s="17"/>
      <c r="C586" s="17"/>
      <c r="D586" s="17"/>
      <c r="E586" s="17"/>
      <c r="F586" s="451"/>
      <c r="G586" s="451"/>
      <c r="H586" s="451"/>
      <c r="I586" s="451"/>
      <c r="J586" s="17"/>
      <c r="K586" s="17"/>
      <c r="L586" s="18"/>
      <c r="M586" s="17"/>
      <c r="N586" s="17"/>
      <c r="O586" s="17"/>
      <c r="P586" s="17"/>
      <c r="Q586" s="17"/>
      <c r="R586" s="17"/>
      <c r="S586" s="17"/>
      <c r="T586" s="17"/>
      <c r="U586" s="17"/>
      <c r="V586" s="17"/>
      <c r="W586" s="17"/>
      <c r="X586" s="17"/>
      <c r="Y586" s="17"/>
      <c r="Z586" s="17"/>
      <c r="AA586" s="17"/>
      <c r="AB586" s="17"/>
      <c r="AC586" s="17"/>
      <c r="AD586" s="17"/>
      <c r="AE586" s="17"/>
    </row>
    <row r="587" spans="1:31" x14ac:dyDescent="0.25">
      <c r="A587" s="127"/>
      <c r="B587" s="17"/>
      <c r="C587" s="17"/>
      <c r="D587" s="17"/>
      <c r="E587" s="17"/>
      <c r="F587" s="451"/>
      <c r="G587" s="451"/>
      <c r="H587" s="451"/>
      <c r="I587" s="451"/>
      <c r="J587" s="17"/>
      <c r="K587" s="17"/>
      <c r="L587" s="18"/>
      <c r="M587" s="17"/>
      <c r="N587" s="17"/>
      <c r="O587" s="17"/>
      <c r="P587" s="17"/>
      <c r="Q587" s="17"/>
      <c r="R587" s="17"/>
      <c r="S587" s="17"/>
      <c r="T587" s="17"/>
      <c r="U587" s="17"/>
      <c r="V587" s="17"/>
      <c r="W587" s="17"/>
      <c r="X587" s="17"/>
      <c r="Y587" s="17"/>
      <c r="Z587" s="17"/>
      <c r="AA587" s="17"/>
      <c r="AB587" s="17"/>
      <c r="AC587" s="17"/>
      <c r="AD587" s="17"/>
      <c r="AE587" s="17"/>
    </row>
    <row r="588" spans="1:31" x14ac:dyDescent="0.25">
      <c r="A588" s="127"/>
      <c r="B588" s="17"/>
      <c r="C588" s="17"/>
      <c r="D588" s="17"/>
      <c r="E588" s="17"/>
      <c r="F588" s="451"/>
      <c r="G588" s="451"/>
      <c r="H588" s="451"/>
      <c r="I588" s="451"/>
      <c r="J588" s="17"/>
      <c r="K588" s="17"/>
      <c r="L588" s="18"/>
      <c r="M588" s="17"/>
      <c r="N588" s="17"/>
      <c r="O588" s="17"/>
      <c r="P588" s="17"/>
      <c r="Q588" s="17"/>
      <c r="R588" s="17"/>
      <c r="S588" s="17"/>
      <c r="T588" s="17"/>
      <c r="U588" s="17"/>
      <c r="V588" s="17"/>
      <c r="W588" s="17"/>
      <c r="X588" s="17"/>
      <c r="Y588" s="17"/>
      <c r="Z588" s="17"/>
      <c r="AA588" s="17"/>
      <c r="AB588" s="17"/>
      <c r="AC588" s="17"/>
      <c r="AD588" s="17"/>
      <c r="AE588" s="17"/>
    </row>
    <row r="589" spans="1:31" x14ac:dyDescent="0.25">
      <c r="A589" s="127"/>
      <c r="B589" s="17"/>
      <c r="C589" s="17"/>
      <c r="D589" s="17"/>
      <c r="E589" s="17"/>
      <c r="F589" s="451"/>
      <c r="G589" s="451"/>
      <c r="H589" s="451"/>
      <c r="I589" s="451"/>
      <c r="J589" s="17"/>
      <c r="K589" s="17"/>
      <c r="L589" s="18"/>
      <c r="M589" s="17"/>
      <c r="N589" s="17"/>
      <c r="O589" s="17"/>
      <c r="P589" s="17"/>
      <c r="Q589" s="17"/>
      <c r="R589" s="17"/>
      <c r="S589" s="17"/>
      <c r="T589" s="17"/>
      <c r="U589" s="17"/>
      <c r="V589" s="17"/>
      <c r="W589" s="17"/>
      <c r="X589" s="17"/>
      <c r="Y589" s="17"/>
      <c r="Z589" s="17"/>
      <c r="AA589" s="17"/>
      <c r="AB589" s="17"/>
      <c r="AC589" s="17"/>
      <c r="AD589" s="17"/>
      <c r="AE589" s="17"/>
    </row>
    <row r="590" spans="1:31" x14ac:dyDescent="0.25">
      <c r="A590" s="127"/>
      <c r="B590" s="17"/>
      <c r="C590" s="17"/>
      <c r="D590" s="17"/>
      <c r="E590" s="17"/>
      <c r="F590" s="451"/>
      <c r="G590" s="451"/>
      <c r="H590" s="451"/>
      <c r="I590" s="451"/>
      <c r="J590" s="17"/>
      <c r="K590" s="17"/>
      <c r="L590" s="18"/>
      <c r="M590" s="17"/>
      <c r="N590" s="17"/>
      <c r="O590" s="17"/>
      <c r="P590" s="17"/>
      <c r="Q590" s="17"/>
      <c r="R590" s="17"/>
      <c r="S590" s="17"/>
      <c r="T590" s="17"/>
      <c r="U590" s="17"/>
      <c r="V590" s="17"/>
      <c r="W590" s="17"/>
      <c r="X590" s="17"/>
      <c r="Y590" s="17"/>
      <c r="Z590" s="17"/>
      <c r="AA590" s="17"/>
      <c r="AB590" s="17"/>
      <c r="AC590" s="17"/>
      <c r="AD590" s="17"/>
      <c r="AE590" s="17"/>
    </row>
    <row r="591" spans="1:31" x14ac:dyDescent="0.25">
      <c r="A591" s="127"/>
      <c r="B591" s="17"/>
      <c r="C591" s="17"/>
      <c r="D591" s="17"/>
      <c r="E591" s="17"/>
      <c r="F591" s="451"/>
      <c r="G591" s="451"/>
      <c r="H591" s="451"/>
      <c r="I591" s="451"/>
      <c r="J591" s="17"/>
      <c r="K591" s="17"/>
      <c r="L591" s="18"/>
      <c r="M591" s="17"/>
      <c r="N591" s="17"/>
      <c r="O591" s="17"/>
      <c r="P591" s="17"/>
      <c r="Q591" s="17"/>
      <c r="R591" s="17"/>
      <c r="S591" s="17"/>
      <c r="T591" s="17"/>
      <c r="U591" s="17"/>
      <c r="V591" s="17"/>
      <c r="W591" s="17"/>
      <c r="X591" s="17"/>
      <c r="Y591" s="17"/>
      <c r="Z591" s="17"/>
      <c r="AA591" s="17"/>
      <c r="AB591" s="17"/>
      <c r="AC591" s="17"/>
      <c r="AD591" s="17"/>
      <c r="AE591" s="17"/>
    </row>
    <row r="592" spans="1:31" x14ac:dyDescent="0.25">
      <c r="A592" s="127"/>
      <c r="B592" s="17"/>
      <c r="C592" s="17"/>
      <c r="D592" s="17"/>
      <c r="E592" s="17"/>
      <c r="F592" s="451"/>
      <c r="G592" s="451"/>
      <c r="H592" s="451"/>
      <c r="I592" s="451"/>
      <c r="J592" s="17"/>
      <c r="K592" s="17"/>
      <c r="L592" s="18"/>
      <c r="M592" s="17"/>
      <c r="N592" s="17"/>
      <c r="O592" s="17"/>
      <c r="P592" s="17"/>
      <c r="Q592" s="17"/>
      <c r="R592" s="17"/>
      <c r="S592" s="17"/>
      <c r="T592" s="17"/>
      <c r="U592" s="17"/>
      <c r="V592" s="17"/>
      <c r="W592" s="17"/>
      <c r="X592" s="17"/>
      <c r="Y592" s="17"/>
      <c r="Z592" s="17"/>
      <c r="AA592" s="17"/>
      <c r="AB592" s="17"/>
      <c r="AC592" s="17"/>
      <c r="AD592" s="17"/>
      <c r="AE592" s="17"/>
    </row>
    <row r="593" spans="1:31" x14ac:dyDescent="0.25">
      <c r="A593" s="127"/>
      <c r="B593" s="17"/>
      <c r="C593" s="17"/>
      <c r="D593" s="17"/>
      <c r="E593" s="17"/>
      <c r="F593" s="451"/>
      <c r="G593" s="451"/>
      <c r="H593" s="451"/>
      <c r="I593" s="451"/>
      <c r="J593" s="17"/>
      <c r="K593" s="17"/>
      <c r="L593" s="18"/>
      <c r="M593" s="17"/>
      <c r="N593" s="17"/>
      <c r="O593" s="17"/>
      <c r="P593" s="17"/>
      <c r="Q593" s="17"/>
      <c r="R593" s="17"/>
      <c r="S593" s="17"/>
      <c r="T593" s="17"/>
      <c r="U593" s="17"/>
      <c r="V593" s="17"/>
      <c r="W593" s="17"/>
      <c r="X593" s="17"/>
      <c r="Y593" s="17"/>
      <c r="Z593" s="17"/>
      <c r="AA593" s="17"/>
      <c r="AB593" s="17"/>
      <c r="AC593" s="17"/>
      <c r="AD593" s="17"/>
      <c r="AE593" s="17"/>
    </row>
    <row r="594" spans="1:31" x14ac:dyDescent="0.25">
      <c r="A594" s="127"/>
      <c r="B594" s="17"/>
      <c r="C594" s="17"/>
      <c r="D594" s="17"/>
      <c r="E594" s="17"/>
      <c r="F594" s="451"/>
      <c r="G594" s="451"/>
      <c r="H594" s="451"/>
      <c r="I594" s="451"/>
      <c r="J594" s="17"/>
      <c r="K594" s="17"/>
      <c r="L594" s="18"/>
      <c r="M594" s="17"/>
      <c r="N594" s="17"/>
      <c r="O594" s="17"/>
      <c r="P594" s="17"/>
      <c r="Q594" s="17"/>
      <c r="R594" s="17"/>
      <c r="S594" s="17"/>
      <c r="T594" s="17"/>
      <c r="U594" s="17"/>
      <c r="V594" s="17"/>
      <c r="W594" s="17"/>
      <c r="X594" s="17"/>
      <c r="Y594" s="17"/>
      <c r="Z594" s="17"/>
      <c r="AA594" s="17"/>
      <c r="AB594" s="17"/>
      <c r="AC594" s="17"/>
      <c r="AD594" s="17"/>
      <c r="AE594" s="17"/>
    </row>
    <row r="595" spans="1:31" x14ac:dyDescent="0.25">
      <c r="A595" s="127"/>
      <c r="B595" s="17"/>
      <c r="C595" s="17"/>
      <c r="D595" s="17"/>
      <c r="E595" s="17"/>
      <c r="F595" s="451"/>
      <c r="G595" s="451"/>
      <c r="H595" s="451"/>
      <c r="I595" s="451"/>
      <c r="J595" s="17"/>
      <c r="K595" s="17"/>
      <c r="L595" s="18"/>
      <c r="M595" s="17"/>
      <c r="N595" s="17"/>
      <c r="O595" s="17"/>
      <c r="P595" s="17"/>
      <c r="Q595" s="17"/>
      <c r="R595" s="17"/>
      <c r="S595" s="17"/>
      <c r="T595" s="17"/>
      <c r="U595" s="17"/>
      <c r="V595" s="17"/>
      <c r="W595" s="17"/>
      <c r="X595" s="17"/>
      <c r="Y595" s="17"/>
      <c r="Z595" s="17"/>
      <c r="AA595" s="17"/>
      <c r="AB595" s="17"/>
      <c r="AC595" s="17"/>
      <c r="AD595" s="17"/>
      <c r="AE595" s="17"/>
    </row>
    <row r="596" spans="1:31" x14ac:dyDescent="0.25">
      <c r="A596" s="127"/>
      <c r="B596" s="17"/>
      <c r="C596" s="17"/>
      <c r="D596" s="17"/>
      <c r="E596" s="17"/>
      <c r="F596" s="451"/>
      <c r="G596" s="451"/>
      <c r="H596" s="451"/>
      <c r="I596" s="451"/>
      <c r="J596" s="17"/>
      <c r="K596" s="17"/>
      <c r="L596" s="18"/>
      <c r="M596" s="17"/>
      <c r="N596" s="17"/>
      <c r="O596" s="17"/>
      <c r="P596" s="17"/>
      <c r="Q596" s="17"/>
      <c r="R596" s="17"/>
      <c r="S596" s="17"/>
      <c r="T596" s="17"/>
      <c r="U596" s="17"/>
      <c r="V596" s="17"/>
      <c r="W596" s="17"/>
      <c r="X596" s="17"/>
      <c r="Y596" s="17"/>
      <c r="Z596" s="17"/>
      <c r="AA596" s="17"/>
      <c r="AB596" s="17"/>
      <c r="AC596" s="17"/>
      <c r="AD596" s="17"/>
      <c r="AE596" s="17"/>
    </row>
    <row r="597" spans="1:31" x14ac:dyDescent="0.25">
      <c r="A597" s="127"/>
      <c r="B597" s="17"/>
      <c r="C597" s="17"/>
      <c r="D597" s="17"/>
      <c r="E597" s="17"/>
      <c r="F597" s="451"/>
      <c r="G597" s="451"/>
      <c r="H597" s="451"/>
      <c r="I597" s="451"/>
      <c r="J597" s="17"/>
      <c r="K597" s="17"/>
      <c r="L597" s="18"/>
      <c r="M597" s="17"/>
      <c r="N597" s="17"/>
      <c r="O597" s="17"/>
      <c r="P597" s="17"/>
      <c r="Q597" s="17"/>
      <c r="R597" s="17"/>
      <c r="S597" s="17"/>
      <c r="T597" s="17"/>
      <c r="U597" s="17"/>
      <c r="V597" s="17"/>
      <c r="W597" s="17"/>
      <c r="X597" s="17"/>
      <c r="Y597" s="17"/>
      <c r="Z597" s="17"/>
      <c r="AA597" s="17"/>
      <c r="AB597" s="17"/>
      <c r="AC597" s="17"/>
      <c r="AD597" s="17"/>
      <c r="AE597" s="17"/>
    </row>
    <row r="598" spans="1:31" x14ac:dyDescent="0.25">
      <c r="A598" s="127"/>
      <c r="B598" s="17"/>
      <c r="C598" s="17"/>
      <c r="D598" s="17"/>
      <c r="E598" s="17"/>
      <c r="F598" s="451"/>
      <c r="G598" s="451"/>
      <c r="H598" s="451"/>
      <c r="I598" s="451"/>
      <c r="J598" s="17"/>
      <c r="K598" s="17"/>
      <c r="L598" s="18"/>
      <c r="M598" s="17"/>
      <c r="N598" s="17"/>
      <c r="O598" s="17"/>
      <c r="P598" s="17"/>
      <c r="Q598" s="17"/>
      <c r="R598" s="17"/>
      <c r="S598" s="17"/>
      <c r="T598" s="17"/>
      <c r="U598" s="17"/>
      <c r="V598" s="17"/>
      <c r="W598" s="17"/>
      <c r="X598" s="17"/>
      <c r="Y598" s="17"/>
      <c r="Z598" s="17"/>
      <c r="AA598" s="17"/>
      <c r="AB598" s="17"/>
      <c r="AC598" s="17"/>
      <c r="AD598" s="17"/>
      <c r="AE598" s="17"/>
    </row>
    <row r="599" spans="1:31" x14ac:dyDescent="0.25">
      <c r="A599" s="127"/>
      <c r="B599" s="17"/>
      <c r="C599" s="17"/>
      <c r="D599" s="17"/>
      <c r="E599" s="17"/>
      <c r="F599" s="451"/>
      <c r="G599" s="451"/>
      <c r="H599" s="451"/>
      <c r="I599" s="451"/>
      <c r="J599" s="17"/>
      <c r="K599" s="17"/>
      <c r="L599" s="18"/>
      <c r="M599" s="17"/>
      <c r="N599" s="17"/>
      <c r="O599" s="17"/>
      <c r="P599" s="17"/>
      <c r="Q599" s="17"/>
      <c r="R599" s="17"/>
      <c r="S599" s="17"/>
      <c r="T599" s="17"/>
      <c r="U599" s="17"/>
      <c r="V599" s="17"/>
      <c r="W599" s="17"/>
      <c r="X599" s="17"/>
      <c r="Y599" s="17"/>
      <c r="Z599" s="17"/>
      <c r="AA599" s="17"/>
      <c r="AB599" s="17"/>
      <c r="AC599" s="17"/>
      <c r="AD599" s="17"/>
      <c r="AE599" s="17"/>
    </row>
    <row r="600" spans="1:31" x14ac:dyDescent="0.25">
      <c r="A600" s="127"/>
      <c r="B600" s="17"/>
      <c r="C600" s="17"/>
      <c r="D600" s="17"/>
      <c r="E600" s="17"/>
      <c r="F600" s="451"/>
      <c r="G600" s="451"/>
      <c r="H600" s="451"/>
      <c r="I600" s="451"/>
      <c r="J600" s="17"/>
      <c r="K600" s="17"/>
      <c r="L600" s="18"/>
      <c r="M600" s="17"/>
      <c r="N600" s="17"/>
      <c r="O600" s="17"/>
      <c r="P600" s="17"/>
      <c r="Q600" s="17"/>
      <c r="R600" s="17"/>
      <c r="S600" s="17"/>
      <c r="T600" s="17"/>
      <c r="U600" s="17"/>
      <c r="V600" s="17"/>
      <c r="W600" s="17"/>
      <c r="X600" s="17"/>
      <c r="Y600" s="17"/>
      <c r="Z600" s="17"/>
      <c r="AA600" s="17"/>
      <c r="AB600" s="17"/>
      <c r="AC600" s="17"/>
      <c r="AD600" s="17"/>
      <c r="AE600" s="17"/>
    </row>
    <row r="601" spans="1:31" x14ac:dyDescent="0.25">
      <c r="A601" s="127"/>
      <c r="B601" s="17"/>
      <c r="C601" s="17"/>
      <c r="D601" s="17"/>
      <c r="E601" s="17"/>
      <c r="F601" s="451"/>
      <c r="G601" s="451"/>
      <c r="H601" s="451"/>
      <c r="I601" s="451"/>
      <c r="J601" s="17"/>
      <c r="K601" s="17"/>
      <c r="L601" s="18"/>
      <c r="M601" s="17"/>
      <c r="N601" s="17"/>
      <c r="O601" s="17"/>
      <c r="P601" s="17"/>
      <c r="Q601" s="17"/>
      <c r="R601" s="17"/>
      <c r="S601" s="17"/>
      <c r="T601" s="17"/>
      <c r="U601" s="17"/>
      <c r="V601" s="17"/>
      <c r="W601" s="17"/>
      <c r="X601" s="17"/>
      <c r="Y601" s="17"/>
      <c r="Z601" s="17"/>
      <c r="AA601" s="17"/>
      <c r="AB601" s="17"/>
      <c r="AC601" s="17"/>
      <c r="AD601" s="17"/>
      <c r="AE601" s="17"/>
    </row>
    <row r="602" spans="1:31" x14ac:dyDescent="0.25">
      <c r="A602" s="127"/>
      <c r="B602" s="17"/>
      <c r="C602" s="17"/>
      <c r="D602" s="17"/>
      <c r="E602" s="17"/>
      <c r="F602" s="451"/>
      <c r="G602" s="451"/>
      <c r="H602" s="451"/>
      <c r="I602" s="451"/>
      <c r="J602" s="17"/>
      <c r="K602" s="17"/>
      <c r="L602" s="18"/>
      <c r="M602" s="17"/>
      <c r="N602" s="17"/>
      <c r="O602" s="17"/>
      <c r="P602" s="17"/>
      <c r="Q602" s="17"/>
      <c r="R602" s="17"/>
      <c r="S602" s="17"/>
      <c r="T602" s="17"/>
      <c r="U602" s="17"/>
      <c r="V602" s="17"/>
      <c r="W602" s="17"/>
      <c r="X602" s="17"/>
      <c r="Y602" s="17"/>
      <c r="Z602" s="17"/>
      <c r="AA602" s="17"/>
      <c r="AB602" s="17"/>
      <c r="AC602" s="17"/>
      <c r="AD602" s="17"/>
      <c r="AE602" s="17"/>
    </row>
    <row r="603" spans="1:31" x14ac:dyDescent="0.25">
      <c r="A603" s="127"/>
      <c r="B603" s="17"/>
      <c r="C603" s="17"/>
      <c r="D603" s="17"/>
      <c r="E603" s="17"/>
      <c r="F603" s="451"/>
      <c r="G603" s="451"/>
      <c r="H603" s="451"/>
      <c r="I603" s="451"/>
      <c r="J603" s="17"/>
      <c r="K603" s="17"/>
      <c r="L603" s="18"/>
      <c r="M603" s="17"/>
      <c r="N603" s="17"/>
      <c r="O603" s="17"/>
      <c r="P603" s="17"/>
      <c r="Q603" s="17"/>
      <c r="R603" s="17"/>
      <c r="S603" s="17"/>
      <c r="T603" s="17"/>
      <c r="U603" s="17"/>
      <c r="V603" s="17"/>
      <c r="W603" s="17"/>
      <c r="X603" s="17"/>
      <c r="Y603" s="17"/>
      <c r="Z603" s="17"/>
      <c r="AA603" s="17"/>
      <c r="AB603" s="17"/>
      <c r="AC603" s="17"/>
      <c r="AD603" s="17"/>
      <c r="AE603" s="17"/>
    </row>
    <row r="604" spans="1:31" x14ac:dyDescent="0.25">
      <c r="A604" s="127"/>
      <c r="B604" s="17"/>
      <c r="C604" s="17"/>
      <c r="D604" s="17"/>
      <c r="E604" s="17"/>
      <c r="F604" s="451"/>
      <c r="G604" s="451"/>
      <c r="H604" s="451"/>
      <c r="I604" s="451"/>
      <c r="J604" s="17"/>
      <c r="K604" s="17"/>
      <c r="L604" s="18"/>
      <c r="M604" s="17"/>
      <c r="N604" s="17"/>
      <c r="O604" s="17"/>
      <c r="P604" s="17"/>
      <c r="Q604" s="17"/>
      <c r="R604" s="17"/>
      <c r="S604" s="17"/>
      <c r="T604" s="17"/>
      <c r="U604" s="17"/>
      <c r="V604" s="17"/>
      <c r="W604" s="17"/>
      <c r="X604" s="17"/>
      <c r="Y604" s="17"/>
      <c r="Z604" s="17"/>
      <c r="AA604" s="17"/>
      <c r="AB604" s="17"/>
      <c r="AC604" s="17"/>
      <c r="AD604" s="17"/>
      <c r="AE604" s="17"/>
    </row>
    <row r="605" spans="1:31" x14ac:dyDescent="0.25">
      <c r="A605" s="127"/>
      <c r="B605" s="17"/>
      <c r="C605" s="17"/>
      <c r="D605" s="17"/>
      <c r="E605" s="17"/>
      <c r="F605" s="451"/>
      <c r="G605" s="451"/>
      <c r="H605" s="451"/>
      <c r="I605" s="451"/>
      <c r="J605" s="17"/>
      <c r="K605" s="17"/>
      <c r="L605" s="18"/>
      <c r="M605" s="17"/>
      <c r="N605" s="17"/>
      <c r="O605" s="17"/>
      <c r="P605" s="17"/>
      <c r="Q605" s="17"/>
      <c r="R605" s="17"/>
      <c r="S605" s="17"/>
      <c r="T605" s="17"/>
      <c r="U605" s="17"/>
      <c r="V605" s="17"/>
      <c r="W605" s="17"/>
      <c r="X605" s="17"/>
      <c r="Y605" s="17"/>
      <c r="Z605" s="17"/>
      <c r="AA605" s="17"/>
      <c r="AB605" s="17"/>
      <c r="AC605" s="17"/>
      <c r="AD605" s="17"/>
      <c r="AE605" s="17"/>
    </row>
    <row r="606" spans="1:31" x14ac:dyDescent="0.25">
      <c r="A606" s="127"/>
      <c r="B606" s="17"/>
      <c r="C606" s="17"/>
      <c r="D606" s="17"/>
      <c r="E606" s="17"/>
      <c r="F606" s="451"/>
      <c r="G606" s="451"/>
      <c r="H606" s="451"/>
      <c r="I606" s="451"/>
      <c r="J606" s="17"/>
      <c r="K606" s="17"/>
      <c r="L606" s="18"/>
      <c r="M606" s="17"/>
      <c r="N606" s="17"/>
      <c r="O606" s="17"/>
      <c r="P606" s="17"/>
      <c r="Q606" s="17"/>
      <c r="R606" s="17"/>
      <c r="S606" s="17"/>
      <c r="T606" s="17"/>
      <c r="U606" s="17"/>
      <c r="V606" s="17"/>
      <c r="W606" s="17"/>
      <c r="X606" s="17"/>
      <c r="Y606" s="17"/>
      <c r="Z606" s="17"/>
      <c r="AA606" s="17"/>
      <c r="AB606" s="17"/>
      <c r="AC606" s="17"/>
      <c r="AD606" s="17"/>
      <c r="AE606" s="17"/>
    </row>
    <row r="607" spans="1:31" x14ac:dyDescent="0.25">
      <c r="A607" s="127"/>
      <c r="B607" s="17"/>
      <c r="C607" s="17"/>
      <c r="D607" s="17"/>
      <c r="E607" s="17"/>
      <c r="F607" s="451"/>
      <c r="G607" s="451"/>
      <c r="H607" s="451"/>
      <c r="I607" s="451"/>
      <c r="J607" s="17"/>
      <c r="K607" s="17"/>
      <c r="L607" s="18"/>
      <c r="M607" s="17"/>
      <c r="N607" s="17"/>
      <c r="O607" s="17"/>
      <c r="P607" s="17"/>
      <c r="Q607" s="17"/>
      <c r="R607" s="17"/>
      <c r="S607" s="17"/>
      <c r="T607" s="17"/>
      <c r="U607" s="17"/>
      <c r="V607" s="17"/>
      <c r="W607" s="17"/>
      <c r="X607" s="17"/>
      <c r="Y607" s="17"/>
      <c r="Z607" s="17"/>
      <c r="AA607" s="17"/>
      <c r="AB607" s="17"/>
      <c r="AC607" s="17"/>
      <c r="AD607" s="17"/>
      <c r="AE607" s="17"/>
    </row>
    <row r="608" spans="1:31" x14ac:dyDescent="0.25">
      <c r="A608" s="127"/>
      <c r="B608" s="17"/>
      <c r="C608" s="17"/>
      <c r="D608" s="17"/>
      <c r="E608" s="17"/>
      <c r="F608" s="451"/>
      <c r="G608" s="451"/>
      <c r="H608" s="451"/>
      <c r="I608" s="451"/>
      <c r="J608" s="17"/>
      <c r="K608" s="17"/>
      <c r="L608" s="18"/>
      <c r="M608" s="17"/>
      <c r="N608" s="17"/>
      <c r="O608" s="17"/>
      <c r="P608" s="17"/>
      <c r="Q608" s="17"/>
      <c r="R608" s="17"/>
      <c r="S608" s="17"/>
      <c r="T608" s="17"/>
      <c r="U608" s="17"/>
      <c r="V608" s="17"/>
      <c r="W608" s="17"/>
      <c r="X608" s="17"/>
      <c r="Y608" s="17"/>
      <c r="Z608" s="17"/>
      <c r="AA608" s="17"/>
      <c r="AB608" s="17"/>
      <c r="AC608" s="17"/>
      <c r="AD608" s="17"/>
      <c r="AE608" s="17"/>
    </row>
    <row r="609" spans="1:31" x14ac:dyDescent="0.25">
      <c r="A609" s="127"/>
      <c r="B609" s="17"/>
      <c r="C609" s="17"/>
      <c r="D609" s="17"/>
      <c r="E609" s="17"/>
      <c r="F609" s="451"/>
      <c r="G609" s="451"/>
      <c r="H609" s="451"/>
      <c r="I609" s="451"/>
      <c r="J609" s="17"/>
      <c r="K609" s="17"/>
      <c r="L609" s="18"/>
      <c r="M609" s="17"/>
      <c r="N609" s="17"/>
      <c r="O609" s="17"/>
      <c r="P609" s="17"/>
      <c r="Q609" s="17"/>
      <c r="R609" s="17"/>
      <c r="S609" s="17"/>
      <c r="T609" s="17"/>
      <c r="U609" s="17"/>
      <c r="V609" s="17"/>
      <c r="W609" s="17"/>
      <c r="X609" s="17"/>
      <c r="Y609" s="17"/>
      <c r="Z609" s="17"/>
      <c r="AA609" s="17"/>
      <c r="AB609" s="17"/>
      <c r="AC609" s="17"/>
      <c r="AD609" s="17"/>
      <c r="AE609" s="17"/>
    </row>
    <row r="610" spans="1:31" x14ac:dyDescent="0.25">
      <c r="A610" s="127"/>
      <c r="B610" s="17"/>
      <c r="C610" s="17"/>
      <c r="D610" s="17"/>
      <c r="E610" s="17"/>
      <c r="F610" s="451"/>
      <c r="G610" s="451"/>
      <c r="H610" s="451"/>
      <c r="I610" s="451"/>
      <c r="J610" s="17"/>
      <c r="K610" s="17"/>
      <c r="L610" s="18"/>
      <c r="M610" s="17"/>
      <c r="N610" s="17"/>
      <c r="O610" s="17"/>
      <c r="P610" s="17"/>
      <c r="Q610" s="17"/>
      <c r="R610" s="17"/>
      <c r="S610" s="17"/>
      <c r="T610" s="17"/>
      <c r="U610" s="17"/>
      <c r="V610" s="17"/>
      <c r="W610" s="17"/>
      <c r="X610" s="17"/>
      <c r="Y610" s="17"/>
      <c r="Z610" s="17"/>
      <c r="AA610" s="17"/>
      <c r="AB610" s="17"/>
      <c r="AC610" s="17"/>
      <c r="AD610" s="17"/>
      <c r="AE610" s="17"/>
    </row>
    <row r="611" spans="1:31" x14ac:dyDescent="0.25">
      <c r="A611" s="127"/>
      <c r="B611" s="17"/>
      <c r="C611" s="17"/>
      <c r="D611" s="17"/>
      <c r="E611" s="17"/>
      <c r="F611" s="451"/>
      <c r="G611" s="451"/>
      <c r="H611" s="451"/>
      <c r="I611" s="451"/>
      <c r="J611" s="17"/>
      <c r="K611" s="17"/>
      <c r="L611" s="18"/>
      <c r="M611" s="17"/>
      <c r="N611" s="17"/>
      <c r="O611" s="17"/>
      <c r="P611" s="17"/>
      <c r="Q611" s="17"/>
      <c r="R611" s="17"/>
      <c r="S611" s="17"/>
      <c r="T611" s="17"/>
      <c r="U611" s="17"/>
      <c r="V611" s="17"/>
      <c r="W611" s="17"/>
      <c r="X611" s="17"/>
      <c r="Y611" s="17"/>
      <c r="Z611" s="17"/>
      <c r="AA611" s="17"/>
      <c r="AB611" s="17"/>
      <c r="AC611" s="17"/>
      <c r="AD611" s="17"/>
      <c r="AE611" s="17"/>
    </row>
    <row r="612" spans="1:31" x14ac:dyDescent="0.25">
      <c r="A612" s="127"/>
      <c r="B612" s="17"/>
      <c r="C612" s="17"/>
      <c r="D612" s="17"/>
      <c r="E612" s="17"/>
      <c r="F612" s="451"/>
      <c r="G612" s="451"/>
      <c r="H612" s="451"/>
      <c r="I612" s="451"/>
      <c r="J612" s="17"/>
      <c r="K612" s="17"/>
      <c r="L612" s="18"/>
      <c r="M612" s="17"/>
      <c r="N612" s="17"/>
      <c r="O612" s="17"/>
      <c r="P612" s="17"/>
      <c r="Q612" s="17"/>
      <c r="R612" s="17"/>
      <c r="S612" s="17"/>
      <c r="T612" s="17"/>
      <c r="U612" s="17"/>
      <c r="V612" s="17"/>
      <c r="W612" s="17"/>
      <c r="X612" s="17"/>
      <c r="Y612" s="17"/>
      <c r="Z612" s="17"/>
      <c r="AA612" s="17"/>
      <c r="AB612" s="17"/>
      <c r="AC612" s="17"/>
      <c r="AD612" s="17"/>
      <c r="AE612" s="17"/>
    </row>
    <row r="613" spans="1:31" x14ac:dyDescent="0.25">
      <c r="A613" s="127"/>
      <c r="B613" s="17"/>
      <c r="C613" s="17"/>
      <c r="D613" s="17"/>
      <c r="E613" s="17"/>
      <c r="F613" s="451"/>
      <c r="G613" s="451"/>
      <c r="H613" s="451"/>
      <c r="I613" s="451"/>
      <c r="J613" s="17"/>
      <c r="K613" s="17"/>
      <c r="L613" s="18"/>
      <c r="M613" s="17"/>
      <c r="N613" s="17"/>
      <c r="O613" s="17"/>
      <c r="P613" s="17"/>
      <c r="Q613" s="17"/>
      <c r="R613" s="17"/>
      <c r="S613" s="17"/>
      <c r="T613" s="17"/>
      <c r="U613" s="17"/>
      <c r="V613" s="17"/>
      <c r="W613" s="17"/>
      <c r="X613" s="17"/>
      <c r="Y613" s="17"/>
      <c r="Z613" s="17"/>
      <c r="AA613" s="17"/>
      <c r="AB613" s="17"/>
      <c r="AC613" s="17"/>
      <c r="AD613" s="17"/>
      <c r="AE613" s="17"/>
    </row>
    <row r="614" spans="1:31" x14ac:dyDescent="0.25">
      <c r="A614" s="127"/>
      <c r="B614" s="17"/>
      <c r="C614" s="17"/>
      <c r="D614" s="17"/>
      <c r="E614" s="17"/>
      <c r="F614" s="451"/>
      <c r="G614" s="451"/>
      <c r="H614" s="451"/>
      <c r="I614" s="451"/>
      <c r="J614" s="17"/>
      <c r="K614" s="17"/>
      <c r="L614" s="18"/>
      <c r="M614" s="17"/>
      <c r="N614" s="17"/>
      <c r="O614" s="17"/>
      <c r="P614" s="17"/>
      <c r="Q614" s="17"/>
      <c r="R614" s="17"/>
      <c r="S614" s="17"/>
      <c r="T614" s="17"/>
      <c r="U614" s="17"/>
      <c r="V614" s="17"/>
      <c r="W614" s="17"/>
      <c r="X614" s="17"/>
      <c r="Y614" s="17"/>
      <c r="Z614" s="17"/>
      <c r="AA614" s="17"/>
      <c r="AB614" s="17"/>
      <c r="AC614" s="17"/>
      <c r="AD614" s="17"/>
      <c r="AE614" s="17"/>
    </row>
    <row r="615" spans="1:31" x14ac:dyDescent="0.25">
      <c r="A615" s="127"/>
      <c r="B615" s="17"/>
      <c r="C615" s="17"/>
      <c r="D615" s="17"/>
      <c r="E615" s="17"/>
      <c r="F615" s="451"/>
      <c r="G615" s="451"/>
      <c r="H615" s="451"/>
      <c r="I615" s="451"/>
      <c r="J615" s="17"/>
      <c r="K615" s="17"/>
      <c r="L615" s="18"/>
      <c r="M615" s="17"/>
      <c r="N615" s="17"/>
      <c r="O615" s="17"/>
      <c r="P615" s="17"/>
      <c r="Q615" s="17"/>
      <c r="R615" s="17"/>
      <c r="S615" s="17"/>
      <c r="T615" s="17"/>
      <c r="U615" s="17"/>
      <c r="V615" s="17"/>
      <c r="W615" s="17"/>
      <c r="X615" s="17"/>
      <c r="Y615" s="17"/>
      <c r="Z615" s="17"/>
      <c r="AA615" s="17"/>
      <c r="AB615" s="17"/>
      <c r="AC615" s="17"/>
      <c r="AD615" s="17"/>
      <c r="AE615" s="17"/>
    </row>
    <row r="616" spans="1:31" x14ac:dyDescent="0.25">
      <c r="A616" s="127"/>
      <c r="B616" s="17"/>
      <c r="C616" s="17"/>
      <c r="D616" s="17"/>
      <c r="E616" s="17"/>
      <c r="F616" s="451"/>
      <c r="G616" s="451"/>
      <c r="H616" s="451"/>
      <c r="I616" s="451"/>
      <c r="J616" s="17"/>
      <c r="K616" s="17"/>
      <c r="L616" s="18"/>
      <c r="M616" s="17"/>
      <c r="N616" s="17"/>
      <c r="O616" s="17"/>
      <c r="P616" s="17"/>
      <c r="Q616" s="17"/>
      <c r="R616" s="17"/>
      <c r="S616" s="17"/>
      <c r="T616" s="17"/>
      <c r="U616" s="17"/>
      <c r="V616" s="17"/>
      <c r="W616" s="17"/>
      <c r="X616" s="17"/>
      <c r="Y616" s="17"/>
      <c r="Z616" s="17"/>
      <c r="AA616" s="17"/>
      <c r="AB616" s="17"/>
      <c r="AC616" s="17"/>
      <c r="AD616" s="17"/>
      <c r="AE616" s="17"/>
    </row>
    <row r="617" spans="1:31" x14ac:dyDescent="0.25">
      <c r="A617" s="127"/>
      <c r="B617" s="17"/>
      <c r="C617" s="17"/>
      <c r="D617" s="17"/>
      <c r="E617" s="17"/>
      <c r="F617" s="451"/>
      <c r="G617" s="451"/>
      <c r="H617" s="451"/>
      <c r="I617" s="451"/>
      <c r="J617" s="17"/>
      <c r="K617" s="17"/>
      <c r="L617" s="18"/>
      <c r="M617" s="17"/>
      <c r="N617" s="17"/>
      <c r="O617" s="17"/>
      <c r="P617" s="17"/>
      <c r="Q617" s="17"/>
      <c r="R617" s="17"/>
      <c r="S617" s="17"/>
      <c r="T617" s="17"/>
      <c r="U617" s="17"/>
      <c r="V617" s="17"/>
      <c r="W617" s="17"/>
      <c r="X617" s="17"/>
      <c r="Y617" s="17"/>
      <c r="Z617" s="17"/>
      <c r="AA617" s="17"/>
      <c r="AB617" s="17"/>
      <c r="AC617" s="17"/>
      <c r="AD617" s="17"/>
      <c r="AE617" s="17"/>
    </row>
    <row r="618" spans="1:31" x14ac:dyDescent="0.25">
      <c r="A618" s="127"/>
      <c r="B618" s="17"/>
      <c r="C618" s="17"/>
      <c r="D618" s="17"/>
      <c r="E618" s="17"/>
      <c r="F618" s="451"/>
      <c r="G618" s="451"/>
      <c r="H618" s="451"/>
      <c r="I618" s="451"/>
      <c r="J618" s="17"/>
      <c r="K618" s="17"/>
      <c r="L618" s="18"/>
      <c r="M618" s="17"/>
      <c r="N618" s="17"/>
      <c r="O618" s="17"/>
      <c r="P618" s="17"/>
      <c r="Q618" s="17"/>
      <c r="R618" s="17"/>
      <c r="S618" s="17"/>
      <c r="T618" s="17"/>
      <c r="U618" s="17"/>
      <c r="V618" s="17"/>
      <c r="W618" s="17"/>
      <c r="X618" s="17"/>
      <c r="Y618" s="17"/>
      <c r="Z618" s="17"/>
      <c r="AA618" s="17"/>
      <c r="AB618" s="17"/>
      <c r="AC618" s="17"/>
      <c r="AD618" s="17"/>
      <c r="AE618" s="17"/>
    </row>
    <row r="619" spans="1:31" x14ac:dyDescent="0.25">
      <c r="A619" s="127"/>
      <c r="B619" s="17"/>
      <c r="C619" s="17"/>
      <c r="D619" s="17"/>
      <c r="E619" s="17"/>
      <c r="F619" s="451"/>
      <c r="G619" s="451"/>
      <c r="H619" s="451"/>
      <c r="I619" s="451"/>
      <c r="J619" s="17"/>
      <c r="K619" s="17"/>
      <c r="L619" s="18"/>
      <c r="M619" s="17"/>
      <c r="N619" s="17"/>
      <c r="O619" s="17"/>
      <c r="P619" s="17"/>
      <c r="Q619" s="17"/>
      <c r="R619" s="17"/>
      <c r="S619" s="17"/>
      <c r="T619" s="17"/>
      <c r="U619" s="17"/>
      <c r="V619" s="17"/>
      <c r="W619" s="17"/>
      <c r="X619" s="17"/>
      <c r="Y619" s="17"/>
      <c r="Z619" s="17"/>
      <c r="AA619" s="17"/>
      <c r="AB619" s="17"/>
      <c r="AC619" s="17"/>
      <c r="AD619" s="17"/>
      <c r="AE619" s="17"/>
    </row>
    <row r="620" spans="1:31" x14ac:dyDescent="0.25">
      <c r="A620" s="127"/>
      <c r="B620" s="17"/>
      <c r="C620" s="17"/>
      <c r="D620" s="17"/>
      <c r="E620" s="17"/>
      <c r="F620" s="451"/>
      <c r="G620" s="451"/>
      <c r="H620" s="451"/>
      <c r="I620" s="451"/>
      <c r="J620" s="17"/>
      <c r="K620" s="17"/>
      <c r="L620" s="18"/>
      <c r="M620" s="17"/>
      <c r="N620" s="17"/>
      <c r="O620" s="17"/>
      <c r="P620" s="17"/>
      <c r="Q620" s="17"/>
      <c r="R620" s="17"/>
      <c r="S620" s="17"/>
      <c r="T620" s="17"/>
      <c r="U620" s="17"/>
      <c r="V620" s="17"/>
      <c r="W620" s="17"/>
      <c r="X620" s="17"/>
      <c r="Y620" s="17"/>
      <c r="Z620" s="17"/>
      <c r="AA620" s="17"/>
      <c r="AB620" s="17"/>
      <c r="AC620" s="17"/>
      <c r="AD620" s="17"/>
      <c r="AE620" s="17"/>
    </row>
    <row r="621" spans="1:31" x14ac:dyDescent="0.25">
      <c r="A621" s="127"/>
      <c r="B621" s="17"/>
      <c r="C621" s="17"/>
      <c r="D621" s="17"/>
      <c r="E621" s="17"/>
      <c r="F621" s="451"/>
      <c r="G621" s="451"/>
      <c r="H621" s="451"/>
      <c r="I621" s="451"/>
      <c r="J621" s="17"/>
      <c r="K621" s="17"/>
      <c r="L621" s="18"/>
      <c r="M621" s="17"/>
      <c r="N621" s="17"/>
      <c r="O621" s="17"/>
      <c r="P621" s="17"/>
      <c r="Q621" s="17"/>
      <c r="R621" s="17"/>
      <c r="S621" s="17"/>
      <c r="T621" s="17"/>
      <c r="U621" s="17"/>
      <c r="V621" s="17"/>
      <c r="W621" s="17"/>
      <c r="X621" s="17"/>
      <c r="Y621" s="17"/>
      <c r="Z621" s="17"/>
      <c r="AA621" s="17"/>
      <c r="AB621" s="17"/>
      <c r="AC621" s="17"/>
      <c r="AD621" s="17"/>
      <c r="AE621" s="17"/>
    </row>
    <row r="622" spans="1:31" x14ac:dyDescent="0.25">
      <c r="A622" s="127"/>
      <c r="B622" s="17"/>
      <c r="C622" s="17"/>
      <c r="D622" s="17"/>
      <c r="E622" s="17"/>
      <c r="F622" s="451"/>
      <c r="G622" s="451"/>
      <c r="H622" s="451"/>
      <c r="I622" s="451"/>
      <c r="J622" s="17"/>
      <c r="K622" s="17"/>
      <c r="L622" s="18"/>
      <c r="M622" s="17"/>
      <c r="N622" s="17"/>
      <c r="O622" s="17"/>
      <c r="P622" s="17"/>
      <c r="Q622" s="17"/>
      <c r="R622" s="17"/>
      <c r="S622" s="17"/>
      <c r="T622" s="17"/>
      <c r="U622" s="17"/>
      <c r="V622" s="17"/>
      <c r="W622" s="17"/>
      <c r="X622" s="17"/>
      <c r="Y622" s="17"/>
      <c r="Z622" s="17"/>
      <c r="AA622" s="17"/>
      <c r="AB622" s="17"/>
      <c r="AC622" s="17"/>
      <c r="AD622" s="17"/>
      <c r="AE622" s="17"/>
    </row>
    <row r="623" spans="1:31" x14ac:dyDescent="0.25">
      <c r="A623" s="127"/>
      <c r="B623" s="17"/>
      <c r="C623" s="17"/>
      <c r="D623" s="17"/>
      <c r="E623" s="17"/>
      <c r="F623" s="451"/>
      <c r="G623" s="451"/>
      <c r="H623" s="451"/>
      <c r="I623" s="451"/>
      <c r="J623" s="17"/>
      <c r="K623" s="17"/>
      <c r="L623" s="18"/>
      <c r="M623" s="17"/>
      <c r="N623" s="17"/>
      <c r="O623" s="17"/>
      <c r="P623" s="17"/>
      <c r="Q623" s="17"/>
      <c r="R623" s="17"/>
      <c r="S623" s="17"/>
      <c r="T623" s="17"/>
      <c r="U623" s="17"/>
      <c r="V623" s="17"/>
      <c r="W623" s="17"/>
      <c r="X623" s="17"/>
      <c r="Y623" s="17"/>
      <c r="Z623" s="17"/>
      <c r="AA623" s="17"/>
      <c r="AB623" s="17"/>
      <c r="AC623" s="17"/>
      <c r="AD623" s="17"/>
      <c r="AE623" s="17"/>
    </row>
    <row r="624" spans="1:31" x14ac:dyDescent="0.25">
      <c r="A624" s="127"/>
      <c r="B624" s="17"/>
      <c r="C624" s="17"/>
      <c r="D624" s="17"/>
      <c r="E624" s="17"/>
      <c r="F624" s="451"/>
      <c r="G624" s="451"/>
      <c r="H624" s="451"/>
      <c r="I624" s="451"/>
      <c r="J624" s="17"/>
      <c r="K624" s="17"/>
      <c r="L624" s="18"/>
      <c r="M624" s="17"/>
      <c r="N624" s="17"/>
      <c r="O624" s="17"/>
      <c r="P624" s="17"/>
      <c r="Q624" s="17"/>
      <c r="R624" s="17"/>
      <c r="S624" s="17"/>
      <c r="T624" s="17"/>
      <c r="U624" s="17"/>
      <c r="V624" s="17"/>
      <c r="W624" s="17"/>
      <c r="X624" s="17"/>
      <c r="Y624" s="17"/>
      <c r="Z624" s="17"/>
      <c r="AA624" s="17"/>
      <c r="AB624" s="17"/>
      <c r="AC624" s="17"/>
      <c r="AD624" s="17"/>
      <c r="AE624" s="17"/>
    </row>
    <row r="625" spans="1:31" x14ac:dyDescent="0.25">
      <c r="A625" s="127"/>
      <c r="B625" s="17"/>
      <c r="C625" s="17"/>
      <c r="D625" s="17"/>
      <c r="E625" s="17"/>
      <c r="F625" s="451"/>
      <c r="G625" s="451"/>
      <c r="H625" s="451"/>
      <c r="I625" s="451"/>
      <c r="J625" s="17"/>
      <c r="K625" s="17"/>
      <c r="L625" s="18"/>
      <c r="M625" s="17"/>
      <c r="N625" s="17"/>
      <c r="O625" s="17"/>
      <c r="P625" s="17"/>
      <c r="Q625" s="17"/>
      <c r="R625" s="17"/>
      <c r="S625" s="17"/>
      <c r="T625" s="17"/>
      <c r="U625" s="17"/>
      <c r="V625" s="17"/>
      <c r="W625" s="17"/>
      <c r="X625" s="17"/>
      <c r="Y625" s="17"/>
      <c r="Z625" s="17"/>
      <c r="AA625" s="17"/>
      <c r="AB625" s="17"/>
      <c r="AC625" s="17"/>
      <c r="AD625" s="17"/>
      <c r="AE625" s="17"/>
    </row>
    <row r="626" spans="1:31" x14ac:dyDescent="0.25">
      <c r="A626" s="127"/>
      <c r="B626" s="17"/>
      <c r="C626" s="17"/>
      <c r="D626" s="17"/>
      <c r="E626" s="17"/>
      <c r="F626" s="451"/>
      <c r="G626" s="451"/>
      <c r="H626" s="451"/>
      <c r="I626" s="451"/>
      <c r="J626" s="17"/>
      <c r="K626" s="17"/>
      <c r="L626" s="18"/>
      <c r="M626" s="17"/>
      <c r="N626" s="17"/>
      <c r="O626" s="17"/>
      <c r="P626" s="17"/>
      <c r="Q626" s="17"/>
      <c r="R626" s="17"/>
      <c r="S626" s="17"/>
      <c r="T626" s="17"/>
      <c r="U626" s="17"/>
      <c r="V626" s="17"/>
      <c r="W626" s="17"/>
      <c r="X626" s="17"/>
      <c r="Y626" s="17"/>
      <c r="Z626" s="17"/>
      <c r="AA626" s="17"/>
      <c r="AB626" s="17"/>
      <c r="AC626" s="17"/>
      <c r="AD626" s="17"/>
      <c r="AE626" s="17"/>
    </row>
    <row r="627" spans="1:31" x14ac:dyDescent="0.25">
      <c r="A627" s="127"/>
      <c r="B627" s="17"/>
      <c r="C627" s="17"/>
      <c r="D627" s="17"/>
      <c r="E627" s="17"/>
      <c r="F627" s="451"/>
      <c r="G627" s="451"/>
      <c r="H627" s="451"/>
      <c r="I627" s="451"/>
      <c r="J627" s="17"/>
      <c r="K627" s="17"/>
      <c r="L627" s="18"/>
      <c r="M627" s="17"/>
      <c r="N627" s="17"/>
      <c r="O627" s="17"/>
      <c r="P627" s="17"/>
      <c r="Q627" s="17"/>
      <c r="R627" s="17"/>
      <c r="S627" s="17"/>
      <c r="T627" s="17"/>
      <c r="U627" s="17"/>
      <c r="V627" s="17"/>
      <c r="W627" s="17"/>
      <c r="X627" s="17"/>
      <c r="Y627" s="17"/>
      <c r="Z627" s="17"/>
      <c r="AA627" s="17"/>
      <c r="AB627" s="17"/>
      <c r="AC627" s="17"/>
      <c r="AD627" s="17"/>
      <c r="AE627" s="17"/>
    </row>
    <row r="628" spans="1:31" x14ac:dyDescent="0.25">
      <c r="A628" s="127"/>
      <c r="B628" s="17"/>
      <c r="C628" s="17"/>
      <c r="D628" s="17"/>
      <c r="E628" s="17"/>
      <c r="F628" s="451"/>
      <c r="G628" s="451"/>
      <c r="H628" s="451"/>
      <c r="I628" s="451"/>
      <c r="J628" s="17"/>
      <c r="K628" s="17"/>
      <c r="L628" s="18"/>
      <c r="M628" s="17"/>
      <c r="N628" s="17"/>
      <c r="O628" s="17"/>
      <c r="P628" s="17"/>
      <c r="Q628" s="17"/>
      <c r="R628" s="17"/>
      <c r="S628" s="17"/>
      <c r="T628" s="17"/>
      <c r="U628" s="17"/>
      <c r="V628" s="17"/>
      <c r="W628" s="17"/>
      <c r="X628" s="17"/>
      <c r="Y628" s="17"/>
      <c r="Z628" s="17"/>
      <c r="AA628" s="17"/>
      <c r="AB628" s="17"/>
      <c r="AC628" s="17"/>
      <c r="AD628" s="17"/>
      <c r="AE628" s="17"/>
    </row>
    <row r="629" spans="1:31" x14ac:dyDescent="0.25">
      <c r="A629" s="127"/>
      <c r="B629" s="17"/>
      <c r="C629" s="17"/>
      <c r="D629" s="17"/>
      <c r="E629" s="17"/>
      <c r="F629" s="451"/>
      <c r="G629" s="451"/>
      <c r="H629" s="451"/>
      <c r="I629" s="451"/>
      <c r="J629" s="17"/>
      <c r="K629" s="17"/>
      <c r="L629" s="18"/>
      <c r="M629" s="17"/>
      <c r="N629" s="17"/>
      <c r="O629" s="17"/>
      <c r="P629" s="17"/>
      <c r="Q629" s="17"/>
      <c r="R629" s="17"/>
      <c r="S629" s="17"/>
      <c r="T629" s="17"/>
      <c r="U629" s="17"/>
      <c r="V629" s="17"/>
      <c r="W629" s="17"/>
      <c r="X629" s="17"/>
      <c r="Y629" s="17"/>
      <c r="Z629" s="17"/>
      <c r="AA629" s="17"/>
      <c r="AB629" s="17"/>
      <c r="AC629" s="17"/>
      <c r="AD629" s="17"/>
      <c r="AE629" s="17"/>
    </row>
    <row r="630" spans="1:31" x14ac:dyDescent="0.25">
      <c r="A630" s="127"/>
      <c r="B630" s="17"/>
      <c r="C630" s="17"/>
      <c r="D630" s="17"/>
      <c r="E630" s="17"/>
      <c r="F630" s="451"/>
      <c r="G630" s="451"/>
      <c r="H630" s="451"/>
      <c r="I630" s="451"/>
      <c r="J630" s="17"/>
      <c r="K630" s="17"/>
      <c r="L630" s="18"/>
      <c r="M630" s="17"/>
      <c r="N630" s="17"/>
      <c r="O630" s="17"/>
      <c r="P630" s="17"/>
      <c r="Q630" s="17"/>
      <c r="R630" s="17"/>
      <c r="S630" s="17"/>
      <c r="T630" s="17"/>
      <c r="U630" s="17"/>
      <c r="V630" s="17"/>
      <c r="W630" s="17"/>
      <c r="X630" s="17"/>
      <c r="Y630" s="17"/>
      <c r="Z630" s="17"/>
      <c r="AA630" s="17"/>
      <c r="AB630" s="17"/>
      <c r="AC630" s="17"/>
      <c r="AD630" s="17"/>
      <c r="AE630" s="17"/>
    </row>
    <row r="631" spans="1:31" x14ac:dyDescent="0.25">
      <c r="A631" s="127"/>
      <c r="B631" s="17"/>
      <c r="C631" s="17"/>
      <c r="D631" s="17"/>
      <c r="E631" s="17"/>
      <c r="F631" s="451"/>
      <c r="G631" s="451"/>
      <c r="H631" s="451"/>
      <c r="I631" s="451"/>
      <c r="J631" s="17"/>
      <c r="K631" s="17"/>
      <c r="L631" s="18"/>
      <c r="M631" s="17"/>
      <c r="N631" s="17"/>
      <c r="O631" s="17"/>
      <c r="P631" s="17"/>
      <c r="Q631" s="17"/>
      <c r="R631" s="17"/>
      <c r="S631" s="17"/>
      <c r="T631" s="17"/>
      <c r="U631" s="17"/>
      <c r="V631" s="17"/>
      <c r="W631" s="17"/>
      <c r="X631" s="17"/>
      <c r="Y631" s="17"/>
      <c r="Z631" s="17"/>
      <c r="AA631" s="17"/>
      <c r="AB631" s="17"/>
      <c r="AC631" s="17"/>
      <c r="AD631" s="17"/>
      <c r="AE631" s="17"/>
    </row>
    <row r="632" spans="1:31" x14ac:dyDescent="0.25">
      <c r="A632" s="127"/>
      <c r="B632" s="17"/>
      <c r="C632" s="17"/>
      <c r="D632" s="17"/>
      <c r="E632" s="17"/>
      <c r="F632" s="451"/>
      <c r="G632" s="451"/>
      <c r="H632" s="451"/>
      <c r="I632" s="451"/>
      <c r="J632" s="17"/>
      <c r="K632" s="17"/>
      <c r="L632" s="18"/>
      <c r="M632" s="17"/>
      <c r="N632" s="17"/>
      <c r="O632" s="17"/>
      <c r="P632" s="17"/>
      <c r="Q632" s="17"/>
      <c r="R632" s="17"/>
      <c r="S632" s="17"/>
      <c r="T632" s="17"/>
      <c r="U632" s="17"/>
      <c r="V632" s="17"/>
      <c r="W632" s="17"/>
      <c r="X632" s="17"/>
      <c r="Y632" s="17"/>
      <c r="Z632" s="17"/>
      <c r="AA632" s="17"/>
      <c r="AB632" s="17"/>
      <c r="AC632" s="17"/>
      <c r="AD632" s="17"/>
      <c r="AE632" s="17"/>
    </row>
    <row r="633" spans="1:31" x14ac:dyDescent="0.25">
      <c r="A633" s="127"/>
      <c r="B633" s="17"/>
      <c r="C633" s="17"/>
      <c r="D633" s="17"/>
      <c r="E633" s="17"/>
      <c r="F633" s="451"/>
      <c r="G633" s="451"/>
      <c r="H633" s="451"/>
      <c r="I633" s="451"/>
      <c r="J633" s="17"/>
      <c r="K633" s="17"/>
      <c r="L633" s="18"/>
      <c r="M633" s="17"/>
      <c r="N633" s="17"/>
      <c r="O633" s="17"/>
      <c r="P633" s="17"/>
      <c r="Q633" s="17"/>
      <c r="R633" s="17"/>
      <c r="S633" s="17"/>
      <c r="T633" s="17"/>
      <c r="U633" s="17"/>
      <c r="V633" s="17"/>
      <c r="W633" s="17"/>
      <c r="X633" s="17"/>
      <c r="Y633" s="17"/>
      <c r="Z633" s="17"/>
      <c r="AA633" s="17"/>
      <c r="AB633" s="17"/>
      <c r="AC633" s="17"/>
      <c r="AD633" s="17"/>
      <c r="AE633" s="17"/>
    </row>
    <row r="634" spans="1:31" x14ac:dyDescent="0.25">
      <c r="A634" s="127"/>
      <c r="B634" s="17"/>
      <c r="C634" s="17"/>
      <c r="D634" s="17"/>
      <c r="E634" s="17"/>
      <c r="F634" s="451"/>
      <c r="G634" s="451"/>
      <c r="H634" s="451"/>
      <c r="I634" s="451"/>
      <c r="J634" s="17"/>
      <c r="K634" s="17"/>
      <c r="L634" s="18"/>
      <c r="M634" s="17"/>
      <c r="N634" s="17"/>
      <c r="O634" s="17"/>
      <c r="P634" s="17"/>
      <c r="Q634" s="17"/>
      <c r="R634" s="17"/>
      <c r="S634" s="17"/>
      <c r="T634" s="17"/>
      <c r="U634" s="17"/>
      <c r="V634" s="17"/>
      <c r="W634" s="17"/>
      <c r="X634" s="17"/>
      <c r="Y634" s="17"/>
      <c r="Z634" s="17"/>
      <c r="AA634" s="17"/>
      <c r="AB634" s="17"/>
      <c r="AC634" s="17"/>
      <c r="AD634" s="17"/>
      <c r="AE634" s="17"/>
    </row>
    <row r="635" spans="1:31" x14ac:dyDescent="0.25">
      <c r="A635" s="127"/>
      <c r="B635" s="17"/>
      <c r="C635" s="17"/>
      <c r="D635" s="17"/>
      <c r="E635" s="17"/>
      <c r="F635" s="451"/>
      <c r="G635" s="451"/>
      <c r="H635" s="451"/>
      <c r="I635" s="451"/>
      <c r="J635" s="17"/>
      <c r="K635" s="17"/>
      <c r="L635" s="18"/>
      <c r="M635" s="17"/>
      <c r="N635" s="17"/>
      <c r="O635" s="17"/>
      <c r="P635" s="17"/>
      <c r="Q635" s="17"/>
      <c r="R635" s="17"/>
      <c r="S635" s="17"/>
      <c r="T635" s="17"/>
      <c r="U635" s="17"/>
      <c r="V635" s="17"/>
      <c r="W635" s="17"/>
      <c r="X635" s="17"/>
      <c r="Y635" s="17"/>
      <c r="Z635" s="17"/>
      <c r="AA635" s="17"/>
      <c r="AB635" s="17"/>
      <c r="AC635" s="17"/>
      <c r="AD635" s="17"/>
      <c r="AE635" s="17"/>
    </row>
    <row r="636" spans="1:31" x14ac:dyDescent="0.25">
      <c r="A636" s="127"/>
      <c r="B636" s="17"/>
      <c r="C636" s="17"/>
      <c r="D636" s="17"/>
      <c r="E636" s="17"/>
      <c r="F636" s="451"/>
      <c r="G636" s="451"/>
      <c r="H636" s="451"/>
      <c r="I636" s="451"/>
      <c r="J636" s="17"/>
      <c r="K636" s="17"/>
      <c r="L636" s="18"/>
      <c r="M636" s="17"/>
      <c r="N636" s="17"/>
      <c r="O636" s="17"/>
      <c r="P636" s="17"/>
      <c r="Q636" s="17"/>
      <c r="R636" s="17"/>
      <c r="S636" s="17"/>
      <c r="T636" s="17"/>
      <c r="U636" s="17"/>
      <c r="V636" s="17"/>
      <c r="W636" s="17"/>
      <c r="X636" s="17"/>
      <c r="Y636" s="17"/>
      <c r="Z636" s="17"/>
      <c r="AA636" s="17"/>
      <c r="AB636" s="17"/>
      <c r="AC636" s="17"/>
      <c r="AD636" s="17"/>
      <c r="AE636" s="17"/>
    </row>
    <row r="637" spans="1:31" x14ac:dyDescent="0.25">
      <c r="A637" s="127"/>
      <c r="B637" s="17"/>
      <c r="C637" s="17"/>
      <c r="D637" s="17"/>
      <c r="E637" s="17"/>
      <c r="F637" s="451"/>
      <c r="G637" s="451"/>
      <c r="H637" s="451"/>
      <c r="I637" s="451"/>
      <c r="J637" s="17"/>
      <c r="K637" s="17"/>
      <c r="L637" s="18"/>
      <c r="M637" s="17"/>
      <c r="N637" s="17"/>
      <c r="O637" s="17"/>
      <c r="P637" s="17"/>
      <c r="Q637" s="17"/>
      <c r="R637" s="17"/>
      <c r="S637" s="17"/>
      <c r="T637" s="17"/>
      <c r="U637" s="17"/>
      <c r="V637" s="17"/>
      <c r="W637" s="17"/>
      <c r="X637" s="17"/>
      <c r="Y637" s="17"/>
      <c r="Z637" s="17"/>
      <c r="AA637" s="17"/>
      <c r="AB637" s="17"/>
      <c r="AC637" s="17"/>
      <c r="AD637" s="17"/>
      <c r="AE637" s="17"/>
    </row>
    <row r="638" spans="1:31" x14ac:dyDescent="0.25">
      <c r="A638" s="127"/>
      <c r="B638" s="17"/>
      <c r="C638" s="17"/>
      <c r="D638" s="17"/>
      <c r="E638" s="17"/>
      <c r="F638" s="451"/>
      <c r="G638" s="451"/>
      <c r="H638" s="451"/>
      <c r="I638" s="451"/>
      <c r="J638" s="17"/>
      <c r="K638" s="17"/>
      <c r="L638" s="18"/>
      <c r="M638" s="17"/>
      <c r="N638" s="17"/>
      <c r="O638" s="17"/>
      <c r="P638" s="17"/>
      <c r="Q638" s="17"/>
      <c r="R638" s="17"/>
      <c r="S638" s="17"/>
      <c r="T638" s="17"/>
      <c r="U638" s="17"/>
      <c r="V638" s="17"/>
      <c r="W638" s="17"/>
      <c r="X638" s="17"/>
      <c r="Y638" s="17"/>
      <c r="Z638" s="17"/>
      <c r="AA638" s="17"/>
      <c r="AB638" s="17"/>
      <c r="AC638" s="17"/>
      <c r="AD638" s="17"/>
      <c r="AE638" s="17"/>
    </row>
    <row r="639" spans="1:31" x14ac:dyDescent="0.25">
      <c r="A639" s="127"/>
      <c r="B639" s="17"/>
      <c r="C639" s="17"/>
      <c r="D639" s="17"/>
      <c r="E639" s="17"/>
      <c r="F639" s="451"/>
      <c r="G639" s="451"/>
      <c r="H639" s="451"/>
      <c r="I639" s="451"/>
      <c r="J639" s="17"/>
      <c r="K639" s="17"/>
      <c r="L639" s="18"/>
      <c r="M639" s="17"/>
      <c r="N639" s="17"/>
      <c r="O639" s="17"/>
      <c r="P639" s="17"/>
      <c r="Q639" s="17"/>
      <c r="R639" s="17"/>
      <c r="S639" s="17"/>
      <c r="T639" s="17"/>
      <c r="U639" s="17"/>
      <c r="V639" s="17"/>
      <c r="W639" s="17"/>
      <c r="X639" s="17"/>
      <c r="Y639" s="17"/>
      <c r="Z639" s="17"/>
      <c r="AA639" s="17"/>
      <c r="AB639" s="17"/>
      <c r="AC639" s="17"/>
      <c r="AD639" s="17"/>
      <c r="AE639" s="17"/>
    </row>
    <row r="640" spans="1:31" x14ac:dyDescent="0.25">
      <c r="A640" s="127"/>
      <c r="B640" s="17"/>
      <c r="C640" s="17"/>
      <c r="D640" s="17"/>
      <c r="E640" s="17"/>
      <c r="F640" s="451"/>
      <c r="G640" s="451"/>
      <c r="H640" s="451"/>
      <c r="I640" s="451"/>
      <c r="J640" s="17"/>
      <c r="K640" s="17"/>
      <c r="L640" s="18"/>
      <c r="M640" s="17"/>
      <c r="N640" s="17"/>
      <c r="O640" s="17"/>
      <c r="P640" s="17"/>
      <c r="Q640" s="17"/>
      <c r="R640" s="17"/>
      <c r="S640" s="17"/>
      <c r="T640" s="17"/>
      <c r="U640" s="17"/>
      <c r="V640" s="17"/>
      <c r="W640" s="17"/>
      <c r="X640" s="17"/>
      <c r="Y640" s="17"/>
      <c r="Z640" s="17"/>
      <c r="AA640" s="17"/>
      <c r="AB640" s="17"/>
      <c r="AC640" s="17"/>
      <c r="AD640" s="17"/>
      <c r="AE640" s="17"/>
    </row>
    <row r="641" spans="1:31" x14ac:dyDescent="0.25">
      <c r="A641" s="127"/>
      <c r="B641" s="17"/>
      <c r="C641" s="17"/>
      <c r="D641" s="17"/>
      <c r="E641" s="17"/>
      <c r="F641" s="451"/>
      <c r="G641" s="451"/>
      <c r="H641" s="451"/>
      <c r="I641" s="451"/>
      <c r="J641" s="17"/>
      <c r="K641" s="17"/>
      <c r="L641" s="18"/>
      <c r="M641" s="17"/>
      <c r="N641" s="17"/>
      <c r="O641" s="17"/>
      <c r="P641" s="17"/>
      <c r="Q641" s="17"/>
      <c r="R641" s="17"/>
      <c r="S641" s="17"/>
      <c r="T641" s="17"/>
      <c r="U641" s="17"/>
      <c r="V641" s="17"/>
      <c r="W641" s="17"/>
      <c r="X641" s="17"/>
      <c r="Y641" s="17"/>
      <c r="Z641" s="17"/>
      <c r="AA641" s="17"/>
      <c r="AB641" s="17"/>
      <c r="AC641" s="17"/>
      <c r="AD641" s="17"/>
      <c r="AE641" s="17"/>
    </row>
    <row r="642" spans="1:31" x14ac:dyDescent="0.25">
      <c r="A642" s="127"/>
      <c r="B642" s="17"/>
      <c r="C642" s="17"/>
      <c r="D642" s="17"/>
      <c r="E642" s="17"/>
      <c r="F642" s="451"/>
      <c r="G642" s="451"/>
      <c r="H642" s="451"/>
      <c r="I642" s="451"/>
      <c r="J642" s="17"/>
      <c r="K642" s="17"/>
      <c r="L642" s="18"/>
      <c r="M642" s="17"/>
      <c r="N642" s="17"/>
      <c r="O642" s="17"/>
      <c r="P642" s="17"/>
      <c r="Q642" s="17"/>
      <c r="R642" s="17"/>
      <c r="S642" s="17"/>
      <c r="T642" s="17"/>
      <c r="U642" s="17"/>
      <c r="V642" s="17"/>
      <c r="W642" s="17"/>
      <c r="X642" s="17"/>
      <c r="Y642" s="17"/>
      <c r="Z642" s="17"/>
      <c r="AA642" s="17"/>
      <c r="AB642" s="17"/>
      <c r="AC642" s="17"/>
      <c r="AD642" s="17"/>
      <c r="AE642" s="17"/>
    </row>
    <row r="643" spans="1:31" x14ac:dyDescent="0.25">
      <c r="A643" s="127"/>
      <c r="B643" s="17"/>
      <c r="C643" s="17"/>
      <c r="D643" s="17"/>
      <c r="E643" s="17"/>
      <c r="F643" s="451"/>
      <c r="G643" s="451"/>
      <c r="H643" s="451"/>
      <c r="I643" s="451"/>
      <c r="J643" s="17"/>
      <c r="K643" s="17"/>
      <c r="L643" s="18"/>
      <c r="M643" s="17"/>
      <c r="N643" s="17"/>
      <c r="O643" s="17"/>
      <c r="P643" s="17"/>
      <c r="Q643" s="17"/>
      <c r="R643" s="17"/>
      <c r="S643" s="17"/>
      <c r="T643" s="17"/>
      <c r="U643" s="17"/>
      <c r="V643" s="17"/>
      <c r="W643" s="17"/>
      <c r="X643" s="17"/>
      <c r="Y643" s="17"/>
      <c r="Z643" s="17"/>
      <c r="AA643" s="17"/>
      <c r="AB643" s="17"/>
      <c r="AC643" s="17"/>
      <c r="AD643" s="17"/>
      <c r="AE643" s="17"/>
    </row>
    <row r="644" spans="1:31" x14ac:dyDescent="0.25">
      <c r="A644" s="127"/>
      <c r="B644" s="17"/>
      <c r="C644" s="17"/>
      <c r="D644" s="17"/>
      <c r="E644" s="17"/>
      <c r="F644" s="451"/>
      <c r="G644" s="451"/>
      <c r="H644" s="451"/>
      <c r="I644" s="451"/>
      <c r="J644" s="17"/>
      <c r="K644" s="17"/>
      <c r="L644" s="18"/>
      <c r="M644" s="17"/>
      <c r="N644" s="17"/>
      <c r="O644" s="17"/>
      <c r="P644" s="17"/>
      <c r="Q644" s="17"/>
      <c r="R644" s="17"/>
      <c r="S644" s="17"/>
      <c r="T644" s="17"/>
      <c r="U644" s="17"/>
      <c r="V644" s="17"/>
      <c r="W644" s="17"/>
      <c r="X644" s="17"/>
      <c r="Y644" s="17"/>
      <c r="Z644" s="17"/>
      <c r="AA644" s="17"/>
      <c r="AB644" s="17"/>
      <c r="AC644" s="17"/>
      <c r="AD644" s="17"/>
      <c r="AE644" s="17"/>
    </row>
    <row r="645" spans="1:31" x14ac:dyDescent="0.25">
      <c r="A645" s="127"/>
      <c r="B645" s="17"/>
      <c r="C645" s="17"/>
      <c r="D645" s="17"/>
      <c r="E645" s="17"/>
      <c r="F645" s="451"/>
      <c r="G645" s="451"/>
      <c r="H645" s="451"/>
      <c r="I645" s="451"/>
      <c r="J645" s="17"/>
      <c r="K645" s="17"/>
      <c r="L645" s="18"/>
      <c r="M645" s="17"/>
      <c r="N645" s="17"/>
      <c r="O645" s="17"/>
      <c r="P645" s="17"/>
      <c r="Q645" s="17"/>
      <c r="R645" s="17"/>
      <c r="S645" s="17"/>
      <c r="T645" s="17"/>
      <c r="U645" s="17"/>
      <c r="V645" s="17"/>
      <c r="W645" s="17"/>
      <c r="X645" s="17"/>
      <c r="Y645" s="17"/>
      <c r="Z645" s="17"/>
      <c r="AA645" s="17"/>
      <c r="AB645" s="17"/>
      <c r="AC645" s="17"/>
      <c r="AD645" s="17"/>
      <c r="AE645" s="17"/>
    </row>
    <row r="646" spans="1:31" x14ac:dyDescent="0.25">
      <c r="A646" s="127"/>
      <c r="B646" s="17"/>
      <c r="C646" s="17"/>
      <c r="D646" s="17"/>
      <c r="E646" s="17"/>
      <c r="F646" s="451"/>
      <c r="G646" s="451"/>
      <c r="H646" s="451"/>
      <c r="I646" s="451"/>
      <c r="J646" s="17"/>
      <c r="K646" s="17"/>
      <c r="L646" s="18"/>
      <c r="M646" s="17"/>
      <c r="N646" s="17"/>
      <c r="O646" s="17"/>
      <c r="P646" s="17"/>
      <c r="Q646" s="17"/>
      <c r="R646" s="17"/>
      <c r="S646" s="17"/>
      <c r="T646" s="17"/>
      <c r="U646" s="17"/>
      <c r="V646" s="17"/>
      <c r="W646" s="17"/>
      <c r="X646" s="17"/>
      <c r="Y646" s="17"/>
      <c r="Z646" s="17"/>
      <c r="AA646" s="17"/>
      <c r="AB646" s="17"/>
      <c r="AC646" s="17"/>
      <c r="AD646" s="17"/>
      <c r="AE646" s="17"/>
    </row>
    <row r="647" spans="1:31" x14ac:dyDescent="0.25">
      <c r="A647" s="127"/>
      <c r="B647" s="17"/>
      <c r="C647" s="17"/>
      <c r="D647" s="17"/>
      <c r="E647" s="17"/>
      <c r="F647" s="451"/>
      <c r="G647" s="451"/>
      <c r="H647" s="451"/>
      <c r="I647" s="451"/>
      <c r="J647" s="17"/>
      <c r="K647" s="17"/>
      <c r="L647" s="18"/>
      <c r="M647" s="17"/>
      <c r="N647" s="17"/>
      <c r="O647" s="17"/>
      <c r="P647" s="17"/>
      <c r="Q647" s="17"/>
      <c r="R647" s="17"/>
      <c r="S647" s="17"/>
      <c r="T647" s="17"/>
      <c r="U647" s="17"/>
      <c r="V647" s="17"/>
      <c r="W647" s="17"/>
      <c r="X647" s="17"/>
      <c r="Y647" s="17"/>
      <c r="Z647" s="17"/>
      <c r="AA647" s="17"/>
      <c r="AB647" s="17"/>
      <c r="AC647" s="17"/>
      <c r="AD647" s="17"/>
      <c r="AE647" s="17"/>
    </row>
    <row r="648" spans="1:31" x14ac:dyDescent="0.25">
      <c r="A648" s="127"/>
      <c r="B648" s="17"/>
      <c r="C648" s="17"/>
      <c r="D648" s="17"/>
      <c r="E648" s="17"/>
      <c r="F648" s="451"/>
      <c r="G648" s="451"/>
      <c r="H648" s="451"/>
      <c r="I648" s="451"/>
      <c r="J648" s="17"/>
      <c r="K648" s="17"/>
      <c r="L648" s="18"/>
      <c r="M648" s="17"/>
      <c r="N648" s="17"/>
      <c r="O648" s="17"/>
      <c r="P648" s="17"/>
      <c r="Q648" s="17"/>
      <c r="R648" s="17"/>
      <c r="S648" s="17"/>
      <c r="T648" s="17"/>
      <c r="U648" s="17"/>
      <c r="V648" s="17"/>
      <c r="W648" s="17"/>
      <c r="X648" s="17"/>
      <c r="Y648" s="17"/>
      <c r="Z648" s="17"/>
      <c r="AA648" s="17"/>
      <c r="AB648" s="17"/>
      <c r="AC648" s="17"/>
      <c r="AD648" s="17"/>
      <c r="AE648" s="17"/>
    </row>
    <row r="649" spans="1:31" x14ac:dyDescent="0.25">
      <c r="A649" s="127"/>
      <c r="B649" s="17"/>
      <c r="C649" s="17"/>
      <c r="D649" s="17"/>
      <c r="E649" s="17"/>
      <c r="F649" s="451"/>
      <c r="G649" s="451"/>
      <c r="H649" s="451"/>
      <c r="I649" s="451"/>
      <c r="J649" s="17"/>
      <c r="K649" s="17"/>
      <c r="L649" s="18"/>
      <c r="M649" s="17"/>
      <c r="N649" s="17"/>
      <c r="O649" s="17"/>
      <c r="P649" s="17"/>
      <c r="Q649" s="17"/>
      <c r="R649" s="17"/>
      <c r="S649" s="17"/>
      <c r="T649" s="17"/>
      <c r="U649" s="17"/>
      <c r="V649" s="17"/>
      <c r="W649" s="17"/>
      <c r="X649" s="17"/>
      <c r="Y649" s="17"/>
      <c r="Z649" s="17"/>
      <c r="AA649" s="17"/>
      <c r="AB649" s="17"/>
      <c r="AC649" s="17"/>
      <c r="AD649" s="17"/>
      <c r="AE649" s="17"/>
    </row>
    <row r="650" spans="1:31" x14ac:dyDescent="0.25">
      <c r="A650" s="127"/>
      <c r="B650" s="17"/>
      <c r="C650" s="17"/>
      <c r="D650" s="17"/>
      <c r="E650" s="17"/>
      <c r="F650" s="451"/>
      <c r="G650" s="451"/>
      <c r="H650" s="451"/>
      <c r="I650" s="451"/>
      <c r="J650" s="17"/>
      <c r="K650" s="17"/>
      <c r="L650" s="18"/>
      <c r="M650" s="17"/>
      <c r="N650" s="17"/>
      <c r="O650" s="17"/>
      <c r="P650" s="17"/>
      <c r="Q650" s="17"/>
      <c r="R650" s="17"/>
      <c r="S650" s="17"/>
      <c r="T650" s="17"/>
      <c r="U650" s="17"/>
      <c r="V650" s="17"/>
      <c r="W650" s="17"/>
      <c r="X650" s="17"/>
      <c r="Y650" s="17"/>
      <c r="Z650" s="17"/>
      <c r="AA650" s="17"/>
      <c r="AB650" s="17"/>
      <c r="AC650" s="17"/>
      <c r="AD650" s="17"/>
      <c r="AE650" s="17"/>
    </row>
    <row r="651" spans="1:31" x14ac:dyDescent="0.25">
      <c r="A651" s="127"/>
      <c r="B651" s="17"/>
      <c r="C651" s="17"/>
      <c r="D651" s="17"/>
      <c r="E651" s="17"/>
      <c r="F651" s="451"/>
      <c r="G651" s="451"/>
      <c r="H651" s="451"/>
      <c r="I651" s="451"/>
      <c r="J651" s="17"/>
      <c r="K651" s="17"/>
      <c r="L651" s="18"/>
      <c r="M651" s="17"/>
      <c r="N651" s="17"/>
      <c r="O651" s="17"/>
      <c r="P651" s="17"/>
      <c r="Q651" s="17"/>
      <c r="R651" s="17"/>
      <c r="S651" s="17"/>
      <c r="T651" s="17"/>
      <c r="U651" s="17"/>
      <c r="V651" s="17"/>
      <c r="W651" s="17"/>
      <c r="X651" s="17"/>
      <c r="Y651" s="17"/>
      <c r="Z651" s="17"/>
      <c r="AA651" s="17"/>
      <c r="AB651" s="17"/>
      <c r="AC651" s="17"/>
      <c r="AD651" s="17"/>
      <c r="AE651" s="17"/>
    </row>
    <row r="652" spans="1:31" x14ac:dyDescent="0.25">
      <c r="A652" s="127"/>
      <c r="B652" s="17"/>
      <c r="C652" s="17"/>
      <c r="D652" s="17"/>
      <c r="E652" s="17"/>
      <c r="F652" s="451"/>
      <c r="G652" s="451"/>
      <c r="H652" s="451"/>
      <c r="I652" s="451"/>
      <c r="J652" s="17"/>
      <c r="K652" s="17"/>
      <c r="L652" s="18"/>
      <c r="M652" s="17"/>
      <c r="N652" s="17"/>
      <c r="O652" s="17"/>
      <c r="P652" s="17"/>
      <c r="Q652" s="17"/>
      <c r="R652" s="17"/>
      <c r="S652" s="17"/>
      <c r="T652" s="17"/>
      <c r="U652" s="17"/>
      <c r="V652" s="17"/>
      <c r="W652" s="17"/>
      <c r="X652" s="17"/>
      <c r="Y652" s="17"/>
      <c r="Z652" s="17"/>
      <c r="AA652" s="17"/>
      <c r="AB652" s="17"/>
      <c r="AC652" s="17"/>
      <c r="AD652" s="17"/>
      <c r="AE652" s="17"/>
    </row>
    <row r="653" spans="1:31" x14ac:dyDescent="0.25">
      <c r="A653" s="127"/>
      <c r="B653" s="17"/>
      <c r="C653" s="17"/>
      <c r="D653" s="17"/>
      <c r="E653" s="17"/>
      <c r="F653" s="451"/>
      <c r="G653" s="451"/>
      <c r="H653" s="451"/>
      <c r="I653" s="451"/>
      <c r="J653" s="17"/>
      <c r="K653" s="17"/>
      <c r="L653" s="18"/>
      <c r="M653" s="17"/>
      <c r="N653" s="17"/>
      <c r="O653" s="17"/>
      <c r="P653" s="17"/>
      <c r="Q653" s="17"/>
      <c r="R653" s="17"/>
      <c r="S653" s="17"/>
      <c r="T653" s="17"/>
      <c r="U653" s="17"/>
      <c r="V653" s="17"/>
      <c r="W653" s="17"/>
      <c r="X653" s="17"/>
      <c r="Y653" s="17"/>
      <c r="Z653" s="17"/>
      <c r="AA653" s="17"/>
      <c r="AB653" s="17"/>
      <c r="AC653" s="17"/>
      <c r="AD653" s="17"/>
      <c r="AE653" s="17"/>
    </row>
    <row r="654" spans="1:31" x14ac:dyDescent="0.25">
      <c r="A654" s="127"/>
      <c r="B654" s="17"/>
      <c r="C654" s="17"/>
      <c r="D654" s="17"/>
      <c r="E654" s="17"/>
      <c r="F654" s="451"/>
      <c r="G654" s="451"/>
      <c r="H654" s="451"/>
      <c r="I654" s="451"/>
      <c r="J654" s="17"/>
      <c r="K654" s="17"/>
      <c r="L654" s="18"/>
      <c r="M654" s="17"/>
      <c r="N654" s="17"/>
      <c r="O654" s="17"/>
      <c r="P654" s="17"/>
      <c r="Q654" s="17"/>
      <c r="R654" s="17"/>
      <c r="S654" s="17"/>
      <c r="T654" s="17"/>
      <c r="U654" s="17"/>
      <c r="V654" s="17"/>
      <c r="W654" s="17"/>
      <c r="X654" s="17"/>
      <c r="Y654" s="17"/>
      <c r="Z654" s="17"/>
      <c r="AA654" s="17"/>
      <c r="AB654" s="17"/>
      <c r="AC654" s="17"/>
      <c r="AD654" s="17"/>
      <c r="AE654" s="17"/>
    </row>
    <row r="655" spans="1:31" x14ac:dyDescent="0.25">
      <c r="A655" s="127"/>
      <c r="B655" s="17"/>
      <c r="C655" s="17"/>
      <c r="D655" s="17"/>
      <c r="E655" s="17"/>
      <c r="F655" s="451"/>
      <c r="G655" s="451"/>
      <c r="H655" s="451"/>
      <c r="I655" s="451"/>
      <c r="J655" s="17"/>
      <c r="K655" s="17"/>
      <c r="L655" s="18"/>
      <c r="M655" s="17"/>
      <c r="N655" s="17"/>
      <c r="O655" s="17"/>
      <c r="P655" s="17"/>
      <c r="Q655" s="17"/>
      <c r="R655" s="17"/>
      <c r="S655" s="17"/>
      <c r="T655" s="17"/>
      <c r="U655" s="17"/>
      <c r="V655" s="17"/>
      <c r="W655" s="17"/>
      <c r="X655" s="17"/>
      <c r="Y655" s="17"/>
      <c r="Z655" s="17"/>
      <c r="AA655" s="17"/>
      <c r="AB655" s="17"/>
      <c r="AC655" s="17"/>
      <c r="AD655" s="17"/>
      <c r="AE655" s="17"/>
    </row>
    <row r="656" spans="1:31" x14ac:dyDescent="0.25">
      <c r="A656" s="127"/>
      <c r="B656" s="17"/>
      <c r="C656" s="17"/>
      <c r="D656" s="17"/>
      <c r="E656" s="17"/>
      <c r="F656" s="451"/>
      <c r="G656" s="451"/>
      <c r="H656" s="451"/>
      <c r="I656" s="451"/>
      <c r="J656" s="17"/>
      <c r="K656" s="17"/>
      <c r="L656" s="18"/>
      <c r="M656" s="17"/>
      <c r="N656" s="17"/>
      <c r="O656" s="17"/>
      <c r="P656" s="17"/>
      <c r="Q656" s="17"/>
      <c r="R656" s="17"/>
      <c r="S656" s="17"/>
      <c r="T656" s="17"/>
      <c r="U656" s="17"/>
      <c r="V656" s="17"/>
      <c r="W656" s="17"/>
      <c r="X656" s="17"/>
      <c r="Y656" s="17"/>
      <c r="Z656" s="17"/>
      <c r="AA656" s="17"/>
      <c r="AB656" s="17"/>
      <c r="AC656" s="17"/>
      <c r="AD656" s="17"/>
      <c r="AE656" s="17"/>
    </row>
    <row r="657" spans="1:31" x14ac:dyDescent="0.25">
      <c r="A657" s="127"/>
      <c r="B657" s="17"/>
      <c r="C657" s="17"/>
      <c r="D657" s="17"/>
      <c r="E657" s="17"/>
      <c r="F657" s="451"/>
      <c r="G657" s="451"/>
      <c r="H657" s="451"/>
      <c r="I657" s="451"/>
      <c r="J657" s="17"/>
      <c r="K657" s="17"/>
      <c r="L657" s="18"/>
      <c r="M657" s="17"/>
      <c r="N657" s="17"/>
      <c r="O657" s="17"/>
      <c r="P657" s="17"/>
      <c r="Q657" s="17"/>
      <c r="R657" s="17"/>
      <c r="S657" s="17"/>
      <c r="T657" s="17"/>
      <c r="U657" s="17"/>
      <c r="V657" s="17"/>
      <c r="W657" s="17"/>
      <c r="X657" s="17"/>
      <c r="Y657" s="17"/>
      <c r="Z657" s="17"/>
      <c r="AA657" s="17"/>
      <c r="AB657" s="17"/>
      <c r="AC657" s="17"/>
      <c r="AD657" s="17"/>
      <c r="AE657" s="17"/>
    </row>
    <row r="658" spans="1:31" x14ac:dyDescent="0.25">
      <c r="A658" s="127"/>
      <c r="B658" s="17"/>
      <c r="C658" s="17"/>
      <c r="D658" s="17"/>
      <c r="E658" s="17"/>
      <c r="F658" s="451"/>
      <c r="G658" s="451"/>
      <c r="H658" s="451"/>
      <c r="I658" s="451"/>
      <c r="J658" s="17"/>
      <c r="K658" s="17"/>
      <c r="L658" s="18"/>
      <c r="M658" s="17"/>
      <c r="N658" s="17"/>
      <c r="O658" s="17"/>
      <c r="P658" s="17"/>
      <c r="Q658" s="17"/>
      <c r="R658" s="17"/>
      <c r="S658" s="17"/>
      <c r="T658" s="17"/>
      <c r="U658" s="17"/>
      <c r="V658" s="17"/>
      <c r="W658" s="17"/>
      <c r="X658" s="17"/>
      <c r="Y658" s="17"/>
      <c r="Z658" s="17"/>
      <c r="AA658" s="17"/>
      <c r="AB658" s="17"/>
      <c r="AC658" s="17"/>
      <c r="AD658" s="17"/>
      <c r="AE658" s="17"/>
    </row>
    <row r="659" spans="1:31" x14ac:dyDescent="0.25">
      <c r="A659" s="127"/>
      <c r="B659" s="17"/>
      <c r="C659" s="17"/>
      <c r="D659" s="17"/>
      <c r="E659" s="17"/>
      <c r="F659" s="451"/>
      <c r="G659" s="451"/>
      <c r="H659" s="451"/>
      <c r="I659" s="451"/>
      <c r="J659" s="17"/>
      <c r="K659" s="17"/>
      <c r="L659" s="18"/>
      <c r="M659" s="17"/>
      <c r="N659" s="17"/>
      <c r="O659" s="17"/>
      <c r="P659" s="17"/>
      <c r="Q659" s="17"/>
      <c r="R659" s="17"/>
      <c r="S659" s="17"/>
      <c r="T659" s="17"/>
      <c r="U659" s="17"/>
      <c r="V659" s="17"/>
      <c r="W659" s="17"/>
      <c r="X659" s="17"/>
      <c r="Y659" s="17"/>
      <c r="Z659" s="17"/>
      <c r="AA659" s="17"/>
      <c r="AB659" s="17"/>
      <c r="AC659" s="17"/>
      <c r="AD659" s="17"/>
      <c r="AE659" s="17"/>
    </row>
    <row r="660" spans="1:31" x14ac:dyDescent="0.25">
      <c r="A660" s="127"/>
      <c r="B660" s="17"/>
      <c r="C660" s="17"/>
      <c r="D660" s="17"/>
      <c r="E660" s="17"/>
      <c r="F660" s="451"/>
      <c r="G660" s="451"/>
      <c r="H660" s="451"/>
      <c r="I660" s="451"/>
      <c r="J660" s="17"/>
      <c r="K660" s="17"/>
      <c r="L660" s="18"/>
      <c r="M660" s="17"/>
      <c r="N660" s="17"/>
      <c r="O660" s="17"/>
      <c r="P660" s="17"/>
      <c r="Q660" s="17"/>
      <c r="R660" s="17"/>
      <c r="S660" s="17"/>
      <c r="T660" s="17"/>
      <c r="U660" s="17"/>
      <c r="V660" s="17"/>
      <c r="W660" s="17"/>
      <c r="X660" s="17"/>
      <c r="Y660" s="17"/>
      <c r="Z660" s="17"/>
      <c r="AA660" s="17"/>
      <c r="AB660" s="17"/>
      <c r="AC660" s="17"/>
      <c r="AD660" s="17"/>
      <c r="AE660" s="17"/>
    </row>
    <row r="661" spans="1:31" x14ac:dyDescent="0.25">
      <c r="A661" s="127"/>
      <c r="B661" s="17"/>
      <c r="C661" s="17"/>
      <c r="D661" s="17"/>
      <c r="E661" s="17"/>
      <c r="F661" s="451"/>
      <c r="G661" s="451"/>
      <c r="H661" s="451"/>
      <c r="I661" s="451"/>
      <c r="J661" s="17"/>
      <c r="K661" s="17"/>
      <c r="L661" s="18"/>
      <c r="M661" s="17"/>
      <c r="N661" s="17"/>
      <c r="O661" s="17"/>
      <c r="P661" s="17"/>
      <c r="Q661" s="17"/>
      <c r="R661" s="17"/>
      <c r="S661" s="17"/>
      <c r="T661" s="17"/>
      <c r="U661" s="17"/>
      <c r="V661" s="17"/>
      <c r="W661" s="17"/>
      <c r="X661" s="17"/>
      <c r="Y661" s="17"/>
      <c r="Z661" s="17"/>
      <c r="AA661" s="17"/>
      <c r="AB661" s="17"/>
      <c r="AC661" s="17"/>
      <c r="AD661" s="17"/>
      <c r="AE661" s="17"/>
    </row>
    <row r="662" spans="1:31" x14ac:dyDescent="0.25">
      <c r="A662" s="127"/>
      <c r="B662" s="17"/>
      <c r="C662" s="17"/>
      <c r="D662" s="17"/>
      <c r="E662" s="17"/>
      <c r="F662" s="451"/>
      <c r="G662" s="451"/>
      <c r="H662" s="451"/>
      <c r="I662" s="451"/>
      <c r="J662" s="17"/>
      <c r="K662" s="17"/>
      <c r="L662" s="18"/>
      <c r="M662" s="17"/>
      <c r="N662" s="17"/>
      <c r="O662" s="17"/>
      <c r="P662" s="17"/>
      <c r="Q662" s="17"/>
      <c r="R662" s="17"/>
      <c r="S662" s="17"/>
      <c r="T662" s="17"/>
      <c r="U662" s="17"/>
      <c r="V662" s="17"/>
      <c r="W662" s="17"/>
      <c r="X662" s="17"/>
      <c r="Y662" s="17"/>
      <c r="Z662" s="17"/>
      <c r="AA662" s="17"/>
      <c r="AB662" s="17"/>
      <c r="AC662" s="17"/>
      <c r="AD662" s="17"/>
      <c r="AE662" s="17"/>
    </row>
    <row r="663" spans="1:31" x14ac:dyDescent="0.25">
      <c r="A663" s="127"/>
      <c r="B663" s="17"/>
      <c r="C663" s="17"/>
      <c r="D663" s="17"/>
      <c r="E663" s="17"/>
      <c r="F663" s="451"/>
      <c r="G663" s="451"/>
      <c r="H663" s="451"/>
      <c r="I663" s="451"/>
      <c r="J663" s="17"/>
      <c r="K663" s="17"/>
      <c r="L663" s="18"/>
      <c r="M663" s="17"/>
      <c r="N663" s="17"/>
      <c r="O663" s="17"/>
      <c r="P663" s="17"/>
      <c r="Q663" s="17"/>
      <c r="R663" s="17"/>
      <c r="S663" s="17"/>
      <c r="T663" s="17"/>
      <c r="U663" s="17"/>
      <c r="V663" s="17"/>
      <c r="W663" s="17"/>
      <c r="X663" s="17"/>
      <c r="Y663" s="17"/>
      <c r="Z663" s="17"/>
      <c r="AA663" s="17"/>
      <c r="AB663" s="17"/>
      <c r="AC663" s="17"/>
      <c r="AD663" s="17"/>
      <c r="AE663" s="17"/>
    </row>
    <row r="664" spans="1:31" x14ac:dyDescent="0.25">
      <c r="A664" s="127"/>
      <c r="B664" s="17"/>
      <c r="C664" s="17"/>
      <c r="D664" s="17"/>
      <c r="E664" s="17"/>
      <c r="F664" s="451"/>
      <c r="G664" s="451"/>
      <c r="H664" s="451"/>
      <c r="I664" s="451"/>
      <c r="J664" s="17"/>
      <c r="K664" s="17"/>
      <c r="L664" s="18"/>
      <c r="M664" s="17"/>
      <c r="N664" s="17"/>
      <c r="O664" s="17"/>
      <c r="P664" s="17"/>
      <c r="Q664" s="17"/>
      <c r="R664" s="17"/>
      <c r="S664" s="17"/>
      <c r="T664" s="17"/>
      <c r="U664" s="17"/>
      <c r="V664" s="17"/>
      <c r="W664" s="17"/>
      <c r="X664" s="17"/>
      <c r="Y664" s="17"/>
      <c r="Z664" s="17"/>
      <c r="AA664" s="17"/>
      <c r="AB664" s="17"/>
      <c r="AC664" s="17"/>
      <c r="AD664" s="17"/>
      <c r="AE664" s="17"/>
    </row>
    <row r="665" spans="1:31" x14ac:dyDescent="0.25">
      <c r="A665" s="127"/>
      <c r="B665" s="17"/>
      <c r="C665" s="17"/>
      <c r="D665" s="17"/>
      <c r="E665" s="17"/>
      <c r="F665" s="451"/>
      <c r="G665" s="451"/>
      <c r="H665" s="451"/>
      <c r="I665" s="451"/>
      <c r="J665" s="17"/>
      <c r="K665" s="17"/>
      <c r="L665" s="18"/>
      <c r="M665" s="17"/>
      <c r="N665" s="17"/>
      <c r="O665" s="17"/>
      <c r="P665" s="17"/>
      <c r="Q665" s="17"/>
      <c r="R665" s="17"/>
      <c r="S665" s="17"/>
      <c r="T665" s="17"/>
      <c r="U665" s="17"/>
      <c r="V665" s="17"/>
      <c r="W665" s="17"/>
      <c r="X665" s="17"/>
      <c r="Y665" s="17"/>
      <c r="Z665" s="17"/>
      <c r="AA665" s="17"/>
      <c r="AB665" s="17"/>
      <c r="AC665" s="17"/>
      <c r="AD665" s="17"/>
      <c r="AE665" s="17"/>
    </row>
    <row r="666" spans="1:31" x14ac:dyDescent="0.25">
      <c r="A666" s="127"/>
      <c r="B666" s="17"/>
      <c r="C666" s="17"/>
      <c r="D666" s="17"/>
      <c r="E666" s="17"/>
      <c r="F666" s="451"/>
      <c r="G666" s="451"/>
      <c r="H666" s="451"/>
      <c r="I666" s="451"/>
      <c r="J666" s="17"/>
      <c r="K666" s="17"/>
      <c r="L666" s="18"/>
      <c r="M666" s="17"/>
      <c r="N666" s="17"/>
      <c r="O666" s="17"/>
      <c r="P666" s="17"/>
      <c r="Q666" s="17"/>
      <c r="R666" s="17"/>
      <c r="S666" s="17"/>
      <c r="T666" s="17"/>
      <c r="U666" s="17"/>
      <c r="V666" s="17"/>
      <c r="W666" s="17"/>
      <c r="X666" s="17"/>
      <c r="Y666" s="17"/>
      <c r="Z666" s="17"/>
      <c r="AA666" s="17"/>
      <c r="AB666" s="17"/>
      <c r="AC666" s="17"/>
      <c r="AD666" s="17"/>
      <c r="AE666" s="17"/>
    </row>
    <row r="667" spans="1:31" x14ac:dyDescent="0.25">
      <c r="A667" s="127"/>
      <c r="B667" s="17"/>
      <c r="C667" s="17"/>
      <c r="D667" s="17"/>
      <c r="E667" s="17"/>
      <c r="F667" s="451"/>
      <c r="G667" s="451"/>
      <c r="H667" s="451"/>
      <c r="I667" s="451"/>
      <c r="J667" s="17"/>
      <c r="K667" s="17"/>
      <c r="L667" s="18"/>
      <c r="M667" s="17"/>
      <c r="N667" s="17"/>
      <c r="O667" s="17"/>
      <c r="P667" s="17"/>
      <c r="Q667" s="17"/>
      <c r="R667" s="17"/>
      <c r="S667" s="17"/>
      <c r="T667" s="17"/>
      <c r="U667" s="17"/>
      <c r="V667" s="17"/>
      <c r="W667" s="17"/>
      <c r="X667" s="17"/>
      <c r="Y667" s="17"/>
      <c r="Z667" s="17"/>
      <c r="AA667" s="17"/>
      <c r="AB667" s="17"/>
      <c r="AC667" s="17"/>
      <c r="AD667" s="17"/>
      <c r="AE667" s="17"/>
    </row>
    <row r="668" spans="1:31" x14ac:dyDescent="0.25">
      <c r="A668" s="127"/>
      <c r="B668" s="17"/>
      <c r="C668" s="17"/>
      <c r="D668" s="17"/>
      <c r="E668" s="17"/>
      <c r="F668" s="451"/>
      <c r="G668" s="451"/>
      <c r="H668" s="451"/>
      <c r="I668" s="451"/>
      <c r="J668" s="17"/>
      <c r="K668" s="17"/>
      <c r="L668" s="18"/>
      <c r="M668" s="17"/>
      <c r="N668" s="17"/>
      <c r="O668" s="17"/>
      <c r="P668" s="17"/>
      <c r="Q668" s="17"/>
      <c r="R668" s="17"/>
      <c r="S668" s="17"/>
      <c r="T668" s="17"/>
      <c r="U668" s="17"/>
      <c r="V668" s="17"/>
      <c r="W668" s="17"/>
      <c r="X668" s="17"/>
      <c r="Y668" s="17"/>
      <c r="Z668" s="17"/>
      <c r="AA668" s="17"/>
      <c r="AB668" s="17"/>
      <c r="AC668" s="17"/>
      <c r="AD668" s="17"/>
      <c r="AE668" s="17"/>
    </row>
    <row r="669" spans="1:31" x14ac:dyDescent="0.25">
      <c r="A669" s="127"/>
      <c r="B669" s="17"/>
      <c r="C669" s="17"/>
      <c r="D669" s="17"/>
      <c r="E669" s="17"/>
      <c r="F669" s="451"/>
      <c r="G669" s="451"/>
      <c r="H669" s="451"/>
      <c r="I669" s="451"/>
      <c r="J669" s="17"/>
      <c r="K669" s="17"/>
      <c r="L669" s="18"/>
      <c r="M669" s="17"/>
      <c r="N669" s="17"/>
      <c r="O669" s="17"/>
      <c r="P669" s="17"/>
      <c r="Q669" s="17"/>
      <c r="R669" s="17"/>
      <c r="S669" s="17"/>
      <c r="T669" s="17"/>
      <c r="U669" s="17"/>
      <c r="V669" s="17"/>
      <c r="W669" s="17"/>
      <c r="X669" s="17"/>
      <c r="Y669" s="17"/>
      <c r="Z669" s="17"/>
      <c r="AA669" s="17"/>
      <c r="AB669" s="17"/>
      <c r="AC669" s="17"/>
      <c r="AD669" s="17"/>
      <c r="AE669" s="17"/>
    </row>
    <row r="670" spans="1:31" x14ac:dyDescent="0.25">
      <c r="A670" s="127"/>
      <c r="B670" s="17"/>
      <c r="C670" s="17"/>
      <c r="D670" s="17"/>
      <c r="E670" s="17"/>
      <c r="F670" s="451"/>
      <c r="G670" s="451"/>
      <c r="H670" s="451"/>
      <c r="I670" s="451"/>
      <c r="J670" s="17"/>
      <c r="K670" s="17"/>
      <c r="L670" s="18"/>
      <c r="M670" s="17"/>
      <c r="N670" s="17"/>
      <c r="O670" s="17"/>
      <c r="P670" s="17"/>
      <c r="Q670" s="17"/>
      <c r="R670" s="17"/>
      <c r="S670" s="17"/>
      <c r="T670" s="17"/>
      <c r="U670" s="17"/>
      <c r="V670" s="17"/>
      <c r="W670" s="17"/>
      <c r="X670" s="17"/>
      <c r="Y670" s="17"/>
      <c r="Z670" s="17"/>
      <c r="AA670" s="17"/>
      <c r="AB670" s="17"/>
      <c r="AC670" s="17"/>
      <c r="AD670" s="17"/>
      <c r="AE670" s="17"/>
    </row>
    <row r="671" spans="1:31" x14ac:dyDescent="0.25">
      <c r="A671" s="127"/>
      <c r="B671" s="17"/>
      <c r="C671" s="17"/>
      <c r="D671" s="17"/>
      <c r="E671" s="17"/>
      <c r="F671" s="451"/>
      <c r="G671" s="451"/>
      <c r="H671" s="451"/>
      <c r="I671" s="451"/>
      <c r="J671" s="17"/>
      <c r="K671" s="17"/>
      <c r="L671" s="18"/>
      <c r="M671" s="17"/>
      <c r="N671" s="17"/>
      <c r="O671" s="17"/>
      <c r="P671" s="17"/>
      <c r="Q671" s="17"/>
      <c r="R671" s="17"/>
      <c r="S671" s="17"/>
      <c r="T671" s="17"/>
      <c r="U671" s="17"/>
      <c r="V671" s="17"/>
      <c r="W671" s="17"/>
      <c r="X671" s="17"/>
      <c r="Y671" s="17"/>
      <c r="Z671" s="17"/>
      <c r="AA671" s="17"/>
      <c r="AB671" s="17"/>
      <c r="AC671" s="17"/>
      <c r="AD671" s="17"/>
      <c r="AE671" s="17"/>
    </row>
    <row r="672" spans="1:31" x14ac:dyDescent="0.25">
      <c r="A672" s="127"/>
      <c r="B672" s="17"/>
      <c r="C672" s="17"/>
      <c r="D672" s="17"/>
      <c r="E672" s="17"/>
      <c r="F672" s="451"/>
      <c r="G672" s="451"/>
      <c r="H672" s="451"/>
      <c r="I672" s="451"/>
      <c r="J672" s="17"/>
      <c r="K672" s="17"/>
      <c r="L672" s="18"/>
      <c r="M672" s="17"/>
      <c r="N672" s="17"/>
      <c r="O672" s="17"/>
      <c r="P672" s="17"/>
      <c r="Q672" s="17"/>
      <c r="R672" s="17"/>
      <c r="S672" s="17"/>
      <c r="T672" s="17"/>
      <c r="U672" s="17"/>
      <c r="V672" s="17"/>
      <c r="W672" s="17"/>
      <c r="X672" s="17"/>
      <c r="Y672" s="17"/>
      <c r="Z672" s="17"/>
      <c r="AA672" s="17"/>
      <c r="AB672" s="17"/>
      <c r="AC672" s="17"/>
      <c r="AD672" s="17"/>
      <c r="AE672" s="17"/>
    </row>
    <row r="673" spans="1:31" x14ac:dyDescent="0.25">
      <c r="A673" s="127"/>
      <c r="B673" s="17"/>
      <c r="C673" s="17"/>
      <c r="D673" s="17"/>
      <c r="E673" s="17"/>
      <c r="F673" s="451"/>
      <c r="G673" s="451"/>
      <c r="H673" s="451"/>
      <c r="I673" s="451"/>
      <c r="J673" s="17"/>
      <c r="K673" s="17"/>
      <c r="L673" s="18"/>
      <c r="M673" s="17"/>
      <c r="N673" s="17"/>
      <c r="O673" s="17"/>
      <c r="P673" s="17"/>
      <c r="Q673" s="17"/>
      <c r="R673" s="17"/>
      <c r="S673" s="17"/>
      <c r="T673" s="17"/>
      <c r="U673" s="17"/>
      <c r="V673" s="17"/>
      <c r="W673" s="17"/>
      <c r="X673" s="17"/>
      <c r="Y673" s="17"/>
      <c r="Z673" s="17"/>
      <c r="AA673" s="17"/>
      <c r="AB673" s="17"/>
      <c r="AC673" s="17"/>
      <c r="AD673" s="17"/>
      <c r="AE673" s="17"/>
    </row>
    <row r="674" spans="1:31" x14ac:dyDescent="0.25">
      <c r="A674" s="127"/>
      <c r="B674" s="17"/>
      <c r="C674" s="17"/>
      <c r="D674" s="17"/>
      <c r="E674" s="17"/>
      <c r="F674" s="451"/>
      <c r="G674" s="451"/>
      <c r="H674" s="451"/>
      <c r="I674" s="451"/>
      <c r="J674" s="17"/>
      <c r="K674" s="17"/>
      <c r="L674" s="18"/>
      <c r="M674" s="17"/>
      <c r="N674" s="17"/>
      <c r="O674" s="17"/>
      <c r="P674" s="17"/>
      <c r="Q674" s="17"/>
      <c r="R674" s="17"/>
      <c r="S674" s="17"/>
      <c r="T674" s="17"/>
      <c r="U674" s="17"/>
      <c r="V674" s="17"/>
      <c r="W674" s="17"/>
      <c r="X674" s="17"/>
      <c r="Y674" s="17"/>
      <c r="Z674" s="17"/>
      <c r="AA674" s="17"/>
      <c r="AB674" s="17"/>
      <c r="AC674" s="17"/>
      <c r="AD674" s="17"/>
      <c r="AE674" s="17"/>
    </row>
    <row r="675" spans="1:31" x14ac:dyDescent="0.25">
      <c r="A675" s="127"/>
      <c r="B675" s="17"/>
      <c r="C675" s="17"/>
      <c r="D675" s="17"/>
      <c r="E675" s="17"/>
      <c r="F675" s="451"/>
      <c r="G675" s="451"/>
      <c r="H675" s="451"/>
      <c r="I675" s="451"/>
      <c r="J675" s="17"/>
      <c r="K675" s="17"/>
      <c r="L675" s="18"/>
      <c r="M675" s="17"/>
      <c r="N675" s="17"/>
      <c r="O675" s="17"/>
      <c r="P675" s="17"/>
      <c r="Q675" s="17"/>
      <c r="R675" s="17"/>
      <c r="S675" s="17"/>
      <c r="T675" s="17"/>
      <c r="U675" s="17"/>
      <c r="V675" s="17"/>
      <c r="W675" s="17"/>
      <c r="X675" s="17"/>
      <c r="Y675" s="17"/>
      <c r="Z675" s="17"/>
      <c r="AA675" s="17"/>
      <c r="AB675" s="17"/>
      <c r="AC675" s="17"/>
      <c r="AD675" s="17"/>
      <c r="AE675" s="17"/>
    </row>
    <row r="676" spans="1:31" x14ac:dyDescent="0.25">
      <c r="A676" s="127"/>
      <c r="B676" s="17"/>
      <c r="C676" s="17"/>
      <c r="D676" s="17"/>
      <c r="E676" s="17"/>
      <c r="F676" s="451"/>
      <c r="G676" s="451"/>
      <c r="H676" s="451"/>
      <c r="I676" s="451"/>
      <c r="J676" s="17"/>
      <c r="K676" s="17"/>
      <c r="L676" s="18"/>
      <c r="M676" s="17"/>
      <c r="N676" s="17"/>
      <c r="O676" s="17"/>
      <c r="P676" s="17"/>
      <c r="Q676" s="17"/>
      <c r="R676" s="17"/>
      <c r="S676" s="17"/>
      <c r="T676" s="17"/>
      <c r="U676" s="17"/>
      <c r="V676" s="17"/>
      <c r="W676" s="17"/>
      <c r="X676" s="17"/>
      <c r="Y676" s="17"/>
      <c r="Z676" s="17"/>
      <c r="AA676" s="17"/>
      <c r="AB676" s="17"/>
      <c r="AC676" s="17"/>
      <c r="AD676" s="17"/>
      <c r="AE676" s="17"/>
    </row>
    <row r="677" spans="1:31" x14ac:dyDescent="0.25">
      <c r="A677" s="127"/>
      <c r="B677" s="17"/>
      <c r="C677" s="17"/>
      <c r="D677" s="17"/>
      <c r="E677" s="17"/>
      <c r="F677" s="451"/>
      <c r="G677" s="451"/>
      <c r="H677" s="451"/>
      <c r="I677" s="451"/>
      <c r="J677" s="17"/>
      <c r="K677" s="17"/>
      <c r="L677" s="18"/>
      <c r="M677" s="17"/>
      <c r="N677" s="17"/>
      <c r="O677" s="17"/>
      <c r="P677" s="17"/>
      <c r="Q677" s="17"/>
      <c r="R677" s="17"/>
      <c r="S677" s="17"/>
      <c r="T677" s="17"/>
      <c r="U677" s="17"/>
      <c r="V677" s="17"/>
      <c r="W677" s="17"/>
      <c r="X677" s="17"/>
      <c r="Y677" s="17"/>
      <c r="Z677" s="17"/>
      <c r="AA677" s="17"/>
      <c r="AB677" s="17"/>
      <c r="AC677" s="17"/>
      <c r="AD677" s="17"/>
      <c r="AE677" s="17"/>
    </row>
    <row r="678" spans="1:31" x14ac:dyDescent="0.25">
      <c r="A678" s="127"/>
      <c r="B678" s="17"/>
      <c r="C678" s="17"/>
      <c r="D678" s="17"/>
      <c r="E678" s="17"/>
      <c r="F678" s="451"/>
      <c r="G678" s="451"/>
      <c r="H678" s="451"/>
      <c r="I678" s="451"/>
      <c r="J678" s="17"/>
      <c r="K678" s="17"/>
      <c r="L678" s="18"/>
      <c r="M678" s="17"/>
      <c r="N678" s="17"/>
      <c r="O678" s="17"/>
      <c r="P678" s="17"/>
      <c r="Q678" s="17"/>
      <c r="R678" s="17"/>
      <c r="S678" s="17"/>
      <c r="T678" s="17"/>
      <c r="U678" s="17"/>
      <c r="V678" s="17"/>
      <c r="W678" s="17"/>
      <c r="X678" s="17"/>
      <c r="Y678" s="17"/>
      <c r="Z678" s="17"/>
      <c r="AA678" s="17"/>
      <c r="AB678" s="17"/>
      <c r="AC678" s="17"/>
      <c r="AD678" s="17"/>
      <c r="AE678" s="17"/>
    </row>
    <row r="679" spans="1:31" x14ac:dyDescent="0.25">
      <c r="A679" s="127"/>
      <c r="B679" s="17"/>
      <c r="C679" s="17"/>
      <c r="D679" s="17"/>
      <c r="E679" s="17"/>
      <c r="F679" s="451"/>
      <c r="G679" s="451"/>
      <c r="H679" s="451"/>
      <c r="I679" s="451"/>
      <c r="J679" s="17"/>
      <c r="K679" s="17"/>
      <c r="L679" s="18"/>
      <c r="M679" s="17"/>
      <c r="N679" s="17"/>
      <c r="O679" s="17"/>
      <c r="P679" s="17"/>
      <c r="Q679" s="17"/>
      <c r="R679" s="17"/>
      <c r="S679" s="17"/>
      <c r="T679" s="17"/>
      <c r="U679" s="17"/>
      <c r="V679" s="17"/>
      <c r="W679" s="17"/>
      <c r="X679" s="17"/>
      <c r="Y679" s="17"/>
      <c r="Z679" s="17"/>
      <c r="AA679" s="17"/>
      <c r="AB679" s="17"/>
      <c r="AC679" s="17"/>
      <c r="AD679" s="17"/>
      <c r="AE679" s="17"/>
    </row>
    <row r="680" spans="1:31" x14ac:dyDescent="0.25">
      <c r="A680" s="127"/>
      <c r="B680" s="17"/>
      <c r="C680" s="17"/>
      <c r="D680" s="17"/>
      <c r="E680" s="17"/>
      <c r="F680" s="451"/>
      <c r="G680" s="451"/>
      <c r="H680" s="451"/>
      <c r="I680" s="451"/>
      <c r="J680" s="17"/>
      <c r="K680" s="17"/>
      <c r="L680" s="18"/>
      <c r="M680" s="17"/>
      <c r="N680" s="17"/>
      <c r="O680" s="17"/>
      <c r="P680" s="17"/>
      <c r="Q680" s="17"/>
      <c r="R680" s="17"/>
      <c r="S680" s="17"/>
      <c r="T680" s="17"/>
      <c r="U680" s="17"/>
      <c r="V680" s="17"/>
      <c r="W680" s="17"/>
      <c r="X680" s="17"/>
      <c r="Y680" s="17"/>
      <c r="Z680" s="17"/>
      <c r="AA680" s="17"/>
      <c r="AB680" s="17"/>
      <c r="AC680" s="17"/>
      <c r="AD680" s="17"/>
      <c r="AE680" s="17"/>
    </row>
    <row r="681" spans="1:31" x14ac:dyDescent="0.25">
      <c r="A681" s="127"/>
      <c r="B681" s="17"/>
      <c r="C681" s="17"/>
      <c r="D681" s="17"/>
      <c r="E681" s="17"/>
      <c r="F681" s="451"/>
      <c r="G681" s="451"/>
      <c r="H681" s="451"/>
      <c r="I681" s="451"/>
      <c r="J681" s="17"/>
      <c r="K681" s="17"/>
      <c r="L681" s="18"/>
      <c r="M681" s="17"/>
      <c r="N681" s="17"/>
      <c r="O681" s="17"/>
      <c r="P681" s="17"/>
      <c r="Q681" s="17"/>
      <c r="R681" s="17"/>
      <c r="S681" s="17"/>
      <c r="T681" s="17"/>
      <c r="U681" s="17"/>
      <c r="V681" s="17"/>
      <c r="W681" s="17"/>
      <c r="X681" s="17"/>
      <c r="Y681" s="17"/>
      <c r="Z681" s="17"/>
      <c r="AA681" s="17"/>
      <c r="AB681" s="17"/>
      <c r="AC681" s="17"/>
      <c r="AD681" s="17"/>
      <c r="AE681" s="17"/>
    </row>
    <row r="682" spans="1:31" x14ac:dyDescent="0.25">
      <c r="A682" s="127"/>
      <c r="B682" s="17"/>
      <c r="C682" s="17"/>
      <c r="D682" s="17"/>
      <c r="E682" s="17"/>
      <c r="F682" s="451"/>
      <c r="G682" s="451"/>
      <c r="H682" s="451"/>
      <c r="I682" s="451"/>
      <c r="J682" s="17"/>
      <c r="K682" s="17"/>
      <c r="L682" s="18"/>
      <c r="M682" s="17"/>
      <c r="N682" s="17"/>
      <c r="O682" s="17"/>
      <c r="P682" s="17"/>
      <c r="Q682" s="17"/>
      <c r="R682" s="17"/>
      <c r="S682" s="17"/>
      <c r="T682" s="17"/>
      <c r="U682" s="17"/>
      <c r="V682" s="17"/>
      <c r="W682" s="17"/>
      <c r="X682" s="17"/>
      <c r="Y682" s="17"/>
      <c r="Z682" s="17"/>
      <c r="AA682" s="17"/>
      <c r="AB682" s="17"/>
      <c r="AC682" s="17"/>
      <c r="AD682" s="17"/>
      <c r="AE682" s="17"/>
    </row>
    <row r="683" spans="1:31" x14ac:dyDescent="0.25">
      <c r="A683" s="127"/>
      <c r="B683" s="17"/>
      <c r="C683" s="17"/>
      <c r="D683" s="17"/>
      <c r="E683" s="17"/>
      <c r="F683" s="451"/>
      <c r="G683" s="451"/>
      <c r="H683" s="451"/>
      <c r="I683" s="451"/>
      <c r="J683" s="17"/>
      <c r="K683" s="17"/>
      <c r="L683" s="18"/>
      <c r="M683" s="17"/>
      <c r="N683" s="17"/>
      <c r="O683" s="17"/>
      <c r="P683" s="17"/>
      <c r="Q683" s="17"/>
      <c r="R683" s="17"/>
      <c r="S683" s="17"/>
      <c r="T683" s="17"/>
      <c r="U683" s="17"/>
      <c r="V683" s="17"/>
      <c r="W683" s="17"/>
      <c r="X683" s="17"/>
      <c r="Y683" s="17"/>
      <c r="Z683" s="17"/>
      <c r="AA683" s="17"/>
      <c r="AB683" s="17"/>
      <c r="AC683" s="17"/>
      <c r="AD683" s="17"/>
      <c r="AE683" s="17"/>
    </row>
    <row r="684" spans="1:31" x14ac:dyDescent="0.25">
      <c r="A684" s="127"/>
      <c r="B684" s="17"/>
      <c r="C684" s="17"/>
      <c r="D684" s="17"/>
      <c r="E684" s="17"/>
      <c r="F684" s="451"/>
      <c r="G684" s="451"/>
      <c r="H684" s="451"/>
      <c r="I684" s="451"/>
      <c r="J684" s="17"/>
      <c r="K684" s="17"/>
      <c r="L684" s="18"/>
      <c r="M684" s="17"/>
      <c r="N684" s="17"/>
      <c r="O684" s="17"/>
      <c r="P684" s="17"/>
      <c r="Q684" s="17"/>
      <c r="R684" s="17"/>
      <c r="S684" s="17"/>
      <c r="T684" s="17"/>
      <c r="U684" s="17"/>
      <c r="V684" s="17"/>
      <c r="W684" s="17"/>
      <c r="X684" s="17"/>
      <c r="Y684" s="17"/>
      <c r="Z684" s="17"/>
      <c r="AA684" s="17"/>
      <c r="AB684" s="17"/>
      <c r="AC684" s="17"/>
      <c r="AD684" s="17"/>
      <c r="AE684" s="17"/>
    </row>
    <row r="685" spans="1:31" x14ac:dyDescent="0.25">
      <c r="A685" s="127"/>
      <c r="B685" s="17"/>
      <c r="C685" s="17"/>
      <c r="D685" s="17"/>
      <c r="E685" s="17"/>
      <c r="F685" s="451"/>
      <c r="G685" s="451"/>
      <c r="H685" s="451"/>
      <c r="I685" s="451"/>
      <c r="J685" s="17"/>
      <c r="K685" s="17"/>
      <c r="L685" s="18"/>
      <c r="M685" s="17"/>
      <c r="N685" s="17"/>
      <c r="O685" s="17"/>
      <c r="P685" s="17"/>
      <c r="Q685" s="17"/>
      <c r="R685" s="17"/>
      <c r="S685" s="17"/>
      <c r="T685" s="17"/>
      <c r="U685" s="17"/>
      <c r="V685" s="17"/>
      <c r="W685" s="17"/>
      <c r="X685" s="17"/>
      <c r="Y685" s="17"/>
      <c r="Z685" s="17"/>
      <c r="AA685" s="17"/>
      <c r="AB685" s="17"/>
      <c r="AC685" s="17"/>
      <c r="AD685" s="17"/>
      <c r="AE685" s="17"/>
    </row>
    <row r="686" spans="1:31" x14ac:dyDescent="0.25">
      <c r="A686" s="127"/>
      <c r="B686" s="17"/>
      <c r="C686" s="17"/>
      <c r="D686" s="17"/>
      <c r="E686" s="17"/>
      <c r="F686" s="451"/>
      <c r="G686" s="451"/>
      <c r="H686" s="451"/>
      <c r="I686" s="451"/>
      <c r="J686" s="17"/>
      <c r="K686" s="17"/>
      <c r="L686" s="18"/>
      <c r="M686" s="17"/>
      <c r="N686" s="17"/>
      <c r="O686" s="17"/>
      <c r="P686" s="17"/>
      <c r="Q686" s="17"/>
      <c r="R686" s="17"/>
      <c r="S686" s="17"/>
      <c r="T686" s="17"/>
      <c r="U686" s="17"/>
      <c r="V686" s="17"/>
      <c r="W686" s="17"/>
      <c r="X686" s="17"/>
      <c r="Y686" s="17"/>
      <c r="Z686" s="17"/>
      <c r="AA686" s="17"/>
      <c r="AB686" s="17"/>
      <c r="AC686" s="17"/>
      <c r="AD686" s="17"/>
      <c r="AE686" s="17"/>
    </row>
    <row r="687" spans="1:31" x14ac:dyDescent="0.25">
      <c r="A687" s="127"/>
      <c r="B687" s="17"/>
      <c r="C687" s="17"/>
      <c r="D687" s="17"/>
      <c r="E687" s="17"/>
      <c r="F687" s="451"/>
      <c r="G687" s="451"/>
      <c r="H687" s="451"/>
      <c r="I687" s="451"/>
      <c r="J687" s="17"/>
      <c r="K687" s="17"/>
      <c r="L687" s="18"/>
      <c r="M687" s="17"/>
      <c r="N687" s="17"/>
      <c r="O687" s="17"/>
      <c r="P687" s="17"/>
      <c r="Q687" s="17"/>
      <c r="R687" s="17"/>
      <c r="S687" s="17"/>
      <c r="T687" s="17"/>
      <c r="U687" s="17"/>
      <c r="V687" s="17"/>
      <c r="W687" s="17"/>
      <c r="X687" s="17"/>
      <c r="Y687" s="17"/>
      <c r="Z687" s="17"/>
      <c r="AA687" s="17"/>
      <c r="AB687" s="17"/>
      <c r="AC687" s="17"/>
      <c r="AD687" s="17"/>
      <c r="AE687" s="17"/>
    </row>
    <row r="688" spans="1:31" x14ac:dyDescent="0.25">
      <c r="A688" s="127"/>
      <c r="B688" s="17"/>
      <c r="C688" s="17"/>
      <c r="D688" s="17"/>
      <c r="E688" s="17"/>
      <c r="F688" s="451"/>
      <c r="G688" s="451"/>
      <c r="H688" s="451"/>
      <c r="I688" s="451"/>
      <c r="J688" s="17"/>
      <c r="K688" s="17"/>
      <c r="L688" s="18"/>
      <c r="M688" s="17"/>
      <c r="N688" s="17"/>
      <c r="O688" s="17"/>
      <c r="P688" s="17"/>
      <c r="Q688" s="17"/>
      <c r="R688" s="17"/>
      <c r="S688" s="17"/>
      <c r="T688" s="17"/>
      <c r="U688" s="17"/>
      <c r="V688" s="17"/>
      <c r="W688" s="17"/>
      <c r="X688" s="17"/>
      <c r="Y688" s="17"/>
      <c r="Z688" s="17"/>
      <c r="AA688" s="17"/>
      <c r="AB688" s="17"/>
      <c r="AC688" s="17"/>
      <c r="AD688" s="17"/>
      <c r="AE688" s="17"/>
    </row>
    <row r="689" spans="1:31" x14ac:dyDescent="0.25">
      <c r="A689" s="127"/>
      <c r="B689" s="17"/>
      <c r="C689" s="17"/>
      <c r="D689" s="17"/>
      <c r="E689" s="17"/>
      <c r="F689" s="451"/>
      <c r="G689" s="451"/>
      <c r="H689" s="451"/>
      <c r="I689" s="451"/>
      <c r="J689" s="17"/>
      <c r="K689" s="17"/>
      <c r="L689" s="18"/>
      <c r="M689" s="17"/>
      <c r="N689" s="17"/>
      <c r="O689" s="17"/>
      <c r="P689" s="17"/>
      <c r="Q689" s="17"/>
      <c r="R689" s="17"/>
      <c r="S689" s="17"/>
      <c r="T689" s="17"/>
      <c r="U689" s="17"/>
      <c r="V689" s="17"/>
      <c r="W689" s="17"/>
      <c r="X689" s="17"/>
      <c r="Y689" s="17"/>
      <c r="Z689" s="17"/>
      <c r="AA689" s="17"/>
      <c r="AB689" s="17"/>
      <c r="AC689" s="17"/>
      <c r="AD689" s="17"/>
      <c r="AE689" s="17"/>
    </row>
    <row r="690" spans="1:31" x14ac:dyDescent="0.25">
      <c r="A690" s="127"/>
      <c r="B690" s="17"/>
      <c r="C690" s="17"/>
      <c r="D690" s="17"/>
      <c r="E690" s="17"/>
      <c r="F690" s="451"/>
      <c r="G690" s="451"/>
      <c r="H690" s="451"/>
      <c r="I690" s="451"/>
      <c r="J690" s="17"/>
      <c r="K690" s="17"/>
      <c r="L690" s="18"/>
      <c r="M690" s="17"/>
      <c r="N690" s="17"/>
      <c r="O690" s="17"/>
      <c r="P690" s="17"/>
      <c r="Q690" s="17"/>
      <c r="R690" s="17"/>
      <c r="S690" s="17"/>
      <c r="T690" s="17"/>
      <c r="U690" s="17"/>
      <c r="V690" s="17"/>
      <c r="W690" s="17"/>
      <c r="X690" s="17"/>
      <c r="Y690" s="17"/>
      <c r="Z690" s="17"/>
      <c r="AA690" s="17"/>
      <c r="AB690" s="17"/>
      <c r="AC690" s="17"/>
      <c r="AD690" s="17"/>
      <c r="AE690" s="17"/>
    </row>
    <row r="691" spans="1:31" x14ac:dyDescent="0.25">
      <c r="A691" s="127"/>
      <c r="B691" s="17"/>
      <c r="C691" s="17"/>
      <c r="D691" s="17"/>
      <c r="E691" s="17"/>
      <c r="F691" s="451"/>
      <c r="G691" s="451"/>
      <c r="H691" s="451"/>
      <c r="I691" s="451"/>
      <c r="J691" s="17"/>
      <c r="K691" s="17"/>
      <c r="L691" s="18"/>
      <c r="M691" s="17"/>
      <c r="N691" s="17"/>
      <c r="O691" s="17"/>
      <c r="P691" s="17"/>
      <c r="Q691" s="17"/>
      <c r="R691" s="17"/>
      <c r="S691" s="17"/>
      <c r="T691" s="17"/>
      <c r="U691" s="17"/>
      <c r="V691" s="17"/>
      <c r="W691" s="17"/>
      <c r="X691" s="17"/>
      <c r="Y691" s="17"/>
      <c r="Z691" s="17"/>
      <c r="AA691" s="17"/>
      <c r="AB691" s="17"/>
      <c r="AC691" s="17"/>
      <c r="AD691" s="17"/>
      <c r="AE691" s="17"/>
    </row>
    <row r="692" spans="1:31" x14ac:dyDescent="0.25">
      <c r="A692" s="127"/>
      <c r="B692" s="17"/>
      <c r="C692" s="17"/>
      <c r="D692" s="17"/>
      <c r="E692" s="17"/>
      <c r="F692" s="451"/>
      <c r="G692" s="451"/>
      <c r="H692" s="451"/>
      <c r="I692" s="451"/>
      <c r="J692" s="17"/>
      <c r="K692" s="17"/>
      <c r="L692" s="18"/>
      <c r="M692" s="17"/>
      <c r="N692" s="17"/>
      <c r="O692" s="17"/>
      <c r="P692" s="17"/>
      <c r="Q692" s="17"/>
      <c r="R692" s="17"/>
      <c r="S692" s="17"/>
      <c r="T692" s="17"/>
      <c r="U692" s="17"/>
      <c r="V692" s="17"/>
      <c r="W692" s="17"/>
      <c r="X692" s="17"/>
      <c r="Y692" s="17"/>
      <c r="Z692" s="17"/>
      <c r="AA692" s="17"/>
      <c r="AB692" s="17"/>
      <c r="AC692" s="17"/>
      <c r="AD692" s="17"/>
      <c r="AE692" s="17"/>
    </row>
    <row r="693" spans="1:31" x14ac:dyDescent="0.25">
      <c r="A693" s="127"/>
      <c r="B693" s="17"/>
      <c r="C693" s="17"/>
      <c r="D693" s="17"/>
      <c r="E693" s="17"/>
      <c r="F693" s="451"/>
      <c r="G693" s="451"/>
      <c r="H693" s="451"/>
      <c r="I693" s="451"/>
      <c r="J693" s="17"/>
      <c r="K693" s="17"/>
      <c r="L693" s="18"/>
      <c r="M693" s="17"/>
      <c r="N693" s="17"/>
      <c r="O693" s="17"/>
      <c r="P693" s="17"/>
      <c r="Q693" s="17"/>
      <c r="R693" s="17"/>
      <c r="S693" s="17"/>
      <c r="T693" s="17"/>
      <c r="U693" s="17"/>
      <c r="V693" s="17"/>
      <c r="W693" s="17"/>
      <c r="X693" s="17"/>
      <c r="Y693" s="17"/>
      <c r="Z693" s="17"/>
      <c r="AA693" s="17"/>
      <c r="AB693" s="17"/>
      <c r="AC693" s="17"/>
      <c r="AD693" s="17"/>
      <c r="AE693" s="17"/>
    </row>
    <row r="694" spans="1:31" x14ac:dyDescent="0.25">
      <c r="A694" s="127"/>
      <c r="B694" s="17"/>
      <c r="C694" s="17"/>
      <c r="D694" s="17"/>
      <c r="E694" s="17"/>
      <c r="F694" s="451"/>
      <c r="G694" s="451"/>
      <c r="H694" s="451"/>
      <c r="I694" s="451"/>
      <c r="J694" s="17"/>
      <c r="K694" s="17"/>
      <c r="L694" s="18"/>
      <c r="M694" s="17"/>
      <c r="N694" s="17"/>
      <c r="O694" s="17"/>
      <c r="P694" s="17"/>
      <c r="Q694" s="17"/>
      <c r="R694" s="17"/>
      <c r="S694" s="17"/>
      <c r="T694" s="17"/>
      <c r="U694" s="17"/>
      <c r="V694" s="17"/>
      <c r="W694" s="17"/>
      <c r="X694" s="17"/>
      <c r="Y694" s="17"/>
      <c r="Z694" s="17"/>
      <c r="AA694" s="17"/>
      <c r="AB694" s="17"/>
      <c r="AC694" s="17"/>
      <c r="AD694" s="17"/>
      <c r="AE694" s="17"/>
    </row>
    <row r="695" spans="1:31" x14ac:dyDescent="0.25">
      <c r="A695" s="127"/>
      <c r="B695" s="17"/>
      <c r="C695" s="17"/>
      <c r="D695" s="17"/>
      <c r="E695" s="17"/>
      <c r="F695" s="451"/>
      <c r="G695" s="451"/>
      <c r="H695" s="451"/>
      <c r="I695" s="451"/>
      <c r="J695" s="17"/>
      <c r="K695" s="17"/>
      <c r="L695" s="18"/>
      <c r="M695" s="17"/>
      <c r="N695" s="17"/>
      <c r="O695" s="17"/>
      <c r="P695" s="17"/>
      <c r="Q695" s="17"/>
      <c r="R695" s="17"/>
      <c r="S695" s="17"/>
      <c r="T695" s="17"/>
      <c r="U695" s="17"/>
      <c r="V695" s="17"/>
      <c r="W695" s="17"/>
      <c r="X695" s="17"/>
      <c r="Y695" s="17"/>
      <c r="Z695" s="17"/>
      <c r="AA695" s="17"/>
      <c r="AB695" s="17"/>
      <c r="AC695" s="17"/>
      <c r="AD695" s="17"/>
      <c r="AE695" s="17"/>
    </row>
    <row r="696" spans="1:31" x14ac:dyDescent="0.25">
      <c r="A696" s="127"/>
      <c r="B696" s="17"/>
      <c r="C696" s="17"/>
      <c r="D696" s="17"/>
      <c r="E696" s="17"/>
      <c r="F696" s="451"/>
      <c r="G696" s="451"/>
      <c r="H696" s="451"/>
      <c r="I696" s="451"/>
      <c r="J696" s="17"/>
      <c r="K696" s="17"/>
      <c r="L696" s="18"/>
      <c r="M696" s="17"/>
      <c r="N696" s="17"/>
      <c r="O696" s="17"/>
      <c r="P696" s="17"/>
      <c r="Q696" s="17"/>
      <c r="R696" s="17"/>
      <c r="S696" s="17"/>
      <c r="T696" s="17"/>
      <c r="U696" s="17"/>
      <c r="V696" s="17"/>
      <c r="W696" s="17"/>
      <c r="X696" s="17"/>
      <c r="Y696" s="17"/>
      <c r="Z696" s="17"/>
      <c r="AA696" s="17"/>
      <c r="AB696" s="17"/>
      <c r="AC696" s="17"/>
      <c r="AD696" s="17"/>
      <c r="AE696" s="17"/>
    </row>
    <row r="697" spans="1:31" x14ac:dyDescent="0.25">
      <c r="A697" s="127"/>
      <c r="B697" s="17"/>
      <c r="C697" s="17"/>
      <c r="D697" s="17"/>
      <c r="E697" s="17"/>
      <c r="F697" s="451"/>
      <c r="G697" s="451"/>
      <c r="H697" s="451"/>
      <c r="I697" s="451"/>
      <c r="J697" s="17"/>
      <c r="K697" s="17"/>
      <c r="L697" s="18"/>
      <c r="M697" s="17"/>
      <c r="N697" s="17"/>
      <c r="O697" s="17"/>
      <c r="P697" s="17"/>
      <c r="Q697" s="17"/>
      <c r="R697" s="17"/>
      <c r="S697" s="17"/>
      <c r="T697" s="17"/>
      <c r="U697" s="17"/>
      <c r="V697" s="17"/>
      <c r="W697" s="17"/>
      <c r="X697" s="17"/>
      <c r="Y697" s="17"/>
      <c r="Z697" s="17"/>
      <c r="AA697" s="17"/>
      <c r="AB697" s="17"/>
      <c r="AC697" s="17"/>
      <c r="AD697" s="17"/>
      <c r="AE697" s="17"/>
    </row>
    <row r="698" spans="1:31" x14ac:dyDescent="0.25">
      <c r="A698" s="127"/>
      <c r="B698" s="17"/>
      <c r="C698" s="17"/>
      <c r="D698" s="17"/>
      <c r="E698" s="17"/>
      <c r="F698" s="451"/>
      <c r="G698" s="451"/>
      <c r="H698" s="451"/>
      <c r="I698" s="451"/>
      <c r="J698" s="17"/>
      <c r="K698" s="17"/>
      <c r="L698" s="18"/>
      <c r="M698" s="17"/>
      <c r="N698" s="17"/>
      <c r="O698" s="17"/>
      <c r="P698" s="17"/>
      <c r="Q698" s="17"/>
      <c r="R698" s="17"/>
      <c r="S698" s="17"/>
      <c r="T698" s="17"/>
      <c r="U698" s="17"/>
      <c r="V698" s="17"/>
      <c r="W698" s="17"/>
      <c r="X698" s="17"/>
      <c r="Y698" s="17"/>
      <c r="Z698" s="17"/>
      <c r="AA698" s="17"/>
      <c r="AB698" s="17"/>
      <c r="AC698" s="17"/>
      <c r="AD698" s="17"/>
      <c r="AE698" s="17"/>
    </row>
    <row r="699" spans="1:31" x14ac:dyDescent="0.25">
      <c r="A699" s="127"/>
      <c r="B699" s="17"/>
      <c r="C699" s="17"/>
      <c r="D699" s="17"/>
      <c r="E699" s="17"/>
      <c r="F699" s="451"/>
      <c r="G699" s="451"/>
      <c r="H699" s="451"/>
      <c r="I699" s="451"/>
      <c r="J699" s="17"/>
      <c r="K699" s="17"/>
      <c r="L699" s="18"/>
      <c r="M699" s="17"/>
      <c r="N699" s="17"/>
      <c r="O699" s="17"/>
      <c r="P699" s="17"/>
      <c r="Q699" s="17"/>
      <c r="R699" s="17"/>
      <c r="S699" s="17"/>
      <c r="T699" s="17"/>
      <c r="U699" s="17"/>
      <c r="V699" s="17"/>
      <c r="W699" s="17"/>
      <c r="X699" s="17"/>
      <c r="Y699" s="17"/>
      <c r="Z699" s="17"/>
      <c r="AA699" s="17"/>
      <c r="AB699" s="17"/>
      <c r="AC699" s="17"/>
      <c r="AD699" s="17"/>
      <c r="AE699" s="17"/>
    </row>
    <row r="700" spans="1:31" x14ac:dyDescent="0.25">
      <c r="A700" s="127"/>
      <c r="B700" s="17"/>
      <c r="C700" s="17"/>
      <c r="D700" s="17"/>
      <c r="E700" s="17"/>
      <c r="F700" s="451"/>
      <c r="G700" s="451"/>
      <c r="H700" s="451"/>
      <c r="I700" s="451"/>
      <c r="J700" s="17"/>
      <c r="K700" s="17"/>
      <c r="L700" s="18"/>
      <c r="M700" s="17"/>
      <c r="N700" s="17"/>
      <c r="O700" s="17"/>
      <c r="P700" s="17"/>
      <c r="Q700" s="17"/>
      <c r="R700" s="17"/>
      <c r="S700" s="17"/>
      <c r="T700" s="17"/>
      <c r="U700" s="17"/>
      <c r="V700" s="17"/>
      <c r="W700" s="17"/>
      <c r="X700" s="17"/>
      <c r="Y700" s="17"/>
      <c r="Z700" s="17"/>
      <c r="AA700" s="17"/>
      <c r="AB700" s="17"/>
      <c r="AC700" s="17"/>
      <c r="AD700" s="17"/>
      <c r="AE700" s="17"/>
    </row>
    <row r="701" spans="1:31" x14ac:dyDescent="0.25">
      <c r="A701" s="127"/>
      <c r="B701" s="17"/>
      <c r="C701" s="17"/>
      <c r="D701" s="17"/>
      <c r="E701" s="17"/>
      <c r="F701" s="451"/>
      <c r="G701" s="451"/>
      <c r="H701" s="451"/>
      <c r="I701" s="451"/>
      <c r="J701" s="17"/>
      <c r="K701" s="17"/>
      <c r="L701" s="18"/>
      <c r="M701" s="17"/>
      <c r="N701" s="17"/>
      <c r="O701" s="17"/>
      <c r="P701" s="17"/>
      <c r="Q701" s="17"/>
      <c r="R701" s="17"/>
      <c r="S701" s="17"/>
      <c r="T701" s="17"/>
      <c r="U701" s="17"/>
      <c r="V701" s="17"/>
      <c r="W701" s="17"/>
      <c r="X701" s="17"/>
      <c r="Y701" s="17"/>
      <c r="Z701" s="17"/>
      <c r="AA701" s="17"/>
      <c r="AB701" s="17"/>
      <c r="AC701" s="17"/>
      <c r="AD701" s="17"/>
      <c r="AE701" s="17"/>
    </row>
    <row r="702" spans="1:31" x14ac:dyDescent="0.25">
      <c r="A702" s="127"/>
      <c r="B702" s="17"/>
      <c r="C702" s="17"/>
      <c r="D702" s="17"/>
      <c r="E702" s="17"/>
      <c r="F702" s="451"/>
      <c r="G702" s="451"/>
      <c r="H702" s="451"/>
      <c r="I702" s="451"/>
      <c r="J702" s="17"/>
      <c r="K702" s="17"/>
      <c r="L702" s="18"/>
      <c r="M702" s="17"/>
      <c r="N702" s="17"/>
      <c r="O702" s="17"/>
      <c r="P702" s="17"/>
      <c r="Q702" s="17"/>
      <c r="R702" s="17"/>
      <c r="S702" s="17"/>
      <c r="T702" s="17"/>
      <c r="U702" s="17"/>
      <c r="V702" s="17"/>
      <c r="W702" s="17"/>
      <c r="X702" s="17"/>
      <c r="Y702" s="17"/>
      <c r="Z702" s="17"/>
      <c r="AA702" s="17"/>
      <c r="AB702" s="17"/>
      <c r="AC702" s="17"/>
      <c r="AD702" s="17"/>
      <c r="AE702" s="17"/>
    </row>
    <row r="703" spans="1:31" x14ac:dyDescent="0.25">
      <c r="A703" s="127"/>
      <c r="B703" s="17"/>
      <c r="C703" s="17"/>
      <c r="D703" s="17"/>
      <c r="E703" s="17"/>
      <c r="F703" s="451"/>
      <c r="G703" s="451"/>
      <c r="H703" s="451"/>
      <c r="I703" s="451"/>
      <c r="J703" s="17"/>
      <c r="K703" s="17"/>
      <c r="L703" s="18"/>
      <c r="M703" s="17"/>
      <c r="N703" s="17"/>
      <c r="O703" s="17"/>
      <c r="P703" s="17"/>
      <c r="Q703" s="17"/>
      <c r="R703" s="17"/>
      <c r="S703" s="17"/>
      <c r="T703" s="17"/>
      <c r="U703" s="17"/>
      <c r="V703" s="17"/>
      <c r="W703" s="17"/>
      <c r="X703" s="17"/>
      <c r="Y703" s="17"/>
      <c r="Z703" s="17"/>
      <c r="AA703" s="17"/>
      <c r="AB703" s="17"/>
      <c r="AC703" s="17"/>
      <c r="AD703" s="17"/>
      <c r="AE703" s="17"/>
    </row>
    <row r="704" spans="1:31" x14ac:dyDescent="0.25">
      <c r="A704" s="127"/>
      <c r="B704" s="17"/>
      <c r="C704" s="17"/>
      <c r="D704" s="17"/>
      <c r="E704" s="17"/>
      <c r="F704" s="451"/>
      <c r="G704" s="451"/>
      <c r="H704" s="451"/>
      <c r="I704" s="451"/>
      <c r="J704" s="17"/>
      <c r="K704" s="17"/>
      <c r="L704" s="18"/>
      <c r="M704" s="17"/>
      <c r="N704" s="17"/>
      <c r="O704" s="17"/>
      <c r="P704" s="17"/>
      <c r="Q704" s="17"/>
      <c r="R704" s="17"/>
      <c r="S704" s="17"/>
      <c r="T704" s="17"/>
      <c r="U704" s="17"/>
      <c r="V704" s="17"/>
      <c r="W704" s="17"/>
      <c r="X704" s="17"/>
      <c r="Y704" s="17"/>
      <c r="Z704" s="17"/>
      <c r="AA704" s="17"/>
      <c r="AB704" s="17"/>
      <c r="AC704" s="17"/>
      <c r="AD704" s="17"/>
      <c r="AE704" s="17"/>
    </row>
    <row r="705" spans="1:31" x14ac:dyDescent="0.25">
      <c r="A705" s="127"/>
      <c r="B705" s="17"/>
      <c r="C705" s="17"/>
      <c r="D705" s="17"/>
      <c r="E705" s="17"/>
      <c r="F705" s="451"/>
      <c r="G705" s="451"/>
      <c r="H705" s="451"/>
      <c r="I705" s="451"/>
      <c r="J705" s="17"/>
      <c r="K705" s="17"/>
      <c r="L705" s="18"/>
      <c r="M705" s="17"/>
      <c r="N705" s="17"/>
      <c r="O705" s="17"/>
      <c r="P705" s="17"/>
      <c r="Q705" s="17"/>
      <c r="R705" s="17"/>
      <c r="S705" s="17"/>
      <c r="T705" s="17"/>
      <c r="U705" s="17"/>
      <c r="V705" s="17"/>
      <c r="W705" s="17"/>
      <c r="X705" s="17"/>
      <c r="Y705" s="17"/>
      <c r="Z705" s="17"/>
      <c r="AA705" s="17"/>
      <c r="AB705" s="17"/>
      <c r="AC705" s="17"/>
      <c r="AD705" s="17"/>
      <c r="AE705" s="17"/>
    </row>
    <row r="706" spans="1:31" x14ac:dyDescent="0.25">
      <c r="A706" s="127"/>
      <c r="B706" s="17"/>
      <c r="C706" s="17"/>
      <c r="D706" s="17"/>
      <c r="E706" s="17"/>
      <c r="F706" s="451"/>
      <c r="G706" s="451"/>
      <c r="H706" s="451"/>
      <c r="I706" s="451"/>
      <c r="J706" s="17"/>
      <c r="K706" s="17"/>
      <c r="L706" s="18"/>
      <c r="M706" s="17"/>
      <c r="N706" s="17"/>
      <c r="O706" s="17"/>
      <c r="P706" s="17"/>
      <c r="Q706" s="17"/>
      <c r="R706" s="17"/>
      <c r="S706" s="17"/>
      <c r="T706" s="17"/>
      <c r="U706" s="17"/>
      <c r="V706" s="17"/>
      <c r="W706" s="17"/>
      <c r="X706" s="17"/>
      <c r="Y706" s="17"/>
      <c r="Z706" s="17"/>
      <c r="AA706" s="17"/>
      <c r="AB706" s="17"/>
      <c r="AC706" s="17"/>
      <c r="AD706" s="17"/>
      <c r="AE706" s="17"/>
    </row>
    <row r="707" spans="1:31" x14ac:dyDescent="0.25">
      <c r="A707" s="127"/>
      <c r="B707" s="17"/>
      <c r="C707" s="17"/>
      <c r="D707" s="17"/>
      <c r="E707" s="17"/>
      <c r="F707" s="451"/>
      <c r="G707" s="451"/>
      <c r="H707" s="451"/>
      <c r="I707" s="451"/>
      <c r="J707" s="17"/>
      <c r="K707" s="17"/>
      <c r="L707" s="18"/>
      <c r="M707" s="17"/>
      <c r="N707" s="17"/>
      <c r="O707" s="17"/>
      <c r="P707" s="17"/>
      <c r="Q707" s="17"/>
      <c r="R707" s="17"/>
      <c r="S707" s="17"/>
      <c r="T707" s="17"/>
      <c r="U707" s="17"/>
      <c r="V707" s="17"/>
      <c r="W707" s="17"/>
      <c r="X707" s="17"/>
      <c r="Y707" s="17"/>
      <c r="Z707" s="17"/>
      <c r="AA707" s="17"/>
      <c r="AB707" s="17"/>
      <c r="AC707" s="17"/>
      <c r="AD707" s="17"/>
      <c r="AE707" s="17"/>
    </row>
    <row r="708" spans="1:31" x14ac:dyDescent="0.25">
      <c r="A708" s="127"/>
      <c r="B708" s="17"/>
      <c r="C708" s="17"/>
      <c r="D708" s="17"/>
      <c r="E708" s="17"/>
      <c r="F708" s="451"/>
      <c r="G708" s="451"/>
      <c r="H708" s="451"/>
      <c r="I708" s="451"/>
      <c r="J708" s="17"/>
      <c r="K708" s="17"/>
      <c r="L708" s="18"/>
      <c r="M708" s="17"/>
      <c r="N708" s="17"/>
      <c r="O708" s="17"/>
      <c r="P708" s="17"/>
      <c r="Q708" s="17"/>
      <c r="R708" s="17"/>
      <c r="S708" s="17"/>
      <c r="T708" s="17"/>
      <c r="U708" s="17"/>
      <c r="V708" s="17"/>
      <c r="W708" s="17"/>
      <c r="X708" s="17"/>
      <c r="Y708" s="17"/>
      <c r="Z708" s="17"/>
      <c r="AA708" s="17"/>
      <c r="AB708" s="17"/>
      <c r="AC708" s="17"/>
      <c r="AD708" s="17"/>
      <c r="AE708" s="17"/>
    </row>
    <row r="709" spans="1:31" x14ac:dyDescent="0.25">
      <c r="A709" s="127"/>
      <c r="B709" s="17"/>
      <c r="C709" s="17"/>
      <c r="D709" s="17"/>
      <c r="E709" s="17"/>
      <c r="F709" s="451"/>
      <c r="G709" s="451"/>
      <c r="H709" s="451"/>
      <c r="I709" s="451"/>
      <c r="J709" s="17"/>
      <c r="K709" s="17"/>
      <c r="L709" s="18"/>
      <c r="M709" s="17"/>
      <c r="N709" s="17"/>
      <c r="O709" s="17"/>
      <c r="P709" s="17"/>
      <c r="Q709" s="17"/>
      <c r="R709" s="17"/>
      <c r="S709" s="17"/>
      <c r="T709" s="17"/>
      <c r="U709" s="17"/>
      <c r="V709" s="17"/>
      <c r="W709" s="17"/>
      <c r="X709" s="17"/>
      <c r="Y709" s="17"/>
      <c r="Z709" s="17"/>
      <c r="AA709" s="17"/>
      <c r="AB709" s="17"/>
      <c r="AC709" s="17"/>
      <c r="AD709" s="17"/>
      <c r="AE709" s="17"/>
    </row>
    <row r="710" spans="1:31" x14ac:dyDescent="0.25">
      <c r="A710" s="127"/>
      <c r="B710" s="17"/>
      <c r="C710" s="17"/>
      <c r="D710" s="17"/>
      <c r="E710" s="17"/>
      <c r="F710" s="451"/>
      <c r="G710" s="451"/>
      <c r="H710" s="451"/>
      <c r="I710" s="451"/>
      <c r="J710" s="17"/>
      <c r="K710" s="17"/>
      <c r="L710" s="18"/>
      <c r="M710" s="17"/>
      <c r="N710" s="17"/>
      <c r="O710" s="17"/>
      <c r="P710" s="17"/>
      <c r="Q710" s="17"/>
      <c r="R710" s="17"/>
      <c r="S710" s="17"/>
      <c r="T710" s="17"/>
      <c r="U710" s="17"/>
      <c r="V710" s="17"/>
      <c r="W710" s="17"/>
      <c r="X710" s="17"/>
      <c r="Y710" s="17"/>
      <c r="Z710" s="17"/>
      <c r="AA710" s="17"/>
      <c r="AB710" s="17"/>
      <c r="AC710" s="17"/>
      <c r="AD710" s="17"/>
      <c r="AE710" s="17"/>
    </row>
    <row r="711" spans="1:31" x14ac:dyDescent="0.25">
      <c r="A711" s="127"/>
      <c r="B711" s="17"/>
      <c r="C711" s="17"/>
      <c r="D711" s="17"/>
      <c r="E711" s="17"/>
      <c r="F711" s="451"/>
      <c r="G711" s="451"/>
      <c r="H711" s="451"/>
      <c r="I711" s="451"/>
      <c r="J711" s="17"/>
      <c r="K711" s="17"/>
      <c r="L711" s="18"/>
      <c r="M711" s="17"/>
      <c r="N711" s="17"/>
      <c r="O711" s="17"/>
      <c r="P711" s="17"/>
      <c r="Q711" s="17"/>
      <c r="R711" s="17"/>
      <c r="S711" s="17"/>
      <c r="T711" s="17"/>
      <c r="U711" s="17"/>
      <c r="V711" s="17"/>
      <c r="W711" s="17"/>
      <c r="X711" s="17"/>
      <c r="Y711" s="17"/>
      <c r="Z711" s="17"/>
      <c r="AA711" s="17"/>
      <c r="AB711" s="17"/>
      <c r="AC711" s="17"/>
      <c r="AD711" s="17"/>
      <c r="AE711" s="17"/>
    </row>
    <row r="712" spans="1:31" x14ac:dyDescent="0.25">
      <c r="A712" s="127"/>
      <c r="B712" s="17"/>
      <c r="C712" s="17"/>
      <c r="D712" s="17"/>
      <c r="E712" s="17"/>
      <c r="F712" s="451"/>
      <c r="G712" s="451"/>
      <c r="H712" s="451"/>
      <c r="I712" s="451"/>
      <c r="J712" s="17"/>
      <c r="K712" s="17"/>
      <c r="L712" s="18"/>
      <c r="M712" s="17"/>
      <c r="N712" s="17"/>
      <c r="O712" s="17"/>
      <c r="P712" s="17"/>
      <c r="Q712" s="17"/>
      <c r="R712" s="17"/>
      <c r="S712" s="17"/>
      <c r="T712" s="17"/>
      <c r="U712" s="17"/>
      <c r="V712" s="17"/>
      <c r="W712" s="17"/>
      <c r="X712" s="17"/>
      <c r="Y712" s="17"/>
      <c r="Z712" s="17"/>
      <c r="AA712" s="17"/>
      <c r="AB712" s="17"/>
      <c r="AC712" s="17"/>
      <c r="AD712" s="17"/>
      <c r="AE712" s="17"/>
    </row>
    <row r="713" spans="1:31" x14ac:dyDescent="0.25">
      <c r="A713" s="127"/>
      <c r="B713" s="17"/>
      <c r="C713" s="17"/>
      <c r="D713" s="17"/>
      <c r="E713" s="17"/>
      <c r="F713" s="451"/>
      <c r="G713" s="451"/>
      <c r="H713" s="451"/>
      <c r="I713" s="451"/>
      <c r="J713" s="17"/>
      <c r="K713" s="17"/>
      <c r="L713" s="18"/>
      <c r="M713" s="17"/>
      <c r="N713" s="17"/>
      <c r="O713" s="17"/>
      <c r="P713" s="17"/>
      <c r="Q713" s="17"/>
      <c r="R713" s="17"/>
      <c r="S713" s="17"/>
      <c r="T713" s="17"/>
      <c r="U713" s="17"/>
      <c r="V713" s="17"/>
      <c r="W713" s="17"/>
      <c r="X713" s="17"/>
      <c r="Y713" s="17"/>
      <c r="Z713" s="17"/>
      <c r="AA713" s="17"/>
      <c r="AB713" s="17"/>
      <c r="AC713" s="17"/>
      <c r="AD713" s="17"/>
      <c r="AE713" s="17"/>
    </row>
    <row r="714" spans="1:31" x14ac:dyDescent="0.25">
      <c r="A714" s="127"/>
      <c r="B714" s="17"/>
      <c r="C714" s="17"/>
      <c r="D714" s="17"/>
      <c r="E714" s="17"/>
      <c r="F714" s="451"/>
      <c r="G714" s="451"/>
      <c r="H714" s="451"/>
      <c r="I714" s="451"/>
      <c r="J714" s="17"/>
      <c r="K714" s="17"/>
      <c r="L714" s="18"/>
      <c r="M714" s="17"/>
      <c r="N714" s="17"/>
      <c r="O714" s="17"/>
      <c r="P714" s="17"/>
      <c r="Q714" s="17"/>
      <c r="R714" s="17"/>
      <c r="S714" s="17"/>
      <c r="T714" s="17"/>
      <c r="U714" s="17"/>
      <c r="V714" s="17"/>
      <c r="W714" s="17"/>
      <c r="X714" s="17"/>
      <c r="Y714" s="17"/>
      <c r="Z714" s="17"/>
      <c r="AA714" s="17"/>
      <c r="AB714" s="17"/>
      <c r="AC714" s="17"/>
      <c r="AD714" s="17"/>
      <c r="AE714" s="17"/>
    </row>
    <row r="715" spans="1:31" x14ac:dyDescent="0.25">
      <c r="A715" s="127"/>
      <c r="B715" s="17"/>
      <c r="C715" s="17"/>
      <c r="D715" s="17"/>
      <c r="E715" s="17"/>
      <c r="F715" s="451"/>
      <c r="G715" s="451"/>
      <c r="H715" s="451"/>
      <c r="I715" s="451"/>
      <c r="J715" s="17"/>
      <c r="K715" s="17"/>
      <c r="L715" s="18"/>
      <c r="M715" s="17"/>
      <c r="N715" s="17"/>
      <c r="O715" s="17"/>
      <c r="P715" s="17"/>
      <c r="Q715" s="17"/>
      <c r="R715" s="17"/>
      <c r="S715" s="17"/>
      <c r="T715" s="17"/>
      <c r="U715" s="17"/>
      <c r="V715" s="17"/>
      <c r="W715" s="17"/>
      <c r="X715" s="17"/>
      <c r="Y715" s="17"/>
      <c r="Z715" s="17"/>
      <c r="AA715" s="17"/>
      <c r="AB715" s="17"/>
      <c r="AC715" s="17"/>
      <c r="AD715" s="17"/>
      <c r="AE715" s="17"/>
    </row>
    <row r="716" spans="1:31" x14ac:dyDescent="0.25">
      <c r="A716" s="127"/>
      <c r="B716" s="17"/>
      <c r="C716" s="17"/>
      <c r="D716" s="17"/>
      <c r="E716" s="17"/>
      <c r="F716" s="451"/>
      <c r="G716" s="451"/>
      <c r="H716" s="451"/>
      <c r="I716" s="451"/>
      <c r="J716" s="17"/>
      <c r="K716" s="17"/>
      <c r="L716" s="18"/>
      <c r="M716" s="17"/>
      <c r="N716" s="17"/>
      <c r="O716" s="17"/>
      <c r="P716" s="17"/>
      <c r="Q716" s="17"/>
      <c r="R716" s="17"/>
      <c r="S716" s="17"/>
      <c r="T716" s="17"/>
      <c r="U716" s="17"/>
      <c r="V716" s="17"/>
      <c r="W716" s="17"/>
      <c r="X716" s="17"/>
      <c r="Y716" s="17"/>
      <c r="Z716" s="17"/>
      <c r="AA716" s="17"/>
      <c r="AB716" s="17"/>
      <c r="AC716" s="17"/>
      <c r="AD716" s="17"/>
      <c r="AE716" s="17"/>
    </row>
    <row r="717" spans="1:31" x14ac:dyDescent="0.25">
      <c r="A717" s="127"/>
      <c r="B717" s="17"/>
      <c r="C717" s="17"/>
      <c r="D717" s="17"/>
      <c r="E717" s="17"/>
      <c r="F717" s="451"/>
      <c r="G717" s="451"/>
      <c r="H717" s="451"/>
      <c r="I717" s="451"/>
      <c r="J717" s="17"/>
      <c r="K717" s="17"/>
      <c r="L717" s="18"/>
      <c r="M717" s="17"/>
      <c r="N717" s="17"/>
      <c r="O717" s="17"/>
      <c r="P717" s="17"/>
      <c r="Q717" s="17"/>
      <c r="R717" s="17"/>
      <c r="S717" s="17"/>
      <c r="T717" s="17"/>
      <c r="U717" s="17"/>
      <c r="V717" s="17"/>
      <c r="W717" s="17"/>
      <c r="X717" s="17"/>
      <c r="Y717" s="17"/>
      <c r="Z717" s="17"/>
      <c r="AA717" s="17"/>
      <c r="AB717" s="17"/>
      <c r="AC717" s="17"/>
      <c r="AD717" s="17"/>
      <c r="AE717" s="17"/>
    </row>
    <row r="718" spans="1:31" x14ac:dyDescent="0.25">
      <c r="A718" s="127"/>
      <c r="B718" s="17"/>
      <c r="C718" s="17"/>
      <c r="D718" s="17"/>
      <c r="E718" s="17"/>
      <c r="F718" s="451"/>
      <c r="G718" s="451"/>
      <c r="H718" s="451"/>
      <c r="I718" s="451"/>
      <c r="J718" s="17"/>
      <c r="K718" s="17"/>
      <c r="L718" s="18"/>
      <c r="M718" s="17"/>
      <c r="N718" s="17"/>
      <c r="O718" s="17"/>
      <c r="P718" s="17"/>
      <c r="Q718" s="17"/>
      <c r="R718" s="17"/>
      <c r="S718" s="17"/>
      <c r="T718" s="17"/>
      <c r="U718" s="17"/>
      <c r="V718" s="17"/>
      <c r="W718" s="17"/>
      <c r="X718" s="17"/>
      <c r="Y718" s="17"/>
      <c r="Z718" s="17"/>
      <c r="AA718" s="17"/>
      <c r="AB718" s="17"/>
      <c r="AC718" s="17"/>
      <c r="AD718" s="17"/>
      <c r="AE718" s="17"/>
    </row>
    <row r="719" spans="1:31" x14ac:dyDescent="0.25">
      <c r="A719" s="127"/>
      <c r="B719" s="17"/>
      <c r="C719" s="17"/>
      <c r="D719" s="17"/>
      <c r="E719" s="17"/>
      <c r="F719" s="451"/>
      <c r="G719" s="451"/>
      <c r="H719" s="451"/>
      <c r="I719" s="451"/>
      <c r="J719" s="17"/>
      <c r="K719" s="17"/>
      <c r="L719" s="18"/>
      <c r="M719" s="17"/>
      <c r="N719" s="17"/>
      <c r="O719" s="17"/>
      <c r="P719" s="17"/>
      <c r="Q719" s="17"/>
      <c r="R719" s="17"/>
      <c r="S719" s="17"/>
      <c r="T719" s="17"/>
      <c r="U719" s="17"/>
      <c r="V719" s="17"/>
      <c r="W719" s="17"/>
      <c r="X719" s="17"/>
      <c r="Y719" s="17"/>
      <c r="Z719" s="17"/>
      <c r="AA719" s="17"/>
      <c r="AB719" s="17"/>
      <c r="AC719" s="17"/>
      <c r="AD719" s="17"/>
      <c r="AE719" s="17"/>
    </row>
    <row r="720" spans="1:31" x14ac:dyDescent="0.25">
      <c r="A720" s="127"/>
      <c r="B720" s="17"/>
      <c r="C720" s="17"/>
      <c r="D720" s="17"/>
      <c r="E720" s="17"/>
      <c r="F720" s="451"/>
      <c r="G720" s="451"/>
      <c r="H720" s="451"/>
      <c r="I720" s="451"/>
      <c r="J720" s="17"/>
      <c r="K720" s="17"/>
      <c r="L720" s="18"/>
      <c r="M720" s="17"/>
      <c r="N720" s="17"/>
      <c r="O720" s="17"/>
      <c r="P720" s="17"/>
      <c r="Q720" s="17"/>
      <c r="R720" s="17"/>
      <c r="S720" s="17"/>
      <c r="T720" s="17"/>
      <c r="U720" s="17"/>
      <c r="V720" s="17"/>
      <c r="W720" s="17"/>
      <c r="X720" s="17"/>
      <c r="Y720" s="17"/>
      <c r="Z720" s="17"/>
      <c r="AA720" s="17"/>
      <c r="AB720" s="17"/>
      <c r="AC720" s="17"/>
      <c r="AD720" s="17"/>
      <c r="AE720" s="17"/>
    </row>
    <row r="721" spans="1:31" x14ac:dyDescent="0.25">
      <c r="A721" s="127"/>
      <c r="B721" s="17"/>
      <c r="C721" s="17"/>
      <c r="D721" s="17"/>
      <c r="E721" s="17"/>
      <c r="F721" s="451"/>
      <c r="G721" s="451"/>
      <c r="H721" s="451"/>
      <c r="I721" s="451"/>
      <c r="J721" s="17"/>
      <c r="K721" s="17"/>
      <c r="L721" s="18"/>
      <c r="M721" s="17"/>
      <c r="N721" s="17"/>
      <c r="O721" s="17"/>
      <c r="P721" s="17"/>
      <c r="Q721" s="17"/>
      <c r="R721" s="17"/>
      <c r="S721" s="17"/>
      <c r="T721" s="17"/>
      <c r="U721" s="17"/>
      <c r="V721" s="17"/>
      <c r="W721" s="17"/>
      <c r="X721" s="17"/>
      <c r="Y721" s="17"/>
      <c r="Z721" s="17"/>
      <c r="AA721" s="17"/>
      <c r="AB721" s="17"/>
      <c r="AC721" s="17"/>
      <c r="AD721" s="17"/>
      <c r="AE721" s="17"/>
    </row>
    <row r="722" spans="1:31" x14ac:dyDescent="0.25">
      <c r="A722" s="127"/>
      <c r="B722" s="17"/>
      <c r="C722" s="17"/>
      <c r="D722" s="17"/>
      <c r="E722" s="17"/>
      <c r="F722" s="451"/>
      <c r="G722" s="451"/>
      <c r="H722" s="451"/>
      <c r="I722" s="451"/>
      <c r="J722" s="17"/>
      <c r="K722" s="17"/>
      <c r="L722" s="18"/>
      <c r="M722" s="17"/>
      <c r="N722" s="17"/>
      <c r="O722" s="17"/>
      <c r="P722" s="17"/>
      <c r="Q722" s="17"/>
      <c r="R722" s="17"/>
      <c r="S722" s="17"/>
      <c r="T722" s="17"/>
      <c r="U722" s="17"/>
      <c r="V722" s="17"/>
      <c r="W722" s="17"/>
      <c r="X722" s="17"/>
      <c r="Y722" s="17"/>
      <c r="Z722" s="17"/>
      <c r="AA722" s="17"/>
      <c r="AB722" s="17"/>
      <c r="AC722" s="17"/>
      <c r="AD722" s="17"/>
      <c r="AE722" s="17"/>
    </row>
    <row r="723" spans="1:31" x14ac:dyDescent="0.25">
      <c r="A723" s="127"/>
      <c r="B723" s="17"/>
      <c r="C723" s="17"/>
      <c r="D723" s="17"/>
      <c r="E723" s="17"/>
      <c r="F723" s="451"/>
      <c r="G723" s="451"/>
      <c r="H723" s="451"/>
      <c r="I723" s="451"/>
      <c r="J723" s="17"/>
      <c r="K723" s="17"/>
      <c r="L723" s="18"/>
      <c r="M723" s="17"/>
      <c r="N723" s="17"/>
      <c r="O723" s="17"/>
      <c r="P723" s="17"/>
      <c r="Q723" s="17"/>
      <c r="R723" s="17"/>
      <c r="S723" s="17"/>
      <c r="T723" s="17"/>
      <c r="U723" s="17"/>
      <c r="V723" s="17"/>
      <c r="W723" s="17"/>
      <c r="X723" s="17"/>
      <c r="Y723" s="17"/>
      <c r="Z723" s="17"/>
      <c r="AA723" s="17"/>
      <c r="AB723" s="17"/>
      <c r="AC723" s="17"/>
      <c r="AD723" s="17"/>
      <c r="AE723" s="17"/>
    </row>
    <row r="724" spans="1:31" x14ac:dyDescent="0.25">
      <c r="A724" s="127"/>
      <c r="B724" s="17"/>
      <c r="C724" s="17"/>
      <c r="D724" s="17"/>
      <c r="E724" s="17"/>
      <c r="F724" s="451"/>
      <c r="G724" s="451"/>
      <c r="H724" s="451"/>
      <c r="I724" s="451"/>
      <c r="J724" s="17"/>
      <c r="K724" s="17"/>
      <c r="L724" s="18"/>
      <c r="M724" s="17"/>
      <c r="N724" s="17"/>
      <c r="O724" s="17"/>
      <c r="P724" s="17"/>
      <c r="Q724" s="17"/>
      <c r="R724" s="17"/>
      <c r="S724" s="17"/>
      <c r="T724" s="17"/>
      <c r="U724" s="17"/>
      <c r="V724" s="17"/>
      <c r="W724" s="17"/>
      <c r="X724" s="17"/>
      <c r="Y724" s="17"/>
      <c r="Z724" s="17"/>
      <c r="AA724" s="17"/>
      <c r="AB724" s="17"/>
      <c r="AC724" s="17"/>
      <c r="AD724" s="17"/>
      <c r="AE724" s="17"/>
    </row>
    <row r="725" spans="1:31" x14ac:dyDescent="0.25">
      <c r="A725" s="127"/>
      <c r="B725" s="17"/>
      <c r="C725" s="17"/>
      <c r="D725" s="17"/>
      <c r="E725" s="17"/>
      <c r="F725" s="451"/>
      <c r="G725" s="451"/>
      <c r="H725" s="451"/>
      <c r="I725" s="451"/>
      <c r="J725" s="17"/>
      <c r="K725" s="17"/>
      <c r="L725" s="18"/>
      <c r="M725" s="17"/>
      <c r="N725" s="17"/>
      <c r="O725" s="17"/>
      <c r="P725" s="17"/>
      <c r="Q725" s="17"/>
      <c r="R725" s="17"/>
      <c r="S725" s="17"/>
      <c r="T725" s="17"/>
      <c r="U725" s="17"/>
      <c r="V725" s="17"/>
      <c r="W725" s="17"/>
      <c r="X725" s="17"/>
      <c r="Y725" s="17"/>
      <c r="Z725" s="17"/>
      <c r="AA725" s="17"/>
      <c r="AB725" s="17"/>
      <c r="AC725" s="17"/>
      <c r="AD725" s="17"/>
      <c r="AE725" s="17"/>
    </row>
    <row r="726" spans="1:31" x14ac:dyDescent="0.25">
      <c r="A726" s="127"/>
      <c r="B726" s="17"/>
      <c r="C726" s="17"/>
      <c r="D726" s="17"/>
      <c r="E726" s="17"/>
      <c r="F726" s="451"/>
      <c r="G726" s="451"/>
      <c r="H726" s="451"/>
      <c r="I726" s="451"/>
      <c r="J726" s="17"/>
      <c r="K726" s="17"/>
      <c r="L726" s="18"/>
      <c r="M726" s="17"/>
      <c r="N726" s="17"/>
      <c r="O726" s="17"/>
      <c r="P726" s="17"/>
      <c r="Q726" s="17"/>
      <c r="R726" s="17"/>
      <c r="S726" s="17"/>
      <c r="T726" s="17"/>
      <c r="U726" s="17"/>
      <c r="V726" s="17"/>
      <c r="W726" s="17"/>
      <c r="X726" s="17"/>
      <c r="Y726" s="17"/>
      <c r="Z726" s="17"/>
      <c r="AA726" s="17"/>
      <c r="AB726" s="17"/>
      <c r="AC726" s="17"/>
      <c r="AD726" s="17"/>
      <c r="AE726" s="17"/>
    </row>
    <row r="727" spans="1:31" x14ac:dyDescent="0.25">
      <c r="A727" s="127"/>
      <c r="B727" s="17"/>
      <c r="C727" s="17"/>
      <c r="D727" s="17"/>
      <c r="E727" s="17"/>
      <c r="F727" s="451"/>
      <c r="G727" s="451"/>
      <c r="H727" s="451"/>
      <c r="I727" s="451"/>
      <c r="J727" s="17"/>
      <c r="K727" s="17"/>
      <c r="L727" s="18"/>
      <c r="M727" s="17"/>
      <c r="N727" s="17"/>
      <c r="O727" s="17"/>
      <c r="P727" s="17"/>
      <c r="Q727" s="17"/>
      <c r="R727" s="17"/>
      <c r="S727" s="17"/>
      <c r="T727" s="17"/>
      <c r="U727" s="17"/>
      <c r="V727" s="17"/>
      <c r="W727" s="17"/>
      <c r="X727" s="17"/>
      <c r="Y727" s="17"/>
      <c r="Z727" s="17"/>
      <c r="AA727" s="17"/>
      <c r="AB727" s="17"/>
      <c r="AC727" s="17"/>
      <c r="AD727" s="17"/>
      <c r="AE727" s="17"/>
    </row>
    <row r="728" spans="1:31" x14ac:dyDescent="0.25">
      <c r="A728" s="127"/>
      <c r="B728" s="17"/>
      <c r="C728" s="17"/>
      <c r="D728" s="17"/>
      <c r="E728" s="17"/>
      <c r="F728" s="451"/>
      <c r="G728" s="451"/>
      <c r="H728" s="451"/>
      <c r="I728" s="451"/>
      <c r="J728" s="17"/>
      <c r="K728" s="17"/>
      <c r="L728" s="18"/>
      <c r="M728" s="17"/>
      <c r="N728" s="17"/>
      <c r="O728" s="17"/>
      <c r="P728" s="17"/>
      <c r="Q728" s="17"/>
      <c r="R728" s="17"/>
      <c r="S728" s="17"/>
      <c r="T728" s="17"/>
      <c r="U728" s="17"/>
      <c r="V728" s="17"/>
      <c r="W728" s="17"/>
      <c r="X728" s="17"/>
      <c r="Y728" s="17"/>
      <c r="Z728" s="17"/>
      <c r="AA728" s="17"/>
      <c r="AB728" s="17"/>
      <c r="AC728" s="17"/>
      <c r="AD728" s="17"/>
      <c r="AE728" s="17"/>
    </row>
    <row r="729" spans="1:31" x14ac:dyDescent="0.25">
      <c r="A729" s="127"/>
      <c r="B729" s="17"/>
      <c r="C729" s="17"/>
      <c r="D729" s="17"/>
      <c r="E729" s="17"/>
      <c r="F729" s="451"/>
      <c r="G729" s="451"/>
      <c r="H729" s="451"/>
      <c r="I729" s="451"/>
      <c r="J729" s="17"/>
      <c r="K729" s="17"/>
      <c r="L729" s="18"/>
      <c r="M729" s="17"/>
      <c r="N729" s="17"/>
      <c r="O729" s="17"/>
      <c r="P729" s="17"/>
      <c r="Q729" s="17"/>
      <c r="R729" s="17"/>
      <c r="S729" s="17"/>
      <c r="T729" s="17"/>
      <c r="U729" s="17"/>
      <c r="V729" s="17"/>
      <c r="W729" s="17"/>
      <c r="X729" s="17"/>
      <c r="Y729" s="17"/>
      <c r="Z729" s="17"/>
      <c r="AA729" s="17"/>
      <c r="AB729" s="17"/>
      <c r="AC729" s="17"/>
      <c r="AD729" s="17"/>
      <c r="AE729" s="17"/>
    </row>
    <row r="730" spans="1:31" x14ac:dyDescent="0.25">
      <c r="A730" s="127"/>
      <c r="B730" s="17"/>
      <c r="C730" s="17"/>
      <c r="D730" s="17"/>
      <c r="E730" s="17"/>
      <c r="F730" s="451"/>
      <c r="G730" s="451"/>
      <c r="H730" s="451"/>
      <c r="I730" s="451"/>
      <c r="J730" s="17"/>
      <c r="K730" s="17"/>
      <c r="L730" s="18"/>
      <c r="M730" s="17"/>
      <c r="N730" s="17"/>
      <c r="O730" s="17"/>
      <c r="P730" s="17"/>
      <c r="Q730" s="17"/>
      <c r="R730" s="17"/>
      <c r="S730" s="17"/>
      <c r="T730" s="17"/>
      <c r="U730" s="17"/>
      <c r="V730" s="17"/>
      <c r="W730" s="17"/>
      <c r="X730" s="17"/>
      <c r="Y730" s="17"/>
      <c r="Z730" s="17"/>
      <c r="AA730" s="17"/>
      <c r="AB730" s="17"/>
      <c r="AC730" s="17"/>
      <c r="AD730" s="17"/>
      <c r="AE730" s="17"/>
    </row>
    <row r="731" spans="1:31" x14ac:dyDescent="0.25">
      <c r="A731" s="127"/>
      <c r="B731" s="17"/>
      <c r="C731" s="17"/>
      <c r="D731" s="17"/>
      <c r="E731" s="17"/>
      <c r="F731" s="451"/>
      <c r="G731" s="451"/>
      <c r="H731" s="451"/>
      <c r="I731" s="451"/>
      <c r="J731" s="17"/>
      <c r="K731" s="17"/>
      <c r="L731" s="18"/>
      <c r="M731" s="17"/>
      <c r="N731" s="17"/>
      <c r="O731" s="17"/>
      <c r="P731" s="17"/>
      <c r="Q731" s="17"/>
      <c r="R731" s="17"/>
      <c r="S731" s="17"/>
      <c r="T731" s="17"/>
      <c r="U731" s="17"/>
      <c r="V731" s="17"/>
      <c r="W731" s="17"/>
      <c r="X731" s="17"/>
      <c r="Y731" s="17"/>
      <c r="Z731" s="17"/>
      <c r="AA731" s="17"/>
      <c r="AB731" s="17"/>
      <c r="AC731" s="17"/>
      <c r="AD731" s="17"/>
      <c r="AE731" s="17"/>
    </row>
    <row r="732" spans="1:31" x14ac:dyDescent="0.25">
      <c r="A732" s="127"/>
      <c r="B732" s="17"/>
      <c r="C732" s="17"/>
      <c r="D732" s="17"/>
      <c r="E732" s="17"/>
      <c r="F732" s="451"/>
      <c r="G732" s="451"/>
      <c r="H732" s="451"/>
      <c r="I732" s="451"/>
      <c r="J732" s="17"/>
      <c r="K732" s="17"/>
      <c r="L732" s="18"/>
      <c r="M732" s="17"/>
      <c r="N732" s="17"/>
      <c r="O732" s="17"/>
      <c r="P732" s="17"/>
      <c r="Q732" s="17"/>
      <c r="R732" s="17"/>
      <c r="S732" s="17"/>
      <c r="T732" s="17"/>
      <c r="U732" s="17"/>
      <c r="V732" s="17"/>
      <c r="W732" s="17"/>
      <c r="X732" s="17"/>
      <c r="Y732" s="17"/>
      <c r="Z732" s="17"/>
      <c r="AA732" s="17"/>
      <c r="AB732" s="17"/>
      <c r="AC732" s="17"/>
      <c r="AD732" s="17"/>
      <c r="AE732" s="17"/>
    </row>
    <row r="733" spans="1:31" x14ac:dyDescent="0.25">
      <c r="A733" s="127"/>
      <c r="B733" s="17"/>
      <c r="C733" s="17"/>
      <c r="D733" s="17"/>
      <c r="E733" s="17"/>
      <c r="F733" s="451"/>
      <c r="G733" s="451"/>
      <c r="H733" s="451"/>
      <c r="I733" s="451"/>
      <c r="J733" s="17"/>
      <c r="K733" s="17"/>
      <c r="L733" s="18"/>
      <c r="M733" s="17"/>
      <c r="N733" s="17"/>
      <c r="O733" s="17"/>
      <c r="P733" s="17"/>
      <c r="Q733" s="17"/>
      <c r="R733" s="17"/>
      <c r="S733" s="17"/>
      <c r="T733" s="17"/>
      <c r="U733" s="17"/>
      <c r="V733" s="17"/>
      <c r="W733" s="17"/>
      <c r="X733" s="17"/>
      <c r="Y733" s="17"/>
      <c r="Z733" s="17"/>
      <c r="AA733" s="17"/>
      <c r="AB733" s="17"/>
      <c r="AC733" s="17"/>
      <c r="AD733" s="17"/>
      <c r="AE733" s="17"/>
    </row>
  </sheetData>
  <mergeCells count="254">
    <mergeCell ref="T2:AE2"/>
    <mergeCell ref="F2:F4"/>
    <mergeCell ref="B2:E4"/>
    <mergeCell ref="J2:L2"/>
    <mergeCell ref="J3:J4"/>
    <mergeCell ref="K3:K4"/>
    <mergeCell ref="L3:L4"/>
    <mergeCell ref="H2:H4"/>
    <mergeCell ref="R3:R4"/>
    <mergeCell ref="T3:AD3"/>
    <mergeCell ref="C24:E24"/>
    <mergeCell ref="C25:E25"/>
    <mergeCell ref="C26:E26"/>
    <mergeCell ref="Q3:Q4"/>
    <mergeCell ref="C27:E27"/>
    <mergeCell ref="C28:E28"/>
    <mergeCell ref="C29:E29"/>
    <mergeCell ref="C5:E5"/>
    <mergeCell ref="C6:E6"/>
    <mergeCell ref="C20:E20"/>
    <mergeCell ref="C21:E21"/>
    <mergeCell ref="C22:E22"/>
    <mergeCell ref="C23:E23"/>
    <mergeCell ref="G2:G4"/>
    <mergeCell ref="I2:I4"/>
    <mergeCell ref="C36:E36"/>
    <mergeCell ref="C37:E37"/>
    <mergeCell ref="C38:E38"/>
    <mergeCell ref="C39:E39"/>
    <mergeCell ref="C40:E40"/>
    <mergeCell ref="C41:E41"/>
    <mergeCell ref="C30:E30"/>
    <mergeCell ref="C31:E31"/>
    <mergeCell ref="C32:E32"/>
    <mergeCell ref="C33:E33"/>
    <mergeCell ref="C34:E34"/>
    <mergeCell ref="C35:E35"/>
    <mergeCell ref="C48:E48"/>
    <mergeCell ref="C49:E49"/>
    <mergeCell ref="C50:E50"/>
    <mergeCell ref="C51:E51"/>
    <mergeCell ref="C52:E52"/>
    <mergeCell ref="C53:E53"/>
    <mergeCell ref="C42:E42"/>
    <mergeCell ref="C43:E43"/>
    <mergeCell ref="C44:E44"/>
    <mergeCell ref="C45:E45"/>
    <mergeCell ref="D46:E46"/>
    <mergeCell ref="D47:E47"/>
    <mergeCell ref="C60:E60"/>
    <mergeCell ref="C61:E61"/>
    <mergeCell ref="C62:E62"/>
    <mergeCell ref="C63:E63"/>
    <mergeCell ref="C64:E64"/>
    <mergeCell ref="C65:E65"/>
    <mergeCell ref="C54:E54"/>
    <mergeCell ref="C55:E55"/>
    <mergeCell ref="C56:E56"/>
    <mergeCell ref="C57:E57"/>
    <mergeCell ref="C58:E58"/>
    <mergeCell ref="C59:E59"/>
    <mergeCell ref="D74:E74"/>
    <mergeCell ref="D75:E75"/>
    <mergeCell ref="D76:E76"/>
    <mergeCell ref="C77:E77"/>
    <mergeCell ref="C78:E78"/>
    <mergeCell ref="D79:E79"/>
    <mergeCell ref="C66:E66"/>
    <mergeCell ref="D67:E67"/>
    <mergeCell ref="D68:E68"/>
    <mergeCell ref="D69:E69"/>
    <mergeCell ref="C70:E70"/>
    <mergeCell ref="D71:E71"/>
    <mergeCell ref="D89:E89"/>
    <mergeCell ref="D90:E90"/>
    <mergeCell ref="D91:E91"/>
    <mergeCell ref="D92:E92"/>
    <mergeCell ref="D93:E93"/>
    <mergeCell ref="D94:E94"/>
    <mergeCell ref="D80:E80"/>
    <mergeCell ref="C81:E81"/>
    <mergeCell ref="C85:E85"/>
    <mergeCell ref="C86:E86"/>
    <mergeCell ref="D87:E87"/>
    <mergeCell ref="D88:E88"/>
    <mergeCell ref="D101:E101"/>
    <mergeCell ref="D102:E102"/>
    <mergeCell ref="D103:E103"/>
    <mergeCell ref="D104:E104"/>
    <mergeCell ref="D105:E105"/>
    <mergeCell ref="D106:E106"/>
    <mergeCell ref="D95:E95"/>
    <mergeCell ref="D96:E96"/>
    <mergeCell ref="C97:E97"/>
    <mergeCell ref="D98:E98"/>
    <mergeCell ref="D99:E99"/>
    <mergeCell ref="D100:E100"/>
    <mergeCell ref="D113:E113"/>
    <mergeCell ref="D114:E114"/>
    <mergeCell ref="D115:E115"/>
    <mergeCell ref="D120:E120"/>
    <mergeCell ref="D126:E126"/>
    <mergeCell ref="D127:E127"/>
    <mergeCell ref="D107:E107"/>
    <mergeCell ref="C108:E108"/>
    <mergeCell ref="D109:E109"/>
    <mergeCell ref="D110:E110"/>
    <mergeCell ref="D111:E111"/>
    <mergeCell ref="D112:E112"/>
    <mergeCell ref="D134:E134"/>
    <mergeCell ref="D135:E135"/>
    <mergeCell ref="D136:E136"/>
    <mergeCell ref="D137:E137"/>
    <mergeCell ref="D138:E138"/>
    <mergeCell ref="D139:E139"/>
    <mergeCell ref="C128:E128"/>
    <mergeCell ref="D129:E129"/>
    <mergeCell ref="D130:E130"/>
    <mergeCell ref="C131:E131"/>
    <mergeCell ref="D132:E132"/>
    <mergeCell ref="D133:E133"/>
    <mergeCell ref="C146:E146"/>
    <mergeCell ref="D147:E147"/>
    <mergeCell ref="D148:E148"/>
    <mergeCell ref="D149:E149"/>
    <mergeCell ref="D153:E153"/>
    <mergeCell ref="D154:E154"/>
    <mergeCell ref="D140:E140"/>
    <mergeCell ref="D141:E141"/>
    <mergeCell ref="D142:E142"/>
    <mergeCell ref="C143:E143"/>
    <mergeCell ref="C144:E144"/>
    <mergeCell ref="C145:E145"/>
    <mergeCell ref="C161:E161"/>
    <mergeCell ref="C162:E162"/>
    <mergeCell ref="C163:E163"/>
    <mergeCell ref="D164:E164"/>
    <mergeCell ref="D165:E165"/>
    <mergeCell ref="C166:E166"/>
    <mergeCell ref="D155:E155"/>
    <mergeCell ref="D156:E156"/>
    <mergeCell ref="D157:E157"/>
    <mergeCell ref="D158:E158"/>
    <mergeCell ref="D159:E159"/>
    <mergeCell ref="C160:E160"/>
    <mergeCell ref="C173:E173"/>
    <mergeCell ref="C174:E174"/>
    <mergeCell ref="C175:E175"/>
    <mergeCell ref="C176:E176"/>
    <mergeCell ref="C177:E177"/>
    <mergeCell ref="C178:E178"/>
    <mergeCell ref="C167:E167"/>
    <mergeCell ref="C168:E168"/>
    <mergeCell ref="C169:E169"/>
    <mergeCell ref="C170:E170"/>
    <mergeCell ref="C171:E171"/>
    <mergeCell ref="C172:E172"/>
    <mergeCell ref="D185:E185"/>
    <mergeCell ref="D186:E186"/>
    <mergeCell ref="D187:E187"/>
    <mergeCell ref="D188:E188"/>
    <mergeCell ref="C189:E189"/>
    <mergeCell ref="D190:E190"/>
    <mergeCell ref="D179:E179"/>
    <mergeCell ref="D180:E180"/>
    <mergeCell ref="D181:E181"/>
    <mergeCell ref="D182:E182"/>
    <mergeCell ref="D183:E183"/>
    <mergeCell ref="D184:E184"/>
    <mergeCell ref="D197:E197"/>
    <mergeCell ref="D198:E198"/>
    <mergeCell ref="D199:E199"/>
    <mergeCell ref="C200:E200"/>
    <mergeCell ref="D201:E201"/>
    <mergeCell ref="D202:E202"/>
    <mergeCell ref="D191:E191"/>
    <mergeCell ref="D192:E192"/>
    <mergeCell ref="D193:E193"/>
    <mergeCell ref="D194:E194"/>
    <mergeCell ref="D195:E195"/>
    <mergeCell ref="D196:E196"/>
    <mergeCell ref="D209:E209"/>
    <mergeCell ref="D210:E210"/>
    <mergeCell ref="C211:E211"/>
    <mergeCell ref="D212:E212"/>
    <mergeCell ref="D213:E213"/>
    <mergeCell ref="C214:E214"/>
    <mergeCell ref="D203:E203"/>
    <mergeCell ref="D204:E204"/>
    <mergeCell ref="D205:E205"/>
    <mergeCell ref="D206:E206"/>
    <mergeCell ref="D207:E207"/>
    <mergeCell ref="D208:E208"/>
    <mergeCell ref="D221:E221"/>
    <mergeCell ref="D222:E222"/>
    <mergeCell ref="D223:E223"/>
    <mergeCell ref="D224:E224"/>
    <mergeCell ref="D225:E225"/>
    <mergeCell ref="C226:E226"/>
    <mergeCell ref="D215:E215"/>
    <mergeCell ref="D216:E216"/>
    <mergeCell ref="D217:E217"/>
    <mergeCell ref="D218:E218"/>
    <mergeCell ref="D219:E219"/>
    <mergeCell ref="D220:E220"/>
    <mergeCell ref="D233:E233"/>
    <mergeCell ref="D234:E234"/>
    <mergeCell ref="D235:E235"/>
    <mergeCell ref="D236:E236"/>
    <mergeCell ref="D237:E237"/>
    <mergeCell ref="D238:E238"/>
    <mergeCell ref="C227:E227"/>
    <mergeCell ref="C228:E228"/>
    <mergeCell ref="D229:E229"/>
    <mergeCell ref="D230:E230"/>
    <mergeCell ref="D231:E231"/>
    <mergeCell ref="D232:E232"/>
    <mergeCell ref="C256:E256"/>
    <mergeCell ref="C245:E245"/>
    <mergeCell ref="D246:E246"/>
    <mergeCell ref="D247:E247"/>
    <mergeCell ref="D248:E248"/>
    <mergeCell ref="D249:E249"/>
    <mergeCell ref="D250:E250"/>
    <mergeCell ref="C239:E239"/>
    <mergeCell ref="C240:E240"/>
    <mergeCell ref="C241:E241"/>
    <mergeCell ref="D242:E242"/>
    <mergeCell ref="D243:E243"/>
    <mergeCell ref="D244:E244"/>
    <mergeCell ref="B269:E269"/>
    <mergeCell ref="M2:S2"/>
    <mergeCell ref="M3:M4"/>
    <mergeCell ref="N3:N4"/>
    <mergeCell ref="O3:O4"/>
    <mergeCell ref="P3:P4"/>
    <mergeCell ref="S3:S4"/>
    <mergeCell ref="C263:E263"/>
    <mergeCell ref="C264:E264"/>
    <mergeCell ref="C265:E265"/>
    <mergeCell ref="C266:E266"/>
    <mergeCell ref="C267:E267"/>
    <mergeCell ref="C268:E268"/>
    <mergeCell ref="C257:E257"/>
    <mergeCell ref="C258:E258"/>
    <mergeCell ref="D259:E259"/>
    <mergeCell ref="D260:E260"/>
    <mergeCell ref="C261:E261"/>
    <mergeCell ref="C262:E262"/>
    <mergeCell ref="D251:E251"/>
    <mergeCell ref="C252:E252"/>
    <mergeCell ref="C253:E253"/>
    <mergeCell ref="C254:E254"/>
    <mergeCell ref="C255:E255"/>
  </mergeCells>
  <pageMargins left="0.25" right="0.25" top="0.75" bottom="0.75" header="0.3" footer="0.3"/>
  <pageSetup paperSize="9" scale="40" orientation="landscape" horizontalDpi="4294967293" r:id="rId1"/>
  <headerFooter>
    <oddHeader>&amp;C&amp;"Times New Roman,Félkövér"&amp;12TámogatásokKiadások - 2017. év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1"/>
  <sheetViews>
    <sheetView view="pageBreakPreview" zoomScale="60" zoomScaleNormal="10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L35" sqref="L35"/>
    </sheetView>
  </sheetViews>
  <sheetFormatPr defaultColWidth="9" defaultRowHeight="15" x14ac:dyDescent="0.25"/>
  <cols>
    <col min="1" max="1" width="2.7109375" style="137" customWidth="1"/>
    <col min="2" max="2" width="11.5703125" style="138" customWidth="1"/>
    <col min="3" max="6" width="11.140625" style="138" customWidth="1"/>
    <col min="7" max="7" width="12" style="138" bestFit="1" customWidth="1"/>
    <col min="8" max="8" width="13.28515625" style="137" bestFit="1" customWidth="1"/>
    <col min="9" max="9" width="9.5703125" style="137" customWidth="1"/>
    <col min="10" max="10" width="11.140625" style="137" customWidth="1"/>
    <col min="11" max="11" width="11.5703125" style="137" customWidth="1"/>
    <col min="12" max="12" width="11.28515625" style="137" customWidth="1"/>
    <col min="13" max="13" width="10.42578125" style="137" bestFit="1" customWidth="1"/>
    <col min="14" max="14" width="11.5703125" style="137" bestFit="1" customWidth="1"/>
    <col min="15" max="15" width="10.85546875" style="137" customWidth="1"/>
    <col min="16" max="16" width="10.42578125" style="137" bestFit="1" customWidth="1"/>
    <col min="17" max="17" width="12" style="137" bestFit="1" customWidth="1"/>
    <col min="18" max="19" width="12" style="137" customWidth="1"/>
    <col min="20" max="20" width="11.5703125" style="137" bestFit="1" customWidth="1"/>
    <col min="21" max="21" width="14" style="137" customWidth="1"/>
    <col min="22" max="22" width="14.28515625" style="137" customWidth="1"/>
    <col min="23" max="23" width="12" style="137" bestFit="1" customWidth="1"/>
    <col min="24" max="24" width="12.5703125" style="137" bestFit="1" customWidth="1"/>
    <col min="25" max="16384" width="9" style="137"/>
  </cols>
  <sheetData>
    <row r="1" spans="1:24" ht="15.75" thickBot="1" x14ac:dyDescent="0.3">
      <c r="X1" s="220" t="s">
        <v>828</v>
      </c>
    </row>
    <row r="2" spans="1:24" ht="65.25" customHeight="1" thickBot="1" x14ac:dyDescent="0.3">
      <c r="A2" s="834"/>
      <c r="B2" s="835"/>
      <c r="C2" s="620" t="s">
        <v>1045</v>
      </c>
      <c r="D2" s="620" t="s">
        <v>1053</v>
      </c>
      <c r="E2" s="620" t="s">
        <v>1055</v>
      </c>
      <c r="F2" s="620" t="s">
        <v>1060</v>
      </c>
      <c r="G2" s="288" t="s">
        <v>571</v>
      </c>
      <c r="H2" s="289" t="s">
        <v>840</v>
      </c>
      <c r="I2" s="290" t="s">
        <v>841</v>
      </c>
      <c r="J2" s="290" t="s">
        <v>842</v>
      </c>
      <c r="K2" s="290" t="s">
        <v>856</v>
      </c>
      <c r="L2" s="290" t="s">
        <v>857</v>
      </c>
      <c r="M2" s="290" t="s">
        <v>843</v>
      </c>
      <c r="N2" s="290" t="s">
        <v>858</v>
      </c>
      <c r="O2" s="290" t="s">
        <v>869</v>
      </c>
      <c r="P2" s="290" t="s">
        <v>845</v>
      </c>
      <c r="Q2" s="290" t="s">
        <v>846</v>
      </c>
      <c r="R2" s="290" t="s">
        <v>847</v>
      </c>
      <c r="S2" s="290" t="s">
        <v>975</v>
      </c>
      <c r="T2" s="290" t="s">
        <v>851</v>
      </c>
      <c r="U2" s="290" t="s">
        <v>1026</v>
      </c>
      <c r="V2" s="290" t="s">
        <v>1058</v>
      </c>
      <c r="W2" s="291" t="s">
        <v>852</v>
      </c>
      <c r="X2" s="292" t="s">
        <v>853</v>
      </c>
    </row>
    <row r="3" spans="1:24" ht="25.5" x14ac:dyDescent="0.25">
      <c r="A3" s="829" t="s">
        <v>848</v>
      </c>
      <c r="B3" s="216" t="s">
        <v>44</v>
      </c>
      <c r="C3" s="681">
        <f>Bevételek!F5+Bevételek!F93+Bevételek!F128</f>
        <v>23874460</v>
      </c>
      <c r="D3" s="621">
        <v>28890025</v>
      </c>
      <c r="E3" s="681">
        <v>30249271</v>
      </c>
      <c r="F3" s="229">
        <v>28923544</v>
      </c>
      <c r="G3" s="229">
        <f>SUM(H3:X3)</f>
        <v>30102216</v>
      </c>
      <c r="H3" s="222">
        <f>(Bevételek!K5+Bevételek!K93+Bevételek!K128+Bevételek!K185)</f>
        <v>850237</v>
      </c>
      <c r="I3" s="176">
        <f>(Bevételek!L5+Bevételek!L93+Bevételek!L128+Bevételek!L185)</f>
        <v>0</v>
      </c>
      <c r="J3" s="176">
        <f>(Bevételek!M5+Bevételek!M93+Bevételek!M128+Bevételek!M185)</f>
        <v>841315</v>
      </c>
      <c r="K3" s="176">
        <f>(Bevételek!N5+Bevételek!N93+Bevételek!N128+Bevételek!N185)</f>
        <v>18064441</v>
      </c>
      <c r="L3" s="176">
        <f>(Bevételek!O5+Bevételek!O93+Bevételek!O128+Bevételek!O185)</f>
        <v>146278</v>
      </c>
      <c r="M3" s="176"/>
      <c r="N3" s="176"/>
      <c r="O3" s="176"/>
      <c r="P3" s="176"/>
      <c r="Q3" s="176"/>
      <c r="R3" s="176"/>
      <c r="S3" s="176"/>
      <c r="T3" s="176"/>
      <c r="U3" s="176"/>
      <c r="V3" s="177"/>
      <c r="W3" s="177"/>
      <c r="X3" s="178">
        <f>(Bevételek!Q5+Bevételek!Q93+Bevételek!Q128+Bevételek!Q185)</f>
        <v>10199945</v>
      </c>
    </row>
    <row r="4" spans="1:24" s="139" customFormat="1" ht="25.5" x14ac:dyDescent="0.25">
      <c r="A4" s="830"/>
      <c r="B4" s="217" t="s">
        <v>59</v>
      </c>
      <c r="C4" s="682">
        <f>Bevételek!F57+Bevételek!F175+Bevételek!F211</f>
        <v>0</v>
      </c>
      <c r="D4" s="622">
        <f>Bevételek!G57+Bevételek!G175+Bevételek!G211</f>
        <v>450000</v>
      </c>
      <c r="E4" s="682">
        <v>450000</v>
      </c>
      <c r="F4" s="230">
        <v>450000</v>
      </c>
      <c r="G4" s="230">
        <f>SUM(H4:X4)</f>
        <v>700000</v>
      </c>
      <c r="H4" s="223">
        <f>(Bevételek!K57+Bevételek!K175+Bevételek!K211)</f>
        <v>0</v>
      </c>
      <c r="I4" s="179">
        <f>(Bevételek!L57+Bevételek!L175+Bevételek!L211)</f>
        <v>0</v>
      </c>
      <c r="J4" s="179">
        <f>(Bevételek!M57+Bevételek!M175+Bevételek!M211)</f>
        <v>600000</v>
      </c>
      <c r="K4" s="179">
        <f>(Bevételek!N57+Bevételek!N175+Bevételek!N211)</f>
        <v>0</v>
      </c>
      <c r="L4" s="179">
        <f>(Bevételek!O57+Bevételek!O175+Bevételek!O211)</f>
        <v>0</v>
      </c>
      <c r="M4" s="179"/>
      <c r="N4" s="179"/>
      <c r="O4" s="179"/>
      <c r="P4" s="179"/>
      <c r="Q4" s="179"/>
      <c r="R4" s="179">
        <f>Bevételek!P175</f>
        <v>100000</v>
      </c>
      <c r="S4" s="179"/>
      <c r="T4" s="179"/>
      <c r="U4" s="179"/>
      <c r="V4" s="180"/>
      <c r="W4" s="180"/>
      <c r="X4" s="181">
        <f>(Bevételek!Q57+Bevételek!Q175+Bevételek!Q211)</f>
        <v>0</v>
      </c>
    </row>
    <row r="5" spans="1:24" ht="25.5" x14ac:dyDescent="0.25">
      <c r="A5" s="830"/>
      <c r="B5" s="217" t="s">
        <v>570</v>
      </c>
      <c r="C5" s="682">
        <f>Bevételek!F251</f>
        <v>13478835</v>
      </c>
      <c r="D5" s="622">
        <f>Bevételek!G251</f>
        <v>10053972</v>
      </c>
      <c r="E5" s="682">
        <v>10053972</v>
      </c>
      <c r="F5" s="230">
        <v>10053972</v>
      </c>
      <c r="G5" s="230">
        <f>SUM(H5:X5)</f>
        <v>10053972</v>
      </c>
      <c r="H5" s="223">
        <f>Bevételek!K251</f>
        <v>0</v>
      </c>
      <c r="I5" s="179">
        <f>Bevételek!L251</f>
        <v>0</v>
      </c>
      <c r="J5" s="179">
        <f>Bevételek!M251</f>
        <v>0</v>
      </c>
      <c r="K5" s="179">
        <f>Bevételek!N251</f>
        <v>0</v>
      </c>
      <c r="L5" s="179">
        <f>Bevételek!O251</f>
        <v>10053972</v>
      </c>
      <c r="M5" s="179"/>
      <c r="N5" s="179"/>
      <c r="O5" s="179"/>
      <c r="P5" s="179"/>
      <c r="Q5" s="179"/>
      <c r="R5" s="179"/>
      <c r="S5" s="179"/>
      <c r="T5" s="179"/>
      <c r="U5" s="179"/>
      <c r="V5" s="180"/>
      <c r="W5" s="180"/>
      <c r="X5" s="181">
        <f>Bevételek!Q251</f>
        <v>0</v>
      </c>
    </row>
    <row r="6" spans="1:24" ht="25.5" x14ac:dyDescent="0.25">
      <c r="A6" s="830"/>
      <c r="B6" s="217" t="s">
        <v>88</v>
      </c>
      <c r="C6" s="682">
        <f>Bevételek!F237-Bevételek!F251</f>
        <v>0</v>
      </c>
      <c r="D6" s="622">
        <f>Bevételek!G237-Bevételek!G251</f>
        <v>0</v>
      </c>
      <c r="E6" s="682">
        <v>0</v>
      </c>
      <c r="F6" s="230">
        <v>0</v>
      </c>
      <c r="G6" s="230">
        <f>SUM(H6:X6)</f>
        <v>0</v>
      </c>
      <c r="H6" s="223">
        <f>(Bevételek!K237-Bevételek!K251)</f>
        <v>0</v>
      </c>
      <c r="I6" s="179">
        <f>(Bevételek!L237-Bevételek!L251)</f>
        <v>0</v>
      </c>
      <c r="J6" s="179">
        <f>(Bevételek!M237-Bevételek!M251)</f>
        <v>0</v>
      </c>
      <c r="K6" s="179">
        <f>(Bevételek!N237-Bevételek!N251)</f>
        <v>0</v>
      </c>
      <c r="L6" s="179">
        <f>(Bevételek!O237-Bevételek!O251)</f>
        <v>0</v>
      </c>
      <c r="M6" s="179"/>
      <c r="N6" s="179"/>
      <c r="O6" s="179"/>
      <c r="P6" s="179"/>
      <c r="Q6" s="179"/>
      <c r="R6" s="179"/>
      <c r="S6" s="179"/>
      <c r="T6" s="179"/>
      <c r="U6" s="179"/>
      <c r="V6" s="180"/>
      <c r="W6" s="180"/>
      <c r="X6" s="181">
        <f>(Bevételek!Q237-Bevételek!Q251)</f>
        <v>0</v>
      </c>
    </row>
    <row r="7" spans="1:24" s="140" customFormat="1" ht="16.5" thickBot="1" x14ac:dyDescent="0.3">
      <c r="A7" s="831"/>
      <c r="B7" s="218" t="s">
        <v>571</v>
      </c>
      <c r="C7" s="683">
        <f>SUM(C3:C6)</f>
        <v>37353295</v>
      </c>
      <c r="D7" s="623">
        <f>SUM(D3:D6)</f>
        <v>39393997</v>
      </c>
      <c r="E7" s="683">
        <v>40753243</v>
      </c>
      <c r="F7" s="227">
        <v>39427516</v>
      </c>
      <c r="G7" s="227">
        <f>SUM(G3:G6)</f>
        <v>40856188</v>
      </c>
      <c r="H7" s="224">
        <f>SUM(H3:H6)</f>
        <v>850237</v>
      </c>
      <c r="I7" s="182">
        <f t="shared" ref="I7:X7" si="0">SUM(I3:I6)</f>
        <v>0</v>
      </c>
      <c r="J7" s="182">
        <f t="shared" si="0"/>
        <v>1441315</v>
      </c>
      <c r="K7" s="182">
        <f t="shared" si="0"/>
        <v>18064441</v>
      </c>
      <c r="L7" s="182">
        <f t="shared" si="0"/>
        <v>10200250</v>
      </c>
      <c r="M7" s="182">
        <f t="shared" si="0"/>
        <v>0</v>
      </c>
      <c r="N7" s="182">
        <f t="shared" si="0"/>
        <v>0</v>
      </c>
      <c r="O7" s="182">
        <f t="shared" si="0"/>
        <v>0</v>
      </c>
      <c r="P7" s="182">
        <f t="shared" si="0"/>
        <v>0</v>
      </c>
      <c r="Q7" s="182">
        <f t="shared" si="0"/>
        <v>0</v>
      </c>
      <c r="R7" s="182">
        <f t="shared" si="0"/>
        <v>100000</v>
      </c>
      <c r="S7" s="182">
        <f>SUM(S3:S6)</f>
        <v>0</v>
      </c>
      <c r="T7" s="182">
        <f t="shared" si="0"/>
        <v>0</v>
      </c>
      <c r="U7" s="182">
        <f>SUM(U3:U6)</f>
        <v>0</v>
      </c>
      <c r="V7" s="183"/>
      <c r="W7" s="183">
        <f>SUM(W3:W6)</f>
        <v>0</v>
      </c>
      <c r="X7" s="184">
        <f t="shared" si="0"/>
        <v>10199945</v>
      </c>
    </row>
    <row r="8" spans="1:24" ht="25.5" x14ac:dyDescent="0.25">
      <c r="A8" s="830" t="s">
        <v>849</v>
      </c>
      <c r="B8" s="219" t="s">
        <v>572</v>
      </c>
      <c r="C8" s="684">
        <f>Kiadások!F5+Kiadások!F24+Kiadások!F32+Kiadások!F59+Kiadások!F75</f>
        <v>37795610.533799991</v>
      </c>
      <c r="D8" s="624">
        <v>38111639</v>
      </c>
      <c r="E8" s="684">
        <v>34295216</v>
      </c>
      <c r="F8" s="231">
        <v>29527618.876999997</v>
      </c>
      <c r="G8" s="231">
        <f>SUM(H8:X8)</f>
        <v>29429281.09</v>
      </c>
      <c r="H8" s="225">
        <f>Igazgatás!L5+Igazgatás!L24+Igazgatás!L32+Igazgatás!L85+Igazgatás!L101</f>
        <v>13994808.17</v>
      </c>
      <c r="I8" s="185">
        <f>Községgazd!M5+Községgazd!M24+Községgazd!M32+Községgazd!M72+Községgazd!M88</f>
        <v>351620.12</v>
      </c>
      <c r="J8" s="185">
        <f>Vagyongazd!L5+Vagyongazd!L24+Vagyongazd!L32+Vagyongazd!L59+Vagyongazd!L75</f>
        <v>1985517</v>
      </c>
      <c r="K8" s="185">
        <f>Támogatás!M5+Támogatás!M24+Támogatás!M32+Támogatás!M59+Támogatás!M77</f>
        <v>197533</v>
      </c>
      <c r="L8" s="185">
        <f>Támogatás!N5+Támogatás!N24+Támogatás!N32+Támogatás!N59+Támogatás!N77</f>
        <v>2338273</v>
      </c>
      <c r="M8" s="185">
        <f>Közút!L5+Közút!L24+Közút!L32+Közút!L59+Közút!L75</f>
        <v>476500</v>
      </c>
      <c r="N8" s="185">
        <f>Községgazd!N5+Községgazd!N24+Községgazd!N32+Községgazd!N72+Községgazd!N88</f>
        <v>993308</v>
      </c>
      <c r="O8" s="185">
        <f>Községgazd!O5+Községgazd!O24+Községgazd!O32+Községgazd!O72+Községgazd!O88</f>
        <v>2546516</v>
      </c>
      <c r="P8" s="185">
        <f>Sport!J5+Sport!J24+Sport!J32+Sport!J61+Sport!J77</f>
        <v>124968</v>
      </c>
      <c r="Q8" s="185">
        <f>Közművelődés!M5+Közművelődés!M36+Közművelődés!M50+Közművelődés!M96+Közművelődés!M112</f>
        <v>1441809</v>
      </c>
      <c r="R8" s="185">
        <f>Közművelődés!N5+Közművelődés!N36+Közművelődés!N50+Közművelődés!N96+Közművelődés!N112</f>
        <v>1908401.8</v>
      </c>
      <c r="S8" s="185">
        <f>Támogatás!O5+Támogatás!O24+Támogatás!O32+Támogatás!O59+Támogatás!O77</f>
        <v>750000</v>
      </c>
      <c r="T8" s="185">
        <f>Támogatás!P5+Támogatás!P24+Támogatás!P32+Támogatás!P59+Támogatás!P77</f>
        <v>285228</v>
      </c>
      <c r="U8" s="185">
        <f>Támogatás!Q5+Támogatás!Q24+Támogatás!Q32+Támogatás!Q59+Támogatás!Q77</f>
        <v>0</v>
      </c>
      <c r="V8" s="185">
        <f>Támogatás!R5+Támogatás!R24+Támogatás!R32+Támogatás!R59+Támogatás!R77</f>
        <v>0</v>
      </c>
      <c r="W8" s="185">
        <f>Támogatás!S5+Támogatás!S24+Támogatás!S32+Támogatás!S59+Támogatás!S77</f>
        <v>2034799</v>
      </c>
      <c r="X8" s="186"/>
    </row>
    <row r="9" spans="1:24" ht="25.5" x14ac:dyDescent="0.25">
      <c r="A9" s="830"/>
      <c r="B9" s="217" t="s">
        <v>573</v>
      </c>
      <c r="C9" s="682">
        <f>Kiadások!F147+Kiadások!F157+Kiadások!F162</f>
        <v>550000</v>
      </c>
      <c r="D9" s="622">
        <f>Kiadások!G147+Kiadások!G157+Kiadások!G162</f>
        <v>733186</v>
      </c>
      <c r="E9" s="684">
        <v>5908855</v>
      </c>
      <c r="F9" s="231">
        <v>9350725</v>
      </c>
      <c r="G9" s="231">
        <f>SUM(H9:X9)</f>
        <v>10877735</v>
      </c>
      <c r="H9" s="223">
        <f>Igazgatás!L176+Igazgatás!L186+Igazgatás!L191</f>
        <v>0</v>
      </c>
      <c r="I9" s="179">
        <f>Községgazd!M160+Községgazd!M170+Községgazd!M175</f>
        <v>0</v>
      </c>
      <c r="J9" s="179">
        <f>Vagyongazd!L147+Vagyongazd!L157+Vagyongazd!L162</f>
        <v>301625</v>
      </c>
      <c r="K9" s="179">
        <f>Támogatás!M161+Támogatás!M171+Támogatás!M176</f>
        <v>0</v>
      </c>
      <c r="L9" s="179">
        <f>Támogatás!N161+Támogatás!N171+Támogatás!N176</f>
        <v>50000</v>
      </c>
      <c r="M9" s="179">
        <f>Közút!L147+Közút!L157+Közút!L162</f>
        <v>0</v>
      </c>
      <c r="N9" s="179">
        <f>Községgazd!N160+Községgazd!N170+Községgazd!N175</f>
        <v>0</v>
      </c>
      <c r="O9" s="179">
        <f>Községgazd!O160+Községgazd!O170+Községgazd!O175</f>
        <v>0</v>
      </c>
      <c r="P9" s="179">
        <f>Sport!J149+Sport!J159+Sport!J164</f>
        <v>0</v>
      </c>
      <c r="Q9" s="179">
        <f>Közművelődés!M184+Közművelődés!M198+Közművelődés!M209</f>
        <v>311755</v>
      </c>
      <c r="R9" s="179">
        <f>Közművelődés!N184+Közművelődés!N198+Közművelődés!N209</f>
        <v>9214355</v>
      </c>
      <c r="S9" s="179">
        <f>Támogatás!O161+Támogatás!O171+Támogatás!O176</f>
        <v>0</v>
      </c>
      <c r="T9" s="179">
        <f>Támogatás!P161+Támogatás!P171+Támogatás!P176</f>
        <v>0</v>
      </c>
      <c r="U9" s="179">
        <f>Támogatás!Q161+Támogatás!Q171+Támogatás!Q176</f>
        <v>0</v>
      </c>
      <c r="V9" s="179">
        <f>Támogatás!R161+Támogatás!R171+Támogatás!R176</f>
        <v>1000000</v>
      </c>
      <c r="W9" s="179">
        <f>Támogatás!S161+Támogatás!S171+Támogatás!S176</f>
        <v>0</v>
      </c>
      <c r="X9" s="181"/>
    </row>
    <row r="10" spans="1:24" ht="25.5" x14ac:dyDescent="0.25">
      <c r="A10" s="830"/>
      <c r="B10" s="217" t="s">
        <v>285</v>
      </c>
      <c r="C10" s="682">
        <f>Kiadások!F225</f>
        <v>549172</v>
      </c>
      <c r="D10" s="622">
        <f>Kiadások!G225</f>
        <v>549172</v>
      </c>
      <c r="E10" s="682">
        <v>549172</v>
      </c>
      <c r="F10" s="230">
        <v>549172</v>
      </c>
      <c r="G10" s="230">
        <f>SUM(H10:X10)</f>
        <v>549172</v>
      </c>
      <c r="H10" s="223">
        <f>Igazgatás!L254</f>
        <v>0</v>
      </c>
      <c r="I10" s="179">
        <f>Községgazd!M238</f>
        <v>0</v>
      </c>
      <c r="J10" s="179">
        <f>Vagyongazd!L225</f>
        <v>0</v>
      </c>
      <c r="K10" s="179">
        <f>Támogatás!M239</f>
        <v>549172</v>
      </c>
      <c r="L10" s="179">
        <f>Támogatás!N239</f>
        <v>0</v>
      </c>
      <c r="M10" s="179">
        <f>Közút!L225</f>
        <v>0</v>
      </c>
      <c r="N10" s="179">
        <f>Községgazd!N238</f>
        <v>0</v>
      </c>
      <c r="O10" s="179">
        <f>Községgazd!O238</f>
        <v>0</v>
      </c>
      <c r="P10" s="179">
        <f>Sport!J227</f>
        <v>0</v>
      </c>
      <c r="Q10" s="179">
        <f>Közművelődés!M272</f>
        <v>0</v>
      </c>
      <c r="R10" s="179">
        <f>Közművelődés!N272</f>
        <v>0</v>
      </c>
      <c r="S10" s="179">
        <f>Támogatás!O239</f>
        <v>0</v>
      </c>
      <c r="T10" s="179">
        <f>Támogatás!P239</f>
        <v>0</v>
      </c>
      <c r="U10" s="179">
        <f>Támogatás!Q239</f>
        <v>0</v>
      </c>
      <c r="V10" s="179">
        <f>Támogatás!R239</f>
        <v>0</v>
      </c>
      <c r="W10" s="179">
        <f>Támogatás!S239</f>
        <v>0</v>
      </c>
      <c r="X10" s="181"/>
    </row>
    <row r="11" spans="1:24" s="141" customFormat="1" ht="16.5" thickBot="1" x14ac:dyDescent="0.3">
      <c r="A11" s="831"/>
      <c r="B11" s="218" t="s">
        <v>571</v>
      </c>
      <c r="C11" s="683">
        <f>SUM(C8:C10)</f>
        <v>38894782.533799991</v>
      </c>
      <c r="D11" s="623">
        <f>SUM(D8:D10)</f>
        <v>39393997</v>
      </c>
      <c r="E11" s="683">
        <v>40753243</v>
      </c>
      <c r="F11" s="227">
        <v>39427515.876999997</v>
      </c>
      <c r="G11" s="227">
        <f>SUM(G8:G10)</f>
        <v>40856188.090000004</v>
      </c>
      <c r="H11" s="224">
        <f>SUM(H8:H10)</f>
        <v>13994808.17</v>
      </c>
      <c r="I11" s="182">
        <f t="shared" ref="I11:X11" si="1">SUM(I8:I10)</f>
        <v>351620.12</v>
      </c>
      <c r="J11" s="182">
        <f t="shared" si="1"/>
        <v>2287142</v>
      </c>
      <c r="K11" s="182">
        <f t="shared" si="1"/>
        <v>746705</v>
      </c>
      <c r="L11" s="182">
        <f t="shared" si="1"/>
        <v>2388273</v>
      </c>
      <c r="M11" s="182">
        <f t="shared" si="1"/>
        <v>476500</v>
      </c>
      <c r="N11" s="182">
        <f t="shared" si="1"/>
        <v>993308</v>
      </c>
      <c r="O11" s="182">
        <f t="shared" si="1"/>
        <v>2546516</v>
      </c>
      <c r="P11" s="182">
        <f t="shared" si="1"/>
        <v>124968</v>
      </c>
      <c r="Q11" s="182">
        <f t="shared" si="1"/>
        <v>1753564</v>
      </c>
      <c r="R11" s="182">
        <f t="shared" si="1"/>
        <v>11122756.800000001</v>
      </c>
      <c r="S11" s="182">
        <f>SUM(S8:S10)</f>
        <v>750000</v>
      </c>
      <c r="T11" s="182">
        <f t="shared" si="1"/>
        <v>285228</v>
      </c>
      <c r="U11" s="182">
        <f>SUM(U8:U10)</f>
        <v>0</v>
      </c>
      <c r="V11" s="182">
        <f>SUM(V8:V10)</f>
        <v>1000000</v>
      </c>
      <c r="W11" s="183">
        <f>SUM(W8:W10)</f>
        <v>2034799</v>
      </c>
      <c r="X11" s="184">
        <f t="shared" si="1"/>
        <v>0</v>
      </c>
    </row>
    <row r="12" spans="1:24" s="143" customFormat="1" ht="15" customHeight="1" thickBot="1" x14ac:dyDescent="0.3">
      <c r="A12" s="832" t="s">
        <v>850</v>
      </c>
      <c r="B12" s="833"/>
      <c r="C12" s="221">
        <f>C7-C11</f>
        <v>-1541487.533799991</v>
      </c>
      <c r="D12" s="625">
        <f>D7-D11</f>
        <v>0</v>
      </c>
      <c r="E12" s="685">
        <v>0</v>
      </c>
      <c r="F12" s="228">
        <v>0.12300000339746475</v>
      </c>
      <c r="G12" s="228">
        <f>G7-G11</f>
        <v>-9.0000003576278687E-2</v>
      </c>
      <c r="H12" s="226">
        <f>H7-H11</f>
        <v>-13144571.17</v>
      </c>
      <c r="I12" s="142">
        <f t="shared" ref="I12:X12" si="2">I7-I11</f>
        <v>-351620.12</v>
      </c>
      <c r="J12" s="142">
        <f t="shared" si="2"/>
        <v>-845827</v>
      </c>
      <c r="K12" s="142">
        <f t="shared" si="2"/>
        <v>17317736</v>
      </c>
      <c r="L12" s="142">
        <f t="shared" si="2"/>
        <v>7811977</v>
      </c>
      <c r="M12" s="142">
        <f t="shared" si="2"/>
        <v>-476500</v>
      </c>
      <c r="N12" s="142">
        <f t="shared" si="2"/>
        <v>-993308</v>
      </c>
      <c r="O12" s="142">
        <f t="shared" si="2"/>
        <v>-2546516</v>
      </c>
      <c r="P12" s="142">
        <f t="shared" si="2"/>
        <v>-124968</v>
      </c>
      <c r="Q12" s="142">
        <f t="shared" si="2"/>
        <v>-1753564</v>
      </c>
      <c r="R12" s="142">
        <f t="shared" si="2"/>
        <v>-11022756.800000001</v>
      </c>
      <c r="S12" s="142">
        <f>S7-S11</f>
        <v>-750000</v>
      </c>
      <c r="T12" s="142">
        <f t="shared" si="2"/>
        <v>-285228</v>
      </c>
      <c r="U12" s="142">
        <f>U7-U11</f>
        <v>0</v>
      </c>
      <c r="V12" s="142">
        <f>V7-V11</f>
        <v>-1000000</v>
      </c>
      <c r="W12" s="171">
        <f>W7-W11</f>
        <v>-2034799</v>
      </c>
      <c r="X12" s="221">
        <f t="shared" si="2"/>
        <v>10199945</v>
      </c>
    </row>
    <row r="13" spans="1:24" ht="15" customHeight="1" x14ac:dyDescent="0.25">
      <c r="A13" s="144"/>
      <c r="B13" s="145"/>
      <c r="C13" s="145"/>
      <c r="D13" s="145"/>
      <c r="E13" s="145"/>
      <c r="F13" s="145"/>
      <c r="G13" s="145"/>
      <c r="H13" s="144"/>
      <c r="I13" s="144"/>
      <c r="J13" s="144"/>
      <c r="K13" s="144"/>
      <c r="L13" s="144"/>
      <c r="M13" s="144"/>
      <c r="N13" s="144"/>
      <c r="O13" s="144"/>
      <c r="P13" s="144"/>
      <c r="Q13" s="144"/>
      <c r="R13" s="144"/>
      <c r="S13" s="144"/>
      <c r="T13" s="144"/>
      <c r="U13" s="144"/>
      <c r="V13" s="144"/>
      <c r="W13" s="144"/>
      <c r="X13" s="144"/>
    </row>
    <row r="16" spans="1:24" x14ac:dyDescent="0.25">
      <c r="H16" s="458"/>
    </row>
    <row r="17" spans="8:16" x14ac:dyDescent="0.25">
      <c r="H17" s="458"/>
      <c r="J17" s="458"/>
    </row>
    <row r="18" spans="8:16" ht="22.5" customHeight="1" x14ac:dyDescent="0.25">
      <c r="H18" s="458"/>
      <c r="I18" s="828"/>
      <c r="J18" s="828"/>
      <c r="K18" s="828"/>
      <c r="L18" s="828"/>
      <c r="M18" s="828"/>
      <c r="N18" s="828"/>
      <c r="O18" s="828"/>
      <c r="P18" s="828"/>
    </row>
    <row r="21" spans="8:16" x14ac:dyDescent="0.25">
      <c r="I21" s="458"/>
    </row>
  </sheetData>
  <mergeCells count="5">
    <mergeCell ref="I18:P18"/>
    <mergeCell ref="A3:A7"/>
    <mergeCell ref="A8:A11"/>
    <mergeCell ref="A12:B12"/>
    <mergeCell ref="A2:B2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52" orientation="landscape" r:id="rId1"/>
  <headerFooter>
    <oddHeader>&amp;C&amp;"Times New Roman,Félkövér"&amp;12Újbarok Községi Önkormányzat - Előirányzati összessítő kormányzati funkciónként 2017. év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</sheetPr>
  <dimension ref="A1:AF455"/>
  <sheetViews>
    <sheetView view="pageBreakPreview" zoomScale="60" zoomScaleNormal="77" workbookViewId="0">
      <pane xSplit="5" ySplit="4" topLeftCell="F46" activePane="bottomRight" state="frozen"/>
      <selection pane="topRight" activeCell="F1" sqref="F1"/>
      <selection pane="bottomLeft" activeCell="A5" sqref="A5"/>
      <selection pane="bottomRight" activeCell="AE130" sqref="AE130"/>
    </sheetView>
  </sheetViews>
  <sheetFormatPr defaultColWidth="9.140625" defaultRowHeight="15" x14ac:dyDescent="0.25"/>
  <cols>
    <col min="1" max="1" width="7.85546875" style="125" bestFit="1" customWidth="1"/>
    <col min="2" max="2" width="6.7109375" style="16" bestFit="1" customWidth="1"/>
    <col min="3" max="4" width="3.28515625" style="12" customWidth="1"/>
    <col min="5" max="5" width="49.7109375" style="12" customWidth="1"/>
    <col min="6" max="9" width="12.7109375" style="352" customWidth="1"/>
    <col min="10" max="10" width="11.7109375" style="12" customWidth="1"/>
    <col min="11" max="11" width="12" style="12" customWidth="1"/>
    <col min="12" max="12" width="9.28515625" style="12" customWidth="1"/>
    <col min="13" max="13" width="11.140625" style="12" customWidth="1"/>
    <col min="14" max="14" width="15.42578125" style="12" customWidth="1"/>
    <col min="15" max="16" width="13.5703125" style="12" customWidth="1"/>
    <col min="17" max="17" width="12.5703125" style="12" bestFit="1" customWidth="1"/>
    <col min="18" max="18" width="12" style="12" bestFit="1" customWidth="1"/>
    <col min="19" max="21" width="11.28515625" style="12" bestFit="1" customWidth="1"/>
    <col min="22" max="22" width="12.5703125" style="12" bestFit="1" customWidth="1"/>
    <col min="23" max="25" width="11.28515625" style="12" bestFit="1" customWidth="1"/>
    <col min="26" max="26" width="10.140625" style="12" bestFit="1" customWidth="1"/>
    <col min="27" max="27" width="11.85546875" style="12" bestFit="1" customWidth="1"/>
    <col min="28" max="28" width="10.140625" style="12" bestFit="1" customWidth="1"/>
    <col min="29" max="29" width="10.85546875" style="12" bestFit="1" customWidth="1"/>
    <col min="30" max="30" width="7.42578125" style="50" customWidth="1"/>
    <col min="31" max="16384" width="9.140625" style="17"/>
  </cols>
  <sheetData>
    <row r="1" spans="1:32" ht="15.75" thickBot="1" x14ac:dyDescent="0.3">
      <c r="AC1" s="11" t="s">
        <v>828</v>
      </c>
    </row>
    <row r="2" spans="1:32" ht="15" customHeight="1" x14ac:dyDescent="0.25">
      <c r="B2" s="854" t="s">
        <v>0</v>
      </c>
      <c r="C2" s="855"/>
      <c r="D2" s="855"/>
      <c r="E2" s="855"/>
      <c r="F2" s="860" t="s">
        <v>1037</v>
      </c>
      <c r="G2" s="863" t="s">
        <v>1053</v>
      </c>
      <c r="H2" s="863" t="s">
        <v>1055</v>
      </c>
      <c r="I2" s="863" t="s">
        <v>1060</v>
      </c>
      <c r="J2" s="836" t="s">
        <v>1043</v>
      </c>
      <c r="K2" s="839" t="s">
        <v>1038</v>
      </c>
      <c r="L2" s="840"/>
      <c r="M2" s="840"/>
      <c r="N2" s="840"/>
      <c r="O2" s="840"/>
      <c r="P2" s="840"/>
      <c r="Q2" s="841"/>
      <c r="R2" s="836" t="s">
        <v>1032</v>
      </c>
      <c r="S2" s="855"/>
      <c r="T2" s="855"/>
      <c r="U2" s="855"/>
      <c r="V2" s="855"/>
      <c r="W2" s="855"/>
      <c r="X2" s="855"/>
      <c r="Y2" s="855"/>
      <c r="Z2" s="855"/>
      <c r="AA2" s="855"/>
      <c r="AB2" s="855"/>
      <c r="AC2" s="897"/>
      <c r="AD2" s="51"/>
    </row>
    <row r="3" spans="1:32" ht="15" customHeight="1" x14ac:dyDescent="0.25">
      <c r="B3" s="856"/>
      <c r="C3" s="857"/>
      <c r="D3" s="857"/>
      <c r="E3" s="857"/>
      <c r="F3" s="861"/>
      <c r="G3" s="864"/>
      <c r="H3" s="864"/>
      <c r="I3" s="864"/>
      <c r="J3" s="837"/>
      <c r="K3" s="842" t="s">
        <v>840</v>
      </c>
      <c r="L3" s="844" t="s">
        <v>841</v>
      </c>
      <c r="M3" s="844" t="s">
        <v>842</v>
      </c>
      <c r="N3" s="844" t="s">
        <v>827</v>
      </c>
      <c r="O3" s="844" t="s">
        <v>857</v>
      </c>
      <c r="P3" s="844" t="s">
        <v>1001</v>
      </c>
      <c r="Q3" s="846" t="s">
        <v>853</v>
      </c>
      <c r="R3" s="895" t="s">
        <v>1033</v>
      </c>
      <c r="S3" s="896"/>
      <c r="T3" s="896"/>
      <c r="U3" s="896"/>
      <c r="V3" s="896"/>
      <c r="W3" s="896"/>
      <c r="X3" s="896"/>
      <c r="Y3" s="896"/>
      <c r="Z3" s="896"/>
      <c r="AA3" s="896"/>
      <c r="AB3" s="896"/>
      <c r="AC3" s="735" t="s">
        <v>1034</v>
      </c>
      <c r="AD3" s="51"/>
    </row>
    <row r="4" spans="1:32" ht="45" customHeight="1" thickBot="1" x14ac:dyDescent="0.3">
      <c r="B4" s="858"/>
      <c r="C4" s="859"/>
      <c r="D4" s="859"/>
      <c r="E4" s="859"/>
      <c r="F4" s="862"/>
      <c r="G4" s="865"/>
      <c r="H4" s="865"/>
      <c r="I4" s="865"/>
      <c r="J4" s="838"/>
      <c r="K4" s="843"/>
      <c r="L4" s="845"/>
      <c r="M4" s="845"/>
      <c r="N4" s="845"/>
      <c r="O4" s="845"/>
      <c r="P4" s="845"/>
      <c r="Q4" s="847"/>
      <c r="R4" s="129" t="s">
        <v>593</v>
      </c>
      <c r="S4" s="65" t="s">
        <v>594</v>
      </c>
      <c r="T4" s="65" t="s">
        <v>595</v>
      </c>
      <c r="U4" s="82" t="s">
        <v>596</v>
      </c>
      <c r="V4" s="82" t="s">
        <v>597</v>
      </c>
      <c r="W4" s="82" t="s">
        <v>598</v>
      </c>
      <c r="X4" s="82" t="s">
        <v>599</v>
      </c>
      <c r="Y4" s="350" t="s">
        <v>600</v>
      </c>
      <c r="Z4" s="650" t="s">
        <v>601</v>
      </c>
      <c r="AA4" s="724" t="s">
        <v>602</v>
      </c>
      <c r="AB4" s="652" t="s">
        <v>603</v>
      </c>
      <c r="AC4" s="727" t="s">
        <v>604</v>
      </c>
      <c r="AD4" s="51"/>
    </row>
    <row r="5" spans="1:32" ht="15.75" customHeight="1" thickBot="1" x14ac:dyDescent="0.3">
      <c r="B5" s="83" t="s">
        <v>1</v>
      </c>
      <c r="C5" s="866" t="s">
        <v>2</v>
      </c>
      <c r="D5" s="866"/>
      <c r="E5" s="867"/>
      <c r="F5" s="464">
        <f>F6</f>
        <v>12201536</v>
      </c>
      <c r="G5" s="464">
        <f>G6</f>
        <v>16980993</v>
      </c>
      <c r="H5" s="84">
        <v>17043579</v>
      </c>
      <c r="I5" s="770">
        <v>17043579</v>
      </c>
      <c r="J5" s="84">
        <f>J6+J46</f>
        <v>18064441</v>
      </c>
      <c r="K5" s="85">
        <f t="shared" ref="K5:Q5" si="0">K6+K22+K23+K24+K35+K46</f>
        <v>0</v>
      </c>
      <c r="L5" s="88">
        <f t="shared" si="0"/>
        <v>0</v>
      </c>
      <c r="M5" s="88">
        <f t="shared" si="0"/>
        <v>0</v>
      </c>
      <c r="N5" s="88">
        <f>N6+N22+N23+N24+N35+N46</f>
        <v>18064441</v>
      </c>
      <c r="O5" s="86">
        <f t="shared" si="0"/>
        <v>0</v>
      </c>
      <c r="P5" s="89"/>
      <c r="Q5" s="87">
        <f t="shared" si="0"/>
        <v>0</v>
      </c>
      <c r="R5" s="85">
        <f>R6+R22+R23+R24+R35+R46</f>
        <v>1661233</v>
      </c>
      <c r="S5" s="86">
        <f t="shared" ref="S5:AC5" si="1">S6+S22+S23+S24+S35+S46</f>
        <v>1126389</v>
      </c>
      <c r="T5" s="86">
        <f t="shared" si="1"/>
        <v>1119207</v>
      </c>
      <c r="U5" s="86">
        <f t="shared" si="1"/>
        <v>1119207</v>
      </c>
      <c r="V5" s="86">
        <f t="shared" si="1"/>
        <v>1119207</v>
      </c>
      <c r="W5" s="86">
        <f t="shared" si="1"/>
        <v>2206076</v>
      </c>
      <c r="X5" s="86">
        <f t="shared" si="1"/>
        <v>1119207</v>
      </c>
      <c r="Y5" s="88">
        <f t="shared" si="1"/>
        <v>2628580</v>
      </c>
      <c r="Z5" s="482">
        <f t="shared" si="1"/>
        <v>1119207</v>
      </c>
      <c r="AA5" s="89">
        <f t="shared" si="1"/>
        <v>1628580</v>
      </c>
      <c r="AB5" s="90">
        <f t="shared" si="1"/>
        <v>1119207</v>
      </c>
      <c r="AC5" s="728">
        <f t="shared" si="1"/>
        <v>2098341</v>
      </c>
      <c r="AD5" s="52"/>
      <c r="AF5" s="187"/>
    </row>
    <row r="6" spans="1:32" s="18" customFormat="1" x14ac:dyDescent="0.25">
      <c r="A6" s="125"/>
      <c r="B6" s="122" t="s">
        <v>716</v>
      </c>
      <c r="C6" s="868" t="s">
        <v>3</v>
      </c>
      <c r="D6" s="869"/>
      <c r="E6" s="869"/>
      <c r="F6" s="465">
        <f>F7+F17+F18+F19+F20</f>
        <v>12201536</v>
      </c>
      <c r="G6" s="465">
        <f>G7+G17+G18+G19+G20</f>
        <v>16980993</v>
      </c>
      <c r="H6" s="115">
        <v>17046957</v>
      </c>
      <c r="I6" s="771">
        <v>17043579</v>
      </c>
      <c r="J6" s="115">
        <f t="shared" ref="J6:J37" si="2">SUM(R6:AC6)</f>
        <v>17064441</v>
      </c>
      <c r="K6" s="116">
        <f t="shared" ref="K6:Q6" si="3">K7+K17+K18+K19+K20+K21</f>
        <v>0</v>
      </c>
      <c r="L6" s="119">
        <f t="shared" si="3"/>
        <v>0</v>
      </c>
      <c r="M6" s="119">
        <f t="shared" si="3"/>
        <v>0</v>
      </c>
      <c r="N6" s="119">
        <f>N7+N17+N18+N19+N20+N21</f>
        <v>17064441</v>
      </c>
      <c r="O6" s="117">
        <f t="shared" si="3"/>
        <v>0</v>
      </c>
      <c r="P6" s="120"/>
      <c r="Q6" s="118">
        <f t="shared" si="3"/>
        <v>0</v>
      </c>
      <c r="R6" s="116">
        <f>R7+R17+R18+R19+R20+R21</f>
        <v>1661233</v>
      </c>
      <c r="S6" s="117">
        <f t="shared" ref="S6:AC6" si="4">S7+S17+S18+S19+S20+S21</f>
        <v>1126389</v>
      </c>
      <c r="T6" s="117">
        <f t="shared" si="4"/>
        <v>1119207</v>
      </c>
      <c r="U6" s="117">
        <f t="shared" si="4"/>
        <v>1119207</v>
      </c>
      <c r="V6" s="117">
        <f t="shared" si="4"/>
        <v>1119207</v>
      </c>
      <c r="W6" s="117">
        <f t="shared" si="4"/>
        <v>2206076</v>
      </c>
      <c r="X6" s="117">
        <f t="shared" si="4"/>
        <v>1119207</v>
      </c>
      <c r="Y6" s="119">
        <f t="shared" si="4"/>
        <v>2628580</v>
      </c>
      <c r="Z6" s="483">
        <f t="shared" si="4"/>
        <v>1119207</v>
      </c>
      <c r="AA6" s="120">
        <f t="shared" si="4"/>
        <v>1628580</v>
      </c>
      <c r="AB6" s="121">
        <f t="shared" si="4"/>
        <v>1119207</v>
      </c>
      <c r="AC6" s="729">
        <f t="shared" si="4"/>
        <v>1098341</v>
      </c>
      <c r="AD6" s="52"/>
      <c r="AF6" s="187"/>
    </row>
    <row r="7" spans="1:32" x14ac:dyDescent="0.25">
      <c r="A7" s="125" t="s">
        <v>4</v>
      </c>
      <c r="B7" s="53" t="s">
        <v>717</v>
      </c>
      <c r="C7" s="239" t="s">
        <v>5</v>
      </c>
      <c r="D7" s="240"/>
      <c r="E7" s="351"/>
      <c r="F7" s="466">
        <f>F8+F9+F10+F11+F12+F13+F15+F16</f>
        <v>8577536</v>
      </c>
      <c r="G7" s="466">
        <f>SUM(G8:G16)</f>
        <v>11119024</v>
      </c>
      <c r="H7" s="79">
        <v>11119024</v>
      </c>
      <c r="I7" s="79">
        <v>11119024</v>
      </c>
      <c r="J7" s="79">
        <f t="shared" si="2"/>
        <v>11119024</v>
      </c>
      <c r="K7" s="76">
        <f t="shared" ref="K7:Q7" si="5">SUM(K8:K16)</f>
        <v>0</v>
      </c>
      <c r="L7" s="43">
        <f t="shared" si="5"/>
        <v>0</v>
      </c>
      <c r="M7" s="43">
        <f t="shared" si="5"/>
        <v>0</v>
      </c>
      <c r="N7" s="43">
        <f>SUM(N8:N16)</f>
        <v>11119024</v>
      </c>
      <c r="O7" s="13">
        <f t="shared" si="5"/>
        <v>0</v>
      </c>
      <c r="P7" s="81"/>
      <c r="Q7" s="77">
        <f t="shared" si="5"/>
        <v>0</v>
      </c>
      <c r="R7" s="76">
        <f>SUM(R8:R16)</f>
        <v>1226353</v>
      </c>
      <c r="S7" s="13">
        <f t="shared" ref="S7:AA7" si="6">SUM(S8:S16)</f>
        <v>808425</v>
      </c>
      <c r="T7" s="13">
        <f t="shared" si="6"/>
        <v>808425</v>
      </c>
      <c r="U7" s="13">
        <f t="shared" si="6"/>
        <v>808425</v>
      </c>
      <c r="V7" s="13">
        <f t="shared" si="6"/>
        <v>808425</v>
      </c>
      <c r="W7" s="13">
        <f t="shared" si="6"/>
        <v>808425</v>
      </c>
      <c r="X7" s="13">
        <f>SUM(X8:X16)</f>
        <v>808425</v>
      </c>
      <c r="Y7" s="43">
        <f t="shared" si="6"/>
        <v>1808425</v>
      </c>
      <c r="Z7" s="486">
        <f t="shared" si="6"/>
        <v>808425</v>
      </c>
      <c r="AA7" s="81">
        <f t="shared" si="6"/>
        <v>808425</v>
      </c>
      <c r="AB7" s="45">
        <f>SUM(AB8:AB16)</f>
        <v>808425</v>
      </c>
      <c r="AC7" s="730">
        <f>SUM(AC8:AC16)</f>
        <v>808421</v>
      </c>
      <c r="AD7" s="56"/>
      <c r="AE7" s="187"/>
      <c r="AF7" s="187"/>
    </row>
    <row r="8" spans="1:32" ht="15" customHeight="1" x14ac:dyDescent="0.25">
      <c r="B8" s="55"/>
      <c r="C8" s="173"/>
      <c r="D8" s="172" t="s">
        <v>859</v>
      </c>
      <c r="E8" s="172"/>
      <c r="F8" s="467">
        <v>1139530</v>
      </c>
      <c r="G8" s="467">
        <v>1139530</v>
      </c>
      <c r="H8" s="78">
        <v>1139530</v>
      </c>
      <c r="I8" s="78">
        <v>1139530</v>
      </c>
      <c r="J8" s="78">
        <f t="shared" si="2"/>
        <v>1139530</v>
      </c>
      <c r="K8" s="74"/>
      <c r="L8" s="42"/>
      <c r="M8" s="42"/>
      <c r="N8" s="42">
        <f>J8</f>
        <v>1139530</v>
      </c>
      <c r="O8" s="1"/>
      <c r="P8" s="80"/>
      <c r="Q8" s="75"/>
      <c r="R8" s="74">
        <v>94960</v>
      </c>
      <c r="S8" s="1">
        <v>94960</v>
      </c>
      <c r="T8" s="1">
        <v>94960</v>
      </c>
      <c r="U8" s="1">
        <v>94960</v>
      </c>
      <c r="V8" s="1">
        <v>94960</v>
      </c>
      <c r="W8" s="1">
        <v>94960</v>
      </c>
      <c r="X8" s="1">
        <v>94960</v>
      </c>
      <c r="Y8" s="42">
        <v>94960</v>
      </c>
      <c r="Z8" s="487">
        <v>94960</v>
      </c>
      <c r="AA8" s="80">
        <v>94960</v>
      </c>
      <c r="AB8" s="44">
        <v>94960</v>
      </c>
      <c r="AC8" s="718">
        <v>94970</v>
      </c>
      <c r="AD8" s="56"/>
      <c r="AE8" s="187"/>
      <c r="AF8" s="187"/>
    </row>
    <row r="9" spans="1:32" x14ac:dyDescent="0.25">
      <c r="B9" s="55"/>
      <c r="C9" s="173"/>
      <c r="D9" s="172" t="s">
        <v>860</v>
      </c>
      <c r="E9" s="172"/>
      <c r="F9" s="467">
        <v>1600000</v>
      </c>
      <c r="G9" s="467">
        <v>1600000</v>
      </c>
      <c r="H9" s="78">
        <v>1600000</v>
      </c>
      <c r="I9" s="78">
        <v>1600000</v>
      </c>
      <c r="J9" s="78">
        <f t="shared" si="2"/>
        <v>1600000</v>
      </c>
      <c r="K9" s="74"/>
      <c r="L9" s="42"/>
      <c r="M9" s="42"/>
      <c r="N9" s="42">
        <f t="shared" ref="N9:N16" si="7">J9</f>
        <v>1600000</v>
      </c>
      <c r="O9" s="1"/>
      <c r="P9" s="80"/>
      <c r="Q9" s="75"/>
      <c r="R9" s="74">
        <v>133333</v>
      </c>
      <c r="S9" s="1">
        <v>133333</v>
      </c>
      <c r="T9" s="1">
        <v>133333</v>
      </c>
      <c r="U9" s="1">
        <v>133333</v>
      </c>
      <c r="V9" s="1">
        <v>133333</v>
      </c>
      <c r="W9" s="1">
        <v>133333</v>
      </c>
      <c r="X9" s="1">
        <v>133333</v>
      </c>
      <c r="Y9" s="42">
        <v>133333</v>
      </c>
      <c r="Z9" s="487">
        <v>133333</v>
      </c>
      <c r="AA9" s="80">
        <v>133333</v>
      </c>
      <c r="AB9" s="44">
        <v>133333</v>
      </c>
      <c r="AC9" s="718">
        <v>133337</v>
      </c>
      <c r="AD9" s="56"/>
      <c r="AE9" s="187"/>
      <c r="AF9" s="187"/>
    </row>
    <row r="10" spans="1:32" x14ac:dyDescent="0.25">
      <c r="B10" s="55"/>
      <c r="C10" s="173"/>
      <c r="D10" s="172" t="s">
        <v>861</v>
      </c>
      <c r="E10" s="172"/>
      <c r="F10" s="467">
        <v>100000</v>
      </c>
      <c r="G10" s="467">
        <v>100000</v>
      </c>
      <c r="H10" s="78">
        <v>100000</v>
      </c>
      <c r="I10" s="78">
        <v>100000</v>
      </c>
      <c r="J10" s="78">
        <f t="shared" si="2"/>
        <v>100000</v>
      </c>
      <c r="K10" s="74"/>
      <c r="L10" s="42"/>
      <c r="M10" s="42"/>
      <c r="N10" s="42">
        <f t="shared" si="7"/>
        <v>100000</v>
      </c>
      <c r="O10" s="1"/>
      <c r="P10" s="80"/>
      <c r="Q10" s="75"/>
      <c r="R10" s="74">
        <v>8333</v>
      </c>
      <c r="S10" s="1">
        <v>8333</v>
      </c>
      <c r="T10" s="1">
        <v>8333</v>
      </c>
      <c r="U10" s="1">
        <v>8333</v>
      </c>
      <c r="V10" s="1">
        <v>8333</v>
      </c>
      <c r="W10" s="1">
        <v>8333</v>
      </c>
      <c r="X10" s="1">
        <v>8333</v>
      </c>
      <c r="Y10" s="42">
        <v>8333</v>
      </c>
      <c r="Z10" s="487">
        <v>8333</v>
      </c>
      <c r="AA10" s="80">
        <v>8333</v>
      </c>
      <c r="AB10" s="44">
        <v>8333</v>
      </c>
      <c r="AC10" s="718">
        <v>8337</v>
      </c>
      <c r="AD10" s="56"/>
      <c r="AE10" s="187"/>
      <c r="AF10" s="187"/>
    </row>
    <row r="11" spans="1:32" ht="15" customHeight="1" x14ac:dyDescent="0.25">
      <c r="B11" s="55"/>
      <c r="C11" s="173"/>
      <c r="D11" s="172" t="s">
        <v>862</v>
      </c>
      <c r="E11" s="172"/>
      <c r="F11" s="467">
        <v>640140</v>
      </c>
      <c r="G11" s="467">
        <v>640140</v>
      </c>
      <c r="H11" s="78">
        <v>640140</v>
      </c>
      <c r="I11" s="78">
        <v>640140</v>
      </c>
      <c r="J11" s="78">
        <f t="shared" si="2"/>
        <v>640140</v>
      </c>
      <c r="K11" s="74"/>
      <c r="L11" s="42"/>
      <c r="M11" s="42"/>
      <c r="N11" s="42">
        <f t="shared" si="7"/>
        <v>640140</v>
      </c>
      <c r="O11" s="1"/>
      <c r="P11" s="80"/>
      <c r="Q11" s="75"/>
      <c r="R11" s="74">
        <v>53345</v>
      </c>
      <c r="S11" s="1">
        <v>53345</v>
      </c>
      <c r="T11" s="1">
        <v>53345</v>
      </c>
      <c r="U11" s="1">
        <v>53345</v>
      </c>
      <c r="V11" s="1">
        <v>53345</v>
      </c>
      <c r="W11" s="1">
        <v>53345</v>
      </c>
      <c r="X11" s="1">
        <v>53345</v>
      </c>
      <c r="Y11" s="42">
        <v>53345</v>
      </c>
      <c r="Z11" s="487">
        <v>53345</v>
      </c>
      <c r="AA11" s="80">
        <v>53345</v>
      </c>
      <c r="AB11" s="44">
        <v>53345</v>
      </c>
      <c r="AC11" s="718">
        <v>53345</v>
      </c>
      <c r="AD11" s="56"/>
      <c r="AE11" s="187"/>
      <c r="AF11" s="187"/>
    </row>
    <row r="12" spans="1:32" x14ac:dyDescent="0.25">
      <c r="B12" s="55"/>
      <c r="C12" s="722"/>
      <c r="D12" s="720" t="s">
        <v>863</v>
      </c>
      <c r="E12" s="720"/>
      <c r="F12" s="467">
        <v>5000000</v>
      </c>
      <c r="G12" s="467">
        <v>5000000</v>
      </c>
      <c r="H12" s="78">
        <v>5000000</v>
      </c>
      <c r="I12" s="78">
        <v>5000000</v>
      </c>
      <c r="J12" s="78">
        <f t="shared" si="2"/>
        <v>5000000</v>
      </c>
      <c r="K12" s="74"/>
      <c r="L12" s="42"/>
      <c r="M12" s="42"/>
      <c r="N12" s="42">
        <f t="shared" si="7"/>
        <v>5000000</v>
      </c>
      <c r="O12" s="1"/>
      <c r="P12" s="80"/>
      <c r="Q12" s="75"/>
      <c r="R12" s="74">
        <f>382984+404212</f>
        <v>787196</v>
      </c>
      <c r="S12" s="1">
        <v>382984</v>
      </c>
      <c r="T12" s="1">
        <v>382984</v>
      </c>
      <c r="U12" s="1">
        <v>382984</v>
      </c>
      <c r="V12" s="1">
        <v>382984</v>
      </c>
      <c r="W12" s="1">
        <v>382984</v>
      </c>
      <c r="X12" s="1">
        <v>382984</v>
      </c>
      <c r="Y12" s="42">
        <v>382984</v>
      </c>
      <c r="Z12" s="487">
        <v>382984</v>
      </c>
      <c r="AA12" s="80">
        <v>382984</v>
      </c>
      <c r="AB12" s="44">
        <v>382984</v>
      </c>
      <c r="AC12" s="487">
        <v>382964</v>
      </c>
      <c r="AD12" s="56"/>
      <c r="AE12" s="187"/>
      <c r="AF12" s="187"/>
    </row>
    <row r="13" spans="1:32" x14ac:dyDescent="0.25">
      <c r="B13" s="55"/>
      <c r="C13" s="722"/>
      <c r="D13" s="720" t="s">
        <v>864</v>
      </c>
      <c r="E13" s="720"/>
      <c r="F13" s="467">
        <v>84150</v>
      </c>
      <c r="G13" s="467">
        <v>84150</v>
      </c>
      <c r="H13" s="78">
        <v>84150</v>
      </c>
      <c r="I13" s="78">
        <v>84150</v>
      </c>
      <c r="J13" s="78">
        <f t="shared" si="2"/>
        <v>84150</v>
      </c>
      <c r="K13" s="74"/>
      <c r="L13" s="42"/>
      <c r="M13" s="42"/>
      <c r="N13" s="42">
        <f t="shared" si="7"/>
        <v>84150</v>
      </c>
      <c r="O13" s="1"/>
      <c r="P13" s="80"/>
      <c r="Q13" s="75"/>
      <c r="R13" s="74">
        <v>7013</v>
      </c>
      <c r="S13" s="1">
        <v>7013</v>
      </c>
      <c r="T13" s="1">
        <v>7013</v>
      </c>
      <c r="U13" s="1">
        <v>7013</v>
      </c>
      <c r="V13" s="1">
        <v>7013</v>
      </c>
      <c r="W13" s="1">
        <v>7013</v>
      </c>
      <c r="X13" s="1">
        <v>7013</v>
      </c>
      <c r="Y13" s="42">
        <v>7013</v>
      </c>
      <c r="Z13" s="487">
        <v>7013</v>
      </c>
      <c r="AA13" s="80">
        <v>7013</v>
      </c>
      <c r="AB13" s="44">
        <v>7013</v>
      </c>
      <c r="AC13" s="718">
        <v>7007</v>
      </c>
      <c r="AD13" s="56"/>
      <c r="AE13" s="187"/>
      <c r="AF13" s="187"/>
    </row>
    <row r="14" spans="1:32" ht="15" customHeight="1" x14ac:dyDescent="0.25">
      <c r="B14" s="55"/>
      <c r="C14" s="463"/>
      <c r="D14" s="462" t="s">
        <v>967</v>
      </c>
      <c r="E14" s="462"/>
      <c r="F14" s="467">
        <v>1541488</v>
      </c>
      <c r="G14" s="467">
        <v>1541488</v>
      </c>
      <c r="H14" s="78">
        <v>1541488</v>
      </c>
      <c r="I14" s="78">
        <v>1541488</v>
      </c>
      <c r="J14" s="78">
        <f t="shared" si="2"/>
        <v>1541488</v>
      </c>
      <c r="K14" s="74"/>
      <c r="L14" s="42"/>
      <c r="M14" s="42"/>
      <c r="N14" s="42">
        <f>J14</f>
        <v>1541488</v>
      </c>
      <c r="O14" s="1"/>
      <c r="P14" s="80"/>
      <c r="Q14" s="75"/>
      <c r="R14" s="74">
        <v>128457</v>
      </c>
      <c r="S14" s="1">
        <v>128457</v>
      </c>
      <c r="T14" s="1">
        <v>128457</v>
      </c>
      <c r="U14" s="1">
        <v>128457</v>
      </c>
      <c r="V14" s="1">
        <v>128457</v>
      </c>
      <c r="W14" s="1">
        <v>128457</v>
      </c>
      <c r="X14" s="1">
        <v>128457</v>
      </c>
      <c r="Y14" s="42">
        <v>128457</v>
      </c>
      <c r="Z14" s="487">
        <v>128457</v>
      </c>
      <c r="AA14" s="80">
        <v>128457</v>
      </c>
      <c r="AB14" s="44">
        <v>128457</v>
      </c>
      <c r="AC14" s="718">
        <v>128461</v>
      </c>
      <c r="AD14" s="56"/>
      <c r="AE14" s="187"/>
      <c r="AF14" s="187"/>
    </row>
    <row r="15" spans="1:32" x14ac:dyDescent="0.25">
      <c r="B15" s="55"/>
      <c r="C15" s="242"/>
      <c r="D15" s="462" t="s">
        <v>1049</v>
      </c>
      <c r="E15" s="238"/>
      <c r="F15" s="467">
        <v>0</v>
      </c>
      <c r="G15" s="467">
        <v>1000000</v>
      </c>
      <c r="H15" s="78">
        <v>1000000</v>
      </c>
      <c r="I15" s="78">
        <v>1000000</v>
      </c>
      <c r="J15" s="78">
        <f t="shared" si="2"/>
        <v>1000000</v>
      </c>
      <c r="K15" s="74"/>
      <c r="L15" s="42"/>
      <c r="M15" s="42"/>
      <c r="N15" s="42">
        <f t="shared" si="7"/>
        <v>1000000</v>
      </c>
      <c r="O15" s="1"/>
      <c r="P15" s="80"/>
      <c r="Q15" s="75"/>
      <c r="R15" s="74"/>
      <c r="S15" s="1"/>
      <c r="T15" s="1"/>
      <c r="U15" s="1"/>
      <c r="V15" s="1"/>
      <c r="W15" s="1"/>
      <c r="X15" s="1"/>
      <c r="Y15" s="42">
        <v>1000000</v>
      </c>
      <c r="Z15" s="487"/>
      <c r="AA15" s="80"/>
      <c r="AB15" s="44"/>
      <c r="AC15" s="718"/>
      <c r="AD15" s="56"/>
      <c r="AE15" s="187"/>
      <c r="AF15" s="187"/>
    </row>
    <row r="16" spans="1:32" x14ac:dyDescent="0.25">
      <c r="B16" s="55"/>
      <c r="C16" s="173"/>
      <c r="D16" s="294" t="s">
        <v>979</v>
      </c>
      <c r="E16" s="203"/>
      <c r="F16" s="467">
        <v>13716</v>
      </c>
      <c r="G16" s="467">
        <v>13716</v>
      </c>
      <c r="H16" s="78">
        <v>13716</v>
      </c>
      <c r="I16" s="78">
        <v>13716</v>
      </c>
      <c r="J16" s="78">
        <f t="shared" si="2"/>
        <v>13716</v>
      </c>
      <c r="K16" s="74"/>
      <c r="L16" s="42"/>
      <c r="M16" s="42"/>
      <c r="N16" s="42">
        <f t="shared" si="7"/>
        <v>13716</v>
      </c>
      <c r="O16" s="1"/>
      <c r="P16" s="80"/>
      <c r="Q16" s="75"/>
      <c r="R16" s="74">
        <v>13716</v>
      </c>
      <c r="S16" s="1"/>
      <c r="T16" s="1"/>
      <c r="U16" s="1"/>
      <c r="V16" s="1"/>
      <c r="W16" s="1"/>
      <c r="X16" s="1"/>
      <c r="Y16" s="42"/>
      <c r="Z16" s="487"/>
      <c r="AA16" s="80"/>
      <c r="AB16" s="44"/>
      <c r="AC16" s="718"/>
      <c r="AD16" s="56"/>
      <c r="AE16" s="187"/>
      <c r="AF16" s="187"/>
    </row>
    <row r="17" spans="1:32" ht="15" customHeight="1" x14ac:dyDescent="0.25">
      <c r="A17" s="125" t="s">
        <v>6</v>
      </c>
      <c r="B17" s="53" t="s">
        <v>718</v>
      </c>
      <c r="C17" s="174" t="s">
        <v>790</v>
      </c>
      <c r="D17" s="240"/>
      <c r="E17" s="351"/>
      <c r="F17" s="466">
        <v>0</v>
      </c>
      <c r="G17" s="466">
        <v>0</v>
      </c>
      <c r="H17" s="79">
        <v>0</v>
      </c>
      <c r="I17" s="79">
        <v>0</v>
      </c>
      <c r="J17" s="79">
        <f t="shared" si="2"/>
        <v>0</v>
      </c>
      <c r="K17" s="76"/>
      <c r="L17" s="43"/>
      <c r="M17" s="43"/>
      <c r="N17" s="43"/>
      <c r="O17" s="13"/>
      <c r="P17" s="81"/>
      <c r="Q17" s="77"/>
      <c r="R17" s="76"/>
      <c r="S17" s="13"/>
      <c r="T17" s="13"/>
      <c r="U17" s="13"/>
      <c r="V17" s="13"/>
      <c r="W17" s="13"/>
      <c r="X17" s="13"/>
      <c r="Y17" s="43"/>
      <c r="Z17" s="486"/>
      <c r="AA17" s="81"/>
      <c r="AB17" s="45"/>
      <c r="AC17" s="730"/>
      <c r="AD17" s="56"/>
      <c r="AE17" s="187"/>
      <c r="AF17" s="187"/>
    </row>
    <row r="18" spans="1:32" ht="27.75" customHeight="1" x14ac:dyDescent="0.25">
      <c r="A18" s="125" t="s">
        <v>7</v>
      </c>
      <c r="B18" s="53" t="s">
        <v>719</v>
      </c>
      <c r="C18" s="852" t="s">
        <v>8</v>
      </c>
      <c r="D18" s="853"/>
      <c r="E18" s="853"/>
      <c r="F18" s="468">
        <v>2424000</v>
      </c>
      <c r="G18" s="468">
        <v>2424000</v>
      </c>
      <c r="H18" s="79">
        <v>2448240</v>
      </c>
      <c r="I18" s="79">
        <v>2424000</v>
      </c>
      <c r="J18" s="79">
        <f t="shared" si="2"/>
        <v>2424000</v>
      </c>
      <c r="K18" s="76"/>
      <c r="L18" s="43"/>
      <c r="M18" s="43"/>
      <c r="N18" s="43">
        <f>J18</f>
        <v>2424000</v>
      </c>
      <c r="O18" s="13"/>
      <c r="P18" s="81"/>
      <c r="Q18" s="77"/>
      <c r="R18" s="76">
        <v>290880</v>
      </c>
      <c r="S18" s="13">
        <v>193920</v>
      </c>
      <c r="T18" s="13">
        <v>193920</v>
      </c>
      <c r="U18" s="13">
        <v>193920</v>
      </c>
      <c r="V18" s="13">
        <v>193920</v>
      </c>
      <c r="W18" s="13">
        <v>193920</v>
      </c>
      <c r="X18" s="13">
        <v>193920</v>
      </c>
      <c r="Y18" s="13">
        <v>193920</v>
      </c>
      <c r="Z18" s="486">
        <v>193920</v>
      </c>
      <c r="AA18" s="81">
        <v>193920</v>
      </c>
      <c r="AB18" s="45">
        <v>193920</v>
      </c>
      <c r="AC18" s="43">
        <v>193920</v>
      </c>
      <c r="AD18" s="56"/>
      <c r="AE18" s="187"/>
      <c r="AF18" s="187"/>
    </row>
    <row r="19" spans="1:32" x14ac:dyDescent="0.25">
      <c r="A19" s="125" t="s">
        <v>9</v>
      </c>
      <c r="B19" s="53" t="s">
        <v>720</v>
      </c>
      <c r="C19" s="174" t="s">
        <v>10</v>
      </c>
      <c r="D19" s="240"/>
      <c r="E19" s="351"/>
      <c r="F19" s="466">
        <v>1200000</v>
      </c>
      <c r="G19" s="466">
        <v>1200000</v>
      </c>
      <c r="H19" s="79">
        <v>1200000</v>
      </c>
      <c r="I19" s="79">
        <v>1200000</v>
      </c>
      <c r="J19" s="79">
        <f t="shared" si="2"/>
        <v>1200000</v>
      </c>
      <c r="K19" s="76"/>
      <c r="L19" s="43"/>
      <c r="M19" s="43"/>
      <c r="N19" s="43">
        <f>J19</f>
        <v>1200000</v>
      </c>
      <c r="O19" s="13"/>
      <c r="P19" s="81"/>
      <c r="Q19" s="77"/>
      <c r="R19" s="76">
        <v>144000</v>
      </c>
      <c r="S19" s="13">
        <v>96000</v>
      </c>
      <c r="T19" s="13">
        <v>96000</v>
      </c>
      <c r="U19" s="13">
        <v>96000</v>
      </c>
      <c r="V19" s="13">
        <v>96000</v>
      </c>
      <c r="W19" s="13">
        <v>96000</v>
      </c>
      <c r="X19" s="13">
        <v>96000</v>
      </c>
      <c r="Y19" s="43">
        <v>96000</v>
      </c>
      <c r="Z19" s="486">
        <v>96000</v>
      </c>
      <c r="AA19" s="81">
        <v>96000</v>
      </c>
      <c r="AB19" s="45">
        <v>96000</v>
      </c>
      <c r="AC19" s="486">
        <v>96000</v>
      </c>
      <c r="AD19" s="56"/>
      <c r="AE19" s="187"/>
      <c r="AF19" s="187"/>
    </row>
    <row r="20" spans="1:32" ht="15" customHeight="1" x14ac:dyDescent="0.25">
      <c r="A20" s="125" t="s">
        <v>11</v>
      </c>
      <c r="B20" s="53" t="s">
        <v>721</v>
      </c>
      <c r="C20" s="174" t="s">
        <v>791</v>
      </c>
      <c r="D20" s="240"/>
      <c r="E20" s="351"/>
      <c r="F20" s="466"/>
      <c r="G20" s="466">
        <v>2237969</v>
      </c>
      <c r="H20" s="79">
        <v>2279693</v>
      </c>
      <c r="I20" s="79">
        <v>2300555</v>
      </c>
      <c r="J20" s="79">
        <f t="shared" si="2"/>
        <v>2321417</v>
      </c>
      <c r="K20" s="76"/>
      <c r="L20" s="43"/>
      <c r="M20" s="43"/>
      <c r="N20" s="43">
        <f>J20</f>
        <v>2321417</v>
      </c>
      <c r="O20" s="13"/>
      <c r="P20" s="81"/>
      <c r="Q20" s="77"/>
      <c r="R20" s="206"/>
      <c r="S20" s="13">
        <v>28044</v>
      </c>
      <c r="T20" s="13">
        <v>20862</v>
      </c>
      <c r="U20" s="13">
        <v>20862</v>
      </c>
      <c r="V20" s="13">
        <v>20862</v>
      </c>
      <c r="W20" s="13">
        <f>882500+20862+204369</f>
        <v>1107731</v>
      </c>
      <c r="X20" s="13">
        <v>20862</v>
      </c>
      <c r="Y20" s="43">
        <f>68123+441250+20862</f>
        <v>530235</v>
      </c>
      <c r="Z20" s="486">
        <v>20862</v>
      </c>
      <c r="AA20" s="81">
        <v>530235</v>
      </c>
      <c r="AB20" s="45">
        <v>20862</v>
      </c>
      <c r="AC20" s="43"/>
      <c r="AD20" s="56"/>
      <c r="AE20" s="187"/>
      <c r="AF20" s="187"/>
    </row>
    <row r="21" spans="1:32" ht="15" hidden="1" customHeight="1" x14ac:dyDescent="0.25">
      <c r="A21" s="125" t="s">
        <v>12</v>
      </c>
      <c r="B21" s="53" t="s">
        <v>722</v>
      </c>
      <c r="C21" s="174" t="s">
        <v>13</v>
      </c>
      <c r="D21" s="240"/>
      <c r="E21" s="351"/>
      <c r="F21" s="466"/>
      <c r="G21" s="605"/>
      <c r="H21" s="605"/>
      <c r="I21" s="79">
        <v>0</v>
      </c>
      <c r="J21" s="79">
        <f t="shared" si="2"/>
        <v>0</v>
      </c>
      <c r="K21" s="76"/>
      <c r="L21" s="43"/>
      <c r="M21" s="43"/>
      <c r="N21" s="43"/>
      <c r="O21" s="13"/>
      <c r="P21" s="81"/>
      <c r="Q21" s="77"/>
      <c r="R21" s="76"/>
      <c r="S21" s="13"/>
      <c r="T21" s="13"/>
      <c r="U21" s="13"/>
      <c r="V21" s="13"/>
      <c r="W21" s="13"/>
      <c r="X21" s="13"/>
      <c r="Y21" s="43"/>
      <c r="Z21" s="486"/>
      <c r="AA21" s="81"/>
      <c r="AB21" s="45"/>
      <c r="AC21" s="730"/>
      <c r="AD21" s="56"/>
      <c r="AE21" s="187"/>
      <c r="AF21" s="187"/>
    </row>
    <row r="22" spans="1:32" s="18" customFormat="1" ht="15.75" hidden="1" customHeight="1" thickBot="1" x14ac:dyDescent="0.3">
      <c r="A22" s="125" t="s">
        <v>14</v>
      </c>
      <c r="B22" s="91" t="s">
        <v>723</v>
      </c>
      <c r="C22" s="870" t="s">
        <v>393</v>
      </c>
      <c r="D22" s="871"/>
      <c r="E22" s="871"/>
      <c r="F22" s="469"/>
      <c r="G22" s="607"/>
      <c r="H22" s="607"/>
      <c r="I22" s="772">
        <v>0</v>
      </c>
      <c r="J22" s="92">
        <f t="shared" si="2"/>
        <v>0</v>
      </c>
      <c r="K22" s="93"/>
      <c r="L22" s="96"/>
      <c r="M22" s="96"/>
      <c r="N22" s="96"/>
      <c r="O22" s="94"/>
      <c r="P22" s="97"/>
      <c r="Q22" s="95"/>
      <c r="R22" s="93"/>
      <c r="S22" s="94"/>
      <c r="T22" s="94"/>
      <c r="U22" s="94"/>
      <c r="V22" s="94"/>
      <c r="W22" s="94"/>
      <c r="X22" s="94"/>
      <c r="Y22" s="96"/>
      <c r="Z22" s="490"/>
      <c r="AA22" s="97"/>
      <c r="AB22" s="98"/>
      <c r="AC22" s="731"/>
      <c r="AD22" s="52"/>
      <c r="AE22" s="187"/>
      <c r="AF22" s="187"/>
    </row>
    <row r="23" spans="1:32" s="18" customFormat="1" ht="25.5" hidden="1" customHeight="1" x14ac:dyDescent="0.25">
      <c r="A23" s="125" t="s">
        <v>15</v>
      </c>
      <c r="B23" s="91" t="s">
        <v>724</v>
      </c>
      <c r="C23" s="848" t="s">
        <v>350</v>
      </c>
      <c r="D23" s="849"/>
      <c r="E23" s="849"/>
      <c r="F23" s="470"/>
      <c r="G23" s="608"/>
      <c r="H23" s="608"/>
      <c r="I23" s="772">
        <v>0</v>
      </c>
      <c r="J23" s="92">
        <f t="shared" si="2"/>
        <v>0</v>
      </c>
      <c r="K23" s="93"/>
      <c r="L23" s="96"/>
      <c r="M23" s="96"/>
      <c r="N23" s="96"/>
      <c r="O23" s="94"/>
      <c r="P23" s="97"/>
      <c r="Q23" s="95"/>
      <c r="R23" s="93"/>
      <c r="S23" s="94"/>
      <c r="T23" s="94"/>
      <c r="U23" s="94"/>
      <c r="V23" s="94"/>
      <c r="W23" s="94"/>
      <c r="X23" s="94"/>
      <c r="Y23" s="96"/>
      <c r="Z23" s="490"/>
      <c r="AA23" s="97"/>
      <c r="AB23" s="98"/>
      <c r="AC23" s="731"/>
      <c r="AD23" s="52"/>
      <c r="AE23" s="187"/>
      <c r="AF23" s="187"/>
    </row>
    <row r="24" spans="1:32" s="18" customFormat="1" ht="25.5" hidden="1" customHeight="1" x14ac:dyDescent="0.25">
      <c r="A24" s="125" t="s">
        <v>16</v>
      </c>
      <c r="B24" s="91" t="s">
        <v>725</v>
      </c>
      <c r="C24" s="848" t="s">
        <v>608</v>
      </c>
      <c r="D24" s="849"/>
      <c r="E24" s="849"/>
      <c r="F24" s="470"/>
      <c r="G24" s="608"/>
      <c r="H24" s="608"/>
      <c r="I24" s="772">
        <v>0</v>
      </c>
      <c r="J24" s="92">
        <f t="shared" si="2"/>
        <v>0</v>
      </c>
      <c r="K24" s="93">
        <f t="shared" ref="K24:Q24" si="8">K25+K26+K27+K28+K29+K30+K31+K32+K33+K34</f>
        <v>0</v>
      </c>
      <c r="L24" s="96">
        <f t="shared" si="8"/>
        <v>0</v>
      </c>
      <c r="M24" s="96">
        <f t="shared" si="8"/>
        <v>0</v>
      </c>
      <c r="N24" s="96">
        <f t="shared" si="8"/>
        <v>0</v>
      </c>
      <c r="O24" s="94">
        <f t="shared" si="8"/>
        <v>0</v>
      </c>
      <c r="P24" s="97"/>
      <c r="Q24" s="95">
        <f t="shared" si="8"/>
        <v>0</v>
      </c>
      <c r="R24" s="93">
        <f>R25+R26+R27+R28+R29+R30+R31+R32+R33+R34</f>
        <v>0</v>
      </c>
      <c r="S24" s="94">
        <f t="shared" ref="S24:AC24" si="9">S25+S26+S27+S28+S29+S30+S31+S32+S33+S34</f>
        <v>0</v>
      </c>
      <c r="T24" s="94">
        <f t="shared" si="9"/>
        <v>0</v>
      </c>
      <c r="U24" s="94">
        <f t="shared" si="9"/>
        <v>0</v>
      </c>
      <c r="V24" s="94">
        <f t="shared" si="9"/>
        <v>0</v>
      </c>
      <c r="W24" s="94">
        <f t="shared" si="9"/>
        <v>0</v>
      </c>
      <c r="X24" s="94">
        <f t="shared" si="9"/>
        <v>0</v>
      </c>
      <c r="Y24" s="96">
        <f t="shared" si="9"/>
        <v>0</v>
      </c>
      <c r="Z24" s="490">
        <f t="shared" si="9"/>
        <v>0</v>
      </c>
      <c r="AA24" s="97">
        <f t="shared" si="9"/>
        <v>0</v>
      </c>
      <c r="AB24" s="98">
        <f t="shared" si="9"/>
        <v>0</v>
      </c>
      <c r="AC24" s="731">
        <f t="shared" si="9"/>
        <v>0</v>
      </c>
      <c r="AD24" s="52"/>
      <c r="AE24" s="187"/>
      <c r="AF24" s="187"/>
    </row>
    <row r="25" spans="1:32" ht="25.5" hidden="1" customHeight="1" x14ac:dyDescent="0.25">
      <c r="B25" s="55"/>
      <c r="C25" s="47"/>
      <c r="D25" s="851" t="s">
        <v>443</v>
      </c>
      <c r="E25" s="851"/>
      <c r="F25" s="471"/>
      <c r="G25" s="609"/>
      <c r="H25" s="609"/>
      <c r="I25" s="78">
        <v>0</v>
      </c>
      <c r="J25" s="78">
        <f t="shared" si="2"/>
        <v>0</v>
      </c>
      <c r="K25" s="74"/>
      <c r="L25" s="42"/>
      <c r="M25" s="42"/>
      <c r="N25" s="42"/>
      <c r="O25" s="1"/>
      <c r="P25" s="80"/>
      <c r="Q25" s="75"/>
      <c r="R25" s="74"/>
      <c r="S25" s="1"/>
      <c r="T25" s="1"/>
      <c r="U25" s="1"/>
      <c r="V25" s="1"/>
      <c r="W25" s="1"/>
      <c r="X25" s="1"/>
      <c r="Y25" s="42"/>
      <c r="Z25" s="487"/>
      <c r="AA25" s="80"/>
      <c r="AB25" s="44"/>
      <c r="AC25" s="718"/>
      <c r="AD25" s="56"/>
      <c r="AE25" s="187"/>
      <c r="AF25" s="187"/>
    </row>
    <row r="26" spans="1:32" ht="15" hidden="1" customHeight="1" x14ac:dyDescent="0.25">
      <c r="B26" s="55"/>
      <c r="C26" s="47"/>
      <c r="D26" s="850" t="s">
        <v>467</v>
      </c>
      <c r="E26" s="850"/>
      <c r="F26" s="467"/>
      <c r="G26" s="606"/>
      <c r="H26" s="606"/>
      <c r="I26" s="78">
        <v>0</v>
      </c>
      <c r="J26" s="78">
        <f t="shared" si="2"/>
        <v>0</v>
      </c>
      <c r="K26" s="74"/>
      <c r="L26" s="42"/>
      <c r="M26" s="42"/>
      <c r="N26" s="42"/>
      <c r="O26" s="1"/>
      <c r="P26" s="80"/>
      <c r="Q26" s="75"/>
      <c r="R26" s="74"/>
      <c r="S26" s="1"/>
      <c r="T26" s="1"/>
      <c r="U26" s="1"/>
      <c r="V26" s="1"/>
      <c r="W26" s="1"/>
      <c r="X26" s="1"/>
      <c r="Y26" s="42"/>
      <c r="Z26" s="487"/>
      <c r="AA26" s="80"/>
      <c r="AB26" s="44"/>
      <c r="AC26" s="718"/>
      <c r="AD26" s="56"/>
      <c r="AE26" s="187"/>
      <c r="AF26" s="187"/>
    </row>
    <row r="27" spans="1:32" ht="15" hidden="1" customHeight="1" x14ac:dyDescent="0.25">
      <c r="B27" s="55"/>
      <c r="C27" s="47"/>
      <c r="D27" s="850" t="s">
        <v>444</v>
      </c>
      <c r="E27" s="850"/>
      <c r="F27" s="467"/>
      <c r="G27" s="606"/>
      <c r="H27" s="606"/>
      <c r="I27" s="78">
        <v>0</v>
      </c>
      <c r="J27" s="78">
        <f t="shared" si="2"/>
        <v>0</v>
      </c>
      <c r="K27" s="74"/>
      <c r="L27" s="42"/>
      <c r="M27" s="42"/>
      <c r="N27" s="42"/>
      <c r="O27" s="1"/>
      <c r="P27" s="80"/>
      <c r="Q27" s="75"/>
      <c r="R27" s="74"/>
      <c r="S27" s="1"/>
      <c r="T27" s="1"/>
      <c r="U27" s="1"/>
      <c r="V27" s="1"/>
      <c r="W27" s="1"/>
      <c r="X27" s="1"/>
      <c r="Y27" s="42"/>
      <c r="Z27" s="487"/>
      <c r="AA27" s="80"/>
      <c r="AB27" s="44"/>
      <c r="AC27" s="718"/>
      <c r="AD27" s="56"/>
      <c r="AE27" s="187"/>
      <c r="AF27" s="187"/>
    </row>
    <row r="28" spans="1:32" ht="25.5" hidden="1" customHeight="1" x14ac:dyDescent="0.25">
      <c r="B28" s="55"/>
      <c r="C28" s="47"/>
      <c r="D28" s="851" t="s">
        <v>445</v>
      </c>
      <c r="E28" s="851"/>
      <c r="F28" s="471"/>
      <c r="G28" s="609"/>
      <c r="H28" s="609"/>
      <c r="I28" s="78">
        <v>0</v>
      </c>
      <c r="J28" s="78">
        <f t="shared" si="2"/>
        <v>0</v>
      </c>
      <c r="K28" s="74"/>
      <c r="L28" s="42"/>
      <c r="M28" s="42"/>
      <c r="N28" s="42"/>
      <c r="O28" s="1"/>
      <c r="P28" s="80"/>
      <c r="Q28" s="75"/>
      <c r="R28" s="74"/>
      <c r="S28" s="1"/>
      <c r="T28" s="1"/>
      <c r="U28" s="1"/>
      <c r="V28" s="1"/>
      <c r="W28" s="1"/>
      <c r="X28" s="1"/>
      <c r="Y28" s="42"/>
      <c r="Z28" s="487"/>
      <c r="AA28" s="80"/>
      <c r="AB28" s="44"/>
      <c r="AC28" s="718"/>
      <c r="AD28" s="56"/>
      <c r="AE28" s="187"/>
      <c r="AF28" s="187"/>
    </row>
    <row r="29" spans="1:32" ht="15" hidden="1" customHeight="1" x14ac:dyDescent="0.25">
      <c r="B29" s="55"/>
      <c r="C29" s="47"/>
      <c r="D29" s="850" t="s">
        <v>446</v>
      </c>
      <c r="E29" s="850"/>
      <c r="F29" s="467"/>
      <c r="G29" s="606"/>
      <c r="H29" s="606"/>
      <c r="I29" s="78">
        <v>0</v>
      </c>
      <c r="J29" s="78">
        <f t="shared" si="2"/>
        <v>0</v>
      </c>
      <c r="K29" s="74"/>
      <c r="L29" s="42"/>
      <c r="M29" s="42"/>
      <c r="N29" s="42"/>
      <c r="O29" s="1"/>
      <c r="P29" s="80"/>
      <c r="Q29" s="75"/>
      <c r="R29" s="74"/>
      <c r="S29" s="1"/>
      <c r="T29" s="1"/>
      <c r="U29" s="1"/>
      <c r="V29" s="1"/>
      <c r="W29" s="1"/>
      <c r="X29" s="1"/>
      <c r="Y29" s="42"/>
      <c r="Z29" s="487"/>
      <c r="AA29" s="80"/>
      <c r="AB29" s="44"/>
      <c r="AC29" s="718"/>
      <c r="AD29" s="56"/>
      <c r="AE29" s="187"/>
      <c r="AF29" s="187"/>
    </row>
    <row r="30" spans="1:32" ht="15" hidden="1" customHeight="1" x14ac:dyDescent="0.25">
      <c r="B30" s="55"/>
      <c r="C30" s="47"/>
      <c r="D30" s="850" t="s">
        <v>792</v>
      </c>
      <c r="E30" s="850"/>
      <c r="F30" s="467"/>
      <c r="G30" s="606"/>
      <c r="H30" s="606"/>
      <c r="I30" s="78">
        <v>0</v>
      </c>
      <c r="J30" s="78">
        <f t="shared" si="2"/>
        <v>0</v>
      </c>
      <c r="K30" s="74"/>
      <c r="L30" s="42"/>
      <c r="M30" s="42"/>
      <c r="N30" s="42"/>
      <c r="O30" s="1"/>
      <c r="P30" s="80"/>
      <c r="Q30" s="75"/>
      <c r="R30" s="74"/>
      <c r="S30" s="1"/>
      <c r="T30" s="1"/>
      <c r="U30" s="1"/>
      <c r="V30" s="1"/>
      <c r="W30" s="1"/>
      <c r="X30" s="1"/>
      <c r="Y30" s="42"/>
      <c r="Z30" s="487"/>
      <c r="AA30" s="80"/>
      <c r="AB30" s="44"/>
      <c r="AC30" s="718"/>
      <c r="AD30" s="56"/>
      <c r="AE30" s="187"/>
      <c r="AF30" s="187"/>
    </row>
    <row r="31" spans="1:32" ht="25.5" hidden="1" customHeight="1" x14ac:dyDescent="0.25">
      <c r="B31" s="55"/>
      <c r="C31" s="47"/>
      <c r="D31" s="851" t="s">
        <v>447</v>
      </c>
      <c r="E31" s="851"/>
      <c r="F31" s="471"/>
      <c r="G31" s="609"/>
      <c r="H31" s="609"/>
      <c r="I31" s="78">
        <v>0</v>
      </c>
      <c r="J31" s="78">
        <f t="shared" si="2"/>
        <v>0</v>
      </c>
      <c r="K31" s="74"/>
      <c r="L31" s="42"/>
      <c r="M31" s="42"/>
      <c r="N31" s="42"/>
      <c r="O31" s="1"/>
      <c r="P31" s="80"/>
      <c r="Q31" s="75"/>
      <c r="R31" s="74"/>
      <c r="S31" s="1"/>
      <c r="T31" s="1"/>
      <c r="U31" s="1"/>
      <c r="V31" s="1"/>
      <c r="W31" s="1"/>
      <c r="X31" s="1"/>
      <c r="Y31" s="42"/>
      <c r="Z31" s="487"/>
      <c r="AA31" s="80"/>
      <c r="AB31" s="44"/>
      <c r="AC31" s="718"/>
      <c r="AD31" s="56"/>
      <c r="AE31" s="187"/>
      <c r="AF31" s="187"/>
    </row>
    <row r="32" spans="1:32" ht="25.5" hidden="1" customHeight="1" x14ac:dyDescent="0.25">
      <c r="B32" s="55"/>
      <c r="C32" s="47"/>
      <c r="D32" s="851" t="s">
        <v>448</v>
      </c>
      <c r="E32" s="851"/>
      <c r="F32" s="471"/>
      <c r="G32" s="609"/>
      <c r="H32" s="609"/>
      <c r="I32" s="78">
        <v>0</v>
      </c>
      <c r="J32" s="78">
        <f t="shared" si="2"/>
        <v>0</v>
      </c>
      <c r="K32" s="74"/>
      <c r="L32" s="42"/>
      <c r="M32" s="42"/>
      <c r="N32" s="42"/>
      <c r="O32" s="1"/>
      <c r="P32" s="80"/>
      <c r="Q32" s="75"/>
      <c r="R32" s="74"/>
      <c r="S32" s="1"/>
      <c r="T32" s="1"/>
      <c r="U32" s="1"/>
      <c r="V32" s="1"/>
      <c r="W32" s="1"/>
      <c r="X32" s="1"/>
      <c r="Y32" s="42"/>
      <c r="Z32" s="487"/>
      <c r="AA32" s="80"/>
      <c r="AB32" s="44"/>
      <c r="AC32" s="718"/>
      <c r="AD32" s="56"/>
      <c r="AE32" s="187"/>
      <c r="AF32" s="187"/>
    </row>
    <row r="33" spans="1:32" ht="25.5" hidden="1" customHeight="1" x14ac:dyDescent="0.25">
      <c r="B33" s="55"/>
      <c r="C33" s="47"/>
      <c r="D33" s="851" t="s">
        <v>449</v>
      </c>
      <c r="E33" s="851"/>
      <c r="F33" s="471"/>
      <c r="G33" s="609"/>
      <c r="H33" s="609"/>
      <c r="I33" s="78">
        <v>0</v>
      </c>
      <c r="J33" s="78">
        <f t="shared" si="2"/>
        <v>0</v>
      </c>
      <c r="K33" s="74"/>
      <c r="L33" s="42"/>
      <c r="M33" s="42"/>
      <c r="N33" s="42"/>
      <c r="O33" s="1"/>
      <c r="P33" s="80"/>
      <c r="Q33" s="75"/>
      <c r="R33" s="74"/>
      <c r="S33" s="1"/>
      <c r="T33" s="1"/>
      <c r="U33" s="1"/>
      <c r="V33" s="1"/>
      <c r="W33" s="1"/>
      <c r="X33" s="1"/>
      <c r="Y33" s="42"/>
      <c r="Z33" s="487"/>
      <c r="AA33" s="80"/>
      <c r="AB33" s="44"/>
      <c r="AC33" s="718"/>
      <c r="AD33" s="56"/>
      <c r="AE33" s="187"/>
      <c r="AF33" s="187"/>
    </row>
    <row r="34" spans="1:32" ht="25.5" hidden="1" customHeight="1" x14ac:dyDescent="0.25">
      <c r="B34" s="55"/>
      <c r="C34" s="47"/>
      <c r="D34" s="851" t="s">
        <v>450</v>
      </c>
      <c r="E34" s="851"/>
      <c r="F34" s="471"/>
      <c r="G34" s="609"/>
      <c r="H34" s="609"/>
      <c r="I34" s="78">
        <v>0</v>
      </c>
      <c r="J34" s="78">
        <f t="shared" si="2"/>
        <v>0</v>
      </c>
      <c r="K34" s="74"/>
      <c r="L34" s="42"/>
      <c r="M34" s="42"/>
      <c r="N34" s="42"/>
      <c r="O34" s="1"/>
      <c r="P34" s="80"/>
      <c r="Q34" s="75"/>
      <c r="R34" s="74"/>
      <c r="S34" s="1"/>
      <c r="T34" s="1"/>
      <c r="U34" s="1"/>
      <c r="V34" s="1"/>
      <c r="W34" s="1"/>
      <c r="X34" s="1"/>
      <c r="Y34" s="42"/>
      <c r="Z34" s="487"/>
      <c r="AA34" s="80"/>
      <c r="AB34" s="44"/>
      <c r="AC34" s="718"/>
      <c r="AD34" s="56"/>
      <c r="AE34" s="187"/>
      <c r="AF34" s="187"/>
    </row>
    <row r="35" spans="1:32" s="18" customFormat="1" ht="15" hidden="1" customHeight="1" x14ac:dyDescent="0.25">
      <c r="A35" s="125" t="s">
        <v>17</v>
      </c>
      <c r="B35" s="91" t="s">
        <v>726</v>
      </c>
      <c r="C35" s="848" t="s">
        <v>793</v>
      </c>
      <c r="D35" s="849"/>
      <c r="E35" s="849"/>
      <c r="F35" s="470"/>
      <c r="G35" s="608"/>
      <c r="H35" s="608"/>
      <c r="I35" s="772">
        <v>0</v>
      </c>
      <c r="J35" s="92">
        <f t="shared" si="2"/>
        <v>0</v>
      </c>
      <c r="K35" s="93">
        <f t="shared" ref="K35:Q35" si="10">K36+K37+K38+K39+K40+K41+K42+K43+K44+K45</f>
        <v>0</v>
      </c>
      <c r="L35" s="96">
        <f t="shared" si="10"/>
        <v>0</v>
      </c>
      <c r="M35" s="96">
        <f t="shared" si="10"/>
        <v>0</v>
      </c>
      <c r="N35" s="96">
        <f t="shared" si="10"/>
        <v>0</v>
      </c>
      <c r="O35" s="94">
        <f t="shared" si="10"/>
        <v>0</v>
      </c>
      <c r="P35" s="97"/>
      <c r="Q35" s="95">
        <f t="shared" si="10"/>
        <v>0</v>
      </c>
      <c r="R35" s="93">
        <f>R36+R37+R38+R39+R40+R41+R42+R43+R44+R45</f>
        <v>0</v>
      </c>
      <c r="S35" s="94">
        <f t="shared" ref="S35:AC35" si="11">S36+S37+S38+S39+S40+S41+S42+S43+S44+S45</f>
        <v>0</v>
      </c>
      <c r="T35" s="94">
        <f t="shared" si="11"/>
        <v>0</v>
      </c>
      <c r="U35" s="94">
        <f t="shared" si="11"/>
        <v>0</v>
      </c>
      <c r="V35" s="94">
        <f t="shared" si="11"/>
        <v>0</v>
      </c>
      <c r="W35" s="94">
        <f t="shared" si="11"/>
        <v>0</v>
      </c>
      <c r="X35" s="94">
        <f t="shared" si="11"/>
        <v>0</v>
      </c>
      <c r="Y35" s="96">
        <f t="shared" si="11"/>
        <v>0</v>
      </c>
      <c r="Z35" s="490">
        <f t="shared" si="11"/>
        <v>0</v>
      </c>
      <c r="AA35" s="97">
        <f t="shared" si="11"/>
        <v>0</v>
      </c>
      <c r="AB35" s="98">
        <f t="shared" si="11"/>
        <v>0</v>
      </c>
      <c r="AC35" s="731">
        <f t="shared" si="11"/>
        <v>0</v>
      </c>
      <c r="AD35" s="52"/>
      <c r="AE35" s="187"/>
      <c r="AF35" s="187"/>
    </row>
    <row r="36" spans="1:32" ht="25.5" hidden="1" customHeight="1" x14ac:dyDescent="0.25">
      <c r="B36" s="55"/>
      <c r="C36" s="47"/>
      <c r="D36" s="851" t="s">
        <v>451</v>
      </c>
      <c r="E36" s="851"/>
      <c r="F36" s="471"/>
      <c r="G36" s="609"/>
      <c r="H36" s="609"/>
      <c r="I36" s="78">
        <v>0</v>
      </c>
      <c r="J36" s="78">
        <f t="shared" si="2"/>
        <v>0</v>
      </c>
      <c r="K36" s="74"/>
      <c r="L36" s="42"/>
      <c r="M36" s="42"/>
      <c r="N36" s="42"/>
      <c r="O36" s="1"/>
      <c r="P36" s="80"/>
      <c r="Q36" s="75"/>
      <c r="R36" s="74"/>
      <c r="S36" s="1"/>
      <c r="T36" s="1"/>
      <c r="U36" s="1"/>
      <c r="V36" s="1"/>
      <c r="W36" s="1"/>
      <c r="X36" s="1"/>
      <c r="Y36" s="42"/>
      <c r="Z36" s="487"/>
      <c r="AA36" s="80"/>
      <c r="AB36" s="44"/>
      <c r="AC36" s="718"/>
      <c r="AD36" s="56"/>
      <c r="AE36" s="187"/>
      <c r="AF36" s="187"/>
    </row>
    <row r="37" spans="1:32" ht="25.5" hidden="1" customHeight="1" x14ac:dyDescent="0.25">
      <c r="B37" s="55"/>
      <c r="C37" s="47"/>
      <c r="D37" s="851" t="s">
        <v>455</v>
      </c>
      <c r="E37" s="851"/>
      <c r="F37" s="471"/>
      <c r="G37" s="609"/>
      <c r="H37" s="609"/>
      <c r="I37" s="78">
        <v>0</v>
      </c>
      <c r="J37" s="78">
        <f t="shared" si="2"/>
        <v>0</v>
      </c>
      <c r="K37" s="74"/>
      <c r="L37" s="42"/>
      <c r="M37" s="42"/>
      <c r="N37" s="42"/>
      <c r="O37" s="1"/>
      <c r="P37" s="80"/>
      <c r="Q37" s="75"/>
      <c r="R37" s="74"/>
      <c r="S37" s="1"/>
      <c r="T37" s="1"/>
      <c r="U37" s="1"/>
      <c r="V37" s="1"/>
      <c r="W37" s="1"/>
      <c r="X37" s="1"/>
      <c r="Y37" s="42"/>
      <c r="Z37" s="487"/>
      <c r="AA37" s="80"/>
      <c r="AB37" s="44"/>
      <c r="AC37" s="718"/>
      <c r="AD37" s="56"/>
      <c r="AE37" s="187"/>
      <c r="AF37" s="187"/>
    </row>
    <row r="38" spans="1:32" ht="15" hidden="1" customHeight="1" x14ac:dyDescent="0.25">
      <c r="B38" s="55"/>
      <c r="C38" s="47"/>
      <c r="D38" s="851" t="s">
        <v>795</v>
      </c>
      <c r="E38" s="851"/>
      <c r="F38" s="471"/>
      <c r="G38" s="609"/>
      <c r="H38" s="609"/>
      <c r="I38" s="78">
        <v>0</v>
      </c>
      <c r="J38" s="78">
        <f t="shared" ref="J38:J72" si="12">SUM(R38:AC38)</f>
        <v>0</v>
      </c>
      <c r="K38" s="74"/>
      <c r="L38" s="42"/>
      <c r="M38" s="42"/>
      <c r="N38" s="42"/>
      <c r="O38" s="1"/>
      <c r="P38" s="80"/>
      <c r="Q38" s="75"/>
      <c r="R38" s="74"/>
      <c r="S38" s="1"/>
      <c r="T38" s="1"/>
      <c r="U38" s="1"/>
      <c r="V38" s="1"/>
      <c r="W38" s="1"/>
      <c r="X38" s="1"/>
      <c r="Y38" s="42"/>
      <c r="Z38" s="487"/>
      <c r="AA38" s="80"/>
      <c r="AB38" s="44"/>
      <c r="AC38" s="718"/>
      <c r="AD38" s="56"/>
      <c r="AE38" s="187"/>
      <c r="AF38" s="187"/>
    </row>
    <row r="39" spans="1:32" ht="25.5" hidden="1" customHeight="1" x14ac:dyDescent="0.25">
      <c r="B39" s="55"/>
      <c r="C39" s="47"/>
      <c r="D39" s="851" t="s">
        <v>463</v>
      </c>
      <c r="E39" s="851"/>
      <c r="F39" s="471"/>
      <c r="G39" s="609"/>
      <c r="H39" s="609"/>
      <c r="I39" s="78">
        <v>0</v>
      </c>
      <c r="J39" s="78">
        <f t="shared" si="12"/>
        <v>0</v>
      </c>
      <c r="K39" s="74"/>
      <c r="L39" s="42"/>
      <c r="M39" s="42"/>
      <c r="N39" s="42"/>
      <c r="O39" s="1"/>
      <c r="P39" s="80"/>
      <c r="Q39" s="75"/>
      <c r="R39" s="74"/>
      <c r="S39" s="1"/>
      <c r="T39" s="1"/>
      <c r="U39" s="1"/>
      <c r="V39" s="1"/>
      <c r="W39" s="1"/>
      <c r="X39" s="1"/>
      <c r="Y39" s="42"/>
      <c r="Z39" s="487"/>
      <c r="AA39" s="80"/>
      <c r="AB39" s="44"/>
      <c r="AC39" s="718"/>
      <c r="AD39" s="56"/>
      <c r="AE39" s="187"/>
      <c r="AF39" s="187"/>
    </row>
    <row r="40" spans="1:32" ht="15.75" hidden="1" customHeight="1" thickBot="1" x14ac:dyDescent="0.3">
      <c r="B40" s="55"/>
      <c r="C40" s="47"/>
      <c r="D40" s="850" t="s">
        <v>794</v>
      </c>
      <c r="E40" s="850"/>
      <c r="F40" s="467"/>
      <c r="G40" s="606"/>
      <c r="H40" s="606"/>
      <c r="I40" s="78">
        <v>0</v>
      </c>
      <c r="J40" s="78">
        <f t="shared" si="12"/>
        <v>0</v>
      </c>
      <c r="K40" s="74"/>
      <c r="L40" s="42"/>
      <c r="M40" s="42"/>
      <c r="N40" s="42"/>
      <c r="O40" s="1"/>
      <c r="P40" s="80"/>
      <c r="Q40" s="75"/>
      <c r="R40" s="74"/>
      <c r="S40" s="1"/>
      <c r="T40" s="1"/>
      <c r="U40" s="1"/>
      <c r="V40" s="1"/>
      <c r="W40" s="1"/>
      <c r="X40" s="1"/>
      <c r="Y40" s="42"/>
      <c r="Z40" s="487"/>
      <c r="AA40" s="80"/>
      <c r="AB40" s="44"/>
      <c r="AC40" s="718"/>
      <c r="AD40" s="56"/>
      <c r="AE40" s="187"/>
      <c r="AF40" s="187"/>
    </row>
    <row r="41" spans="1:32" ht="25.5" hidden="1" customHeight="1" x14ac:dyDescent="0.25">
      <c r="B41" s="55"/>
      <c r="C41" s="47"/>
      <c r="D41" s="851" t="s">
        <v>468</v>
      </c>
      <c r="E41" s="851"/>
      <c r="F41" s="471"/>
      <c r="G41" s="609"/>
      <c r="H41" s="609"/>
      <c r="I41" s="78">
        <v>0</v>
      </c>
      <c r="J41" s="78">
        <f t="shared" si="12"/>
        <v>0</v>
      </c>
      <c r="K41" s="74"/>
      <c r="L41" s="42"/>
      <c r="M41" s="42"/>
      <c r="N41" s="42"/>
      <c r="O41" s="1"/>
      <c r="P41" s="80"/>
      <c r="Q41" s="75"/>
      <c r="R41" s="74"/>
      <c r="S41" s="1"/>
      <c r="T41" s="1"/>
      <c r="U41" s="1"/>
      <c r="V41" s="1"/>
      <c r="W41" s="1"/>
      <c r="X41" s="1"/>
      <c r="Y41" s="42"/>
      <c r="Z41" s="487"/>
      <c r="AA41" s="80"/>
      <c r="AB41" s="44"/>
      <c r="AC41" s="718"/>
      <c r="AD41" s="56"/>
      <c r="AE41" s="187"/>
      <c r="AF41" s="187"/>
    </row>
    <row r="42" spans="1:32" ht="25.5" hidden="1" customHeight="1" x14ac:dyDescent="0.25">
      <c r="B42" s="55"/>
      <c r="C42" s="47"/>
      <c r="D42" s="851" t="s">
        <v>472</v>
      </c>
      <c r="E42" s="851"/>
      <c r="F42" s="471"/>
      <c r="G42" s="609"/>
      <c r="H42" s="609"/>
      <c r="I42" s="78">
        <v>0</v>
      </c>
      <c r="J42" s="78">
        <f t="shared" si="12"/>
        <v>0</v>
      </c>
      <c r="K42" s="74"/>
      <c r="L42" s="42"/>
      <c r="M42" s="42"/>
      <c r="N42" s="42"/>
      <c r="O42" s="1"/>
      <c r="P42" s="80"/>
      <c r="Q42" s="75"/>
      <c r="R42" s="74"/>
      <c r="S42" s="1"/>
      <c r="T42" s="1"/>
      <c r="U42" s="1"/>
      <c r="V42" s="1"/>
      <c r="W42" s="1"/>
      <c r="X42" s="1"/>
      <c r="Y42" s="42"/>
      <c r="Z42" s="487"/>
      <c r="AA42" s="80"/>
      <c r="AB42" s="44"/>
      <c r="AC42" s="718"/>
      <c r="AD42" s="56"/>
      <c r="AE42" s="187"/>
      <c r="AF42" s="187"/>
    </row>
    <row r="43" spans="1:32" ht="25.5" hidden="1" customHeight="1" x14ac:dyDescent="0.25">
      <c r="B43" s="55"/>
      <c r="C43" s="47"/>
      <c r="D43" s="851" t="s">
        <v>477</v>
      </c>
      <c r="E43" s="851"/>
      <c r="F43" s="471"/>
      <c r="G43" s="609"/>
      <c r="H43" s="609"/>
      <c r="I43" s="78">
        <v>0</v>
      </c>
      <c r="J43" s="78">
        <f t="shared" si="12"/>
        <v>0</v>
      </c>
      <c r="K43" s="74"/>
      <c r="L43" s="42"/>
      <c r="M43" s="42"/>
      <c r="N43" s="42"/>
      <c r="O43" s="1"/>
      <c r="P43" s="80"/>
      <c r="Q43" s="75"/>
      <c r="R43" s="74"/>
      <c r="S43" s="1"/>
      <c r="T43" s="1"/>
      <c r="U43" s="1"/>
      <c r="V43" s="1"/>
      <c r="W43" s="1"/>
      <c r="X43" s="1"/>
      <c r="Y43" s="42"/>
      <c r="Z43" s="487"/>
      <c r="AA43" s="80"/>
      <c r="AB43" s="44"/>
      <c r="AC43" s="718"/>
      <c r="AD43" s="56"/>
      <c r="AE43" s="187"/>
      <c r="AF43" s="187"/>
    </row>
    <row r="44" spans="1:32" ht="25.5" hidden="1" customHeight="1" x14ac:dyDescent="0.25">
      <c r="B44" s="55"/>
      <c r="C44" s="47"/>
      <c r="D44" s="851" t="s">
        <v>481</v>
      </c>
      <c r="E44" s="851"/>
      <c r="F44" s="471"/>
      <c r="G44" s="609"/>
      <c r="H44" s="609"/>
      <c r="I44" s="78">
        <v>0</v>
      </c>
      <c r="J44" s="78">
        <f t="shared" si="12"/>
        <v>0</v>
      </c>
      <c r="K44" s="74"/>
      <c r="L44" s="42"/>
      <c r="M44" s="42"/>
      <c r="N44" s="42"/>
      <c r="O44" s="1"/>
      <c r="P44" s="80"/>
      <c r="Q44" s="75"/>
      <c r="R44" s="74"/>
      <c r="S44" s="1"/>
      <c r="T44" s="1"/>
      <c r="U44" s="1"/>
      <c r="V44" s="1"/>
      <c r="W44" s="1"/>
      <c r="X44" s="1"/>
      <c r="Y44" s="42"/>
      <c r="Z44" s="487"/>
      <c r="AA44" s="80"/>
      <c r="AB44" s="44"/>
      <c r="AC44" s="718"/>
      <c r="AD44" s="56"/>
      <c r="AE44" s="187"/>
      <c r="AF44" s="187"/>
    </row>
    <row r="45" spans="1:32" ht="25.5" hidden="1" customHeight="1" x14ac:dyDescent="0.25">
      <c r="B45" s="55"/>
      <c r="C45" s="47"/>
      <c r="D45" s="851" t="s">
        <v>486</v>
      </c>
      <c r="E45" s="851"/>
      <c r="F45" s="471"/>
      <c r="G45" s="609"/>
      <c r="H45" s="609"/>
      <c r="I45" s="78">
        <v>0</v>
      </c>
      <c r="J45" s="78">
        <f t="shared" si="12"/>
        <v>0</v>
      </c>
      <c r="K45" s="74"/>
      <c r="L45" s="42"/>
      <c r="M45" s="42"/>
      <c r="N45" s="42"/>
      <c r="O45" s="1"/>
      <c r="P45" s="80"/>
      <c r="Q45" s="75"/>
      <c r="R45" s="74"/>
      <c r="S45" s="1"/>
      <c r="T45" s="1"/>
      <c r="U45" s="1"/>
      <c r="V45" s="1"/>
      <c r="W45" s="1"/>
      <c r="X45" s="1"/>
      <c r="Y45" s="42"/>
      <c r="Z45" s="487"/>
      <c r="AA45" s="80"/>
      <c r="AB45" s="44"/>
      <c r="AC45" s="718"/>
      <c r="AD45" s="56"/>
      <c r="AE45" s="187"/>
      <c r="AF45" s="187"/>
    </row>
    <row r="46" spans="1:32" s="18" customFormat="1" x14ac:dyDescent="0.25">
      <c r="A46" s="125" t="s">
        <v>18</v>
      </c>
      <c r="B46" s="91" t="s">
        <v>727</v>
      </c>
      <c r="C46" s="870" t="s">
        <v>19</v>
      </c>
      <c r="D46" s="871"/>
      <c r="E46" s="871"/>
      <c r="F46" s="469"/>
      <c r="G46" s="741"/>
      <c r="H46" s="743"/>
      <c r="I46" s="772">
        <v>0</v>
      </c>
      <c r="J46" s="92">
        <f t="shared" si="12"/>
        <v>1000000</v>
      </c>
      <c r="K46" s="93">
        <f t="shared" ref="K46:Q46" si="13">K47+K48+K49+K50+K51+K52+K53+K54+K55+K56</f>
        <v>0</v>
      </c>
      <c r="L46" s="96">
        <f t="shared" si="13"/>
        <v>0</v>
      </c>
      <c r="M46" s="96">
        <f t="shared" si="13"/>
        <v>0</v>
      </c>
      <c r="N46" s="96">
        <f t="shared" si="13"/>
        <v>1000000</v>
      </c>
      <c r="O46" s="94">
        <f t="shared" si="13"/>
        <v>0</v>
      </c>
      <c r="P46" s="97"/>
      <c r="Q46" s="95">
        <f t="shared" si="13"/>
        <v>0</v>
      </c>
      <c r="R46" s="93">
        <f>R47+R48+R49+R50+R51+R52+R53+R54+R55+R56</f>
        <v>0</v>
      </c>
      <c r="S46" s="94">
        <f t="shared" ref="S46:AC46" si="14">S47+S48+S49+S50+S51+S52+S53+S54+S55+S56</f>
        <v>0</v>
      </c>
      <c r="T46" s="94">
        <f t="shared" si="14"/>
        <v>0</v>
      </c>
      <c r="U46" s="94">
        <f t="shared" si="14"/>
        <v>0</v>
      </c>
      <c r="V46" s="94">
        <f t="shared" si="14"/>
        <v>0</v>
      </c>
      <c r="W46" s="94">
        <f t="shared" si="14"/>
        <v>0</v>
      </c>
      <c r="X46" s="94">
        <f t="shared" si="14"/>
        <v>0</v>
      </c>
      <c r="Y46" s="96">
        <f t="shared" si="14"/>
        <v>0</v>
      </c>
      <c r="Z46" s="96">
        <f t="shared" si="14"/>
        <v>0</v>
      </c>
      <c r="AA46" s="97">
        <f t="shared" si="14"/>
        <v>0</v>
      </c>
      <c r="AB46" s="98">
        <f t="shared" si="14"/>
        <v>0</v>
      </c>
      <c r="AC46" s="731">
        <f t="shared" si="14"/>
        <v>1000000</v>
      </c>
      <c r="AD46" s="52"/>
      <c r="AE46" s="187"/>
      <c r="AF46" s="187"/>
    </row>
    <row r="47" spans="1:32" ht="15.75" customHeight="1" thickBot="1" x14ac:dyDescent="0.3">
      <c r="B47" s="55"/>
      <c r="C47" s="47"/>
      <c r="D47" s="850" t="s">
        <v>452</v>
      </c>
      <c r="E47" s="850"/>
      <c r="F47" s="467"/>
      <c r="G47" s="742"/>
      <c r="H47" s="615"/>
      <c r="I47" s="78">
        <v>0</v>
      </c>
      <c r="J47" s="78">
        <f t="shared" si="12"/>
        <v>1000000</v>
      </c>
      <c r="K47" s="74"/>
      <c r="L47" s="42"/>
      <c r="M47" s="42"/>
      <c r="N47" s="43">
        <f>J47</f>
        <v>1000000</v>
      </c>
      <c r="O47" s="1"/>
      <c r="P47" s="80"/>
      <c r="Q47" s="75"/>
      <c r="R47" s="74"/>
      <c r="S47" s="1"/>
      <c r="T47" s="1"/>
      <c r="U47" s="1"/>
      <c r="V47" s="1"/>
      <c r="W47" s="1"/>
      <c r="X47" s="1"/>
      <c r="Y47" s="42"/>
      <c r="Z47" s="487"/>
      <c r="AA47" s="80"/>
      <c r="AB47" s="44"/>
      <c r="AC47" s="718">
        <v>1000000</v>
      </c>
      <c r="AD47" s="56"/>
      <c r="AE47" s="187"/>
    </row>
    <row r="48" spans="1:32" ht="15.75" hidden="1" customHeight="1" thickBot="1" x14ac:dyDescent="0.3">
      <c r="B48" s="55"/>
      <c r="C48" s="47"/>
      <c r="D48" s="850" t="s">
        <v>456</v>
      </c>
      <c r="E48" s="850"/>
      <c r="F48" s="467"/>
      <c r="G48" s="606"/>
      <c r="H48" s="615"/>
      <c r="I48" s="78">
        <v>0</v>
      </c>
      <c r="J48" s="78">
        <f t="shared" si="12"/>
        <v>0</v>
      </c>
      <c r="K48" s="74"/>
      <c r="L48" s="42"/>
      <c r="M48" s="42"/>
      <c r="N48" s="42"/>
      <c r="O48" s="1"/>
      <c r="P48" s="80"/>
      <c r="Q48" s="75"/>
      <c r="R48" s="74"/>
      <c r="S48" s="1"/>
      <c r="T48" s="1"/>
      <c r="U48" s="1"/>
      <c r="V48" s="1"/>
      <c r="W48" s="1"/>
      <c r="X48" s="1"/>
      <c r="Y48" s="42"/>
      <c r="Z48" s="487"/>
      <c r="AA48" s="80"/>
      <c r="AB48" s="44"/>
      <c r="AC48" s="718"/>
      <c r="AD48" s="56"/>
      <c r="AE48" s="187"/>
    </row>
    <row r="49" spans="1:31" ht="15.75" hidden="1" customHeight="1" thickBot="1" x14ac:dyDescent="0.3">
      <c r="B49" s="55"/>
      <c r="C49" s="47"/>
      <c r="D49" s="850" t="s">
        <v>459</v>
      </c>
      <c r="E49" s="850"/>
      <c r="F49" s="467"/>
      <c r="G49" s="606"/>
      <c r="H49" s="615"/>
      <c r="I49" s="78">
        <v>0</v>
      </c>
      <c r="J49" s="78">
        <f t="shared" si="12"/>
        <v>0</v>
      </c>
      <c r="K49" s="74"/>
      <c r="L49" s="42"/>
      <c r="M49" s="42"/>
      <c r="N49" s="42"/>
      <c r="O49" s="1"/>
      <c r="P49" s="80"/>
      <c r="Q49" s="75"/>
      <c r="R49" s="74"/>
      <c r="S49" s="1"/>
      <c r="T49" s="1"/>
      <c r="U49" s="1"/>
      <c r="V49" s="1"/>
      <c r="W49" s="1"/>
      <c r="X49" s="1"/>
      <c r="Y49" s="42"/>
      <c r="Z49" s="487"/>
      <c r="AA49" s="80"/>
      <c r="AB49" s="44"/>
      <c r="AC49" s="718"/>
      <c r="AD49" s="56"/>
      <c r="AE49" s="187"/>
    </row>
    <row r="50" spans="1:31" ht="15.75" hidden="1" customHeight="1" thickBot="1" x14ac:dyDescent="0.3">
      <c r="B50" s="55"/>
      <c r="C50" s="47"/>
      <c r="D50" s="850" t="s">
        <v>464</v>
      </c>
      <c r="E50" s="850"/>
      <c r="F50" s="467"/>
      <c r="G50" s="606"/>
      <c r="H50" s="615"/>
      <c r="I50" s="78">
        <v>0</v>
      </c>
      <c r="J50" s="78">
        <f t="shared" si="12"/>
        <v>0</v>
      </c>
      <c r="K50" s="74"/>
      <c r="L50" s="42"/>
      <c r="M50" s="42"/>
      <c r="N50" s="42"/>
      <c r="O50" s="1"/>
      <c r="P50" s="80"/>
      <c r="Q50" s="75"/>
      <c r="R50" s="74"/>
      <c r="S50" s="1"/>
      <c r="T50" s="1"/>
      <c r="U50" s="1"/>
      <c r="V50" s="1"/>
      <c r="W50" s="1"/>
      <c r="X50" s="1"/>
      <c r="Y50" s="42"/>
      <c r="Z50" s="487"/>
      <c r="AA50" s="80"/>
      <c r="AB50" s="44"/>
      <c r="AC50" s="718"/>
      <c r="AD50" s="56"/>
      <c r="AE50" s="187"/>
    </row>
    <row r="51" spans="1:31" ht="15.75" hidden="1" customHeight="1" thickBot="1" x14ac:dyDescent="0.3">
      <c r="B51" s="55"/>
      <c r="C51" s="47"/>
      <c r="D51" s="850" t="s">
        <v>394</v>
      </c>
      <c r="E51" s="850"/>
      <c r="F51" s="467"/>
      <c r="G51" s="606"/>
      <c r="H51" s="615"/>
      <c r="I51" s="78">
        <v>0</v>
      </c>
      <c r="J51" s="78">
        <f t="shared" si="12"/>
        <v>0</v>
      </c>
      <c r="K51" s="74"/>
      <c r="L51" s="42"/>
      <c r="M51" s="42"/>
      <c r="N51" s="42"/>
      <c r="O51" s="1"/>
      <c r="P51" s="80"/>
      <c r="Q51" s="75"/>
      <c r="R51" s="74"/>
      <c r="S51" s="1"/>
      <c r="T51" s="1"/>
      <c r="U51" s="1"/>
      <c r="V51" s="1"/>
      <c r="W51" s="1"/>
      <c r="X51" s="1"/>
      <c r="Y51" s="42"/>
      <c r="Z51" s="487"/>
      <c r="AA51" s="80"/>
      <c r="AB51" s="44"/>
      <c r="AC51" s="718"/>
      <c r="AD51" s="56"/>
      <c r="AE51" s="187"/>
    </row>
    <row r="52" spans="1:31" ht="15.75" hidden="1" customHeight="1" thickBot="1" x14ac:dyDescent="0.3">
      <c r="B52" s="55"/>
      <c r="C52" s="47"/>
      <c r="D52" s="850" t="s">
        <v>469</v>
      </c>
      <c r="E52" s="850"/>
      <c r="F52" s="467"/>
      <c r="G52" s="606"/>
      <c r="H52" s="615"/>
      <c r="I52" s="78">
        <v>0</v>
      </c>
      <c r="J52" s="78">
        <f t="shared" si="12"/>
        <v>0</v>
      </c>
      <c r="K52" s="74"/>
      <c r="L52" s="42"/>
      <c r="M52" s="42"/>
      <c r="N52" s="42"/>
      <c r="O52" s="1"/>
      <c r="P52" s="80"/>
      <c r="Q52" s="75"/>
      <c r="R52" s="74"/>
      <c r="S52" s="1"/>
      <c r="T52" s="1"/>
      <c r="U52" s="1"/>
      <c r="V52" s="1"/>
      <c r="W52" s="1"/>
      <c r="X52" s="1"/>
      <c r="Y52" s="42"/>
      <c r="Z52" s="487"/>
      <c r="AA52" s="80"/>
      <c r="AB52" s="44"/>
      <c r="AC52" s="718"/>
      <c r="AD52" s="56"/>
      <c r="AE52" s="187"/>
    </row>
    <row r="53" spans="1:31" ht="25.5" hidden="1" customHeight="1" x14ac:dyDescent="0.25">
      <c r="B53" s="55"/>
      <c r="C53" s="242"/>
      <c r="D53" s="851" t="s">
        <v>473</v>
      </c>
      <c r="E53" s="851"/>
      <c r="F53" s="471"/>
      <c r="G53" s="609"/>
      <c r="H53" s="744"/>
      <c r="I53" s="78">
        <v>0</v>
      </c>
      <c r="J53" s="78">
        <f t="shared" si="12"/>
        <v>0</v>
      </c>
      <c r="K53" s="74"/>
      <c r="L53" s="42"/>
      <c r="M53" s="42"/>
      <c r="N53" s="42"/>
      <c r="O53" s="1"/>
      <c r="P53" s="80"/>
      <c r="Q53" s="75"/>
      <c r="R53" s="74"/>
      <c r="S53" s="1"/>
      <c r="T53" s="1"/>
      <c r="U53" s="1"/>
      <c r="V53" s="1"/>
      <c r="W53" s="1"/>
      <c r="X53" s="1"/>
      <c r="Y53" s="42"/>
      <c r="Z53" s="487"/>
      <c r="AA53" s="80"/>
      <c r="AB53" s="44"/>
      <c r="AC53" s="718"/>
      <c r="AD53" s="56"/>
      <c r="AE53" s="187"/>
    </row>
    <row r="54" spans="1:31" ht="15.75" hidden="1" customHeight="1" thickBot="1" x14ac:dyDescent="0.3">
      <c r="B54" s="55"/>
      <c r="C54" s="47"/>
      <c r="D54" s="850" t="s">
        <v>478</v>
      </c>
      <c r="E54" s="850"/>
      <c r="F54" s="467"/>
      <c r="G54" s="606"/>
      <c r="H54" s="615"/>
      <c r="I54" s="78">
        <v>0</v>
      </c>
      <c r="J54" s="78">
        <f t="shared" si="12"/>
        <v>0</v>
      </c>
      <c r="K54" s="74"/>
      <c r="L54" s="42"/>
      <c r="M54" s="42"/>
      <c r="N54" s="42"/>
      <c r="O54" s="1"/>
      <c r="P54" s="80"/>
      <c r="Q54" s="75"/>
      <c r="R54" s="74"/>
      <c r="S54" s="1"/>
      <c r="T54" s="1"/>
      <c r="U54" s="1"/>
      <c r="V54" s="1"/>
      <c r="W54" s="1"/>
      <c r="X54" s="1"/>
      <c r="Y54" s="42"/>
      <c r="Z54" s="487"/>
      <c r="AA54" s="80"/>
      <c r="AB54" s="44"/>
      <c r="AC54" s="718"/>
      <c r="AD54" s="56"/>
      <c r="AE54" s="187"/>
    </row>
    <row r="55" spans="1:31" ht="25.5" hidden="1" customHeight="1" x14ac:dyDescent="0.25">
      <c r="B55" s="55"/>
      <c r="C55" s="47"/>
      <c r="D55" s="851" t="s">
        <v>482</v>
      </c>
      <c r="E55" s="851"/>
      <c r="F55" s="471"/>
      <c r="G55" s="609"/>
      <c r="H55" s="744"/>
      <c r="I55" s="78">
        <v>0</v>
      </c>
      <c r="J55" s="78">
        <f t="shared" si="12"/>
        <v>0</v>
      </c>
      <c r="K55" s="74"/>
      <c r="L55" s="42"/>
      <c r="M55" s="42"/>
      <c r="N55" s="42"/>
      <c r="O55" s="1"/>
      <c r="P55" s="80"/>
      <c r="Q55" s="75"/>
      <c r="R55" s="74"/>
      <c r="S55" s="1"/>
      <c r="T55" s="1"/>
      <c r="U55" s="1"/>
      <c r="V55" s="1"/>
      <c r="W55" s="1"/>
      <c r="X55" s="1"/>
      <c r="Y55" s="42"/>
      <c r="Z55" s="487"/>
      <c r="AA55" s="80"/>
      <c r="AB55" s="44"/>
      <c r="AC55" s="718"/>
      <c r="AD55" s="56"/>
      <c r="AE55" s="187"/>
    </row>
    <row r="56" spans="1:31" ht="25.5" hidden="1" customHeight="1" thickBot="1" x14ac:dyDescent="0.3">
      <c r="B56" s="57"/>
      <c r="C56" s="48"/>
      <c r="D56" s="872" t="s">
        <v>487</v>
      </c>
      <c r="E56" s="872"/>
      <c r="F56" s="472"/>
      <c r="G56" s="610"/>
      <c r="H56" s="745"/>
      <c r="I56" s="78">
        <v>0</v>
      </c>
      <c r="J56" s="78">
        <f t="shared" si="12"/>
        <v>0</v>
      </c>
      <c r="K56" s="74"/>
      <c r="L56" s="42"/>
      <c r="M56" s="42"/>
      <c r="N56" s="42"/>
      <c r="O56" s="1"/>
      <c r="P56" s="80"/>
      <c r="Q56" s="75"/>
      <c r="R56" s="74"/>
      <c r="S56" s="1"/>
      <c r="T56" s="1"/>
      <c r="U56" s="1"/>
      <c r="V56" s="1"/>
      <c r="W56" s="1"/>
      <c r="X56" s="1"/>
      <c r="Y56" s="42"/>
      <c r="Z56" s="487"/>
      <c r="AA56" s="80"/>
      <c r="AB56" s="44"/>
      <c r="AC56" s="718"/>
      <c r="AD56" s="56"/>
      <c r="AE56" s="187"/>
    </row>
    <row r="57" spans="1:31" ht="15.75" thickBot="1" x14ac:dyDescent="0.3">
      <c r="B57" s="99" t="s">
        <v>20</v>
      </c>
      <c r="C57" s="866" t="s">
        <v>21</v>
      </c>
      <c r="D57" s="866"/>
      <c r="E57" s="867"/>
      <c r="F57" s="464"/>
      <c r="G57" s="464"/>
      <c r="H57" s="746"/>
      <c r="I57" s="770">
        <v>0</v>
      </c>
      <c r="J57" s="84">
        <f t="shared" si="12"/>
        <v>0</v>
      </c>
      <c r="K57" s="85">
        <f t="shared" ref="K57:Q57" si="15">K58+K59+K60+K71+K82</f>
        <v>0</v>
      </c>
      <c r="L57" s="88">
        <f t="shared" si="15"/>
        <v>0</v>
      </c>
      <c r="M57" s="88">
        <f t="shared" si="15"/>
        <v>0</v>
      </c>
      <c r="N57" s="88">
        <f t="shared" si="15"/>
        <v>0</v>
      </c>
      <c r="O57" s="86">
        <f t="shared" si="15"/>
        <v>0</v>
      </c>
      <c r="P57" s="89"/>
      <c r="Q57" s="87">
        <f t="shared" si="15"/>
        <v>0</v>
      </c>
      <c r="R57" s="85">
        <f>R58+R59+R60+R71+R82</f>
        <v>0</v>
      </c>
      <c r="S57" s="86">
        <f t="shared" ref="S57:AC57" si="16">S58+S59+S60+S71+S82</f>
        <v>0</v>
      </c>
      <c r="T57" s="86">
        <f t="shared" si="16"/>
        <v>0</v>
      </c>
      <c r="U57" s="86">
        <f t="shared" si="16"/>
        <v>0</v>
      </c>
      <c r="V57" s="86">
        <f t="shared" si="16"/>
        <v>0</v>
      </c>
      <c r="W57" s="86">
        <f t="shared" si="16"/>
        <v>0</v>
      </c>
      <c r="X57" s="86">
        <f t="shared" si="16"/>
        <v>0</v>
      </c>
      <c r="Y57" s="88">
        <f t="shared" si="16"/>
        <v>0</v>
      </c>
      <c r="Z57" s="482">
        <f t="shared" si="16"/>
        <v>0</v>
      </c>
      <c r="AA57" s="89">
        <f t="shared" si="16"/>
        <v>0</v>
      </c>
      <c r="AB57" s="90">
        <f t="shared" si="16"/>
        <v>0</v>
      </c>
      <c r="AC57" s="728">
        <f t="shared" si="16"/>
        <v>0</v>
      </c>
      <c r="AD57" s="52"/>
      <c r="AE57" s="187"/>
    </row>
    <row r="58" spans="1:31" s="18" customFormat="1" ht="15.75" hidden="1" customHeight="1" thickBot="1" x14ac:dyDescent="0.3">
      <c r="A58" s="125" t="s">
        <v>22</v>
      </c>
      <c r="B58" s="114" t="s">
        <v>728</v>
      </c>
      <c r="C58" s="868" t="s">
        <v>395</v>
      </c>
      <c r="D58" s="869"/>
      <c r="E58" s="869"/>
      <c r="F58" s="465"/>
      <c r="G58" s="604"/>
      <c r="H58" s="604"/>
      <c r="I58" s="772">
        <v>0</v>
      </c>
      <c r="J58" s="92">
        <f t="shared" si="12"/>
        <v>0</v>
      </c>
      <c r="K58" s="93"/>
      <c r="L58" s="96"/>
      <c r="M58" s="96"/>
      <c r="N58" s="96"/>
      <c r="O58" s="94"/>
      <c r="P58" s="97"/>
      <c r="Q58" s="95"/>
      <c r="R58" s="93"/>
      <c r="S58" s="94"/>
      <c r="T58" s="94"/>
      <c r="U58" s="94"/>
      <c r="V58" s="94"/>
      <c r="W58" s="94"/>
      <c r="X58" s="94"/>
      <c r="Y58" s="96"/>
      <c r="Z58" s="490"/>
      <c r="AA58" s="97"/>
      <c r="AB58" s="98"/>
      <c r="AC58" s="731"/>
      <c r="AD58" s="52"/>
      <c r="AE58" s="187"/>
    </row>
    <row r="59" spans="1:31" s="18" customFormat="1" ht="25.5" hidden="1" customHeight="1" x14ac:dyDescent="0.25">
      <c r="A59" s="125" t="s">
        <v>23</v>
      </c>
      <c r="B59" s="91" t="s">
        <v>729</v>
      </c>
      <c r="C59" s="848" t="s">
        <v>24</v>
      </c>
      <c r="D59" s="849"/>
      <c r="E59" s="849"/>
      <c r="F59" s="470"/>
      <c r="G59" s="608"/>
      <c r="H59" s="608"/>
      <c r="I59" s="772">
        <v>0</v>
      </c>
      <c r="J59" s="92">
        <f t="shared" si="12"/>
        <v>0</v>
      </c>
      <c r="K59" s="93"/>
      <c r="L59" s="96"/>
      <c r="M59" s="96"/>
      <c r="N59" s="96"/>
      <c r="O59" s="94"/>
      <c r="P59" s="97"/>
      <c r="Q59" s="95"/>
      <c r="R59" s="93"/>
      <c r="S59" s="94"/>
      <c r="T59" s="94"/>
      <c r="U59" s="94"/>
      <c r="V59" s="94"/>
      <c r="W59" s="94"/>
      <c r="X59" s="94"/>
      <c r="Y59" s="96"/>
      <c r="Z59" s="490"/>
      <c r="AA59" s="97"/>
      <c r="AB59" s="98"/>
      <c r="AC59" s="731"/>
      <c r="AD59" s="52"/>
      <c r="AE59" s="187"/>
    </row>
    <row r="60" spans="1:31" s="18" customFormat="1" ht="25.5" hidden="1" customHeight="1" x14ac:dyDescent="0.25">
      <c r="A60" s="125" t="s">
        <v>25</v>
      </c>
      <c r="B60" s="91" t="s">
        <v>730</v>
      </c>
      <c r="C60" s="848" t="s">
        <v>26</v>
      </c>
      <c r="D60" s="849"/>
      <c r="E60" s="849"/>
      <c r="F60" s="470"/>
      <c r="G60" s="608"/>
      <c r="H60" s="608"/>
      <c r="I60" s="772">
        <v>0</v>
      </c>
      <c r="J60" s="92">
        <f t="shared" si="12"/>
        <v>0</v>
      </c>
      <c r="K60" s="93">
        <f t="shared" ref="K60:Q60" si="17">K61+K62+K63+K64+K65+K66+K67+K68+K69+K70</f>
        <v>0</v>
      </c>
      <c r="L60" s="96">
        <f t="shared" si="17"/>
        <v>0</v>
      </c>
      <c r="M60" s="96">
        <f t="shared" si="17"/>
        <v>0</v>
      </c>
      <c r="N60" s="96">
        <f t="shared" si="17"/>
        <v>0</v>
      </c>
      <c r="O60" s="94">
        <f t="shared" si="17"/>
        <v>0</v>
      </c>
      <c r="P60" s="97"/>
      <c r="Q60" s="95">
        <f t="shared" si="17"/>
        <v>0</v>
      </c>
      <c r="R60" s="93">
        <f>R61+R62+R63+R64+R65+R66+R67+R68+R69+R70</f>
        <v>0</v>
      </c>
      <c r="S60" s="94">
        <f t="shared" ref="S60:AC60" si="18">S61+S62+S63+S64+S65+S66+S67+S68+S69+S70</f>
        <v>0</v>
      </c>
      <c r="T60" s="94">
        <f t="shared" si="18"/>
        <v>0</v>
      </c>
      <c r="U60" s="94">
        <f t="shared" si="18"/>
        <v>0</v>
      </c>
      <c r="V60" s="94">
        <f t="shared" si="18"/>
        <v>0</v>
      </c>
      <c r="W60" s="94">
        <f t="shared" si="18"/>
        <v>0</v>
      </c>
      <c r="X60" s="94">
        <f t="shared" si="18"/>
        <v>0</v>
      </c>
      <c r="Y60" s="96">
        <f t="shared" si="18"/>
        <v>0</v>
      </c>
      <c r="Z60" s="490">
        <f t="shared" si="18"/>
        <v>0</v>
      </c>
      <c r="AA60" s="97">
        <f t="shared" si="18"/>
        <v>0</v>
      </c>
      <c r="AB60" s="98">
        <f t="shared" si="18"/>
        <v>0</v>
      </c>
      <c r="AC60" s="731">
        <f t="shared" si="18"/>
        <v>0</v>
      </c>
      <c r="AD60" s="52"/>
      <c r="AE60" s="187"/>
    </row>
    <row r="61" spans="1:31" ht="15.75" hidden="1" thickBot="1" x14ac:dyDescent="0.3">
      <c r="B61" s="55"/>
      <c r="C61" s="47"/>
      <c r="D61" s="850" t="s">
        <v>796</v>
      </c>
      <c r="E61" s="850"/>
      <c r="F61" s="467"/>
      <c r="G61" s="606"/>
      <c r="H61" s="606"/>
      <c r="I61" s="78">
        <v>0</v>
      </c>
      <c r="J61" s="78">
        <f t="shared" si="12"/>
        <v>0</v>
      </c>
      <c r="K61" s="74"/>
      <c r="L61" s="42"/>
      <c r="M61" s="42"/>
      <c r="N61" s="42"/>
      <c r="O61" s="1"/>
      <c r="P61" s="80"/>
      <c r="Q61" s="75"/>
      <c r="R61" s="74"/>
      <c r="S61" s="1"/>
      <c r="T61" s="1"/>
      <c r="U61" s="1"/>
      <c r="V61" s="1"/>
      <c r="W61" s="1"/>
      <c r="X61" s="1"/>
      <c r="Y61" s="42"/>
      <c r="Z61" s="487"/>
      <c r="AA61" s="80"/>
      <c r="AB61" s="44"/>
      <c r="AC61" s="718"/>
      <c r="AD61" s="56"/>
      <c r="AE61" s="187"/>
    </row>
    <row r="62" spans="1:31" ht="15.75" hidden="1" thickBot="1" x14ac:dyDescent="0.3">
      <c r="B62" s="55"/>
      <c r="C62" s="47"/>
      <c r="D62" s="850" t="s">
        <v>797</v>
      </c>
      <c r="E62" s="850"/>
      <c r="F62" s="467"/>
      <c r="G62" s="606"/>
      <c r="H62" s="606"/>
      <c r="I62" s="78">
        <v>0</v>
      </c>
      <c r="J62" s="78">
        <f t="shared" si="12"/>
        <v>0</v>
      </c>
      <c r="K62" s="74"/>
      <c r="L62" s="42"/>
      <c r="M62" s="42"/>
      <c r="N62" s="42"/>
      <c r="O62" s="1"/>
      <c r="P62" s="80"/>
      <c r="Q62" s="75"/>
      <c r="R62" s="74"/>
      <c r="S62" s="1"/>
      <c r="T62" s="1"/>
      <c r="U62" s="1"/>
      <c r="V62" s="1"/>
      <c r="W62" s="1"/>
      <c r="X62" s="1"/>
      <c r="Y62" s="42"/>
      <c r="Z62" s="487"/>
      <c r="AA62" s="80"/>
      <c r="AB62" s="44"/>
      <c r="AC62" s="718"/>
      <c r="AD62" s="56"/>
      <c r="AE62" s="187"/>
    </row>
    <row r="63" spans="1:31" ht="15.75" hidden="1" thickBot="1" x14ac:dyDescent="0.3">
      <c r="B63" s="55"/>
      <c r="C63" s="47"/>
      <c r="D63" s="850" t="s">
        <v>460</v>
      </c>
      <c r="E63" s="850"/>
      <c r="F63" s="467"/>
      <c r="G63" s="606"/>
      <c r="H63" s="606"/>
      <c r="I63" s="78">
        <v>0</v>
      </c>
      <c r="J63" s="78">
        <f t="shared" si="12"/>
        <v>0</v>
      </c>
      <c r="K63" s="74"/>
      <c r="L63" s="42"/>
      <c r="M63" s="42"/>
      <c r="N63" s="42"/>
      <c r="O63" s="1"/>
      <c r="P63" s="80"/>
      <c r="Q63" s="75"/>
      <c r="R63" s="74"/>
      <c r="S63" s="1"/>
      <c r="T63" s="1"/>
      <c r="U63" s="1"/>
      <c r="V63" s="1"/>
      <c r="W63" s="1"/>
      <c r="X63" s="1"/>
      <c r="Y63" s="42"/>
      <c r="Z63" s="487"/>
      <c r="AA63" s="80"/>
      <c r="AB63" s="44"/>
      <c r="AC63" s="718"/>
      <c r="AD63" s="56"/>
      <c r="AE63" s="187"/>
    </row>
    <row r="64" spans="1:31" ht="25.5" hidden="1" customHeight="1" x14ac:dyDescent="0.25">
      <c r="B64" s="55"/>
      <c r="C64" s="47"/>
      <c r="D64" s="851" t="s">
        <v>465</v>
      </c>
      <c r="E64" s="851"/>
      <c r="F64" s="471"/>
      <c r="G64" s="609"/>
      <c r="H64" s="609"/>
      <c r="I64" s="78">
        <v>0</v>
      </c>
      <c r="J64" s="78">
        <f t="shared" si="12"/>
        <v>0</v>
      </c>
      <c r="K64" s="74"/>
      <c r="L64" s="42"/>
      <c r="M64" s="42"/>
      <c r="N64" s="42"/>
      <c r="O64" s="1"/>
      <c r="P64" s="80"/>
      <c r="Q64" s="75"/>
      <c r="R64" s="74"/>
      <c r="S64" s="1"/>
      <c r="T64" s="1"/>
      <c r="U64" s="1"/>
      <c r="V64" s="1"/>
      <c r="W64" s="1"/>
      <c r="X64" s="1"/>
      <c r="Y64" s="42"/>
      <c r="Z64" s="487"/>
      <c r="AA64" s="80"/>
      <c r="AB64" s="44"/>
      <c r="AC64" s="718"/>
      <c r="AD64" s="56"/>
      <c r="AE64" s="187"/>
    </row>
    <row r="65" spans="1:31" ht="15.75" hidden="1" thickBot="1" x14ac:dyDescent="0.3">
      <c r="B65" s="55"/>
      <c r="C65" s="47"/>
      <c r="D65" s="850" t="s">
        <v>396</v>
      </c>
      <c r="E65" s="850"/>
      <c r="F65" s="467"/>
      <c r="G65" s="606"/>
      <c r="H65" s="606"/>
      <c r="I65" s="78">
        <v>0</v>
      </c>
      <c r="J65" s="78">
        <f t="shared" si="12"/>
        <v>0</v>
      </c>
      <c r="K65" s="74"/>
      <c r="L65" s="42"/>
      <c r="M65" s="42"/>
      <c r="N65" s="42"/>
      <c r="O65" s="1"/>
      <c r="P65" s="80"/>
      <c r="Q65" s="75"/>
      <c r="R65" s="74"/>
      <c r="S65" s="1"/>
      <c r="T65" s="1"/>
      <c r="U65" s="1"/>
      <c r="V65" s="1"/>
      <c r="W65" s="1"/>
      <c r="X65" s="1"/>
      <c r="Y65" s="42"/>
      <c r="Z65" s="487"/>
      <c r="AA65" s="80"/>
      <c r="AB65" s="44"/>
      <c r="AC65" s="718"/>
      <c r="AD65" s="56"/>
      <c r="AE65" s="187"/>
    </row>
    <row r="66" spans="1:31" ht="15.75" hidden="1" thickBot="1" x14ac:dyDescent="0.3">
      <c r="B66" s="55"/>
      <c r="C66" s="47"/>
      <c r="D66" s="850" t="s">
        <v>798</v>
      </c>
      <c r="E66" s="850"/>
      <c r="F66" s="467"/>
      <c r="G66" s="606"/>
      <c r="H66" s="606"/>
      <c r="I66" s="78">
        <v>0</v>
      </c>
      <c r="J66" s="78">
        <f t="shared" si="12"/>
        <v>0</v>
      </c>
      <c r="K66" s="74"/>
      <c r="L66" s="42"/>
      <c r="M66" s="42"/>
      <c r="N66" s="42"/>
      <c r="O66" s="1"/>
      <c r="P66" s="80"/>
      <c r="Q66" s="75"/>
      <c r="R66" s="74"/>
      <c r="S66" s="1"/>
      <c r="T66" s="1"/>
      <c r="U66" s="1"/>
      <c r="V66" s="1"/>
      <c r="W66" s="1"/>
      <c r="X66" s="1"/>
      <c r="Y66" s="42"/>
      <c r="Z66" s="487"/>
      <c r="AA66" s="80"/>
      <c r="AB66" s="44"/>
      <c r="AC66" s="718"/>
      <c r="AD66" s="56"/>
      <c r="AE66" s="187"/>
    </row>
    <row r="67" spans="1:31" ht="25.5" hidden="1" customHeight="1" x14ac:dyDescent="0.25">
      <c r="B67" s="55"/>
      <c r="C67" s="47"/>
      <c r="D67" s="851" t="s">
        <v>474</v>
      </c>
      <c r="E67" s="851"/>
      <c r="F67" s="471"/>
      <c r="G67" s="609"/>
      <c r="H67" s="609"/>
      <c r="I67" s="78">
        <v>0</v>
      </c>
      <c r="J67" s="78">
        <f t="shared" si="12"/>
        <v>0</v>
      </c>
      <c r="K67" s="74"/>
      <c r="L67" s="42"/>
      <c r="M67" s="42"/>
      <c r="N67" s="42"/>
      <c r="O67" s="1"/>
      <c r="P67" s="80"/>
      <c r="Q67" s="75"/>
      <c r="R67" s="74"/>
      <c r="S67" s="1"/>
      <c r="T67" s="1"/>
      <c r="U67" s="1"/>
      <c r="V67" s="1"/>
      <c r="W67" s="1"/>
      <c r="X67" s="1"/>
      <c r="Y67" s="42"/>
      <c r="Z67" s="487"/>
      <c r="AA67" s="80"/>
      <c r="AB67" s="44"/>
      <c r="AC67" s="718"/>
      <c r="AD67" s="56"/>
      <c r="AE67" s="187"/>
    </row>
    <row r="68" spans="1:31" ht="25.5" hidden="1" customHeight="1" x14ac:dyDescent="0.25">
      <c r="B68" s="55"/>
      <c r="C68" s="47"/>
      <c r="D68" s="851" t="s">
        <v>479</v>
      </c>
      <c r="E68" s="851"/>
      <c r="F68" s="471"/>
      <c r="G68" s="609"/>
      <c r="H68" s="609"/>
      <c r="I68" s="78">
        <v>0</v>
      </c>
      <c r="J68" s="78">
        <f t="shared" si="12"/>
        <v>0</v>
      </c>
      <c r="K68" s="74"/>
      <c r="L68" s="42"/>
      <c r="M68" s="42"/>
      <c r="N68" s="42"/>
      <c r="O68" s="1"/>
      <c r="P68" s="80"/>
      <c r="Q68" s="75"/>
      <c r="R68" s="74"/>
      <c r="S68" s="1"/>
      <c r="T68" s="1"/>
      <c r="U68" s="1"/>
      <c r="V68" s="1"/>
      <c r="W68" s="1"/>
      <c r="X68" s="1"/>
      <c r="Y68" s="42"/>
      <c r="Z68" s="487"/>
      <c r="AA68" s="80"/>
      <c r="AB68" s="44"/>
      <c r="AC68" s="718"/>
      <c r="AD68" s="56"/>
      <c r="AE68" s="187"/>
    </row>
    <row r="69" spans="1:31" ht="25.5" hidden="1" customHeight="1" x14ac:dyDescent="0.25">
      <c r="B69" s="55"/>
      <c r="C69" s="47"/>
      <c r="D69" s="851" t="s">
        <v>483</v>
      </c>
      <c r="E69" s="851"/>
      <c r="F69" s="471"/>
      <c r="G69" s="609"/>
      <c r="H69" s="609"/>
      <c r="I69" s="78">
        <v>0</v>
      </c>
      <c r="J69" s="78">
        <f t="shared" si="12"/>
        <v>0</v>
      </c>
      <c r="K69" s="74"/>
      <c r="L69" s="42"/>
      <c r="M69" s="42"/>
      <c r="N69" s="42"/>
      <c r="O69" s="1"/>
      <c r="P69" s="80"/>
      <c r="Q69" s="75"/>
      <c r="R69" s="74"/>
      <c r="S69" s="1"/>
      <c r="T69" s="1"/>
      <c r="U69" s="1"/>
      <c r="V69" s="1"/>
      <c r="W69" s="1"/>
      <c r="X69" s="1"/>
      <c r="Y69" s="42"/>
      <c r="Z69" s="487"/>
      <c r="AA69" s="80"/>
      <c r="AB69" s="44"/>
      <c r="AC69" s="718"/>
      <c r="AD69" s="56"/>
      <c r="AE69" s="187"/>
    </row>
    <row r="70" spans="1:31" ht="25.5" hidden="1" customHeight="1" x14ac:dyDescent="0.25">
      <c r="B70" s="55"/>
      <c r="C70" s="47"/>
      <c r="D70" s="851" t="s">
        <v>488</v>
      </c>
      <c r="E70" s="851"/>
      <c r="F70" s="471"/>
      <c r="G70" s="609"/>
      <c r="H70" s="609"/>
      <c r="I70" s="78">
        <v>0</v>
      </c>
      <c r="J70" s="78">
        <f t="shared" si="12"/>
        <v>0</v>
      </c>
      <c r="K70" s="74"/>
      <c r="L70" s="42"/>
      <c r="M70" s="42"/>
      <c r="N70" s="42"/>
      <c r="O70" s="1"/>
      <c r="P70" s="80"/>
      <c r="Q70" s="75"/>
      <c r="R70" s="74"/>
      <c r="S70" s="1"/>
      <c r="T70" s="1"/>
      <c r="U70" s="1"/>
      <c r="V70" s="1"/>
      <c r="W70" s="1"/>
      <c r="X70" s="1"/>
      <c r="Y70" s="42"/>
      <c r="Z70" s="487"/>
      <c r="AA70" s="80"/>
      <c r="AB70" s="44"/>
      <c r="AC70" s="718"/>
      <c r="AD70" s="56"/>
      <c r="AE70" s="187"/>
    </row>
    <row r="71" spans="1:31" s="18" customFormat="1" ht="25.5" hidden="1" customHeight="1" x14ac:dyDescent="0.25">
      <c r="A71" s="125" t="s">
        <v>27</v>
      </c>
      <c r="B71" s="91" t="s">
        <v>731</v>
      </c>
      <c r="C71" s="848" t="s">
        <v>28</v>
      </c>
      <c r="D71" s="849"/>
      <c r="E71" s="849"/>
      <c r="F71" s="470"/>
      <c r="G71" s="608"/>
      <c r="H71" s="608"/>
      <c r="I71" s="772">
        <v>0</v>
      </c>
      <c r="J71" s="92">
        <f t="shared" si="12"/>
        <v>0</v>
      </c>
      <c r="K71" s="93">
        <f t="shared" ref="K71:Q71" si="19">K72+K73+K74+K75+K76+K77+K78+K79+K80+K81</f>
        <v>0</v>
      </c>
      <c r="L71" s="96">
        <f t="shared" si="19"/>
        <v>0</v>
      </c>
      <c r="M71" s="96">
        <f t="shared" si="19"/>
        <v>0</v>
      </c>
      <c r="N71" s="96">
        <f t="shared" si="19"/>
        <v>0</v>
      </c>
      <c r="O71" s="94">
        <f t="shared" si="19"/>
        <v>0</v>
      </c>
      <c r="P71" s="97"/>
      <c r="Q71" s="95">
        <f t="shared" si="19"/>
        <v>0</v>
      </c>
      <c r="R71" s="93">
        <f>R72+R73+R74+R75+R76+R77+R78+R79+R80+R81</f>
        <v>0</v>
      </c>
      <c r="S71" s="94">
        <f t="shared" ref="S71:AC71" si="20">S72+S73+S74+S75+S76+S77+S78+S79+S80+S81</f>
        <v>0</v>
      </c>
      <c r="T71" s="94">
        <f t="shared" si="20"/>
        <v>0</v>
      </c>
      <c r="U71" s="94">
        <f t="shared" si="20"/>
        <v>0</v>
      </c>
      <c r="V71" s="94">
        <f t="shared" si="20"/>
        <v>0</v>
      </c>
      <c r="W71" s="94">
        <f t="shared" si="20"/>
        <v>0</v>
      </c>
      <c r="X71" s="94">
        <f t="shared" si="20"/>
        <v>0</v>
      </c>
      <c r="Y71" s="96">
        <f t="shared" si="20"/>
        <v>0</v>
      </c>
      <c r="Z71" s="490">
        <f t="shared" si="20"/>
        <v>0</v>
      </c>
      <c r="AA71" s="97">
        <f t="shared" si="20"/>
        <v>0</v>
      </c>
      <c r="AB71" s="98">
        <f t="shared" si="20"/>
        <v>0</v>
      </c>
      <c r="AC71" s="731">
        <f t="shared" si="20"/>
        <v>0</v>
      </c>
      <c r="AD71" s="52"/>
      <c r="AE71" s="187"/>
    </row>
    <row r="72" spans="1:31" ht="25.5" hidden="1" customHeight="1" x14ac:dyDescent="0.25">
      <c r="B72" s="55"/>
      <c r="C72" s="47"/>
      <c r="D72" s="851" t="s">
        <v>453</v>
      </c>
      <c r="E72" s="851"/>
      <c r="F72" s="471"/>
      <c r="G72" s="609"/>
      <c r="H72" s="609"/>
      <c r="I72" s="78">
        <v>0</v>
      </c>
      <c r="J72" s="78">
        <f t="shared" si="12"/>
        <v>0</v>
      </c>
      <c r="K72" s="74"/>
      <c r="L72" s="42"/>
      <c r="M72" s="42"/>
      <c r="N72" s="42"/>
      <c r="O72" s="1"/>
      <c r="P72" s="80"/>
      <c r="Q72" s="75"/>
      <c r="R72" s="74"/>
      <c r="S72" s="1"/>
      <c r="T72" s="1"/>
      <c r="U72" s="1"/>
      <c r="V72" s="1"/>
      <c r="W72" s="1"/>
      <c r="X72" s="1"/>
      <c r="Y72" s="42"/>
      <c r="Z72" s="487"/>
      <c r="AA72" s="80"/>
      <c r="AB72" s="44"/>
      <c r="AC72" s="718"/>
      <c r="AD72" s="56"/>
      <c r="AE72" s="187"/>
    </row>
    <row r="73" spans="1:31" ht="25.5" hidden="1" customHeight="1" x14ac:dyDescent="0.25">
      <c r="B73" s="55"/>
      <c r="C73" s="47"/>
      <c r="D73" s="851" t="s">
        <v>457</v>
      </c>
      <c r="E73" s="851"/>
      <c r="F73" s="471"/>
      <c r="G73" s="609"/>
      <c r="H73" s="609"/>
      <c r="I73" s="78">
        <v>0</v>
      </c>
      <c r="J73" s="78">
        <f t="shared" ref="J73:J104" si="21">SUM(R73:AC73)</f>
        <v>0</v>
      </c>
      <c r="K73" s="74"/>
      <c r="L73" s="42"/>
      <c r="M73" s="42"/>
      <c r="N73" s="42"/>
      <c r="O73" s="1"/>
      <c r="P73" s="80"/>
      <c r="Q73" s="75"/>
      <c r="R73" s="74"/>
      <c r="S73" s="1"/>
      <c r="T73" s="1"/>
      <c r="U73" s="1"/>
      <c r="V73" s="1"/>
      <c r="W73" s="1"/>
      <c r="X73" s="1"/>
      <c r="Y73" s="42"/>
      <c r="Z73" s="487"/>
      <c r="AA73" s="80"/>
      <c r="AB73" s="44"/>
      <c r="AC73" s="718"/>
      <c r="AD73" s="56"/>
      <c r="AE73" s="187"/>
    </row>
    <row r="74" spans="1:31" ht="25.5" hidden="1" customHeight="1" x14ac:dyDescent="0.25">
      <c r="B74" s="55"/>
      <c r="C74" s="47"/>
      <c r="D74" s="851" t="s">
        <v>461</v>
      </c>
      <c r="E74" s="851"/>
      <c r="F74" s="471"/>
      <c r="G74" s="609"/>
      <c r="H74" s="609"/>
      <c r="I74" s="78">
        <v>0</v>
      </c>
      <c r="J74" s="78">
        <f t="shared" si="21"/>
        <v>0</v>
      </c>
      <c r="K74" s="74"/>
      <c r="L74" s="42"/>
      <c r="M74" s="42"/>
      <c r="N74" s="42"/>
      <c r="O74" s="1"/>
      <c r="P74" s="80"/>
      <c r="Q74" s="75"/>
      <c r="R74" s="74"/>
      <c r="S74" s="1"/>
      <c r="T74" s="1"/>
      <c r="U74" s="1"/>
      <c r="V74" s="1"/>
      <c r="W74" s="1"/>
      <c r="X74" s="1"/>
      <c r="Y74" s="42"/>
      <c r="Z74" s="487"/>
      <c r="AA74" s="80"/>
      <c r="AB74" s="44"/>
      <c r="AC74" s="718"/>
      <c r="AD74" s="56"/>
      <c r="AE74" s="187"/>
    </row>
    <row r="75" spans="1:31" ht="25.5" hidden="1" customHeight="1" x14ac:dyDescent="0.25">
      <c r="B75" s="55"/>
      <c r="C75" s="47"/>
      <c r="D75" s="851" t="s">
        <v>466</v>
      </c>
      <c r="E75" s="851"/>
      <c r="F75" s="471"/>
      <c r="G75" s="609"/>
      <c r="H75" s="609"/>
      <c r="I75" s="78">
        <v>0</v>
      </c>
      <c r="J75" s="78">
        <f t="shared" si="21"/>
        <v>0</v>
      </c>
      <c r="K75" s="74"/>
      <c r="L75" s="42"/>
      <c r="M75" s="42"/>
      <c r="N75" s="42"/>
      <c r="O75" s="1"/>
      <c r="P75" s="80"/>
      <c r="Q75" s="75"/>
      <c r="R75" s="74"/>
      <c r="S75" s="1"/>
      <c r="T75" s="1"/>
      <c r="U75" s="1"/>
      <c r="V75" s="1"/>
      <c r="W75" s="1"/>
      <c r="X75" s="1"/>
      <c r="Y75" s="42"/>
      <c r="Z75" s="487"/>
      <c r="AA75" s="80"/>
      <c r="AB75" s="44"/>
      <c r="AC75" s="718"/>
      <c r="AD75" s="56"/>
      <c r="AE75" s="187"/>
    </row>
    <row r="76" spans="1:31" ht="25.5" hidden="1" customHeight="1" x14ac:dyDescent="0.25">
      <c r="B76" s="55"/>
      <c r="C76" s="47"/>
      <c r="D76" s="851" t="s">
        <v>397</v>
      </c>
      <c r="E76" s="851"/>
      <c r="F76" s="471"/>
      <c r="G76" s="609"/>
      <c r="H76" s="609"/>
      <c r="I76" s="78">
        <v>0</v>
      </c>
      <c r="J76" s="78">
        <f t="shared" si="21"/>
        <v>0</v>
      </c>
      <c r="K76" s="74"/>
      <c r="L76" s="42"/>
      <c r="M76" s="42"/>
      <c r="N76" s="42"/>
      <c r="O76" s="1"/>
      <c r="P76" s="80"/>
      <c r="Q76" s="75"/>
      <c r="R76" s="74"/>
      <c r="S76" s="1"/>
      <c r="T76" s="1"/>
      <c r="U76" s="1"/>
      <c r="V76" s="1"/>
      <c r="W76" s="1"/>
      <c r="X76" s="1"/>
      <c r="Y76" s="42"/>
      <c r="Z76" s="487"/>
      <c r="AA76" s="80"/>
      <c r="AB76" s="44"/>
      <c r="AC76" s="718"/>
      <c r="AD76" s="56"/>
      <c r="AE76" s="187"/>
    </row>
    <row r="77" spans="1:31" ht="25.5" hidden="1" customHeight="1" x14ac:dyDescent="0.25">
      <c r="B77" s="55"/>
      <c r="C77" s="47"/>
      <c r="D77" s="851" t="s">
        <v>470</v>
      </c>
      <c r="E77" s="851"/>
      <c r="F77" s="471"/>
      <c r="G77" s="609"/>
      <c r="H77" s="609"/>
      <c r="I77" s="78">
        <v>0</v>
      </c>
      <c r="J77" s="78">
        <f t="shared" si="21"/>
        <v>0</v>
      </c>
      <c r="K77" s="74"/>
      <c r="L77" s="42"/>
      <c r="M77" s="42"/>
      <c r="N77" s="42"/>
      <c r="O77" s="1"/>
      <c r="P77" s="80"/>
      <c r="Q77" s="75"/>
      <c r="R77" s="74"/>
      <c r="S77" s="1"/>
      <c r="T77" s="1"/>
      <c r="U77" s="1"/>
      <c r="V77" s="1"/>
      <c r="W77" s="1"/>
      <c r="X77" s="1"/>
      <c r="Y77" s="42"/>
      <c r="Z77" s="487"/>
      <c r="AA77" s="80"/>
      <c r="AB77" s="44"/>
      <c r="AC77" s="718"/>
      <c r="AD77" s="56"/>
      <c r="AE77" s="187"/>
    </row>
    <row r="78" spans="1:31" ht="25.5" hidden="1" customHeight="1" x14ac:dyDescent="0.25">
      <c r="B78" s="55"/>
      <c r="C78" s="47"/>
      <c r="D78" s="851" t="s">
        <v>475</v>
      </c>
      <c r="E78" s="851"/>
      <c r="F78" s="471"/>
      <c r="G78" s="609"/>
      <c r="H78" s="609"/>
      <c r="I78" s="78">
        <v>0</v>
      </c>
      <c r="J78" s="78">
        <f t="shared" si="21"/>
        <v>0</v>
      </c>
      <c r="K78" s="74"/>
      <c r="L78" s="42"/>
      <c r="M78" s="42"/>
      <c r="N78" s="42"/>
      <c r="O78" s="1"/>
      <c r="P78" s="80"/>
      <c r="Q78" s="75"/>
      <c r="R78" s="74"/>
      <c r="S78" s="1"/>
      <c r="T78" s="1"/>
      <c r="U78" s="1"/>
      <c r="V78" s="1"/>
      <c r="W78" s="1"/>
      <c r="X78" s="1"/>
      <c r="Y78" s="42"/>
      <c r="Z78" s="487"/>
      <c r="AA78" s="80"/>
      <c r="AB78" s="44"/>
      <c r="AC78" s="718"/>
      <c r="AD78" s="56"/>
      <c r="AE78" s="187"/>
    </row>
    <row r="79" spans="1:31" ht="25.5" hidden="1" customHeight="1" x14ac:dyDescent="0.25">
      <c r="B79" s="55"/>
      <c r="C79" s="47"/>
      <c r="D79" s="851" t="s">
        <v>480</v>
      </c>
      <c r="E79" s="851"/>
      <c r="F79" s="471"/>
      <c r="G79" s="609"/>
      <c r="H79" s="609"/>
      <c r="I79" s="78">
        <v>0</v>
      </c>
      <c r="J79" s="78">
        <f t="shared" si="21"/>
        <v>0</v>
      </c>
      <c r="K79" s="74"/>
      <c r="L79" s="42"/>
      <c r="M79" s="42"/>
      <c r="N79" s="42"/>
      <c r="O79" s="1"/>
      <c r="P79" s="80"/>
      <c r="Q79" s="75"/>
      <c r="R79" s="74"/>
      <c r="S79" s="1"/>
      <c r="T79" s="1"/>
      <c r="U79" s="1"/>
      <c r="V79" s="1"/>
      <c r="W79" s="1"/>
      <c r="X79" s="1"/>
      <c r="Y79" s="42"/>
      <c r="Z79" s="487"/>
      <c r="AA79" s="80"/>
      <c r="AB79" s="44"/>
      <c r="AC79" s="718"/>
      <c r="AD79" s="56"/>
      <c r="AE79" s="187"/>
    </row>
    <row r="80" spans="1:31" ht="25.5" hidden="1" customHeight="1" x14ac:dyDescent="0.25">
      <c r="B80" s="55"/>
      <c r="C80" s="47"/>
      <c r="D80" s="851" t="s">
        <v>484</v>
      </c>
      <c r="E80" s="851"/>
      <c r="F80" s="471"/>
      <c r="G80" s="609"/>
      <c r="H80" s="609"/>
      <c r="I80" s="78">
        <v>0</v>
      </c>
      <c r="J80" s="78">
        <f t="shared" si="21"/>
        <v>0</v>
      </c>
      <c r="K80" s="74"/>
      <c r="L80" s="42"/>
      <c r="M80" s="42"/>
      <c r="N80" s="42"/>
      <c r="O80" s="1"/>
      <c r="P80" s="80"/>
      <c r="Q80" s="75"/>
      <c r="R80" s="74"/>
      <c r="S80" s="1"/>
      <c r="T80" s="1"/>
      <c r="U80" s="1"/>
      <c r="V80" s="1"/>
      <c r="W80" s="1"/>
      <c r="X80" s="1"/>
      <c r="Y80" s="42"/>
      <c r="Z80" s="487"/>
      <c r="AA80" s="80"/>
      <c r="AB80" s="44"/>
      <c r="AC80" s="718"/>
      <c r="AD80" s="56"/>
      <c r="AE80" s="187"/>
    </row>
    <row r="81" spans="1:31" ht="25.5" hidden="1" customHeight="1" x14ac:dyDescent="0.25">
      <c r="B81" s="55"/>
      <c r="C81" s="47"/>
      <c r="D81" s="851" t="s">
        <v>489</v>
      </c>
      <c r="E81" s="851"/>
      <c r="F81" s="471"/>
      <c r="G81" s="609"/>
      <c r="H81" s="609"/>
      <c r="I81" s="78">
        <v>0</v>
      </c>
      <c r="J81" s="78">
        <f t="shared" si="21"/>
        <v>0</v>
      </c>
      <c r="K81" s="74"/>
      <c r="L81" s="42"/>
      <c r="M81" s="42"/>
      <c r="N81" s="42"/>
      <c r="O81" s="1"/>
      <c r="P81" s="80"/>
      <c r="Q81" s="75"/>
      <c r="R81" s="74"/>
      <c r="S81" s="1"/>
      <c r="T81" s="1"/>
      <c r="U81" s="1"/>
      <c r="V81" s="1"/>
      <c r="W81" s="1"/>
      <c r="X81" s="1"/>
      <c r="Y81" s="42"/>
      <c r="Z81" s="487"/>
      <c r="AA81" s="80"/>
      <c r="AB81" s="44"/>
      <c r="AC81" s="718"/>
      <c r="AD81" s="56"/>
      <c r="AE81" s="187"/>
    </row>
    <row r="82" spans="1:31" s="18" customFormat="1" ht="15.75" hidden="1" thickBot="1" x14ac:dyDescent="0.3">
      <c r="A82" s="125" t="s">
        <v>29</v>
      </c>
      <c r="B82" s="91" t="s">
        <v>732</v>
      </c>
      <c r="C82" s="870" t="s">
        <v>799</v>
      </c>
      <c r="D82" s="871"/>
      <c r="E82" s="871"/>
      <c r="F82" s="469"/>
      <c r="G82" s="607"/>
      <c r="H82" s="607"/>
      <c r="I82" s="772">
        <v>0</v>
      </c>
      <c r="J82" s="92">
        <f t="shared" si="21"/>
        <v>0</v>
      </c>
      <c r="K82" s="93">
        <f t="shared" ref="K82:Q82" si="22">K83+K84+K85+K86+K87+K88+K89+K90+K91+K92</f>
        <v>0</v>
      </c>
      <c r="L82" s="96">
        <f t="shared" si="22"/>
        <v>0</v>
      </c>
      <c r="M82" s="96">
        <f t="shared" si="22"/>
        <v>0</v>
      </c>
      <c r="N82" s="96">
        <f t="shared" si="22"/>
        <v>0</v>
      </c>
      <c r="O82" s="94">
        <f t="shared" si="22"/>
        <v>0</v>
      </c>
      <c r="P82" s="97"/>
      <c r="Q82" s="95">
        <f t="shared" si="22"/>
        <v>0</v>
      </c>
      <c r="R82" s="93">
        <f>R83+R84+R85+R86+R87+R88+R89+R90+R91+R92</f>
        <v>0</v>
      </c>
      <c r="S82" s="94">
        <f t="shared" ref="S82:AC82" si="23">S83+S84+S85+S86+S87+S88+S89+S90+S91+S92</f>
        <v>0</v>
      </c>
      <c r="T82" s="94">
        <f t="shared" si="23"/>
        <v>0</v>
      </c>
      <c r="U82" s="94">
        <f t="shared" si="23"/>
        <v>0</v>
      </c>
      <c r="V82" s="94">
        <f t="shared" si="23"/>
        <v>0</v>
      </c>
      <c r="W82" s="94">
        <f t="shared" si="23"/>
        <v>0</v>
      </c>
      <c r="X82" s="94">
        <f t="shared" si="23"/>
        <v>0</v>
      </c>
      <c r="Y82" s="96">
        <f t="shared" si="23"/>
        <v>0</v>
      </c>
      <c r="Z82" s="490">
        <f t="shared" si="23"/>
        <v>0</v>
      </c>
      <c r="AA82" s="97">
        <f t="shared" si="23"/>
        <v>0</v>
      </c>
      <c r="AB82" s="98">
        <f t="shared" si="23"/>
        <v>0</v>
      </c>
      <c r="AC82" s="731">
        <f t="shared" si="23"/>
        <v>0</v>
      </c>
      <c r="AD82" s="52"/>
      <c r="AE82" s="187"/>
    </row>
    <row r="83" spans="1:31" ht="15.75" hidden="1" thickBot="1" x14ac:dyDescent="0.3">
      <c r="B83" s="55"/>
      <c r="C83" s="47"/>
      <c r="D83" s="850" t="s">
        <v>454</v>
      </c>
      <c r="E83" s="850"/>
      <c r="F83" s="467"/>
      <c r="G83" s="606"/>
      <c r="H83" s="606"/>
      <c r="I83" s="78">
        <v>0</v>
      </c>
      <c r="J83" s="78">
        <f t="shared" si="21"/>
        <v>0</v>
      </c>
      <c r="K83" s="74"/>
      <c r="L83" s="42"/>
      <c r="M83" s="42"/>
      <c r="N83" s="42"/>
      <c r="O83" s="1"/>
      <c r="P83" s="80"/>
      <c r="Q83" s="75"/>
      <c r="R83" s="74"/>
      <c r="S83" s="1"/>
      <c r="T83" s="1"/>
      <c r="U83" s="1"/>
      <c r="V83" s="1"/>
      <c r="W83" s="1"/>
      <c r="X83" s="1"/>
      <c r="Y83" s="42"/>
      <c r="Z83" s="487"/>
      <c r="AA83" s="80"/>
      <c r="AB83" s="44"/>
      <c r="AC83" s="718"/>
      <c r="AD83" s="56"/>
      <c r="AE83" s="187"/>
    </row>
    <row r="84" spans="1:31" ht="15.75" hidden="1" thickBot="1" x14ac:dyDescent="0.3">
      <c r="B84" s="55"/>
      <c r="C84" s="47"/>
      <c r="D84" s="850" t="s">
        <v>458</v>
      </c>
      <c r="E84" s="850"/>
      <c r="F84" s="467"/>
      <c r="G84" s="606"/>
      <c r="H84" s="606"/>
      <c r="I84" s="78">
        <v>0</v>
      </c>
      <c r="J84" s="78">
        <f t="shared" si="21"/>
        <v>0</v>
      </c>
      <c r="K84" s="74"/>
      <c r="L84" s="42"/>
      <c r="M84" s="42"/>
      <c r="N84" s="42"/>
      <c r="O84" s="1"/>
      <c r="P84" s="80"/>
      <c r="Q84" s="75"/>
      <c r="R84" s="74"/>
      <c r="S84" s="1"/>
      <c r="T84" s="1"/>
      <c r="U84" s="1"/>
      <c r="V84" s="1"/>
      <c r="W84" s="1"/>
      <c r="X84" s="1"/>
      <c r="Y84" s="42"/>
      <c r="Z84" s="487"/>
      <c r="AA84" s="80"/>
      <c r="AB84" s="44"/>
      <c r="AC84" s="718"/>
      <c r="AD84" s="56"/>
      <c r="AE84" s="187"/>
    </row>
    <row r="85" spans="1:31" ht="15.75" hidden="1" thickBot="1" x14ac:dyDescent="0.3">
      <c r="B85" s="55"/>
      <c r="C85" s="47"/>
      <c r="D85" s="850" t="s">
        <v>462</v>
      </c>
      <c r="E85" s="850"/>
      <c r="F85" s="467"/>
      <c r="G85" s="606"/>
      <c r="H85" s="606"/>
      <c r="I85" s="78">
        <v>0</v>
      </c>
      <c r="J85" s="78">
        <f t="shared" si="21"/>
        <v>0</v>
      </c>
      <c r="K85" s="74"/>
      <c r="L85" s="42"/>
      <c r="M85" s="42"/>
      <c r="N85" s="42"/>
      <c r="O85" s="1"/>
      <c r="P85" s="80"/>
      <c r="Q85" s="75"/>
      <c r="R85" s="74"/>
      <c r="S85" s="1"/>
      <c r="T85" s="1"/>
      <c r="U85" s="1"/>
      <c r="V85" s="1"/>
      <c r="W85" s="1"/>
      <c r="X85" s="1"/>
      <c r="Y85" s="42"/>
      <c r="Z85" s="487"/>
      <c r="AA85" s="80"/>
      <c r="AB85" s="44"/>
      <c r="AC85" s="718"/>
      <c r="AD85" s="56"/>
      <c r="AE85" s="187"/>
    </row>
    <row r="86" spans="1:31" ht="15.75" hidden="1" thickBot="1" x14ac:dyDescent="0.3">
      <c r="B86" s="55"/>
      <c r="C86" s="47"/>
      <c r="D86" s="850" t="s">
        <v>800</v>
      </c>
      <c r="E86" s="850"/>
      <c r="F86" s="467"/>
      <c r="G86" s="606"/>
      <c r="H86" s="606"/>
      <c r="I86" s="78">
        <v>0</v>
      </c>
      <c r="J86" s="78">
        <f t="shared" si="21"/>
        <v>0</v>
      </c>
      <c r="K86" s="74"/>
      <c r="L86" s="42"/>
      <c r="M86" s="42"/>
      <c r="N86" s="42"/>
      <c r="O86" s="1"/>
      <c r="P86" s="80"/>
      <c r="Q86" s="75"/>
      <c r="R86" s="74"/>
      <c r="S86" s="1"/>
      <c r="T86" s="1"/>
      <c r="U86" s="1"/>
      <c r="V86" s="1"/>
      <c r="W86" s="1"/>
      <c r="X86" s="1"/>
      <c r="Y86" s="42"/>
      <c r="Z86" s="487"/>
      <c r="AA86" s="80"/>
      <c r="AB86" s="44"/>
      <c r="AC86" s="718"/>
      <c r="AD86" s="56"/>
      <c r="AE86" s="187"/>
    </row>
    <row r="87" spans="1:31" ht="15.75" hidden="1" thickBot="1" x14ac:dyDescent="0.3">
      <c r="B87" s="55"/>
      <c r="C87" s="47"/>
      <c r="D87" s="850" t="s">
        <v>398</v>
      </c>
      <c r="E87" s="850"/>
      <c r="F87" s="467"/>
      <c r="G87" s="606"/>
      <c r="H87" s="606"/>
      <c r="I87" s="78">
        <v>0</v>
      </c>
      <c r="J87" s="78">
        <f t="shared" si="21"/>
        <v>0</v>
      </c>
      <c r="K87" s="74"/>
      <c r="L87" s="42"/>
      <c r="M87" s="42"/>
      <c r="N87" s="42"/>
      <c r="O87" s="1"/>
      <c r="P87" s="80"/>
      <c r="Q87" s="75"/>
      <c r="R87" s="74"/>
      <c r="S87" s="1"/>
      <c r="T87" s="1"/>
      <c r="U87" s="1"/>
      <c r="V87" s="1"/>
      <c r="W87" s="1"/>
      <c r="X87" s="1"/>
      <c r="Y87" s="42"/>
      <c r="Z87" s="487"/>
      <c r="AA87" s="80"/>
      <c r="AB87" s="44"/>
      <c r="AC87" s="718"/>
      <c r="AD87" s="56"/>
      <c r="AE87" s="187"/>
    </row>
    <row r="88" spans="1:31" ht="15.75" hidden="1" thickBot="1" x14ac:dyDescent="0.3">
      <c r="B88" s="55"/>
      <c r="C88" s="47"/>
      <c r="D88" s="850" t="s">
        <v>471</v>
      </c>
      <c r="E88" s="850"/>
      <c r="F88" s="467"/>
      <c r="G88" s="606"/>
      <c r="H88" s="606"/>
      <c r="I88" s="78">
        <v>0</v>
      </c>
      <c r="J88" s="78">
        <f t="shared" si="21"/>
        <v>0</v>
      </c>
      <c r="K88" s="74"/>
      <c r="L88" s="42"/>
      <c r="M88" s="42"/>
      <c r="N88" s="42"/>
      <c r="O88" s="1"/>
      <c r="P88" s="80"/>
      <c r="Q88" s="75"/>
      <c r="R88" s="74"/>
      <c r="S88" s="1"/>
      <c r="T88" s="1"/>
      <c r="U88" s="1"/>
      <c r="V88" s="1"/>
      <c r="W88" s="1"/>
      <c r="X88" s="1"/>
      <c r="Y88" s="42"/>
      <c r="Z88" s="487"/>
      <c r="AA88" s="80"/>
      <c r="AB88" s="44"/>
      <c r="AC88" s="718"/>
      <c r="AD88" s="56"/>
      <c r="AE88" s="187"/>
    </row>
    <row r="89" spans="1:31" ht="25.5" hidden="1" customHeight="1" x14ac:dyDescent="0.25">
      <c r="B89" s="55"/>
      <c r="C89" s="47"/>
      <c r="D89" s="851" t="s">
        <v>476</v>
      </c>
      <c r="E89" s="851"/>
      <c r="F89" s="471"/>
      <c r="G89" s="609"/>
      <c r="H89" s="609"/>
      <c r="I89" s="78">
        <v>0</v>
      </c>
      <c r="J89" s="78">
        <f t="shared" si="21"/>
        <v>0</v>
      </c>
      <c r="K89" s="74"/>
      <c r="L89" s="42"/>
      <c r="M89" s="42"/>
      <c r="N89" s="42"/>
      <c r="O89" s="1"/>
      <c r="P89" s="80"/>
      <c r="Q89" s="75"/>
      <c r="R89" s="74"/>
      <c r="S89" s="1"/>
      <c r="T89" s="1"/>
      <c r="U89" s="1"/>
      <c r="V89" s="1"/>
      <c r="W89" s="1"/>
      <c r="X89" s="1"/>
      <c r="Y89" s="42"/>
      <c r="Z89" s="487"/>
      <c r="AA89" s="80"/>
      <c r="AB89" s="44"/>
      <c r="AC89" s="718"/>
      <c r="AD89" s="56"/>
      <c r="AE89" s="187"/>
    </row>
    <row r="90" spans="1:31" ht="15.75" hidden="1" thickBot="1" x14ac:dyDescent="0.3">
      <c r="B90" s="55"/>
      <c r="C90" s="47"/>
      <c r="D90" s="850" t="s">
        <v>801</v>
      </c>
      <c r="E90" s="850"/>
      <c r="F90" s="467"/>
      <c r="G90" s="606"/>
      <c r="H90" s="606"/>
      <c r="I90" s="78">
        <v>0</v>
      </c>
      <c r="J90" s="78">
        <f t="shared" si="21"/>
        <v>0</v>
      </c>
      <c r="K90" s="74"/>
      <c r="L90" s="42"/>
      <c r="M90" s="42"/>
      <c r="N90" s="42"/>
      <c r="O90" s="1"/>
      <c r="P90" s="80"/>
      <c r="Q90" s="75"/>
      <c r="R90" s="74"/>
      <c r="S90" s="1"/>
      <c r="T90" s="1"/>
      <c r="U90" s="1"/>
      <c r="V90" s="1"/>
      <c r="W90" s="1"/>
      <c r="X90" s="1"/>
      <c r="Y90" s="42"/>
      <c r="Z90" s="487"/>
      <c r="AA90" s="80"/>
      <c r="AB90" s="44"/>
      <c r="AC90" s="718"/>
      <c r="AD90" s="56"/>
      <c r="AE90" s="187"/>
    </row>
    <row r="91" spans="1:31" ht="25.5" hidden="1" customHeight="1" x14ac:dyDescent="0.25">
      <c r="B91" s="55"/>
      <c r="C91" s="47"/>
      <c r="D91" s="851" t="s">
        <v>485</v>
      </c>
      <c r="E91" s="851"/>
      <c r="F91" s="471"/>
      <c r="G91" s="609"/>
      <c r="H91" s="609"/>
      <c r="I91" s="78">
        <v>0</v>
      </c>
      <c r="J91" s="78">
        <f t="shared" si="21"/>
        <v>0</v>
      </c>
      <c r="K91" s="74"/>
      <c r="L91" s="42"/>
      <c r="M91" s="42"/>
      <c r="N91" s="42"/>
      <c r="O91" s="1"/>
      <c r="P91" s="80"/>
      <c r="Q91" s="75"/>
      <c r="R91" s="74"/>
      <c r="S91" s="1"/>
      <c r="T91" s="1"/>
      <c r="U91" s="1"/>
      <c r="V91" s="1"/>
      <c r="W91" s="1"/>
      <c r="X91" s="1"/>
      <c r="Y91" s="42"/>
      <c r="Z91" s="487"/>
      <c r="AA91" s="80"/>
      <c r="AB91" s="44"/>
      <c r="AC91" s="718"/>
      <c r="AD91" s="56"/>
      <c r="AE91" s="187"/>
    </row>
    <row r="92" spans="1:31" ht="25.5" hidden="1" customHeight="1" thickBot="1" x14ac:dyDescent="0.3">
      <c r="B92" s="57"/>
      <c r="C92" s="48"/>
      <c r="D92" s="872" t="s">
        <v>490</v>
      </c>
      <c r="E92" s="872"/>
      <c r="F92" s="472"/>
      <c r="G92" s="610"/>
      <c r="H92" s="610"/>
      <c r="I92" s="78">
        <v>0</v>
      </c>
      <c r="J92" s="78">
        <f t="shared" si="21"/>
        <v>0</v>
      </c>
      <c r="K92" s="74"/>
      <c r="L92" s="42"/>
      <c r="M92" s="42"/>
      <c r="N92" s="42"/>
      <c r="O92" s="1"/>
      <c r="P92" s="80"/>
      <c r="Q92" s="75"/>
      <c r="R92" s="74"/>
      <c r="S92" s="1"/>
      <c r="T92" s="1"/>
      <c r="U92" s="1"/>
      <c r="V92" s="1"/>
      <c r="W92" s="1"/>
      <c r="X92" s="1"/>
      <c r="Y92" s="42"/>
      <c r="Z92" s="487"/>
      <c r="AA92" s="80"/>
      <c r="AB92" s="44"/>
      <c r="AC92" s="718"/>
      <c r="AD92" s="56"/>
      <c r="AE92" s="187"/>
    </row>
    <row r="93" spans="1:31" ht="15.75" thickBot="1" x14ac:dyDescent="0.3">
      <c r="B93" s="99" t="s">
        <v>30</v>
      </c>
      <c r="C93" s="867" t="s">
        <v>31</v>
      </c>
      <c r="D93" s="875"/>
      <c r="E93" s="875"/>
      <c r="F93" s="464">
        <f>F99+F104+F115</f>
        <v>10368180</v>
      </c>
      <c r="G93" s="464">
        <f>G99+G104+G115</f>
        <v>10707609</v>
      </c>
      <c r="H93" s="84">
        <v>10952155</v>
      </c>
      <c r="I93" s="770">
        <v>9913196</v>
      </c>
      <c r="J93" s="84">
        <f t="shared" si="21"/>
        <v>10199945</v>
      </c>
      <c r="K93" s="85">
        <f t="shared" ref="K93:Q93" si="24">K94+K97+K98+K99+K104+K115</f>
        <v>0</v>
      </c>
      <c r="L93" s="88">
        <f t="shared" si="24"/>
        <v>0</v>
      </c>
      <c r="M93" s="88">
        <f t="shared" si="24"/>
        <v>0</v>
      </c>
      <c r="N93" s="88">
        <f t="shared" si="24"/>
        <v>0</v>
      </c>
      <c r="O93" s="86">
        <f t="shared" si="24"/>
        <v>0</v>
      </c>
      <c r="P93" s="89"/>
      <c r="Q93" s="87">
        <f t="shared" si="24"/>
        <v>10199945</v>
      </c>
      <c r="R93" s="85">
        <f>R94+R97+R98+R99+R104+R115</f>
        <v>89951</v>
      </c>
      <c r="S93" s="86">
        <f t="shared" ref="S93:AC93" si="25">S94+S97+S98+S99+S104+S115</f>
        <v>559252</v>
      </c>
      <c r="T93" s="86">
        <f t="shared" si="25"/>
        <v>4099843</v>
      </c>
      <c r="U93" s="86">
        <f t="shared" si="25"/>
        <v>80793</v>
      </c>
      <c r="V93" s="86">
        <f t="shared" si="25"/>
        <v>522100</v>
      </c>
      <c r="W93" s="86">
        <f t="shared" si="25"/>
        <v>354407</v>
      </c>
      <c r="X93" s="86">
        <f t="shared" si="25"/>
        <v>65470</v>
      </c>
      <c r="Y93" s="88">
        <f t="shared" si="25"/>
        <v>491711</v>
      </c>
      <c r="Z93" s="482">
        <f t="shared" si="25"/>
        <v>3145285</v>
      </c>
      <c r="AA93" s="89">
        <f t="shared" si="25"/>
        <v>358384</v>
      </c>
      <c r="AB93" s="90">
        <f t="shared" si="25"/>
        <v>147469</v>
      </c>
      <c r="AC93" s="728">
        <f t="shared" si="25"/>
        <v>285280</v>
      </c>
      <c r="AD93" s="52"/>
      <c r="AE93" s="187"/>
    </row>
    <row r="94" spans="1:31" s="18" customFormat="1" hidden="1" x14ac:dyDescent="0.25">
      <c r="A94" s="125"/>
      <c r="B94" s="114" t="s">
        <v>733</v>
      </c>
      <c r="C94" s="868" t="s">
        <v>32</v>
      </c>
      <c r="D94" s="869"/>
      <c r="E94" s="869"/>
      <c r="F94" s="465"/>
      <c r="G94" s="465"/>
      <c r="H94" s="115">
        <v>0</v>
      </c>
      <c r="I94" s="771">
        <v>0</v>
      </c>
      <c r="J94" s="115">
        <f t="shared" si="21"/>
        <v>0</v>
      </c>
      <c r="K94" s="116">
        <f t="shared" ref="K94:Q94" si="26">K95+K96</f>
        <v>0</v>
      </c>
      <c r="L94" s="119">
        <f t="shared" si="26"/>
        <v>0</v>
      </c>
      <c r="M94" s="119">
        <f t="shared" si="26"/>
        <v>0</v>
      </c>
      <c r="N94" s="119">
        <f t="shared" si="26"/>
        <v>0</v>
      </c>
      <c r="O94" s="117">
        <f t="shared" si="26"/>
        <v>0</v>
      </c>
      <c r="P94" s="120"/>
      <c r="Q94" s="118">
        <f t="shared" si="26"/>
        <v>0</v>
      </c>
      <c r="R94" s="116">
        <f>R95+R96</f>
        <v>0</v>
      </c>
      <c r="S94" s="117">
        <f t="shared" ref="S94:AC94" si="27">S95+S96</f>
        <v>0</v>
      </c>
      <c r="T94" s="117">
        <f t="shared" si="27"/>
        <v>0</v>
      </c>
      <c r="U94" s="117">
        <f t="shared" si="27"/>
        <v>0</v>
      </c>
      <c r="V94" s="117">
        <f t="shared" si="27"/>
        <v>0</v>
      </c>
      <c r="W94" s="117">
        <f t="shared" si="27"/>
        <v>0</v>
      </c>
      <c r="X94" s="117">
        <f t="shared" si="27"/>
        <v>0</v>
      </c>
      <c r="Y94" s="119">
        <f t="shared" si="27"/>
        <v>0</v>
      </c>
      <c r="Z94" s="602">
        <f t="shared" si="27"/>
        <v>0</v>
      </c>
      <c r="AA94" s="120">
        <f t="shared" si="27"/>
        <v>0</v>
      </c>
      <c r="AB94" s="121">
        <f t="shared" si="27"/>
        <v>0</v>
      </c>
      <c r="AC94" s="729">
        <f t="shared" si="27"/>
        <v>0</v>
      </c>
      <c r="AD94" s="52"/>
      <c r="AE94" s="187"/>
    </row>
    <row r="95" spans="1:31" s="41" customFormat="1" hidden="1" x14ac:dyDescent="0.25">
      <c r="A95" s="125" t="s">
        <v>33</v>
      </c>
      <c r="B95" s="53" t="s">
        <v>734</v>
      </c>
      <c r="C95" s="175" t="s">
        <v>315</v>
      </c>
      <c r="D95" s="240"/>
      <c r="E95" s="351"/>
      <c r="F95" s="466"/>
      <c r="G95" s="466"/>
      <c r="H95" s="79">
        <v>0</v>
      </c>
      <c r="I95" s="79">
        <v>0</v>
      </c>
      <c r="J95" s="79">
        <f t="shared" si="21"/>
        <v>0</v>
      </c>
      <c r="K95" s="76"/>
      <c r="L95" s="43"/>
      <c r="M95" s="43"/>
      <c r="N95" s="43"/>
      <c r="O95" s="13"/>
      <c r="P95" s="81"/>
      <c r="Q95" s="77">
        <f>J95</f>
        <v>0</v>
      </c>
      <c r="R95" s="76"/>
      <c r="S95" s="13"/>
      <c r="T95" s="13"/>
      <c r="U95" s="13"/>
      <c r="V95" s="13"/>
      <c r="W95" s="13"/>
      <c r="X95" s="13"/>
      <c r="Y95" s="43"/>
      <c r="Z95" s="486"/>
      <c r="AA95" s="81"/>
      <c r="AB95" s="45"/>
      <c r="AC95" s="730"/>
      <c r="AD95" s="54"/>
      <c r="AE95" s="202"/>
    </row>
    <row r="96" spans="1:31" s="41" customFormat="1" hidden="1" x14ac:dyDescent="0.25">
      <c r="A96" s="125" t="s">
        <v>912</v>
      </c>
      <c r="B96" s="53" t="s">
        <v>913</v>
      </c>
      <c r="C96" s="175" t="s">
        <v>914</v>
      </c>
      <c r="D96" s="240"/>
      <c r="E96" s="351"/>
      <c r="F96" s="466"/>
      <c r="G96" s="466"/>
      <c r="H96" s="79">
        <v>0</v>
      </c>
      <c r="I96" s="79">
        <v>0</v>
      </c>
      <c r="J96" s="79">
        <f t="shared" si="21"/>
        <v>0</v>
      </c>
      <c r="K96" s="76"/>
      <c r="L96" s="43"/>
      <c r="M96" s="43"/>
      <c r="N96" s="43"/>
      <c r="O96" s="13"/>
      <c r="P96" s="81"/>
      <c r="Q96" s="77">
        <f>J96</f>
        <v>0</v>
      </c>
      <c r="R96" s="76"/>
      <c r="S96" s="13"/>
      <c r="T96" s="13"/>
      <c r="U96" s="13"/>
      <c r="V96" s="13"/>
      <c r="W96" s="13"/>
      <c r="X96" s="13"/>
      <c r="Y96" s="43"/>
      <c r="Z96" s="486"/>
      <c r="AA96" s="81"/>
      <c r="AB96" s="45"/>
      <c r="AC96" s="730"/>
      <c r="AD96" s="54"/>
      <c r="AE96" s="202"/>
    </row>
    <row r="97" spans="1:32" s="18" customFormat="1" hidden="1" x14ac:dyDescent="0.25">
      <c r="A97" s="125" t="s">
        <v>915</v>
      </c>
      <c r="B97" s="91" t="s">
        <v>917</v>
      </c>
      <c r="C97" s="873" t="s">
        <v>919</v>
      </c>
      <c r="D97" s="874"/>
      <c r="E97" s="874"/>
      <c r="F97" s="469"/>
      <c r="G97" s="469"/>
      <c r="H97" s="92">
        <v>0</v>
      </c>
      <c r="I97" s="772">
        <v>0</v>
      </c>
      <c r="J97" s="92">
        <f t="shared" si="21"/>
        <v>0</v>
      </c>
      <c r="K97" s="93"/>
      <c r="L97" s="96"/>
      <c r="M97" s="96"/>
      <c r="N97" s="96"/>
      <c r="O97" s="94"/>
      <c r="P97" s="97"/>
      <c r="Q97" s="95">
        <f>J97</f>
        <v>0</v>
      </c>
      <c r="R97" s="93"/>
      <c r="S97" s="94"/>
      <c r="T97" s="94"/>
      <c r="U97" s="94"/>
      <c r="V97" s="94"/>
      <c r="W97" s="94"/>
      <c r="X97" s="94"/>
      <c r="Y97" s="96"/>
      <c r="Z97" s="490"/>
      <c r="AA97" s="97"/>
      <c r="AB97" s="98"/>
      <c r="AC97" s="731"/>
      <c r="AD97" s="52"/>
      <c r="AE97" s="187"/>
    </row>
    <row r="98" spans="1:32" s="18" customFormat="1" hidden="1" x14ac:dyDescent="0.25">
      <c r="A98" s="125" t="s">
        <v>916</v>
      </c>
      <c r="B98" s="91" t="s">
        <v>918</v>
      </c>
      <c r="C98" s="873" t="s">
        <v>920</v>
      </c>
      <c r="D98" s="874"/>
      <c r="E98" s="874"/>
      <c r="F98" s="469"/>
      <c r="G98" s="469"/>
      <c r="H98" s="92">
        <v>0</v>
      </c>
      <c r="I98" s="772">
        <v>0</v>
      </c>
      <c r="J98" s="92">
        <f t="shared" si="21"/>
        <v>0</v>
      </c>
      <c r="K98" s="93"/>
      <c r="L98" s="96"/>
      <c r="M98" s="96"/>
      <c r="N98" s="96"/>
      <c r="O98" s="94"/>
      <c r="P98" s="97"/>
      <c r="Q98" s="95">
        <f>J98</f>
        <v>0</v>
      </c>
      <c r="R98" s="93"/>
      <c r="S98" s="94"/>
      <c r="T98" s="94"/>
      <c r="U98" s="94"/>
      <c r="V98" s="94"/>
      <c r="W98" s="94"/>
      <c r="X98" s="94"/>
      <c r="Y98" s="96"/>
      <c r="Z98" s="490"/>
      <c r="AA98" s="97"/>
      <c r="AB98" s="98"/>
      <c r="AC98" s="731"/>
      <c r="AD98" s="52"/>
      <c r="AE98" s="187"/>
    </row>
    <row r="99" spans="1:32" s="18" customFormat="1" x14ac:dyDescent="0.25">
      <c r="A99" s="125" t="s">
        <v>34</v>
      </c>
      <c r="B99" s="91" t="s">
        <v>735</v>
      </c>
      <c r="C99" s="873" t="s">
        <v>35</v>
      </c>
      <c r="D99" s="874"/>
      <c r="E99" s="874"/>
      <c r="F99" s="469">
        <f>F103</f>
        <v>2865790</v>
      </c>
      <c r="G99" s="469">
        <f>G103</f>
        <v>2688364</v>
      </c>
      <c r="H99" s="92">
        <v>3094346</v>
      </c>
      <c r="I99" s="772">
        <v>2946046</v>
      </c>
      <c r="J99" s="92">
        <f t="shared" si="21"/>
        <v>2941596</v>
      </c>
      <c r="K99" s="93">
        <f t="shared" ref="K99:Q99" si="28">K100+K101+K102+K103</f>
        <v>0</v>
      </c>
      <c r="L99" s="96">
        <f t="shared" si="28"/>
        <v>0</v>
      </c>
      <c r="M99" s="96">
        <f t="shared" si="28"/>
        <v>0</v>
      </c>
      <c r="N99" s="96">
        <f t="shared" si="28"/>
        <v>0</v>
      </c>
      <c r="O99" s="94">
        <f t="shared" si="28"/>
        <v>0</v>
      </c>
      <c r="P99" s="97"/>
      <c r="Q99" s="95">
        <f t="shared" si="28"/>
        <v>2941596</v>
      </c>
      <c r="R99" s="93">
        <f>R100+R101+R102+R103</f>
        <v>80835</v>
      </c>
      <c r="S99" s="94">
        <f t="shared" ref="S99:AC99" si="29">S100+S101+S102+S103</f>
        <v>288335</v>
      </c>
      <c r="T99" s="94">
        <f t="shared" si="29"/>
        <v>1009065</v>
      </c>
      <c r="U99" s="94">
        <f t="shared" si="29"/>
        <v>45184</v>
      </c>
      <c r="V99" s="94">
        <f t="shared" si="29"/>
        <v>52085</v>
      </c>
      <c r="W99" s="94">
        <f t="shared" si="29"/>
        <v>77210</v>
      </c>
      <c r="X99" s="94">
        <f t="shared" si="29"/>
        <v>35650</v>
      </c>
      <c r="Y99" s="96">
        <f t="shared" si="29"/>
        <v>237075</v>
      </c>
      <c r="Z99" s="485">
        <f t="shared" si="29"/>
        <v>868907</v>
      </c>
      <c r="AA99" s="97">
        <f t="shared" si="29"/>
        <v>221700</v>
      </c>
      <c r="AB99" s="98">
        <f t="shared" si="29"/>
        <v>20550</v>
      </c>
      <c r="AC99" s="731">
        <f t="shared" si="29"/>
        <v>5000</v>
      </c>
      <c r="AD99" s="52"/>
      <c r="AE99" s="187"/>
    </row>
    <row r="100" spans="1:32" hidden="1" x14ac:dyDescent="0.25">
      <c r="B100" s="55"/>
      <c r="C100" s="2"/>
      <c r="D100" s="850" t="s">
        <v>316</v>
      </c>
      <c r="E100" s="850"/>
      <c r="F100" s="467"/>
      <c r="G100" s="467"/>
      <c r="H100" s="78">
        <v>0</v>
      </c>
      <c r="I100" s="78">
        <v>0</v>
      </c>
      <c r="J100" s="78">
        <f t="shared" si="21"/>
        <v>0</v>
      </c>
      <c r="K100" s="74"/>
      <c r="L100" s="42"/>
      <c r="M100" s="42"/>
      <c r="N100" s="42"/>
      <c r="O100" s="1"/>
      <c r="P100" s="80"/>
      <c r="Q100" s="75">
        <f>J100</f>
        <v>0</v>
      </c>
      <c r="R100" s="74"/>
      <c r="S100" s="1"/>
      <c r="T100" s="1"/>
      <c r="U100" s="1"/>
      <c r="V100" s="1"/>
      <c r="W100" s="1"/>
      <c r="X100" s="1"/>
      <c r="Y100" s="42"/>
      <c r="Z100" s="487"/>
      <c r="AA100" s="80"/>
      <c r="AB100" s="44"/>
      <c r="AC100" s="718"/>
      <c r="AD100" s="56"/>
      <c r="AE100" s="187"/>
    </row>
    <row r="101" spans="1:32" hidden="1" x14ac:dyDescent="0.25">
      <c r="B101" s="55"/>
      <c r="C101" s="2"/>
      <c r="D101" s="850" t="s">
        <v>317</v>
      </c>
      <c r="E101" s="850"/>
      <c r="F101" s="467"/>
      <c r="G101" s="467"/>
      <c r="H101" s="78">
        <v>0</v>
      </c>
      <c r="I101" s="78">
        <v>0</v>
      </c>
      <c r="J101" s="78">
        <f t="shared" si="21"/>
        <v>0</v>
      </c>
      <c r="K101" s="74"/>
      <c r="L101" s="42"/>
      <c r="M101" s="42"/>
      <c r="N101" s="42"/>
      <c r="O101" s="1"/>
      <c r="P101" s="80"/>
      <c r="Q101" s="75">
        <f>J101</f>
        <v>0</v>
      </c>
      <c r="R101" s="74"/>
      <c r="S101" s="1"/>
      <c r="T101" s="1"/>
      <c r="U101" s="1"/>
      <c r="V101" s="1"/>
      <c r="W101" s="1"/>
      <c r="X101" s="1"/>
      <c r="Y101" s="42"/>
      <c r="Z101" s="487"/>
      <c r="AA101" s="80"/>
      <c r="AB101" s="44"/>
      <c r="AC101" s="718"/>
      <c r="AD101" s="56"/>
      <c r="AE101" s="187"/>
    </row>
    <row r="102" spans="1:32" hidden="1" x14ac:dyDescent="0.25">
      <c r="B102" s="55"/>
      <c r="C102" s="2"/>
      <c r="D102" s="850" t="s">
        <v>318</v>
      </c>
      <c r="E102" s="850"/>
      <c r="F102" s="467"/>
      <c r="G102" s="467"/>
      <c r="H102" s="78">
        <v>0</v>
      </c>
      <c r="I102" s="78">
        <v>0</v>
      </c>
      <c r="J102" s="78">
        <f t="shared" si="21"/>
        <v>0</v>
      </c>
      <c r="K102" s="74"/>
      <c r="L102" s="42"/>
      <c r="M102" s="42"/>
      <c r="N102" s="42"/>
      <c r="O102" s="1"/>
      <c r="P102" s="80"/>
      <c r="Q102" s="75">
        <f>J102</f>
        <v>0</v>
      </c>
      <c r="R102" s="74"/>
      <c r="S102" s="1"/>
      <c r="T102" s="1"/>
      <c r="U102" s="1"/>
      <c r="V102" s="1"/>
      <c r="W102" s="1"/>
      <c r="X102" s="1"/>
      <c r="Y102" s="42"/>
      <c r="Z102" s="487"/>
      <c r="AA102" s="80"/>
      <c r="AB102" s="44"/>
      <c r="AC102" s="718"/>
      <c r="AD102" s="56"/>
      <c r="AE102" s="187"/>
    </row>
    <row r="103" spans="1:32" x14ac:dyDescent="0.25">
      <c r="B103" s="55"/>
      <c r="C103" s="2"/>
      <c r="D103" s="850" t="s">
        <v>319</v>
      </c>
      <c r="E103" s="850"/>
      <c r="F103" s="467">
        <v>2865790</v>
      </c>
      <c r="G103" s="467">
        <v>2688364</v>
      </c>
      <c r="H103" s="78">
        <v>3094346</v>
      </c>
      <c r="I103" s="78">
        <v>2946046</v>
      </c>
      <c r="J103" s="78">
        <f t="shared" si="21"/>
        <v>2941596</v>
      </c>
      <c r="K103" s="74"/>
      <c r="L103" s="42"/>
      <c r="M103" s="42"/>
      <c r="N103" s="42"/>
      <c r="O103" s="1"/>
      <c r="P103" s="80"/>
      <c r="Q103" s="75">
        <f>J103</f>
        <v>2941596</v>
      </c>
      <c r="R103" s="74">
        <v>80835</v>
      </c>
      <c r="S103" s="1">
        <v>288335</v>
      </c>
      <c r="T103" s="1">
        <v>1009065</v>
      </c>
      <c r="U103" s="1">
        <v>45184</v>
      </c>
      <c r="V103" s="1">
        <v>52085</v>
      </c>
      <c r="W103" s="1">
        <v>77210</v>
      </c>
      <c r="X103" s="1">
        <v>35650</v>
      </c>
      <c r="Y103" s="42">
        <v>237075</v>
      </c>
      <c r="Z103" s="487">
        <v>868907</v>
      </c>
      <c r="AA103" s="80">
        <v>221700</v>
      </c>
      <c r="AB103" s="44">
        <v>20550</v>
      </c>
      <c r="AC103" s="718">
        <v>5000</v>
      </c>
      <c r="AD103" s="56"/>
      <c r="AE103" s="187"/>
      <c r="AF103" s="187"/>
    </row>
    <row r="104" spans="1:32" s="18" customFormat="1" x14ac:dyDescent="0.25">
      <c r="A104" s="125"/>
      <c r="B104" s="91" t="s">
        <v>736</v>
      </c>
      <c r="C104" s="873" t="s">
        <v>37</v>
      </c>
      <c r="D104" s="874"/>
      <c r="E104" s="874"/>
      <c r="F104" s="469">
        <f>F105+F110+F111</f>
        <v>5147376</v>
      </c>
      <c r="G104" s="469">
        <f>G105+G110+G111</f>
        <v>6379420</v>
      </c>
      <c r="H104" s="92">
        <v>6201369</v>
      </c>
      <c r="I104" s="772">
        <v>5595314</v>
      </c>
      <c r="J104" s="92">
        <f t="shared" si="21"/>
        <v>5604143</v>
      </c>
      <c r="K104" s="93">
        <f t="shared" ref="K104:Q104" si="30">K105+K108+K109+K110+K111</f>
        <v>0</v>
      </c>
      <c r="L104" s="96">
        <f t="shared" si="30"/>
        <v>0</v>
      </c>
      <c r="M104" s="96">
        <f t="shared" si="30"/>
        <v>0</v>
      </c>
      <c r="N104" s="96">
        <f t="shared" si="30"/>
        <v>0</v>
      </c>
      <c r="O104" s="94">
        <f t="shared" si="30"/>
        <v>0</v>
      </c>
      <c r="P104" s="97"/>
      <c r="Q104" s="95">
        <f t="shared" si="30"/>
        <v>5604143</v>
      </c>
      <c r="R104" s="93">
        <f>R105+R108+R109+R110+R111</f>
        <v>0</v>
      </c>
      <c r="S104" s="94">
        <f t="shared" ref="S104:AC104" si="31">S105+S108+S109+S110+S111</f>
        <v>72408</v>
      </c>
      <c r="T104" s="94">
        <f t="shared" si="31"/>
        <v>2643154</v>
      </c>
      <c r="U104" s="94">
        <f t="shared" si="31"/>
        <v>-3605</v>
      </c>
      <c r="V104" s="94">
        <f t="shared" si="31"/>
        <v>447565</v>
      </c>
      <c r="W104" s="94">
        <f t="shared" si="31"/>
        <v>232477</v>
      </c>
      <c r="X104" s="94">
        <f t="shared" si="31"/>
        <v>1628</v>
      </c>
      <c r="Y104" s="96">
        <f t="shared" si="31"/>
        <v>98548</v>
      </c>
      <c r="Z104" s="485">
        <f t="shared" si="31"/>
        <v>1915851</v>
      </c>
      <c r="AA104" s="97">
        <f t="shared" si="31"/>
        <v>107288</v>
      </c>
      <c r="AB104" s="98">
        <f t="shared" si="31"/>
        <v>65829</v>
      </c>
      <c r="AC104" s="731">
        <f t="shared" si="31"/>
        <v>23000</v>
      </c>
      <c r="AD104" s="52"/>
      <c r="AE104" s="187"/>
      <c r="AF104" s="187"/>
    </row>
    <row r="105" spans="1:32" s="41" customFormat="1" x14ac:dyDescent="0.25">
      <c r="A105" s="125" t="s">
        <v>36</v>
      </c>
      <c r="B105" s="53" t="s">
        <v>921</v>
      </c>
      <c r="C105" s="175" t="s">
        <v>922</v>
      </c>
      <c r="D105" s="240"/>
      <c r="E105" s="351"/>
      <c r="F105" s="466">
        <f>F106</f>
        <v>3697774</v>
      </c>
      <c r="G105" s="466">
        <f>G106</f>
        <v>3869133</v>
      </c>
      <c r="H105" s="79">
        <v>4564568</v>
      </c>
      <c r="I105" s="79">
        <v>4270668</v>
      </c>
      <c r="J105" s="79">
        <f t="shared" ref="J105:J137" si="32">SUM(R105:AC105)</f>
        <v>4273985</v>
      </c>
      <c r="K105" s="76">
        <f t="shared" ref="K105:Q105" si="33">K106+K107</f>
        <v>0</v>
      </c>
      <c r="L105" s="43">
        <f t="shared" si="33"/>
        <v>0</v>
      </c>
      <c r="M105" s="43">
        <f t="shared" si="33"/>
        <v>0</v>
      </c>
      <c r="N105" s="43">
        <f t="shared" si="33"/>
        <v>0</v>
      </c>
      <c r="O105" s="13">
        <f t="shared" si="33"/>
        <v>0</v>
      </c>
      <c r="P105" s="81"/>
      <c r="Q105" s="77">
        <f t="shared" si="33"/>
        <v>4273985</v>
      </c>
      <c r="R105" s="76">
        <f>R106+R107</f>
        <v>0</v>
      </c>
      <c r="S105" s="13">
        <f t="shared" ref="S105:AC105" si="34">S106+S107</f>
        <v>65450</v>
      </c>
      <c r="T105" s="13">
        <f t="shared" si="34"/>
        <v>1997468</v>
      </c>
      <c r="U105" s="13">
        <f t="shared" si="34"/>
        <v>6200</v>
      </c>
      <c r="V105" s="13">
        <f t="shared" si="34"/>
        <v>447565</v>
      </c>
      <c r="W105" s="13">
        <f t="shared" si="34"/>
        <v>152450</v>
      </c>
      <c r="X105" s="13">
        <f t="shared" si="34"/>
        <v>0</v>
      </c>
      <c r="Y105" s="43">
        <f t="shared" si="34"/>
        <v>-39250</v>
      </c>
      <c r="Z105" s="486">
        <f t="shared" si="34"/>
        <v>1534685</v>
      </c>
      <c r="AA105" s="81">
        <f t="shared" si="34"/>
        <v>56100</v>
      </c>
      <c r="AB105" s="45">
        <f t="shared" si="34"/>
        <v>33317</v>
      </c>
      <c r="AC105" s="730">
        <f t="shared" si="34"/>
        <v>20000</v>
      </c>
      <c r="AD105" s="54"/>
      <c r="AE105" s="202"/>
    </row>
    <row r="106" spans="1:32" x14ac:dyDescent="0.25">
      <c r="B106" s="55"/>
      <c r="C106" s="2"/>
      <c r="D106" s="850" t="s">
        <v>399</v>
      </c>
      <c r="E106" s="850"/>
      <c r="F106" s="467">
        <v>3697774</v>
      </c>
      <c r="G106" s="467">
        <v>3869133</v>
      </c>
      <c r="H106" s="78">
        <v>4564568</v>
      </c>
      <c r="I106" s="78">
        <v>4270668</v>
      </c>
      <c r="J106" s="78">
        <f>SUM(R106:AC106)</f>
        <v>4273985</v>
      </c>
      <c r="K106" s="74"/>
      <c r="L106" s="42"/>
      <c r="M106" s="42"/>
      <c r="N106" s="42"/>
      <c r="O106" s="1"/>
      <c r="P106" s="80"/>
      <c r="Q106" s="75">
        <f>J106</f>
        <v>4273985</v>
      </c>
      <c r="R106" s="74"/>
      <c r="S106" s="1">
        <v>65450</v>
      </c>
      <c r="T106" s="1">
        <v>1997468</v>
      </c>
      <c r="U106" s="1">
        <v>6200</v>
      </c>
      <c r="V106" s="1">
        <v>447565</v>
      </c>
      <c r="W106" s="1">
        <v>152450</v>
      </c>
      <c r="X106" s="1"/>
      <c r="Y106" s="42">
        <v>-39250</v>
      </c>
      <c r="Z106" s="487">
        <v>1534685</v>
      </c>
      <c r="AA106" s="80">
        <v>56100</v>
      </c>
      <c r="AB106" s="44">
        <v>33317</v>
      </c>
      <c r="AC106" s="718">
        <v>20000</v>
      </c>
      <c r="AD106" s="56"/>
      <c r="AE106" s="187"/>
      <c r="AF106" s="187"/>
    </row>
    <row r="107" spans="1:32" hidden="1" x14ac:dyDescent="0.25">
      <c r="B107" s="55"/>
      <c r="C107" s="2"/>
      <c r="D107" s="850" t="s">
        <v>400</v>
      </c>
      <c r="E107" s="850"/>
      <c r="F107" s="467"/>
      <c r="G107" s="467"/>
      <c r="H107" s="78">
        <v>0</v>
      </c>
      <c r="I107" s="78">
        <v>0</v>
      </c>
      <c r="J107" s="78">
        <f t="shared" si="32"/>
        <v>0</v>
      </c>
      <c r="K107" s="74"/>
      <c r="L107" s="42"/>
      <c r="M107" s="42"/>
      <c r="N107" s="42"/>
      <c r="O107" s="1"/>
      <c r="P107" s="80"/>
      <c r="Q107" s="75">
        <f>J107</f>
        <v>0</v>
      </c>
      <c r="R107" s="207"/>
      <c r="S107" s="1"/>
      <c r="T107" s="1"/>
      <c r="U107" s="1"/>
      <c r="V107" s="1"/>
      <c r="W107" s="1"/>
      <c r="X107" s="1"/>
      <c r="Y107" s="42"/>
      <c r="Z107" s="487"/>
      <c r="AA107" s="80"/>
      <c r="AB107" s="44"/>
      <c r="AC107" s="718"/>
      <c r="AD107" s="56"/>
      <c r="AE107" s="187"/>
      <c r="AF107" s="187"/>
    </row>
    <row r="108" spans="1:32" s="41" customFormat="1" hidden="1" x14ac:dyDescent="0.25">
      <c r="A108" s="125" t="s">
        <v>923</v>
      </c>
      <c r="B108" s="53" t="s">
        <v>924</v>
      </c>
      <c r="C108" s="237" t="s">
        <v>927</v>
      </c>
      <c r="D108" s="240"/>
      <c r="E108" s="351"/>
      <c r="F108" s="466"/>
      <c r="G108" s="466"/>
      <c r="H108" s="79">
        <v>0</v>
      </c>
      <c r="I108" s="79">
        <v>0</v>
      </c>
      <c r="J108" s="79">
        <f t="shared" si="32"/>
        <v>0</v>
      </c>
      <c r="K108" s="76"/>
      <c r="L108" s="43"/>
      <c r="M108" s="43"/>
      <c r="N108" s="43"/>
      <c r="O108" s="13"/>
      <c r="P108" s="81"/>
      <c r="Q108" s="77">
        <f>J108</f>
        <v>0</v>
      </c>
      <c r="R108" s="76"/>
      <c r="S108" s="13"/>
      <c r="T108" s="13"/>
      <c r="U108" s="13"/>
      <c r="V108" s="13"/>
      <c r="W108" s="13"/>
      <c r="X108" s="13"/>
      <c r="Y108" s="43"/>
      <c r="Z108" s="486"/>
      <c r="AA108" s="81"/>
      <c r="AB108" s="45"/>
      <c r="AC108" s="730"/>
      <c r="AD108" s="54"/>
      <c r="AE108" s="187"/>
      <c r="AF108" s="187"/>
    </row>
    <row r="109" spans="1:32" s="41" customFormat="1" hidden="1" x14ac:dyDescent="0.25">
      <c r="A109" s="125" t="s">
        <v>926</v>
      </c>
      <c r="B109" s="53" t="s">
        <v>925</v>
      </c>
      <c r="C109" s="237" t="s">
        <v>928</v>
      </c>
      <c r="D109" s="240"/>
      <c r="E109" s="351"/>
      <c r="F109" s="466"/>
      <c r="G109" s="466"/>
      <c r="H109" s="79">
        <v>0</v>
      </c>
      <c r="I109" s="79">
        <v>0</v>
      </c>
      <c r="J109" s="79">
        <f t="shared" si="32"/>
        <v>0</v>
      </c>
      <c r="K109" s="76"/>
      <c r="L109" s="43"/>
      <c r="M109" s="43"/>
      <c r="N109" s="43"/>
      <c r="O109" s="13"/>
      <c r="P109" s="81"/>
      <c r="Q109" s="77">
        <f>J109</f>
        <v>0</v>
      </c>
      <c r="R109" s="76"/>
      <c r="S109" s="13"/>
      <c r="T109" s="13"/>
      <c r="U109" s="13"/>
      <c r="V109" s="13"/>
      <c r="W109" s="13"/>
      <c r="X109" s="13"/>
      <c r="Y109" s="43"/>
      <c r="Z109" s="486"/>
      <c r="AA109" s="81"/>
      <c r="AB109" s="45"/>
      <c r="AC109" s="730"/>
      <c r="AD109" s="54"/>
      <c r="AE109" s="187"/>
      <c r="AF109" s="187"/>
    </row>
    <row r="110" spans="1:32" s="41" customFormat="1" x14ac:dyDescent="0.25">
      <c r="A110" s="125" t="s">
        <v>38</v>
      </c>
      <c r="B110" s="53" t="s">
        <v>737</v>
      </c>
      <c r="C110" s="297" t="s">
        <v>929</v>
      </c>
      <c r="D110" s="240"/>
      <c r="E110" s="351"/>
      <c r="F110" s="466">
        <v>1417252</v>
      </c>
      <c r="G110" s="466">
        <v>2477937</v>
      </c>
      <c r="H110" s="466">
        <v>2477937</v>
      </c>
      <c r="I110" s="79">
        <v>1334451</v>
      </c>
      <c r="J110" s="79">
        <f t="shared" si="32"/>
        <v>1336963</v>
      </c>
      <c r="K110" s="76"/>
      <c r="L110" s="43"/>
      <c r="M110" s="43"/>
      <c r="N110" s="43"/>
      <c r="O110" s="13"/>
      <c r="P110" s="81"/>
      <c r="Q110" s="77">
        <f>J110</f>
        <v>1336963</v>
      </c>
      <c r="R110" s="76"/>
      <c r="S110" s="13">
        <v>6958</v>
      </c>
      <c r="T110" s="13">
        <v>645686</v>
      </c>
      <c r="U110" s="13"/>
      <c r="V110" s="13"/>
      <c r="W110" s="13">
        <v>80027</v>
      </c>
      <c r="X110" s="13">
        <v>1628</v>
      </c>
      <c r="Y110" s="43">
        <v>137798</v>
      </c>
      <c r="Z110" s="486">
        <v>381166</v>
      </c>
      <c r="AA110" s="81">
        <v>51188</v>
      </c>
      <c r="AB110" s="45">
        <v>32512</v>
      </c>
      <c r="AC110" s="730">
        <v>0</v>
      </c>
      <c r="AD110" s="54"/>
      <c r="AE110" s="187"/>
      <c r="AF110" s="187"/>
    </row>
    <row r="111" spans="1:32" s="41" customFormat="1" x14ac:dyDescent="0.25">
      <c r="A111" s="125" t="s">
        <v>39</v>
      </c>
      <c r="B111" s="53" t="s">
        <v>738</v>
      </c>
      <c r="C111" s="237" t="s">
        <v>40</v>
      </c>
      <c r="D111" s="240"/>
      <c r="E111" s="351"/>
      <c r="F111" s="466">
        <f>F114</f>
        <v>32350</v>
      </c>
      <c r="G111" s="466">
        <f>G114</f>
        <v>32350</v>
      </c>
      <c r="H111" s="79">
        <v>32350</v>
      </c>
      <c r="I111" s="79">
        <v>-9805</v>
      </c>
      <c r="J111" s="79">
        <f t="shared" si="32"/>
        <v>-6805</v>
      </c>
      <c r="K111" s="76">
        <f t="shared" ref="K111:Q111" si="35">K112+K113+K114</f>
        <v>0</v>
      </c>
      <c r="L111" s="43">
        <f t="shared" si="35"/>
        <v>0</v>
      </c>
      <c r="M111" s="43">
        <f t="shared" si="35"/>
        <v>0</v>
      </c>
      <c r="N111" s="43">
        <f t="shared" si="35"/>
        <v>0</v>
      </c>
      <c r="O111" s="13">
        <f t="shared" si="35"/>
        <v>0</v>
      </c>
      <c r="P111" s="81"/>
      <c r="Q111" s="77">
        <f t="shared" si="35"/>
        <v>-6805</v>
      </c>
      <c r="R111" s="76">
        <f>R112+R113+R114</f>
        <v>0</v>
      </c>
      <c r="S111" s="13">
        <f t="shared" ref="S111:AC111" si="36">S112+S113+S114</f>
        <v>0</v>
      </c>
      <c r="T111" s="13">
        <f t="shared" si="36"/>
        <v>0</v>
      </c>
      <c r="U111" s="13">
        <f t="shared" si="36"/>
        <v>-9805</v>
      </c>
      <c r="V111" s="13">
        <f t="shared" si="36"/>
        <v>0</v>
      </c>
      <c r="W111" s="13">
        <f t="shared" si="36"/>
        <v>0</v>
      </c>
      <c r="X111" s="13">
        <f t="shared" si="36"/>
        <v>0</v>
      </c>
      <c r="Y111" s="43">
        <f t="shared" si="36"/>
        <v>0</v>
      </c>
      <c r="Z111" s="486">
        <f t="shared" si="36"/>
        <v>0</v>
      </c>
      <c r="AA111" s="81">
        <f t="shared" si="36"/>
        <v>0</v>
      </c>
      <c r="AB111" s="45">
        <f t="shared" si="36"/>
        <v>0</v>
      </c>
      <c r="AC111" s="730">
        <f t="shared" si="36"/>
        <v>3000</v>
      </c>
      <c r="AD111" s="54"/>
      <c r="AE111" s="187"/>
      <c r="AF111" s="187"/>
    </row>
    <row r="112" spans="1:32" hidden="1" x14ac:dyDescent="0.25">
      <c r="B112" s="55"/>
      <c r="C112" s="2"/>
      <c r="D112" s="236" t="s">
        <v>320</v>
      </c>
      <c r="E112" s="241"/>
      <c r="F112" s="467"/>
      <c r="G112" s="467"/>
      <c r="H112" s="78">
        <v>0</v>
      </c>
      <c r="I112" s="78">
        <v>0</v>
      </c>
      <c r="J112" s="78">
        <f t="shared" si="32"/>
        <v>0</v>
      </c>
      <c r="K112" s="74"/>
      <c r="L112" s="42"/>
      <c r="M112" s="42"/>
      <c r="N112" s="42"/>
      <c r="O112" s="1"/>
      <c r="P112" s="80"/>
      <c r="Q112" s="75">
        <f>J112</f>
        <v>0</v>
      </c>
      <c r="R112" s="74"/>
      <c r="S112" s="1"/>
      <c r="T112" s="1"/>
      <c r="U112" s="1"/>
      <c r="V112" s="1"/>
      <c r="W112" s="1"/>
      <c r="X112" s="1"/>
      <c r="Y112" s="42"/>
      <c r="Z112" s="487"/>
      <c r="AA112" s="80"/>
      <c r="AB112" s="44"/>
      <c r="AC112" s="718"/>
      <c r="AD112" s="56"/>
      <c r="AE112" s="187"/>
      <c r="AF112" s="187"/>
    </row>
    <row r="113" spans="1:32" hidden="1" x14ac:dyDescent="0.25">
      <c r="B113" s="55"/>
      <c r="C113" s="2"/>
      <c r="D113" s="236" t="s">
        <v>321</v>
      </c>
      <c r="E113" s="241"/>
      <c r="F113" s="467"/>
      <c r="G113" s="467"/>
      <c r="H113" s="78">
        <v>0</v>
      </c>
      <c r="I113" s="78">
        <v>0</v>
      </c>
      <c r="J113" s="78">
        <f t="shared" si="32"/>
        <v>0</v>
      </c>
      <c r="K113" s="74"/>
      <c r="L113" s="42"/>
      <c r="M113" s="42"/>
      <c r="N113" s="42"/>
      <c r="O113" s="1"/>
      <c r="P113" s="80"/>
      <c r="Q113" s="75">
        <f>J113</f>
        <v>0</v>
      </c>
      <c r="R113" s="74"/>
      <c r="S113" s="1"/>
      <c r="T113" s="1"/>
      <c r="U113" s="1"/>
      <c r="V113" s="1"/>
      <c r="W113" s="1"/>
      <c r="X113" s="1"/>
      <c r="Y113" s="42"/>
      <c r="Z113" s="487"/>
      <c r="AA113" s="80"/>
      <c r="AB113" s="44"/>
      <c r="AC113" s="718"/>
      <c r="AD113" s="56"/>
      <c r="AE113" s="187"/>
      <c r="AF113" s="187"/>
    </row>
    <row r="114" spans="1:32" x14ac:dyDescent="0.25">
      <c r="B114" s="55"/>
      <c r="C114" s="2"/>
      <c r="D114" s="241" t="s">
        <v>401</v>
      </c>
      <c r="E114" s="241"/>
      <c r="F114" s="467">
        <v>32350</v>
      </c>
      <c r="G114" s="467">
        <v>32350</v>
      </c>
      <c r="H114" s="78">
        <v>32350</v>
      </c>
      <c r="I114" s="78">
        <v>-9805</v>
      </c>
      <c r="J114" s="78">
        <f t="shared" si="32"/>
        <v>-6805</v>
      </c>
      <c r="K114" s="74"/>
      <c r="L114" s="42"/>
      <c r="M114" s="42"/>
      <c r="N114" s="42"/>
      <c r="O114" s="1"/>
      <c r="P114" s="80"/>
      <c r="Q114" s="75">
        <f>J114</f>
        <v>-6805</v>
      </c>
      <c r="R114" s="74"/>
      <c r="S114" s="1"/>
      <c r="T114" s="1"/>
      <c r="U114" s="1">
        <v>-9805</v>
      </c>
      <c r="V114" s="1"/>
      <c r="W114" s="1"/>
      <c r="X114" s="1"/>
      <c r="Y114" s="42"/>
      <c r="Z114" s="487"/>
      <c r="AA114" s="80"/>
      <c r="AB114" s="44"/>
      <c r="AC114" s="718">
        <v>3000</v>
      </c>
      <c r="AD114" s="56"/>
      <c r="AE114" s="187"/>
      <c r="AF114" s="187"/>
    </row>
    <row r="115" spans="1:32" s="18" customFormat="1" x14ac:dyDescent="0.25">
      <c r="A115" s="125" t="s">
        <v>41</v>
      </c>
      <c r="B115" s="91" t="s">
        <v>739</v>
      </c>
      <c r="C115" s="873" t="s">
        <v>42</v>
      </c>
      <c r="D115" s="874"/>
      <c r="E115" s="874"/>
      <c r="F115" s="469">
        <f>F126</f>
        <v>2355014</v>
      </c>
      <c r="G115" s="469">
        <f>G126+G127</f>
        <v>1639825</v>
      </c>
      <c r="H115" s="469">
        <f>H126+H127</f>
        <v>1656440</v>
      </c>
      <c r="I115" s="772">
        <v>1371836</v>
      </c>
      <c r="J115" s="92">
        <f t="shared" si="32"/>
        <v>1654206</v>
      </c>
      <c r="K115" s="93">
        <f t="shared" ref="K115:Q115" si="37">K116+K117+K118+K119+K120+K121+K122+K123+K124+K125+K126+K127</f>
        <v>0</v>
      </c>
      <c r="L115" s="96">
        <f t="shared" si="37"/>
        <v>0</v>
      </c>
      <c r="M115" s="96">
        <f t="shared" si="37"/>
        <v>0</v>
      </c>
      <c r="N115" s="96">
        <f t="shared" si="37"/>
        <v>0</v>
      </c>
      <c r="O115" s="94">
        <f t="shared" si="37"/>
        <v>0</v>
      </c>
      <c r="P115" s="97"/>
      <c r="Q115" s="95">
        <f t="shared" si="37"/>
        <v>1654206</v>
      </c>
      <c r="R115" s="93">
        <f>R116+R117+R118+R119+R120+R121+R122+R123+R124+R125+R126+R127</f>
        <v>9116</v>
      </c>
      <c r="S115" s="94">
        <f t="shared" ref="S115:AC115" si="38">S116+S117+S118+S119+S120+S121+S122+S123+S124+S125+S126+S127</f>
        <v>198509</v>
      </c>
      <c r="T115" s="94">
        <f t="shared" si="38"/>
        <v>447624</v>
      </c>
      <c r="U115" s="94">
        <f t="shared" si="38"/>
        <v>39214</v>
      </c>
      <c r="V115" s="94">
        <f t="shared" si="38"/>
        <v>22450</v>
      </c>
      <c r="W115" s="94">
        <f t="shared" si="38"/>
        <v>44720</v>
      </c>
      <c r="X115" s="94">
        <f t="shared" si="38"/>
        <v>28192</v>
      </c>
      <c r="Y115" s="96">
        <f t="shared" si="38"/>
        <v>156088</v>
      </c>
      <c r="Z115" s="485">
        <f t="shared" si="38"/>
        <v>360527</v>
      </c>
      <c r="AA115" s="97">
        <f t="shared" si="38"/>
        <v>29396</v>
      </c>
      <c r="AB115" s="98">
        <f t="shared" si="38"/>
        <v>61090</v>
      </c>
      <c r="AC115" s="731">
        <f t="shared" si="38"/>
        <v>257280</v>
      </c>
      <c r="AD115" s="52"/>
      <c r="AE115" s="187"/>
      <c r="AF115" s="187"/>
    </row>
    <row r="116" spans="1:32" hidden="1" x14ac:dyDescent="0.25">
      <c r="B116" s="55"/>
      <c r="C116" s="2"/>
      <c r="D116" s="850" t="s">
        <v>322</v>
      </c>
      <c r="E116" s="850"/>
      <c r="F116" s="467"/>
      <c r="G116" s="467"/>
      <c r="H116" s="78">
        <v>0</v>
      </c>
      <c r="I116" s="78">
        <v>0</v>
      </c>
      <c r="J116" s="78">
        <f t="shared" si="32"/>
        <v>0</v>
      </c>
      <c r="K116" s="74"/>
      <c r="L116" s="42"/>
      <c r="M116" s="42"/>
      <c r="N116" s="42"/>
      <c r="O116" s="1"/>
      <c r="P116" s="80"/>
      <c r="Q116" s="75">
        <f t="shared" ref="Q116:Q127" si="39">J116</f>
        <v>0</v>
      </c>
      <c r="R116" s="74"/>
      <c r="S116" s="1"/>
      <c r="T116" s="1"/>
      <c r="U116" s="1"/>
      <c r="V116" s="1"/>
      <c r="W116" s="1"/>
      <c r="X116" s="1"/>
      <c r="Y116" s="42"/>
      <c r="Z116" s="487"/>
      <c r="AA116" s="80"/>
      <c r="AB116" s="44"/>
      <c r="AC116" s="718"/>
      <c r="AD116" s="56"/>
      <c r="AE116" s="187"/>
      <c r="AF116" s="187" t="e">
        <f>AE116-#REF!</f>
        <v>#REF!</v>
      </c>
    </row>
    <row r="117" spans="1:32" hidden="1" x14ac:dyDescent="0.25">
      <c r="B117" s="55"/>
      <c r="C117" s="2"/>
      <c r="D117" s="850" t="s">
        <v>323</v>
      </c>
      <c r="E117" s="850"/>
      <c r="F117" s="467"/>
      <c r="G117" s="467"/>
      <c r="H117" s="78">
        <v>0</v>
      </c>
      <c r="I117" s="78">
        <v>0</v>
      </c>
      <c r="J117" s="78">
        <f t="shared" si="32"/>
        <v>0</v>
      </c>
      <c r="K117" s="74"/>
      <c r="L117" s="42"/>
      <c r="M117" s="42"/>
      <c r="N117" s="42"/>
      <c r="O117" s="1"/>
      <c r="P117" s="80"/>
      <c r="Q117" s="75">
        <f t="shared" si="39"/>
        <v>0</v>
      </c>
      <c r="R117" s="74"/>
      <c r="S117" s="1"/>
      <c r="T117" s="1"/>
      <c r="U117" s="1"/>
      <c r="V117" s="1"/>
      <c r="W117" s="1"/>
      <c r="X117" s="1"/>
      <c r="Y117" s="42"/>
      <c r="Z117" s="487"/>
      <c r="AA117" s="80"/>
      <c r="AB117" s="44"/>
      <c r="AC117" s="718"/>
      <c r="AD117" s="56"/>
      <c r="AE117" s="187"/>
      <c r="AF117" s="187" t="e">
        <f>AE117-#REF!</f>
        <v>#REF!</v>
      </c>
    </row>
    <row r="118" spans="1:32" hidden="1" x14ac:dyDescent="0.25">
      <c r="B118" s="55"/>
      <c r="C118" s="2"/>
      <c r="D118" s="850" t="s">
        <v>324</v>
      </c>
      <c r="E118" s="850"/>
      <c r="F118" s="467"/>
      <c r="G118" s="467"/>
      <c r="H118" s="78">
        <v>0</v>
      </c>
      <c r="I118" s="78">
        <v>0</v>
      </c>
      <c r="J118" s="78">
        <f t="shared" si="32"/>
        <v>0</v>
      </c>
      <c r="K118" s="74"/>
      <c r="L118" s="42"/>
      <c r="M118" s="42"/>
      <c r="N118" s="42"/>
      <c r="O118" s="1"/>
      <c r="P118" s="80"/>
      <c r="Q118" s="75">
        <f t="shared" si="39"/>
        <v>0</v>
      </c>
      <c r="R118" s="74"/>
      <c r="S118" s="1"/>
      <c r="T118" s="1"/>
      <c r="U118" s="1"/>
      <c r="V118" s="1"/>
      <c r="W118" s="1"/>
      <c r="X118" s="1"/>
      <c r="Y118" s="42"/>
      <c r="Z118" s="487"/>
      <c r="AA118" s="80"/>
      <c r="AB118" s="44"/>
      <c r="AC118" s="718"/>
      <c r="AD118" s="56"/>
      <c r="AE118" s="187"/>
      <c r="AF118" s="187" t="e">
        <f>AE118-#REF!</f>
        <v>#REF!</v>
      </c>
    </row>
    <row r="119" spans="1:32" hidden="1" x14ac:dyDescent="0.25">
      <c r="B119" s="55"/>
      <c r="C119" s="2"/>
      <c r="D119" s="850" t="s">
        <v>325</v>
      </c>
      <c r="E119" s="850"/>
      <c r="F119" s="467"/>
      <c r="G119" s="467"/>
      <c r="H119" s="78">
        <v>0</v>
      </c>
      <c r="I119" s="78">
        <v>0</v>
      </c>
      <c r="J119" s="78">
        <f t="shared" si="32"/>
        <v>0</v>
      </c>
      <c r="K119" s="74"/>
      <c r="L119" s="42"/>
      <c r="M119" s="42"/>
      <c r="N119" s="42"/>
      <c r="O119" s="1"/>
      <c r="P119" s="80"/>
      <c r="Q119" s="75">
        <f t="shared" si="39"/>
        <v>0</v>
      </c>
      <c r="R119" s="74"/>
      <c r="S119" s="1"/>
      <c r="T119" s="1"/>
      <c r="U119" s="1"/>
      <c r="V119" s="1"/>
      <c r="W119" s="1"/>
      <c r="X119" s="1"/>
      <c r="Y119" s="42"/>
      <c r="Z119" s="487"/>
      <c r="AA119" s="80"/>
      <c r="AB119" s="44"/>
      <c r="AC119" s="718"/>
      <c r="AD119" s="56"/>
      <c r="AE119" s="187"/>
      <c r="AF119" s="187" t="e">
        <f>AE119-#REF!</f>
        <v>#REF!</v>
      </c>
    </row>
    <row r="120" spans="1:32" hidden="1" x14ac:dyDescent="0.25">
      <c r="B120" s="55"/>
      <c r="C120" s="2"/>
      <c r="D120" s="850" t="s">
        <v>326</v>
      </c>
      <c r="E120" s="850"/>
      <c r="F120" s="467"/>
      <c r="G120" s="467"/>
      <c r="H120" s="78">
        <v>0</v>
      </c>
      <c r="I120" s="78">
        <v>0</v>
      </c>
      <c r="J120" s="78">
        <f t="shared" si="32"/>
        <v>0</v>
      </c>
      <c r="K120" s="74"/>
      <c r="L120" s="42"/>
      <c r="M120" s="42"/>
      <c r="N120" s="42"/>
      <c r="O120" s="1"/>
      <c r="P120" s="80"/>
      <c r="Q120" s="75">
        <f t="shared" si="39"/>
        <v>0</v>
      </c>
      <c r="R120" s="74"/>
      <c r="S120" s="1"/>
      <c r="T120" s="1"/>
      <c r="U120" s="1"/>
      <c r="V120" s="1"/>
      <c r="W120" s="1"/>
      <c r="X120" s="1"/>
      <c r="Y120" s="42"/>
      <c r="Z120" s="487"/>
      <c r="AA120" s="80"/>
      <c r="AB120" s="44"/>
      <c r="AC120" s="718"/>
      <c r="AD120" s="56"/>
      <c r="AE120" s="187"/>
      <c r="AF120" s="187" t="e">
        <f>AE120-#REF!</f>
        <v>#REF!</v>
      </c>
    </row>
    <row r="121" spans="1:32" hidden="1" x14ac:dyDescent="0.25">
      <c r="B121" s="55"/>
      <c r="C121" s="2"/>
      <c r="D121" s="850" t="s">
        <v>327</v>
      </c>
      <c r="E121" s="850"/>
      <c r="F121" s="467"/>
      <c r="G121" s="467"/>
      <c r="H121" s="78">
        <v>0</v>
      </c>
      <c r="I121" s="78">
        <v>0</v>
      </c>
      <c r="J121" s="78">
        <f t="shared" si="32"/>
        <v>0</v>
      </c>
      <c r="K121" s="74"/>
      <c r="L121" s="42"/>
      <c r="M121" s="42"/>
      <c r="N121" s="42"/>
      <c r="O121" s="1"/>
      <c r="P121" s="80"/>
      <c r="Q121" s="75">
        <f t="shared" si="39"/>
        <v>0</v>
      </c>
      <c r="R121" s="74"/>
      <c r="S121" s="1"/>
      <c r="T121" s="1"/>
      <c r="U121" s="1"/>
      <c r="V121" s="1"/>
      <c r="W121" s="1"/>
      <c r="X121" s="1"/>
      <c r="Y121" s="42"/>
      <c r="Z121" s="487"/>
      <c r="AA121" s="80"/>
      <c r="AB121" s="44"/>
      <c r="AC121" s="718"/>
      <c r="AD121" s="56"/>
      <c r="AE121" s="187"/>
      <c r="AF121" s="187" t="e">
        <f>AE121-#REF!</f>
        <v>#REF!</v>
      </c>
    </row>
    <row r="122" spans="1:32" hidden="1" x14ac:dyDescent="0.25">
      <c r="B122" s="55"/>
      <c r="C122" s="2"/>
      <c r="D122" s="850" t="s">
        <v>328</v>
      </c>
      <c r="E122" s="850"/>
      <c r="F122" s="467"/>
      <c r="G122" s="467"/>
      <c r="H122" s="78">
        <v>0</v>
      </c>
      <c r="I122" s="78">
        <v>0</v>
      </c>
      <c r="J122" s="78">
        <f t="shared" si="32"/>
        <v>0</v>
      </c>
      <c r="K122" s="74"/>
      <c r="L122" s="42"/>
      <c r="M122" s="42"/>
      <c r="N122" s="42"/>
      <c r="O122" s="1"/>
      <c r="P122" s="80"/>
      <c r="Q122" s="75">
        <f t="shared" si="39"/>
        <v>0</v>
      </c>
      <c r="R122" s="74"/>
      <c r="S122" s="1"/>
      <c r="T122" s="1"/>
      <c r="U122" s="1"/>
      <c r="V122" s="1"/>
      <c r="W122" s="1"/>
      <c r="X122" s="1"/>
      <c r="Y122" s="42"/>
      <c r="Z122" s="487"/>
      <c r="AA122" s="80"/>
      <c r="AB122" s="44"/>
      <c r="AC122" s="718"/>
      <c r="AD122" s="56"/>
      <c r="AE122" s="187"/>
      <c r="AF122" s="187" t="e">
        <f>AE122-#REF!</f>
        <v>#REF!</v>
      </c>
    </row>
    <row r="123" spans="1:32" hidden="1" x14ac:dyDescent="0.25">
      <c r="B123" s="55"/>
      <c r="C123" s="2"/>
      <c r="D123" s="850" t="s">
        <v>329</v>
      </c>
      <c r="E123" s="850"/>
      <c r="F123" s="467"/>
      <c r="G123" s="467"/>
      <c r="H123" s="78">
        <v>0</v>
      </c>
      <c r="I123" s="78">
        <v>0</v>
      </c>
      <c r="J123" s="78">
        <f t="shared" si="32"/>
        <v>0</v>
      </c>
      <c r="K123" s="74"/>
      <c r="L123" s="42"/>
      <c r="M123" s="42"/>
      <c r="N123" s="42"/>
      <c r="O123" s="1"/>
      <c r="P123" s="80"/>
      <c r="Q123" s="75">
        <f t="shared" si="39"/>
        <v>0</v>
      </c>
      <c r="R123" s="74"/>
      <c r="S123" s="1"/>
      <c r="T123" s="1"/>
      <c r="U123" s="1"/>
      <c r="V123" s="1"/>
      <c r="W123" s="1"/>
      <c r="X123" s="1"/>
      <c r="Y123" s="42"/>
      <c r="Z123" s="487"/>
      <c r="AA123" s="80"/>
      <c r="AB123" s="44"/>
      <c r="AC123" s="718"/>
      <c r="AD123" s="56"/>
      <c r="AE123" s="187"/>
      <c r="AF123" s="187" t="e">
        <f>AE123-#REF!</f>
        <v>#REF!</v>
      </c>
    </row>
    <row r="124" spans="1:32" hidden="1" x14ac:dyDescent="0.25">
      <c r="B124" s="55"/>
      <c r="C124" s="2"/>
      <c r="D124" s="850" t="s">
        <v>330</v>
      </c>
      <c r="E124" s="850"/>
      <c r="F124" s="467"/>
      <c r="G124" s="467"/>
      <c r="H124" s="78">
        <v>0</v>
      </c>
      <c r="I124" s="78">
        <v>0</v>
      </c>
      <c r="J124" s="78">
        <f t="shared" si="32"/>
        <v>0</v>
      </c>
      <c r="K124" s="74"/>
      <c r="L124" s="42"/>
      <c r="M124" s="42"/>
      <c r="N124" s="42"/>
      <c r="O124" s="1"/>
      <c r="P124" s="80"/>
      <c r="Q124" s="75">
        <f t="shared" si="39"/>
        <v>0</v>
      </c>
      <c r="R124" s="74"/>
      <c r="S124" s="1"/>
      <c r="T124" s="1"/>
      <c r="U124" s="1"/>
      <c r="V124" s="1"/>
      <c r="W124" s="1"/>
      <c r="X124" s="1"/>
      <c r="Y124" s="42"/>
      <c r="Z124" s="487"/>
      <c r="AA124" s="80"/>
      <c r="AB124" s="44"/>
      <c r="AC124" s="718"/>
      <c r="AD124" s="56"/>
      <c r="AE124" s="187"/>
      <c r="AF124" s="187" t="e">
        <f>AE124-#REF!</f>
        <v>#REF!</v>
      </c>
    </row>
    <row r="125" spans="1:32" hidden="1" x14ac:dyDescent="0.25">
      <c r="B125" s="57"/>
      <c r="C125" s="20"/>
      <c r="D125" s="850" t="s">
        <v>873</v>
      </c>
      <c r="E125" s="850"/>
      <c r="F125" s="467"/>
      <c r="G125" s="467"/>
      <c r="H125" s="78">
        <v>0</v>
      </c>
      <c r="I125" s="78">
        <v>0</v>
      </c>
      <c r="J125" s="78">
        <f t="shared" si="32"/>
        <v>0</v>
      </c>
      <c r="K125" s="74"/>
      <c r="L125" s="42"/>
      <c r="M125" s="42"/>
      <c r="N125" s="42"/>
      <c r="O125" s="1"/>
      <c r="P125" s="80"/>
      <c r="Q125" s="75">
        <f t="shared" si="39"/>
        <v>0</v>
      </c>
      <c r="R125" s="74"/>
      <c r="S125" s="1"/>
      <c r="T125" s="1"/>
      <c r="U125" s="1"/>
      <c r="V125" s="1"/>
      <c r="W125" s="1"/>
      <c r="X125" s="1"/>
      <c r="Y125" s="42"/>
      <c r="Z125" s="487"/>
      <c r="AA125" s="80"/>
      <c r="AB125" s="44"/>
      <c r="AC125" s="718"/>
      <c r="AD125" s="56"/>
      <c r="AE125" s="187"/>
      <c r="AF125" s="187"/>
    </row>
    <row r="126" spans="1:32" x14ac:dyDescent="0.25">
      <c r="B126" s="57"/>
      <c r="C126" s="20"/>
      <c r="D126" s="850" t="s">
        <v>874</v>
      </c>
      <c r="E126" s="850"/>
      <c r="F126" s="473">
        <v>2355014</v>
      </c>
      <c r="G126" s="473">
        <v>1620350</v>
      </c>
      <c r="H126" s="78">
        <v>1538561</v>
      </c>
      <c r="I126" s="78">
        <v>1265961</v>
      </c>
      <c r="J126" s="78">
        <f t="shared" si="32"/>
        <v>1541425</v>
      </c>
      <c r="K126" s="74"/>
      <c r="L126" s="42"/>
      <c r="M126" s="42"/>
      <c r="N126" s="42"/>
      <c r="O126" s="1"/>
      <c r="P126" s="80"/>
      <c r="Q126" s="75">
        <f t="shared" si="39"/>
        <v>1541425</v>
      </c>
      <c r="R126" s="74">
        <v>9116</v>
      </c>
      <c r="S126" s="1">
        <f>66936+11400+120173</f>
        <v>198509</v>
      </c>
      <c r="T126" s="1">
        <f>429229+11400</f>
        <v>440629</v>
      </c>
      <c r="U126" s="1">
        <f>27796+11400</f>
        <v>39196</v>
      </c>
      <c r="V126" s="1">
        <f>11050+11400</f>
        <v>22450</v>
      </c>
      <c r="W126" s="1">
        <f>25635+11400</f>
        <v>37035</v>
      </c>
      <c r="X126" s="1">
        <f>12015+11400</f>
        <v>23415</v>
      </c>
      <c r="Y126" s="42">
        <v>150703</v>
      </c>
      <c r="Z126" s="487">
        <v>317508</v>
      </c>
      <c r="AA126" s="80">
        <v>11400</v>
      </c>
      <c r="AB126" s="44">
        <f>30615+11400</f>
        <v>42015</v>
      </c>
      <c r="AC126" s="718">
        <f>218049+11400+20000</f>
        <v>249449</v>
      </c>
      <c r="AD126" s="56"/>
      <c r="AE126" s="187"/>
      <c r="AF126" s="187"/>
    </row>
    <row r="127" spans="1:32" ht="15.75" thickBot="1" x14ac:dyDescent="0.3">
      <c r="B127" s="57"/>
      <c r="C127" s="20"/>
      <c r="D127" s="876" t="s">
        <v>331</v>
      </c>
      <c r="E127" s="876"/>
      <c r="F127" s="473"/>
      <c r="G127" s="473">
        <v>19475</v>
      </c>
      <c r="H127" s="78">
        <v>117879</v>
      </c>
      <c r="I127" s="78">
        <v>105875</v>
      </c>
      <c r="J127" s="78">
        <f t="shared" si="32"/>
        <v>112781</v>
      </c>
      <c r="K127" s="74"/>
      <c r="L127" s="42"/>
      <c r="M127" s="42"/>
      <c r="N127" s="42"/>
      <c r="O127" s="1"/>
      <c r="P127" s="80"/>
      <c r="Q127" s="75">
        <f t="shared" si="39"/>
        <v>112781</v>
      </c>
      <c r="R127" s="74"/>
      <c r="S127" s="1"/>
      <c r="T127" s="1">
        <v>6995</v>
      </c>
      <c r="U127" s="1">
        <v>18</v>
      </c>
      <c r="V127" s="1"/>
      <c r="W127" s="1">
        <v>7685</v>
      </c>
      <c r="X127" s="1">
        <v>4777</v>
      </c>
      <c r="Y127" s="42">
        <f>385+5000</f>
        <v>5385</v>
      </c>
      <c r="Z127" s="487">
        <f>4019+24000+15000</f>
        <v>43019</v>
      </c>
      <c r="AA127" s="80">
        <f>20000-2004</f>
        <v>17996</v>
      </c>
      <c r="AB127" s="44">
        <f>12000+7075</f>
        <v>19075</v>
      </c>
      <c r="AC127" s="718">
        <f>7075+756</f>
        <v>7831</v>
      </c>
      <c r="AD127" s="56"/>
      <c r="AE127" s="187"/>
      <c r="AF127" s="187"/>
    </row>
    <row r="128" spans="1:32" ht="15.75" thickBot="1" x14ac:dyDescent="0.3">
      <c r="B128" s="99" t="s">
        <v>43</v>
      </c>
      <c r="C128" s="877" t="s">
        <v>44</v>
      </c>
      <c r="D128" s="878"/>
      <c r="E128" s="878"/>
      <c r="F128" s="464">
        <f>F130+F138+F147+F158+F168</f>
        <v>1304744</v>
      </c>
      <c r="G128" s="464">
        <f>G130+G138+G147+G158+G168</f>
        <v>1161023</v>
      </c>
      <c r="H128" s="603">
        <v>1376673</v>
      </c>
      <c r="I128" s="770">
        <v>1966769</v>
      </c>
      <c r="J128" s="84">
        <f t="shared" si="32"/>
        <v>1837830</v>
      </c>
      <c r="K128" s="85">
        <f t="shared" ref="K128:AC128" si="40">K129+K130+K138+K147+K155+K156+K157+K158+K164+K167+K168</f>
        <v>850237</v>
      </c>
      <c r="L128" s="88">
        <f t="shared" si="40"/>
        <v>0</v>
      </c>
      <c r="M128" s="88">
        <f>M129+M130+M138+M147+M155+M156+M157+M158+M164+M167+M168</f>
        <v>841315</v>
      </c>
      <c r="N128" s="88">
        <f t="shared" si="40"/>
        <v>0</v>
      </c>
      <c r="O128" s="86">
        <f t="shared" si="40"/>
        <v>146278</v>
      </c>
      <c r="P128" s="89"/>
      <c r="Q128" s="87">
        <f t="shared" si="40"/>
        <v>0</v>
      </c>
      <c r="R128" s="85">
        <f t="shared" si="40"/>
        <v>794</v>
      </c>
      <c r="S128" s="86">
        <f t="shared" si="40"/>
        <v>36015</v>
      </c>
      <c r="T128" s="86">
        <f t="shared" si="40"/>
        <v>426141</v>
      </c>
      <c r="U128" s="86">
        <f t="shared" si="40"/>
        <v>30000</v>
      </c>
      <c r="V128" s="86">
        <f t="shared" si="40"/>
        <v>1010</v>
      </c>
      <c r="W128" s="86">
        <f t="shared" si="40"/>
        <v>36155</v>
      </c>
      <c r="X128" s="86">
        <f t="shared" si="40"/>
        <v>78353</v>
      </c>
      <c r="Y128" s="88">
        <f t="shared" si="40"/>
        <v>460209</v>
      </c>
      <c r="Z128" s="482">
        <f t="shared" si="40"/>
        <v>1</v>
      </c>
      <c r="AA128" s="89">
        <f t="shared" si="40"/>
        <v>35336</v>
      </c>
      <c r="AB128" s="90">
        <f t="shared" si="40"/>
        <v>39680</v>
      </c>
      <c r="AC128" s="728">
        <f t="shared" si="40"/>
        <v>694136</v>
      </c>
      <c r="AD128" s="52"/>
      <c r="AE128" s="187"/>
    </row>
    <row r="129" spans="1:31" s="41" customFormat="1" hidden="1" x14ac:dyDescent="0.25">
      <c r="A129" s="125" t="s">
        <v>45</v>
      </c>
      <c r="B129" s="123" t="s">
        <v>740</v>
      </c>
      <c r="C129" s="879" t="s">
        <v>402</v>
      </c>
      <c r="D129" s="880"/>
      <c r="E129" s="880"/>
      <c r="F129" s="474"/>
      <c r="G129" s="612"/>
      <c r="H129" s="612"/>
      <c r="I129" s="773">
        <v>0</v>
      </c>
      <c r="J129" s="107">
        <f t="shared" si="32"/>
        <v>0</v>
      </c>
      <c r="K129" s="108"/>
      <c r="L129" s="111"/>
      <c r="M129" s="111"/>
      <c r="N129" s="111"/>
      <c r="O129" s="109"/>
      <c r="P129" s="112"/>
      <c r="Q129" s="110"/>
      <c r="R129" s="108"/>
      <c r="S129" s="109"/>
      <c r="T129" s="109"/>
      <c r="U129" s="109"/>
      <c r="V129" s="109"/>
      <c r="W129" s="109"/>
      <c r="X129" s="109"/>
      <c r="Y129" s="111"/>
      <c r="Z129" s="486"/>
      <c r="AA129" s="112"/>
      <c r="AB129" s="113"/>
      <c r="AC129" s="732"/>
      <c r="AD129" s="54"/>
      <c r="AE129" s="187"/>
    </row>
    <row r="130" spans="1:31" s="41" customFormat="1" x14ac:dyDescent="0.25">
      <c r="A130" s="125" t="s">
        <v>46</v>
      </c>
      <c r="B130" s="106" t="s">
        <v>741</v>
      </c>
      <c r="C130" s="881" t="s">
        <v>47</v>
      </c>
      <c r="D130" s="882"/>
      <c r="E130" s="882"/>
      <c r="F130" s="475">
        <f>F133</f>
        <v>174000</v>
      </c>
      <c r="G130" s="475">
        <f>G133</f>
        <v>181500</v>
      </c>
      <c r="H130" s="107">
        <v>218500</v>
      </c>
      <c r="I130" s="773">
        <v>610381</v>
      </c>
      <c r="J130" s="107">
        <f t="shared" si="32"/>
        <v>608821</v>
      </c>
      <c r="K130" s="108">
        <f t="shared" ref="K130:Q130" si="41">K131+K132+K133</f>
        <v>599560</v>
      </c>
      <c r="L130" s="111">
        <f t="shared" si="41"/>
        <v>0</v>
      </c>
      <c r="M130" s="111">
        <f t="shared" si="41"/>
        <v>9261</v>
      </c>
      <c r="N130" s="111">
        <f t="shared" si="41"/>
        <v>0</v>
      </c>
      <c r="O130" s="109">
        <f t="shared" si="41"/>
        <v>0</v>
      </c>
      <c r="P130" s="112"/>
      <c r="Q130" s="110">
        <f t="shared" si="41"/>
        <v>0</v>
      </c>
      <c r="R130" s="108">
        <f>R131+R132+R133</f>
        <v>0</v>
      </c>
      <c r="S130" s="109">
        <f t="shared" ref="S130:AC130" si="42">S131+S132+S133</f>
        <v>35780</v>
      </c>
      <c r="T130" s="109">
        <f t="shared" si="42"/>
        <v>30000</v>
      </c>
      <c r="U130" s="109">
        <f t="shared" si="42"/>
        <v>30000</v>
      </c>
      <c r="V130" s="109">
        <f t="shared" si="42"/>
        <v>0</v>
      </c>
      <c r="W130" s="109">
        <f t="shared" si="42"/>
        <v>0</v>
      </c>
      <c r="X130" s="109">
        <f t="shared" si="42"/>
        <v>15000</v>
      </c>
      <c r="Y130" s="111">
        <f t="shared" si="42"/>
        <v>37000</v>
      </c>
      <c r="Z130" s="489">
        <f t="shared" si="42"/>
        <v>0</v>
      </c>
      <c r="AA130" s="112">
        <f t="shared" si="42"/>
        <v>18500</v>
      </c>
      <c r="AB130" s="113">
        <f t="shared" si="42"/>
        <v>39661</v>
      </c>
      <c r="AC130" s="732">
        <f t="shared" si="42"/>
        <v>402880</v>
      </c>
      <c r="AD130" s="54"/>
      <c r="AE130" s="187"/>
    </row>
    <row r="131" spans="1:31" s="208" customFormat="1" hidden="1" x14ac:dyDescent="0.25">
      <c r="A131" s="125"/>
      <c r="B131" s="188"/>
      <c r="C131" s="197"/>
      <c r="D131" s="883" t="s">
        <v>332</v>
      </c>
      <c r="E131" s="883"/>
      <c r="F131" s="476"/>
      <c r="G131" s="614"/>
      <c r="H131" s="200">
        <v>0</v>
      </c>
      <c r="I131" s="200">
        <v>0</v>
      </c>
      <c r="J131" s="200">
        <f t="shared" si="32"/>
        <v>0</v>
      </c>
      <c r="K131" s="198"/>
      <c r="L131" s="191"/>
      <c r="M131" s="191"/>
      <c r="N131" s="191"/>
      <c r="O131" s="192"/>
      <c r="P131" s="193"/>
      <c r="Q131" s="199"/>
      <c r="R131" s="198"/>
      <c r="S131" s="192"/>
      <c r="T131" s="192"/>
      <c r="U131" s="192"/>
      <c r="V131" s="192"/>
      <c r="W131" s="192"/>
      <c r="X131" s="192"/>
      <c r="Y131" s="191"/>
      <c r="Z131" s="484"/>
      <c r="AA131" s="193"/>
      <c r="AB131" s="194"/>
      <c r="AC131" s="646"/>
      <c r="AD131" s="244"/>
      <c r="AE131" s="209"/>
    </row>
    <row r="132" spans="1:31" s="208" customFormat="1" hidden="1" x14ac:dyDescent="0.25">
      <c r="A132" s="125"/>
      <c r="B132" s="188"/>
      <c r="C132" s="197"/>
      <c r="D132" s="883" t="s">
        <v>333</v>
      </c>
      <c r="E132" s="883"/>
      <c r="F132" s="476"/>
      <c r="G132" s="614"/>
      <c r="H132" s="200">
        <v>0</v>
      </c>
      <c r="I132" s="200">
        <v>0</v>
      </c>
      <c r="J132" s="200">
        <f t="shared" si="32"/>
        <v>0</v>
      </c>
      <c r="K132" s="198"/>
      <c r="L132" s="191"/>
      <c r="M132" s="191"/>
      <c r="N132" s="191"/>
      <c r="O132" s="192"/>
      <c r="P132" s="193"/>
      <c r="Q132" s="199"/>
      <c r="R132" s="198"/>
      <c r="S132" s="192"/>
      <c r="T132" s="192"/>
      <c r="U132" s="192"/>
      <c r="V132" s="192"/>
      <c r="W132" s="192"/>
      <c r="X132" s="192"/>
      <c r="Y132" s="191"/>
      <c r="Z132" s="484"/>
      <c r="AA132" s="193"/>
      <c r="AB132" s="194"/>
      <c r="AC132" s="646"/>
      <c r="AD132" s="244"/>
      <c r="AE132" s="209"/>
    </row>
    <row r="133" spans="1:31" s="208" customFormat="1" x14ac:dyDescent="0.25">
      <c r="A133" s="125"/>
      <c r="B133" s="188"/>
      <c r="C133" s="197"/>
      <c r="D133" s="883" t="s">
        <v>403</v>
      </c>
      <c r="E133" s="883"/>
      <c r="F133" s="476">
        <f>F135+F136+F137</f>
        <v>174000</v>
      </c>
      <c r="G133" s="476">
        <f>G135+G136+G137</f>
        <v>181500</v>
      </c>
      <c r="H133" s="200">
        <v>218500</v>
      </c>
      <c r="I133" s="200">
        <v>610381</v>
      </c>
      <c r="J133" s="200">
        <f>SUM(R133:AC133)</f>
        <v>608821</v>
      </c>
      <c r="K133" s="198">
        <f t="shared" ref="K133:Q133" si="43">SUM(K135:K137)</f>
        <v>599560</v>
      </c>
      <c r="L133" s="191">
        <f t="shared" si="43"/>
        <v>0</v>
      </c>
      <c r="M133" s="191">
        <f>SUM(M134:M137)</f>
        <v>9261</v>
      </c>
      <c r="N133" s="191">
        <f t="shared" si="43"/>
        <v>0</v>
      </c>
      <c r="O133" s="192">
        <f t="shared" si="43"/>
        <v>0</v>
      </c>
      <c r="P133" s="193"/>
      <c r="Q133" s="199">
        <f t="shared" si="43"/>
        <v>0</v>
      </c>
      <c r="R133" s="198">
        <f>SUM(R135:R137)</f>
        <v>0</v>
      </c>
      <c r="S133" s="192">
        <f t="shared" ref="S133:AA133" si="44">SUM(S135:S137)</f>
        <v>35780</v>
      </c>
      <c r="T133" s="192">
        <f t="shared" si="44"/>
        <v>30000</v>
      </c>
      <c r="U133" s="192">
        <f t="shared" si="44"/>
        <v>30000</v>
      </c>
      <c r="V133" s="192">
        <f t="shared" si="44"/>
        <v>0</v>
      </c>
      <c r="W133" s="192">
        <f t="shared" si="44"/>
        <v>0</v>
      </c>
      <c r="X133" s="192">
        <f t="shared" si="44"/>
        <v>15000</v>
      </c>
      <c r="Y133" s="191">
        <f t="shared" si="44"/>
        <v>37000</v>
      </c>
      <c r="Z133" s="484">
        <f t="shared" si="44"/>
        <v>0</v>
      </c>
      <c r="AA133" s="193">
        <f t="shared" si="44"/>
        <v>18500</v>
      </c>
      <c r="AB133" s="194">
        <f>SUM(AB134:AB137)</f>
        <v>39661</v>
      </c>
      <c r="AC133" s="646">
        <f>SUM(AC134:AC137)</f>
        <v>402880</v>
      </c>
      <c r="AD133" s="244"/>
      <c r="AE133" s="209"/>
    </row>
    <row r="134" spans="1:31" s="208" customFormat="1" x14ac:dyDescent="0.25">
      <c r="A134" s="125"/>
      <c r="B134" s="188"/>
      <c r="C134" s="197"/>
      <c r="D134" s="712"/>
      <c r="E134" s="713" t="s">
        <v>1057</v>
      </c>
      <c r="F134" s="476"/>
      <c r="G134" s="614"/>
      <c r="H134" s="200"/>
      <c r="I134" s="78">
        <v>6381</v>
      </c>
      <c r="J134" s="78">
        <f>SUM(R134:AC134)</f>
        <v>9261</v>
      </c>
      <c r="K134" s="198"/>
      <c r="L134" s="191"/>
      <c r="M134" s="191">
        <f>J134</f>
        <v>9261</v>
      </c>
      <c r="N134" s="191"/>
      <c r="O134" s="192"/>
      <c r="P134" s="193"/>
      <c r="Q134" s="199"/>
      <c r="R134" s="198"/>
      <c r="S134" s="192"/>
      <c r="T134" s="192"/>
      <c r="U134" s="192"/>
      <c r="V134" s="192"/>
      <c r="W134" s="192"/>
      <c r="X134" s="192"/>
      <c r="Y134" s="191"/>
      <c r="Z134" s="484"/>
      <c r="AA134" s="193"/>
      <c r="AB134" s="44">
        <v>6381</v>
      </c>
      <c r="AC134" s="718">
        <v>2880</v>
      </c>
      <c r="AD134" s="244"/>
      <c r="AE134" s="209"/>
    </row>
    <row r="135" spans="1:31" x14ac:dyDescent="0.25">
      <c r="B135" s="55"/>
      <c r="C135" s="2"/>
      <c r="D135" s="204"/>
      <c r="E135" s="204" t="s">
        <v>870</v>
      </c>
      <c r="F135" s="467">
        <v>73000</v>
      </c>
      <c r="G135" s="606">
        <v>73000</v>
      </c>
      <c r="H135" s="78">
        <v>73000</v>
      </c>
      <c r="I135" s="78">
        <v>70000</v>
      </c>
      <c r="J135" s="78">
        <f>SUM(R135:AC135)</f>
        <v>66560</v>
      </c>
      <c r="K135" s="74">
        <f>J135</f>
        <v>66560</v>
      </c>
      <c r="L135" s="42"/>
      <c r="M135" s="42"/>
      <c r="N135" s="42"/>
      <c r="O135" s="1"/>
      <c r="P135" s="80"/>
      <c r="Q135" s="75"/>
      <c r="R135" s="74"/>
      <c r="S135" s="1">
        <v>33280</v>
      </c>
      <c r="T135" s="1"/>
      <c r="U135" s="1"/>
      <c r="V135" s="1"/>
      <c r="W135" s="1"/>
      <c r="X135" s="1"/>
      <c r="Y135" s="42"/>
      <c r="Z135" s="487"/>
      <c r="AA135" s="80"/>
      <c r="AB135" s="44">
        <v>33280</v>
      </c>
      <c r="AC135" s="718"/>
      <c r="AD135" s="56"/>
      <c r="AE135" s="187"/>
    </row>
    <row r="136" spans="1:31" x14ac:dyDescent="0.25">
      <c r="B136" s="55"/>
      <c r="C136" s="2"/>
      <c r="D136" s="294"/>
      <c r="E136" s="294" t="s">
        <v>980</v>
      </c>
      <c r="F136" s="467">
        <v>1000</v>
      </c>
      <c r="G136" s="606">
        <v>1000</v>
      </c>
      <c r="H136" s="78">
        <v>1000</v>
      </c>
      <c r="I136" s="78">
        <v>1000</v>
      </c>
      <c r="J136" s="78">
        <f t="shared" si="32"/>
        <v>0</v>
      </c>
      <c r="K136" s="74">
        <f>J136</f>
        <v>0</v>
      </c>
      <c r="L136" s="42"/>
      <c r="M136" s="42"/>
      <c r="N136" s="42"/>
      <c r="O136" s="1"/>
      <c r="P136" s="80"/>
      <c r="Q136" s="75"/>
      <c r="R136" s="74"/>
      <c r="S136" s="1"/>
      <c r="T136" s="1"/>
      <c r="U136" s="1"/>
      <c r="V136" s="1"/>
      <c r="W136" s="1"/>
      <c r="X136" s="1"/>
      <c r="Y136" s="42"/>
      <c r="Z136" s="487"/>
      <c r="AA136" s="80"/>
      <c r="AB136" s="44"/>
      <c r="AC136" s="718"/>
      <c r="AD136" s="56"/>
      <c r="AE136" s="187"/>
    </row>
    <row r="137" spans="1:31" x14ac:dyDescent="0.25">
      <c r="B137" s="55"/>
      <c r="C137" s="2"/>
      <c r="D137" s="204"/>
      <c r="E137" s="204" t="s">
        <v>871</v>
      </c>
      <c r="F137" s="467">
        <v>100000</v>
      </c>
      <c r="G137" s="606">
        <v>107500</v>
      </c>
      <c r="H137" s="78">
        <v>144500</v>
      </c>
      <c r="I137" s="78">
        <v>533000</v>
      </c>
      <c r="J137" s="78">
        <f t="shared" si="32"/>
        <v>533000</v>
      </c>
      <c r="K137" s="74">
        <f>J137</f>
        <v>533000</v>
      </c>
      <c r="L137" s="42"/>
      <c r="M137" s="42"/>
      <c r="N137" s="42"/>
      <c r="O137" s="1"/>
      <c r="P137" s="80"/>
      <c r="Q137" s="75"/>
      <c r="R137" s="74"/>
      <c r="S137" s="1">
        <v>2500</v>
      </c>
      <c r="T137" s="1">
        <v>30000</v>
      </c>
      <c r="U137" s="1">
        <v>30000</v>
      </c>
      <c r="V137" s="1"/>
      <c r="W137" s="1"/>
      <c r="X137" s="1">
        <v>15000</v>
      </c>
      <c r="Y137" s="42">
        <v>37000</v>
      </c>
      <c r="Z137" s="487"/>
      <c r="AA137" s="80">
        <v>18500</v>
      </c>
      <c r="AB137" s="44"/>
      <c r="AC137" s="718">
        <v>400000</v>
      </c>
      <c r="AD137" s="56"/>
      <c r="AE137" s="187"/>
    </row>
    <row r="138" spans="1:31" s="41" customFormat="1" x14ac:dyDescent="0.25">
      <c r="A138" s="125" t="s">
        <v>48</v>
      </c>
      <c r="B138" s="106" t="s">
        <v>742</v>
      </c>
      <c r="C138" s="881" t="s">
        <v>49</v>
      </c>
      <c r="D138" s="882"/>
      <c r="E138" s="882"/>
      <c r="F138" s="475">
        <f>F139+F143</f>
        <v>94744</v>
      </c>
      <c r="G138" s="475">
        <f>G139+G143</f>
        <v>124759</v>
      </c>
      <c r="H138" s="107">
        <v>107259</v>
      </c>
      <c r="I138" s="773">
        <v>150409</v>
      </c>
      <c r="J138" s="107">
        <f>SUM(R138:AC138)</f>
        <v>142319</v>
      </c>
      <c r="K138" s="108">
        <f>K139+K143</f>
        <v>142319</v>
      </c>
      <c r="L138" s="111">
        <f t="shared" ref="L138:AC138" si="45">L139+L143</f>
        <v>0</v>
      </c>
      <c r="M138" s="111">
        <f t="shared" si="45"/>
        <v>0</v>
      </c>
      <c r="N138" s="111">
        <f t="shared" si="45"/>
        <v>0</v>
      </c>
      <c r="O138" s="109">
        <f t="shared" si="45"/>
        <v>0</v>
      </c>
      <c r="P138" s="112"/>
      <c r="Q138" s="110">
        <f t="shared" si="45"/>
        <v>0</v>
      </c>
      <c r="R138" s="108">
        <f t="shared" si="45"/>
        <v>0</v>
      </c>
      <c r="S138" s="109">
        <f t="shared" si="45"/>
        <v>0</v>
      </c>
      <c r="T138" s="109">
        <f t="shared" si="45"/>
        <v>24116</v>
      </c>
      <c r="U138" s="109">
        <f t="shared" si="45"/>
        <v>0</v>
      </c>
      <c r="V138" s="109">
        <f t="shared" si="45"/>
        <v>0</v>
      </c>
      <c r="W138" s="109">
        <f t="shared" si="45"/>
        <v>35915</v>
      </c>
      <c r="X138" s="109">
        <f t="shared" si="45"/>
        <v>39023</v>
      </c>
      <c r="Y138" s="111">
        <f t="shared" si="45"/>
        <v>0</v>
      </c>
      <c r="Z138" s="489">
        <f t="shared" si="45"/>
        <v>0</v>
      </c>
      <c r="AA138" s="112">
        <f>AA139+AA143</f>
        <v>16611</v>
      </c>
      <c r="AB138" s="113">
        <f t="shared" si="45"/>
        <v>0</v>
      </c>
      <c r="AC138" s="732">
        <f t="shared" si="45"/>
        <v>26654</v>
      </c>
      <c r="AD138" s="54"/>
      <c r="AE138" s="187"/>
    </row>
    <row r="139" spans="1:31" x14ac:dyDescent="0.25">
      <c r="B139" s="188"/>
      <c r="C139" s="197"/>
      <c r="D139" s="883" t="s">
        <v>404</v>
      </c>
      <c r="E139" s="883"/>
      <c r="F139" s="476">
        <f>F140+F141</f>
        <v>22244</v>
      </c>
      <c r="G139" s="476">
        <f>G140+G141</f>
        <v>52259</v>
      </c>
      <c r="H139" s="200">
        <v>52259</v>
      </c>
      <c r="I139" s="200">
        <v>60134</v>
      </c>
      <c r="J139" s="200">
        <f>SUM(R139:AC139)</f>
        <v>57980</v>
      </c>
      <c r="K139" s="198">
        <f>SUM(K140:K142)</f>
        <v>57980</v>
      </c>
      <c r="L139" s="191">
        <f t="shared" ref="L139:AC139" si="46">SUM(L140:L141)</f>
        <v>0</v>
      </c>
      <c r="M139" s="191">
        <f t="shared" si="46"/>
        <v>0</v>
      </c>
      <c r="N139" s="191">
        <f t="shared" si="46"/>
        <v>0</v>
      </c>
      <c r="O139" s="192">
        <f t="shared" si="46"/>
        <v>0</v>
      </c>
      <c r="P139" s="193"/>
      <c r="Q139" s="199">
        <f t="shared" si="46"/>
        <v>0</v>
      </c>
      <c r="R139" s="198">
        <f t="shared" si="46"/>
        <v>0</v>
      </c>
      <c r="S139" s="192">
        <f t="shared" si="46"/>
        <v>0</v>
      </c>
      <c r="T139" s="192">
        <f t="shared" si="46"/>
        <v>0</v>
      </c>
      <c r="U139" s="192">
        <f t="shared" si="46"/>
        <v>0</v>
      </c>
      <c r="V139" s="192">
        <f t="shared" si="46"/>
        <v>0</v>
      </c>
      <c r="W139" s="192">
        <f t="shared" si="46"/>
        <v>0</v>
      </c>
      <c r="X139" s="192">
        <f t="shared" si="46"/>
        <v>30015</v>
      </c>
      <c r="Y139" s="191">
        <f t="shared" si="46"/>
        <v>0</v>
      </c>
      <c r="Z139" s="484">
        <f t="shared" si="46"/>
        <v>0</v>
      </c>
      <c r="AA139" s="193">
        <f>SUM(AA140:AA142)</f>
        <v>7875</v>
      </c>
      <c r="AB139" s="194">
        <f t="shared" si="46"/>
        <v>0</v>
      </c>
      <c r="AC139" s="646">
        <f t="shared" si="46"/>
        <v>20090</v>
      </c>
      <c r="AD139" s="56"/>
      <c r="AE139" s="187"/>
    </row>
    <row r="140" spans="1:31" x14ac:dyDescent="0.25">
      <c r="B140" s="55"/>
      <c r="C140" s="2"/>
      <c r="D140" s="205"/>
      <c r="E140" s="205" t="s">
        <v>865</v>
      </c>
      <c r="F140" s="467">
        <v>19000</v>
      </c>
      <c r="G140" s="606">
        <v>49015</v>
      </c>
      <c r="H140" s="78">
        <v>49015</v>
      </c>
      <c r="I140" s="78">
        <v>49015</v>
      </c>
      <c r="J140" s="78">
        <f>SUM(R140:AC140)</f>
        <v>50105</v>
      </c>
      <c r="K140" s="74">
        <f>J140</f>
        <v>50105</v>
      </c>
      <c r="L140" s="42"/>
      <c r="M140" s="42"/>
      <c r="N140" s="42"/>
      <c r="O140" s="1"/>
      <c r="P140" s="80"/>
      <c r="Q140" s="75"/>
      <c r="R140" s="74"/>
      <c r="S140" s="1"/>
      <c r="T140" s="1"/>
      <c r="U140" s="1"/>
      <c r="V140" s="1"/>
      <c r="W140" s="1"/>
      <c r="X140" s="1">
        <v>30015</v>
      </c>
      <c r="Y140" s="42"/>
      <c r="Z140" s="487"/>
      <c r="AA140" s="80"/>
      <c r="AB140" s="44"/>
      <c r="AC140" s="718">
        <v>20090</v>
      </c>
      <c r="AD140" s="56"/>
      <c r="AE140" s="187"/>
    </row>
    <row r="141" spans="1:31" x14ac:dyDescent="0.25">
      <c r="B141" s="55"/>
      <c r="C141" s="2"/>
      <c r="D141" s="172"/>
      <c r="E141" s="172" t="s">
        <v>866</v>
      </c>
      <c r="F141" s="467">
        <v>3244</v>
      </c>
      <c r="G141" s="606">
        <v>3244</v>
      </c>
      <c r="H141" s="78">
        <v>3244</v>
      </c>
      <c r="I141" s="78">
        <v>3244</v>
      </c>
      <c r="J141" s="78">
        <f>SUM(R141:AC141)</f>
        <v>0</v>
      </c>
      <c r="K141" s="74">
        <f>J141</f>
        <v>0</v>
      </c>
      <c r="L141" s="42"/>
      <c r="M141" s="42"/>
      <c r="N141" s="42"/>
      <c r="O141" s="1"/>
      <c r="P141" s="80"/>
      <c r="Q141" s="75"/>
      <c r="R141" s="74"/>
      <c r="S141" s="1"/>
      <c r="T141" s="1"/>
      <c r="U141" s="1"/>
      <c r="V141" s="1"/>
      <c r="W141" s="1"/>
      <c r="X141" s="1"/>
      <c r="Y141" s="42"/>
      <c r="Z141" s="487"/>
      <c r="AA141" s="80"/>
      <c r="AB141" s="44"/>
      <c r="AC141" s="718"/>
      <c r="AD141" s="56"/>
      <c r="AE141" s="187"/>
    </row>
    <row r="142" spans="1:31" x14ac:dyDescent="0.25">
      <c r="B142" s="55"/>
      <c r="C142" s="2"/>
      <c r="D142" s="649"/>
      <c r="E142" s="649" t="s">
        <v>1056</v>
      </c>
      <c r="F142" s="467"/>
      <c r="G142" s="606"/>
      <c r="H142" s="78">
        <v>0</v>
      </c>
      <c r="I142" s="78">
        <v>7875</v>
      </c>
      <c r="J142" s="78">
        <f>SUM(R142:AC142)</f>
        <v>7875</v>
      </c>
      <c r="K142" s="74">
        <f>J142</f>
        <v>7875</v>
      </c>
      <c r="L142" s="42"/>
      <c r="M142" s="42"/>
      <c r="N142" s="42"/>
      <c r="O142" s="1"/>
      <c r="P142" s="80"/>
      <c r="Q142" s="75"/>
      <c r="R142" s="74"/>
      <c r="S142" s="1"/>
      <c r="T142" s="1"/>
      <c r="U142" s="1"/>
      <c r="V142" s="1"/>
      <c r="W142" s="1"/>
      <c r="X142" s="1"/>
      <c r="Y142" s="42"/>
      <c r="Z142" s="487"/>
      <c r="AA142" s="80">
        <v>7875</v>
      </c>
      <c r="AB142" s="44"/>
      <c r="AC142" s="718"/>
      <c r="AD142" s="56"/>
      <c r="AE142" s="187"/>
    </row>
    <row r="143" spans="1:31" x14ac:dyDescent="0.25">
      <c r="B143" s="188"/>
      <c r="C143" s="197"/>
      <c r="D143" s="883" t="s">
        <v>405</v>
      </c>
      <c r="E143" s="883"/>
      <c r="F143" s="476">
        <f>F144+F145</f>
        <v>72500</v>
      </c>
      <c r="G143" s="476">
        <f>G144+G145</f>
        <v>72500</v>
      </c>
      <c r="H143" s="200">
        <v>55000</v>
      </c>
      <c r="I143" s="200">
        <v>90275</v>
      </c>
      <c r="J143" s="200">
        <f t="shared" ref="J143:J204" si="47">SUM(R143:AC143)</f>
        <v>84339</v>
      </c>
      <c r="K143" s="198">
        <f>SUM(K144:K146)</f>
        <v>84339</v>
      </c>
      <c r="L143" s="191">
        <f t="shared" ref="L143:AC143" si="48">SUM(L144:L145)</f>
        <v>0</v>
      </c>
      <c r="M143" s="191">
        <f t="shared" si="48"/>
        <v>0</v>
      </c>
      <c r="N143" s="191">
        <f t="shared" si="48"/>
        <v>0</v>
      </c>
      <c r="O143" s="192">
        <f t="shared" si="48"/>
        <v>0</v>
      </c>
      <c r="P143" s="193"/>
      <c r="Q143" s="199">
        <f t="shared" si="48"/>
        <v>0</v>
      </c>
      <c r="R143" s="198">
        <f t="shared" si="48"/>
        <v>0</v>
      </c>
      <c r="S143" s="192">
        <f t="shared" si="48"/>
        <v>0</v>
      </c>
      <c r="T143" s="192">
        <f t="shared" si="48"/>
        <v>24116</v>
      </c>
      <c r="U143" s="192">
        <f t="shared" si="48"/>
        <v>0</v>
      </c>
      <c r="V143" s="192">
        <f t="shared" si="48"/>
        <v>0</v>
      </c>
      <c r="W143" s="192">
        <f>SUM(W144:W146)</f>
        <v>35915</v>
      </c>
      <c r="X143" s="192">
        <f t="shared" si="48"/>
        <v>9008</v>
      </c>
      <c r="Y143" s="191">
        <f t="shared" si="48"/>
        <v>0</v>
      </c>
      <c r="Z143" s="484">
        <f t="shared" si="48"/>
        <v>0</v>
      </c>
      <c r="AA143" s="193">
        <f t="shared" si="48"/>
        <v>8736</v>
      </c>
      <c r="AB143" s="194">
        <f t="shared" si="48"/>
        <v>0</v>
      </c>
      <c r="AC143" s="646">
        <f t="shared" si="48"/>
        <v>6564</v>
      </c>
      <c r="AD143" s="56"/>
      <c r="AE143" s="187"/>
    </row>
    <row r="144" spans="1:31" x14ac:dyDescent="0.25">
      <c r="B144" s="55"/>
      <c r="C144" s="2"/>
      <c r="D144" s="234"/>
      <c r="E144" s="234" t="s">
        <v>867</v>
      </c>
      <c r="F144" s="467">
        <v>2500</v>
      </c>
      <c r="G144" s="606">
        <v>2500</v>
      </c>
      <c r="H144" s="78">
        <v>2500</v>
      </c>
      <c r="I144" s="78">
        <v>2500</v>
      </c>
      <c r="J144" s="78">
        <f>SUM(R144:AC144)</f>
        <v>0</v>
      </c>
      <c r="K144" s="74"/>
      <c r="L144" s="42">
        <f>J144</f>
        <v>0</v>
      </c>
      <c r="M144" s="42"/>
      <c r="N144" s="42"/>
      <c r="O144" s="1"/>
      <c r="P144" s="80"/>
      <c r="Q144" s="75"/>
      <c r="R144" s="74"/>
      <c r="S144" s="1"/>
      <c r="T144" s="1"/>
      <c r="U144" s="1"/>
      <c r="V144" s="1"/>
      <c r="W144" s="1"/>
      <c r="X144" s="1"/>
      <c r="Y144" s="42"/>
      <c r="Z144" s="487"/>
      <c r="AA144" s="80"/>
      <c r="AB144" s="44"/>
      <c r="AC144" s="718"/>
      <c r="AD144" s="56"/>
      <c r="AE144" s="187"/>
    </row>
    <row r="145" spans="1:31" x14ac:dyDescent="0.25">
      <c r="B145" s="55"/>
      <c r="C145" s="2"/>
      <c r="D145" s="172"/>
      <c r="E145" s="172" t="s">
        <v>868</v>
      </c>
      <c r="F145" s="467">
        <v>70000</v>
      </c>
      <c r="G145" s="606">
        <v>70000</v>
      </c>
      <c r="H145" s="78">
        <v>52500</v>
      </c>
      <c r="I145" s="78">
        <v>51860</v>
      </c>
      <c r="J145" s="78">
        <f t="shared" si="47"/>
        <v>48424</v>
      </c>
      <c r="K145" s="74">
        <f>J145</f>
        <v>48424</v>
      </c>
      <c r="L145" s="42"/>
      <c r="M145" s="42"/>
      <c r="N145" s="42"/>
      <c r="O145" s="1"/>
      <c r="P145" s="80"/>
      <c r="Q145" s="75"/>
      <c r="R145" s="74"/>
      <c r="S145" s="1"/>
      <c r="T145" s="1">
        <v>24116</v>
      </c>
      <c r="U145" s="1"/>
      <c r="V145" s="1"/>
      <c r="W145" s="1"/>
      <c r="X145" s="1">
        <v>9008</v>
      </c>
      <c r="Y145" s="42"/>
      <c r="Z145" s="487"/>
      <c r="AA145" s="80">
        <v>8736</v>
      </c>
      <c r="AB145" s="44"/>
      <c r="AC145" s="718">
        <v>6564</v>
      </c>
      <c r="AD145" s="56"/>
      <c r="AE145" s="187"/>
    </row>
    <row r="146" spans="1:31" x14ac:dyDescent="0.25">
      <c r="B146" s="55"/>
      <c r="C146" s="2"/>
      <c r="D146" s="349"/>
      <c r="E146" s="349" t="s">
        <v>1039</v>
      </c>
      <c r="F146" s="467"/>
      <c r="G146" s="606">
        <v>35915</v>
      </c>
      <c r="H146" s="78">
        <v>35915</v>
      </c>
      <c r="I146" s="78">
        <v>35915</v>
      </c>
      <c r="J146" s="78">
        <f>SUM(R146:AC146)</f>
        <v>35915</v>
      </c>
      <c r="K146" s="74">
        <f>J146</f>
        <v>35915</v>
      </c>
      <c r="L146" s="42"/>
      <c r="M146" s="42"/>
      <c r="N146" s="42"/>
      <c r="O146" s="1"/>
      <c r="P146" s="80"/>
      <c r="Q146" s="75"/>
      <c r="R146" s="74"/>
      <c r="S146" s="1"/>
      <c r="T146" s="1"/>
      <c r="U146" s="1"/>
      <c r="V146" s="1"/>
      <c r="W146" s="1">
        <v>35915</v>
      </c>
      <c r="X146" s="1"/>
      <c r="Y146" s="42"/>
      <c r="Z146" s="487"/>
      <c r="AA146" s="80"/>
      <c r="AB146" s="44"/>
      <c r="AC146" s="718"/>
      <c r="AD146" s="56"/>
      <c r="AE146" s="187"/>
    </row>
    <row r="147" spans="1:31" s="41" customFormat="1" x14ac:dyDescent="0.25">
      <c r="A147" s="125" t="s">
        <v>50</v>
      </c>
      <c r="B147" s="106" t="s">
        <v>743</v>
      </c>
      <c r="C147" s="881" t="s">
        <v>51</v>
      </c>
      <c r="D147" s="882"/>
      <c r="E147" s="882"/>
      <c r="F147" s="475">
        <f>F149+F150</f>
        <v>893000</v>
      </c>
      <c r="G147" s="475">
        <f>G149+G150</f>
        <v>671986</v>
      </c>
      <c r="H147" s="107">
        <v>792702</v>
      </c>
      <c r="I147" s="773">
        <v>949452</v>
      </c>
      <c r="J147" s="107">
        <f>SUM(R147:AC147)</f>
        <v>832054</v>
      </c>
      <c r="K147" s="108">
        <f t="shared" ref="K147:Q147" si="49">K148+K149+K150+K151+K152+K153+K154</f>
        <v>0</v>
      </c>
      <c r="L147" s="111">
        <f t="shared" si="49"/>
        <v>0</v>
      </c>
      <c r="M147" s="111">
        <f>M148+M149+M150+M151+M152+M153+M154</f>
        <v>832054</v>
      </c>
      <c r="N147" s="111">
        <f t="shared" si="49"/>
        <v>0</v>
      </c>
      <c r="O147" s="109">
        <f t="shared" si="49"/>
        <v>0</v>
      </c>
      <c r="P147" s="112"/>
      <c r="Q147" s="110">
        <f t="shared" si="49"/>
        <v>0</v>
      </c>
      <c r="R147" s="108">
        <f>R148+R149+R150+R151+R152+R153+R154</f>
        <v>0</v>
      </c>
      <c r="S147" s="109">
        <f t="shared" ref="S147:AC147" si="50">S148+S149+S150+S151+S152+S153+S154</f>
        <v>0</v>
      </c>
      <c r="T147" s="109">
        <f t="shared" si="50"/>
        <v>225486</v>
      </c>
      <c r="U147" s="109">
        <f t="shared" si="50"/>
        <v>0</v>
      </c>
      <c r="V147" s="109">
        <f t="shared" si="50"/>
        <v>0</v>
      </c>
      <c r="W147" s="109">
        <f t="shared" si="50"/>
        <v>0</v>
      </c>
      <c r="X147" s="109">
        <f t="shared" si="50"/>
        <v>0</v>
      </c>
      <c r="Y147" s="111">
        <f t="shared" si="50"/>
        <v>343966</v>
      </c>
      <c r="Z147" s="489">
        <f t="shared" si="50"/>
        <v>0</v>
      </c>
      <c r="AA147" s="112">
        <f t="shared" si="50"/>
        <v>0</v>
      </c>
      <c r="AB147" s="113">
        <f t="shared" si="50"/>
        <v>0</v>
      </c>
      <c r="AC147" s="732">
        <f t="shared" si="50"/>
        <v>262602</v>
      </c>
      <c r="AD147" s="54"/>
      <c r="AE147" s="187"/>
    </row>
    <row r="148" spans="1:31" hidden="1" x14ac:dyDescent="0.25">
      <c r="B148" s="55"/>
      <c r="C148" s="2"/>
      <c r="D148" s="850" t="s">
        <v>334</v>
      </c>
      <c r="E148" s="850"/>
      <c r="F148" s="467"/>
      <c r="G148" s="606"/>
      <c r="H148" s="78">
        <v>0</v>
      </c>
      <c r="I148" s="78">
        <v>0</v>
      </c>
      <c r="J148" s="78">
        <f t="shared" si="47"/>
        <v>0</v>
      </c>
      <c r="K148" s="74"/>
      <c r="L148" s="42"/>
      <c r="M148" s="42"/>
      <c r="N148" s="42"/>
      <c r="O148" s="1"/>
      <c r="P148" s="80"/>
      <c r="Q148" s="75"/>
      <c r="R148" s="74"/>
      <c r="S148" s="1"/>
      <c r="T148" s="1"/>
      <c r="U148" s="1"/>
      <c r="V148" s="1"/>
      <c r="W148" s="1"/>
      <c r="X148" s="1"/>
      <c r="Y148" s="42"/>
      <c r="Z148" s="487"/>
      <c r="AA148" s="80"/>
      <c r="AB148" s="44"/>
      <c r="AC148" s="718"/>
      <c r="AD148" s="56"/>
      <c r="AE148" s="187"/>
    </row>
    <row r="149" spans="1:31" ht="27" customHeight="1" x14ac:dyDescent="0.25">
      <c r="B149" s="55"/>
      <c r="C149" s="2"/>
      <c r="D149" s="851" t="s">
        <v>491</v>
      </c>
      <c r="E149" s="851"/>
      <c r="F149" s="471">
        <v>860000</v>
      </c>
      <c r="G149" s="609">
        <v>646600</v>
      </c>
      <c r="H149" s="78">
        <v>763280</v>
      </c>
      <c r="I149" s="78">
        <v>848280</v>
      </c>
      <c r="J149" s="78">
        <f t="shared" si="47"/>
        <v>801240</v>
      </c>
      <c r="K149" s="74"/>
      <c r="L149" s="42"/>
      <c r="M149" s="42">
        <f>J149</f>
        <v>801240</v>
      </c>
      <c r="N149" s="42"/>
      <c r="O149" s="1"/>
      <c r="P149" s="80"/>
      <c r="Q149" s="75"/>
      <c r="R149" s="74"/>
      <c r="S149" s="1"/>
      <c r="T149" s="1">
        <v>216600</v>
      </c>
      <c r="U149" s="1"/>
      <c r="V149" s="1"/>
      <c r="W149" s="1"/>
      <c r="X149" s="1"/>
      <c r="Y149" s="42">
        <v>331680</v>
      </c>
      <c r="Z149" s="487"/>
      <c r="AA149" s="80"/>
      <c r="AB149" s="44"/>
      <c r="AC149" s="718">
        <v>252960</v>
      </c>
      <c r="AD149" s="56"/>
      <c r="AE149" s="187"/>
    </row>
    <row r="150" spans="1:31" x14ac:dyDescent="0.25">
      <c r="B150" s="55"/>
      <c r="C150" s="2"/>
      <c r="D150" s="850" t="s">
        <v>802</v>
      </c>
      <c r="E150" s="850"/>
      <c r="F150" s="467">
        <v>33000</v>
      </c>
      <c r="G150" s="606">
        <v>25386</v>
      </c>
      <c r="H150" s="78">
        <v>29422</v>
      </c>
      <c r="I150" s="78">
        <v>101172</v>
      </c>
      <c r="J150" s="78">
        <f t="shared" si="47"/>
        <v>30814</v>
      </c>
      <c r="K150" s="74"/>
      <c r="L150" s="42"/>
      <c r="M150" s="42">
        <f>J150</f>
        <v>30814</v>
      </c>
      <c r="N150" s="42"/>
      <c r="O150" s="1"/>
      <c r="P150" s="80"/>
      <c r="Q150" s="75"/>
      <c r="R150" s="74"/>
      <c r="S150" s="1"/>
      <c r="T150" s="1">
        <v>8886</v>
      </c>
      <c r="U150" s="1"/>
      <c r="V150" s="1"/>
      <c r="W150" s="1"/>
      <c r="X150" s="1"/>
      <c r="Y150" s="42">
        <v>12286</v>
      </c>
      <c r="Z150" s="487"/>
      <c r="AA150" s="80"/>
      <c r="AB150" s="44"/>
      <c r="AC150" s="718">
        <v>9642</v>
      </c>
      <c r="AD150" s="56"/>
      <c r="AE150" s="187"/>
    </row>
    <row r="151" spans="1:31" hidden="1" x14ac:dyDescent="0.25">
      <c r="B151" s="55"/>
      <c r="C151" s="2"/>
      <c r="D151" s="850" t="s">
        <v>406</v>
      </c>
      <c r="E151" s="850"/>
      <c r="F151" s="467"/>
      <c r="G151" s="606"/>
      <c r="H151" s="78">
        <v>0</v>
      </c>
      <c r="I151" s="78">
        <v>0</v>
      </c>
      <c r="J151" s="78">
        <f t="shared" si="47"/>
        <v>0</v>
      </c>
      <c r="K151" s="74"/>
      <c r="L151" s="42"/>
      <c r="M151" s="42"/>
      <c r="N151" s="42"/>
      <c r="O151" s="1"/>
      <c r="P151" s="80"/>
      <c r="Q151" s="75"/>
      <c r="R151" s="74"/>
      <c r="S151" s="1"/>
      <c r="T151" s="1"/>
      <c r="U151" s="1"/>
      <c r="V151" s="1"/>
      <c r="W151" s="1"/>
      <c r="X151" s="1"/>
      <c r="Y151" s="42"/>
      <c r="Z151" s="487"/>
      <c r="AA151" s="80"/>
      <c r="AB151" s="44"/>
      <c r="AC151" s="718"/>
      <c r="AD151" s="56"/>
      <c r="AE151" s="187"/>
    </row>
    <row r="152" spans="1:31" hidden="1" x14ac:dyDescent="0.25">
      <c r="B152" s="55"/>
      <c r="C152" s="2"/>
      <c r="D152" s="850" t="s">
        <v>407</v>
      </c>
      <c r="E152" s="850"/>
      <c r="F152" s="467"/>
      <c r="G152" s="606"/>
      <c r="H152" s="78">
        <v>0</v>
      </c>
      <c r="I152" s="78">
        <v>0</v>
      </c>
      <c r="J152" s="78">
        <f t="shared" si="47"/>
        <v>0</v>
      </c>
      <c r="K152" s="74"/>
      <c r="L152" s="42"/>
      <c r="M152" s="42"/>
      <c r="N152" s="42"/>
      <c r="O152" s="1"/>
      <c r="P152" s="80"/>
      <c r="Q152" s="75"/>
      <c r="R152" s="74"/>
      <c r="S152" s="1"/>
      <c r="T152" s="1"/>
      <c r="U152" s="1"/>
      <c r="V152" s="1"/>
      <c r="W152" s="1"/>
      <c r="X152" s="1"/>
      <c r="Y152" s="42"/>
      <c r="Z152" s="487"/>
      <c r="AA152" s="80"/>
      <c r="AB152" s="44"/>
      <c r="AC152" s="718"/>
      <c r="AD152" s="56"/>
      <c r="AE152" s="187"/>
    </row>
    <row r="153" spans="1:31" hidden="1" x14ac:dyDescent="0.25">
      <c r="B153" s="55"/>
      <c r="C153" s="2"/>
      <c r="D153" s="850" t="s">
        <v>335</v>
      </c>
      <c r="E153" s="850"/>
      <c r="F153" s="467"/>
      <c r="G153" s="606"/>
      <c r="H153" s="78">
        <v>0</v>
      </c>
      <c r="I153" s="78">
        <v>0</v>
      </c>
      <c r="J153" s="78">
        <f t="shared" si="47"/>
        <v>0</v>
      </c>
      <c r="K153" s="74"/>
      <c r="L153" s="42"/>
      <c r="M153" s="42"/>
      <c r="N153" s="42"/>
      <c r="O153" s="1"/>
      <c r="P153" s="80"/>
      <c r="Q153" s="75"/>
      <c r="R153" s="74"/>
      <c r="S153" s="1"/>
      <c r="T153" s="1"/>
      <c r="U153" s="1"/>
      <c r="V153" s="1"/>
      <c r="W153" s="1"/>
      <c r="X153" s="1"/>
      <c r="Y153" s="42"/>
      <c r="Z153" s="487"/>
      <c r="AA153" s="80"/>
      <c r="AB153" s="44"/>
      <c r="AC153" s="718"/>
      <c r="AD153" s="56"/>
      <c r="AE153" s="187"/>
    </row>
    <row r="154" spans="1:31" hidden="1" x14ac:dyDescent="0.25">
      <c r="B154" s="55"/>
      <c r="C154" s="2"/>
      <c r="D154" s="850" t="s">
        <v>408</v>
      </c>
      <c r="E154" s="850"/>
      <c r="F154" s="467"/>
      <c r="G154" s="606"/>
      <c r="H154" s="78">
        <v>0</v>
      </c>
      <c r="I154" s="78">
        <v>0</v>
      </c>
      <c r="J154" s="78">
        <f t="shared" si="47"/>
        <v>0</v>
      </c>
      <c r="K154" s="74"/>
      <c r="L154" s="42"/>
      <c r="M154" s="42"/>
      <c r="N154" s="42"/>
      <c r="O154" s="1"/>
      <c r="P154" s="80"/>
      <c r="Q154" s="75"/>
      <c r="R154" s="74"/>
      <c r="S154" s="1"/>
      <c r="T154" s="1"/>
      <c r="U154" s="1"/>
      <c r="V154" s="1"/>
      <c r="W154" s="1"/>
      <c r="X154" s="1"/>
      <c r="Y154" s="42"/>
      <c r="Z154" s="487"/>
      <c r="AA154" s="80"/>
      <c r="AB154" s="44"/>
      <c r="AC154" s="718"/>
      <c r="AD154" s="56"/>
      <c r="AE154" s="187"/>
    </row>
    <row r="155" spans="1:31" s="41" customFormat="1" hidden="1" x14ac:dyDescent="0.25">
      <c r="A155" s="125" t="s">
        <v>52</v>
      </c>
      <c r="B155" s="106" t="s">
        <v>744</v>
      </c>
      <c r="C155" s="881" t="s">
        <v>409</v>
      </c>
      <c r="D155" s="882"/>
      <c r="E155" s="882"/>
      <c r="F155" s="475"/>
      <c r="G155" s="613"/>
      <c r="H155" s="107">
        <v>0</v>
      </c>
      <c r="I155" s="773">
        <v>0</v>
      </c>
      <c r="J155" s="107">
        <f t="shared" si="47"/>
        <v>0</v>
      </c>
      <c r="K155" s="108"/>
      <c r="L155" s="111"/>
      <c r="M155" s="111"/>
      <c r="N155" s="111"/>
      <c r="O155" s="109"/>
      <c r="P155" s="112"/>
      <c r="Q155" s="110"/>
      <c r="R155" s="108"/>
      <c r="S155" s="109"/>
      <c r="T155" s="109"/>
      <c r="U155" s="109"/>
      <c r="V155" s="109"/>
      <c r="W155" s="109"/>
      <c r="X155" s="109"/>
      <c r="Y155" s="111"/>
      <c r="Z155" s="486"/>
      <c r="AA155" s="112"/>
      <c r="AB155" s="113"/>
      <c r="AC155" s="732"/>
      <c r="AD155" s="54"/>
      <c r="AE155" s="187"/>
    </row>
    <row r="156" spans="1:31" s="41" customFormat="1" hidden="1" x14ac:dyDescent="0.25">
      <c r="A156" s="125" t="s">
        <v>53</v>
      </c>
      <c r="B156" s="106" t="s">
        <v>745</v>
      </c>
      <c r="C156" s="881" t="s">
        <v>410</v>
      </c>
      <c r="D156" s="882"/>
      <c r="E156" s="882"/>
      <c r="F156" s="475"/>
      <c r="G156" s="613"/>
      <c r="H156" s="107">
        <v>0</v>
      </c>
      <c r="I156" s="773">
        <v>0</v>
      </c>
      <c r="J156" s="107">
        <f t="shared" si="47"/>
        <v>0</v>
      </c>
      <c r="K156" s="108"/>
      <c r="L156" s="111"/>
      <c r="M156" s="111"/>
      <c r="N156" s="111"/>
      <c r="O156" s="109"/>
      <c r="P156" s="112"/>
      <c r="Q156" s="110"/>
      <c r="R156" s="108"/>
      <c r="S156" s="109"/>
      <c r="T156" s="109"/>
      <c r="U156" s="109"/>
      <c r="V156" s="109"/>
      <c r="W156" s="109"/>
      <c r="X156" s="109"/>
      <c r="Y156" s="111"/>
      <c r="Z156" s="486"/>
      <c r="AA156" s="112"/>
      <c r="AB156" s="113"/>
      <c r="AC156" s="732"/>
      <c r="AD156" s="54"/>
      <c r="AE156" s="187"/>
    </row>
    <row r="157" spans="1:31" s="41" customFormat="1" hidden="1" x14ac:dyDescent="0.25">
      <c r="A157" s="125" t="s">
        <v>54</v>
      </c>
      <c r="B157" s="106" t="s">
        <v>746</v>
      </c>
      <c r="C157" s="881" t="s">
        <v>930</v>
      </c>
      <c r="D157" s="882"/>
      <c r="E157" s="882"/>
      <c r="F157" s="475"/>
      <c r="G157" s="613"/>
      <c r="H157" s="107">
        <v>0</v>
      </c>
      <c r="I157" s="773">
        <v>0</v>
      </c>
      <c r="J157" s="107">
        <f t="shared" si="47"/>
        <v>0</v>
      </c>
      <c r="K157" s="108"/>
      <c r="L157" s="111"/>
      <c r="M157" s="111"/>
      <c r="N157" s="111"/>
      <c r="O157" s="109"/>
      <c r="P157" s="112"/>
      <c r="Q157" s="110"/>
      <c r="R157" s="108"/>
      <c r="S157" s="109"/>
      <c r="T157" s="109"/>
      <c r="U157" s="109"/>
      <c r="V157" s="109"/>
      <c r="W157" s="109"/>
      <c r="X157" s="109"/>
      <c r="Y157" s="111"/>
      <c r="Z157" s="486"/>
      <c r="AA157" s="112"/>
      <c r="AB157" s="113"/>
      <c r="AC157" s="732"/>
      <c r="AD157" s="54"/>
      <c r="AE157" s="187"/>
    </row>
    <row r="158" spans="1:31" s="41" customFormat="1" x14ac:dyDescent="0.25">
      <c r="A158" s="125"/>
      <c r="B158" s="106" t="s">
        <v>931</v>
      </c>
      <c r="C158" s="881" t="s">
        <v>932</v>
      </c>
      <c r="D158" s="882"/>
      <c r="E158" s="882"/>
      <c r="F158" s="475">
        <f>F160</f>
        <v>23000</v>
      </c>
      <c r="G158" s="475">
        <f>G160</f>
        <v>12392</v>
      </c>
      <c r="H158" s="107">
        <v>8814</v>
      </c>
      <c r="I158" s="773">
        <v>7129</v>
      </c>
      <c r="J158" s="107">
        <f>SUM(R158:AC158)</f>
        <v>5238</v>
      </c>
      <c r="K158" s="108">
        <f t="shared" ref="K158:Q158" si="51">K159+K160</f>
        <v>5238</v>
      </c>
      <c r="L158" s="111">
        <f t="shared" si="51"/>
        <v>0</v>
      </c>
      <c r="M158" s="111">
        <f t="shared" si="51"/>
        <v>0</v>
      </c>
      <c r="N158" s="111">
        <f t="shared" si="51"/>
        <v>0</v>
      </c>
      <c r="O158" s="109">
        <f t="shared" si="51"/>
        <v>0</v>
      </c>
      <c r="P158" s="112"/>
      <c r="Q158" s="110">
        <f t="shared" si="51"/>
        <v>0</v>
      </c>
      <c r="R158" s="108">
        <f>R159+R160</f>
        <v>792</v>
      </c>
      <c r="S158" s="109">
        <f t="shared" ref="S158:AC158" si="52">S159+S160</f>
        <v>235</v>
      </c>
      <c r="T158" s="109">
        <f t="shared" si="52"/>
        <v>261</v>
      </c>
      <c r="U158" s="109">
        <f t="shared" si="52"/>
        <v>0</v>
      </c>
      <c r="V158" s="109">
        <f t="shared" si="52"/>
        <v>1010</v>
      </c>
      <c r="W158" s="109">
        <f t="shared" si="52"/>
        <v>240</v>
      </c>
      <c r="X158" s="109">
        <f t="shared" si="52"/>
        <v>224</v>
      </c>
      <c r="Y158" s="111">
        <f t="shared" si="52"/>
        <v>242</v>
      </c>
      <c r="Z158" s="489">
        <f t="shared" si="52"/>
        <v>0</v>
      </c>
      <c r="AA158" s="112">
        <f t="shared" si="52"/>
        <v>225</v>
      </c>
      <c r="AB158" s="113">
        <f t="shared" si="52"/>
        <v>19</v>
      </c>
      <c r="AC158" s="732">
        <f t="shared" si="52"/>
        <v>1990</v>
      </c>
      <c r="AD158" s="54"/>
      <c r="AE158" s="187"/>
    </row>
    <row r="159" spans="1:31" s="208" customFormat="1" hidden="1" x14ac:dyDescent="0.25">
      <c r="A159" s="125" t="s">
        <v>933</v>
      </c>
      <c r="B159" s="188" t="s">
        <v>934</v>
      </c>
      <c r="C159" s="245"/>
      <c r="D159" s="243" t="s">
        <v>935</v>
      </c>
      <c r="E159" s="243"/>
      <c r="F159" s="476"/>
      <c r="G159" s="614"/>
      <c r="H159" s="200">
        <v>0</v>
      </c>
      <c r="I159" s="200">
        <v>0</v>
      </c>
      <c r="J159" s="200">
        <f t="shared" si="47"/>
        <v>0</v>
      </c>
      <c r="K159" s="198"/>
      <c r="L159" s="191"/>
      <c r="M159" s="191"/>
      <c r="N159" s="191"/>
      <c r="O159" s="192"/>
      <c r="P159" s="193"/>
      <c r="Q159" s="199"/>
      <c r="R159" s="198"/>
      <c r="S159" s="192"/>
      <c r="T159" s="192"/>
      <c r="U159" s="192"/>
      <c r="V159" s="192"/>
      <c r="W159" s="192"/>
      <c r="X159" s="192"/>
      <c r="Y159" s="191"/>
      <c r="Z159" s="484"/>
      <c r="AA159" s="193"/>
      <c r="AB159" s="194"/>
      <c r="AC159" s="646"/>
      <c r="AD159" s="244"/>
      <c r="AE159" s="187"/>
    </row>
    <row r="160" spans="1:31" s="208" customFormat="1" x14ac:dyDescent="0.25">
      <c r="A160" s="125" t="s">
        <v>829</v>
      </c>
      <c r="B160" s="188" t="s">
        <v>872</v>
      </c>
      <c r="C160" s="201"/>
      <c r="D160" s="264" t="s">
        <v>830</v>
      </c>
      <c r="E160" s="264"/>
      <c r="F160" s="476">
        <f>F163</f>
        <v>23000</v>
      </c>
      <c r="G160" s="476">
        <f>G163</f>
        <v>12392</v>
      </c>
      <c r="H160" s="200">
        <v>8814</v>
      </c>
      <c r="I160" s="200">
        <v>7129</v>
      </c>
      <c r="J160" s="200">
        <f t="shared" si="47"/>
        <v>5238</v>
      </c>
      <c r="K160" s="198">
        <f t="shared" ref="K160:Q160" si="53">K161+K162+K163</f>
        <v>5238</v>
      </c>
      <c r="L160" s="191">
        <f t="shared" si="53"/>
        <v>0</v>
      </c>
      <c r="M160" s="191">
        <f t="shared" si="53"/>
        <v>0</v>
      </c>
      <c r="N160" s="191">
        <f t="shared" si="53"/>
        <v>0</v>
      </c>
      <c r="O160" s="192">
        <f t="shared" si="53"/>
        <v>0</v>
      </c>
      <c r="P160" s="193"/>
      <c r="Q160" s="199">
        <f t="shared" si="53"/>
        <v>0</v>
      </c>
      <c r="R160" s="198">
        <f>R161+R162+R163</f>
        <v>792</v>
      </c>
      <c r="S160" s="192">
        <f t="shared" ref="S160:AC160" si="54">S161+S162+S163</f>
        <v>235</v>
      </c>
      <c r="T160" s="192">
        <f t="shared" si="54"/>
        <v>261</v>
      </c>
      <c r="U160" s="192">
        <f t="shared" si="54"/>
        <v>0</v>
      </c>
      <c r="V160" s="192">
        <f t="shared" si="54"/>
        <v>1010</v>
      </c>
      <c r="W160" s="192">
        <f t="shared" si="54"/>
        <v>240</v>
      </c>
      <c r="X160" s="192">
        <f t="shared" si="54"/>
        <v>224</v>
      </c>
      <c r="Y160" s="191">
        <f t="shared" si="54"/>
        <v>242</v>
      </c>
      <c r="Z160" s="484">
        <f t="shared" si="54"/>
        <v>0</v>
      </c>
      <c r="AA160" s="193">
        <f t="shared" si="54"/>
        <v>225</v>
      </c>
      <c r="AB160" s="194">
        <f t="shared" si="54"/>
        <v>19</v>
      </c>
      <c r="AC160" s="646">
        <f t="shared" si="54"/>
        <v>1990</v>
      </c>
      <c r="AD160" s="244"/>
      <c r="AE160" s="187"/>
    </row>
    <row r="161" spans="1:31" hidden="1" x14ac:dyDescent="0.25">
      <c r="B161" s="55"/>
      <c r="C161" s="2"/>
      <c r="D161" s="241"/>
      <c r="E161" s="241" t="s">
        <v>831</v>
      </c>
      <c r="F161" s="467"/>
      <c r="G161" s="606"/>
      <c r="H161" s="78">
        <v>0</v>
      </c>
      <c r="I161" s="78">
        <v>0</v>
      </c>
      <c r="J161" s="78">
        <f t="shared" si="47"/>
        <v>0</v>
      </c>
      <c r="K161" s="74"/>
      <c r="L161" s="42"/>
      <c r="M161" s="42"/>
      <c r="N161" s="42"/>
      <c r="O161" s="1"/>
      <c r="P161" s="80"/>
      <c r="Q161" s="75"/>
      <c r="R161" s="74"/>
      <c r="S161" s="1"/>
      <c r="T161" s="1"/>
      <c r="U161" s="1"/>
      <c r="V161" s="1"/>
      <c r="W161" s="1"/>
      <c r="X161" s="1"/>
      <c r="Y161" s="42"/>
      <c r="Z161" s="487"/>
      <c r="AA161" s="80"/>
      <c r="AB161" s="44"/>
      <c r="AC161" s="718"/>
      <c r="AD161" s="56"/>
      <c r="AE161" s="187"/>
    </row>
    <row r="162" spans="1:31" hidden="1" x14ac:dyDescent="0.25">
      <c r="B162" s="55"/>
      <c r="C162" s="2"/>
      <c r="D162" s="241"/>
      <c r="E162" s="241" t="s">
        <v>336</v>
      </c>
      <c r="F162" s="467"/>
      <c r="G162" s="606"/>
      <c r="H162" s="78">
        <v>0</v>
      </c>
      <c r="I162" s="78">
        <v>0</v>
      </c>
      <c r="J162" s="78">
        <f t="shared" si="47"/>
        <v>0</v>
      </c>
      <c r="K162" s="74"/>
      <c r="L162" s="42"/>
      <c r="M162" s="42"/>
      <c r="N162" s="42"/>
      <c r="O162" s="1"/>
      <c r="P162" s="80"/>
      <c r="Q162" s="75"/>
      <c r="R162" s="74"/>
      <c r="S162" s="1"/>
      <c r="T162" s="1"/>
      <c r="U162" s="1"/>
      <c r="V162" s="1"/>
      <c r="W162" s="1"/>
      <c r="X162" s="1"/>
      <c r="Y162" s="42"/>
      <c r="Z162" s="487"/>
      <c r="AA162" s="80"/>
      <c r="AB162" s="44"/>
      <c r="AC162" s="718"/>
      <c r="AD162" s="56"/>
      <c r="AE162" s="187"/>
    </row>
    <row r="163" spans="1:31" x14ac:dyDescent="0.25">
      <c r="B163" s="55"/>
      <c r="C163" s="2"/>
      <c r="D163" s="241"/>
      <c r="E163" s="241" t="s">
        <v>832</v>
      </c>
      <c r="F163" s="467">
        <v>23000</v>
      </c>
      <c r="G163" s="606">
        <v>12392</v>
      </c>
      <c r="H163" s="78">
        <v>8814</v>
      </c>
      <c r="I163" s="78">
        <v>7129</v>
      </c>
      <c r="J163" s="78">
        <f t="shared" si="47"/>
        <v>5238</v>
      </c>
      <c r="K163" s="74">
        <f>J163</f>
        <v>5238</v>
      </c>
      <c r="L163" s="42"/>
      <c r="M163" s="42"/>
      <c r="N163" s="42"/>
      <c r="O163" s="1"/>
      <c r="P163" s="80"/>
      <c r="Q163" s="75"/>
      <c r="R163" s="74">
        <v>792</v>
      </c>
      <c r="S163" s="1">
        <v>235</v>
      </c>
      <c r="T163" s="1">
        <v>261</v>
      </c>
      <c r="U163" s="1"/>
      <c r="V163" s="1">
        <v>1010</v>
      </c>
      <c r="W163" s="1">
        <v>240</v>
      </c>
      <c r="X163" s="1">
        <v>224</v>
      </c>
      <c r="Y163" s="42">
        <v>242</v>
      </c>
      <c r="Z163" s="487">
        <v>0</v>
      </c>
      <c r="AA163" s="80">
        <v>225</v>
      </c>
      <c r="AB163" s="44">
        <v>19</v>
      </c>
      <c r="AC163" s="718">
        <v>1990</v>
      </c>
      <c r="AD163" s="56"/>
      <c r="AE163" s="187"/>
    </row>
    <row r="164" spans="1:31" s="41" customFormat="1" ht="15" hidden="1" customHeight="1" x14ac:dyDescent="0.25">
      <c r="A164" s="125"/>
      <c r="B164" s="106" t="s">
        <v>747</v>
      </c>
      <c r="C164" s="881" t="s">
        <v>936</v>
      </c>
      <c r="D164" s="882"/>
      <c r="E164" s="882"/>
      <c r="F164" s="475"/>
      <c r="G164" s="613"/>
      <c r="H164" s="107">
        <v>0</v>
      </c>
      <c r="I164" s="773">
        <v>0</v>
      </c>
      <c r="J164" s="107">
        <f t="shared" si="47"/>
        <v>0</v>
      </c>
      <c r="K164" s="108">
        <f t="shared" ref="K164:Q164" si="55">K165+K166</f>
        <v>0</v>
      </c>
      <c r="L164" s="111">
        <f t="shared" si="55"/>
        <v>0</v>
      </c>
      <c r="M164" s="111">
        <f t="shared" si="55"/>
        <v>0</v>
      </c>
      <c r="N164" s="111">
        <f t="shared" si="55"/>
        <v>0</v>
      </c>
      <c r="O164" s="109">
        <f t="shared" si="55"/>
        <v>0</v>
      </c>
      <c r="P164" s="112"/>
      <c r="Q164" s="110">
        <f t="shared" si="55"/>
        <v>0</v>
      </c>
      <c r="R164" s="108">
        <f>R165+R166</f>
        <v>0</v>
      </c>
      <c r="S164" s="109">
        <f t="shared" ref="S164:AC164" si="56">S165+S166</f>
        <v>0</v>
      </c>
      <c r="T164" s="109">
        <f t="shared" si="56"/>
        <v>0</v>
      </c>
      <c r="U164" s="109">
        <f t="shared" si="56"/>
        <v>0</v>
      </c>
      <c r="V164" s="109">
        <f t="shared" si="56"/>
        <v>0</v>
      </c>
      <c r="W164" s="109">
        <f t="shared" si="56"/>
        <v>0</v>
      </c>
      <c r="X164" s="109">
        <f t="shared" si="56"/>
        <v>0</v>
      </c>
      <c r="Y164" s="111">
        <f t="shared" si="56"/>
        <v>0</v>
      </c>
      <c r="Z164" s="486">
        <f t="shared" si="56"/>
        <v>0</v>
      </c>
      <c r="AA164" s="112">
        <f t="shared" si="56"/>
        <v>0</v>
      </c>
      <c r="AB164" s="113">
        <f t="shared" si="56"/>
        <v>0</v>
      </c>
      <c r="AC164" s="732">
        <f t="shared" si="56"/>
        <v>0</v>
      </c>
      <c r="AD164" s="54"/>
      <c r="AE164" s="187"/>
    </row>
    <row r="165" spans="1:31" s="208" customFormat="1" ht="15" hidden="1" customHeight="1" x14ac:dyDescent="0.25">
      <c r="A165" s="125" t="s">
        <v>940</v>
      </c>
      <c r="B165" s="188" t="s">
        <v>938</v>
      </c>
      <c r="C165" s="197"/>
      <c r="D165" s="883" t="s">
        <v>937</v>
      </c>
      <c r="E165" s="883"/>
      <c r="F165" s="476"/>
      <c r="G165" s="614"/>
      <c r="H165" s="200">
        <v>0</v>
      </c>
      <c r="I165" s="200">
        <v>0</v>
      </c>
      <c r="J165" s="200">
        <f t="shared" si="47"/>
        <v>0</v>
      </c>
      <c r="K165" s="198"/>
      <c r="L165" s="191"/>
      <c r="M165" s="191"/>
      <c r="N165" s="191"/>
      <c r="O165" s="192"/>
      <c r="P165" s="193"/>
      <c r="Q165" s="199"/>
      <c r="R165" s="198"/>
      <c r="S165" s="192"/>
      <c r="T165" s="192"/>
      <c r="U165" s="192"/>
      <c r="V165" s="192"/>
      <c r="W165" s="192"/>
      <c r="X165" s="192"/>
      <c r="Y165" s="191"/>
      <c r="Z165" s="484"/>
      <c r="AA165" s="193"/>
      <c r="AB165" s="194"/>
      <c r="AC165" s="646"/>
      <c r="AD165" s="244"/>
      <c r="AE165" s="209"/>
    </row>
    <row r="166" spans="1:31" s="208" customFormat="1" ht="15" hidden="1" customHeight="1" x14ac:dyDescent="0.25">
      <c r="A166" s="125" t="s">
        <v>833</v>
      </c>
      <c r="B166" s="188" t="s">
        <v>939</v>
      </c>
      <c r="C166" s="197"/>
      <c r="D166" s="883" t="s">
        <v>834</v>
      </c>
      <c r="E166" s="883"/>
      <c r="F166" s="476"/>
      <c r="G166" s="614"/>
      <c r="H166" s="200">
        <v>0</v>
      </c>
      <c r="I166" s="200">
        <v>0</v>
      </c>
      <c r="J166" s="200">
        <f t="shared" si="47"/>
        <v>0</v>
      </c>
      <c r="K166" s="198"/>
      <c r="L166" s="191"/>
      <c r="M166" s="191"/>
      <c r="N166" s="191"/>
      <c r="O166" s="192"/>
      <c r="P166" s="193"/>
      <c r="Q166" s="199"/>
      <c r="R166" s="198"/>
      <c r="S166" s="192"/>
      <c r="T166" s="192"/>
      <c r="U166" s="192"/>
      <c r="V166" s="192"/>
      <c r="W166" s="192"/>
      <c r="X166" s="192"/>
      <c r="Y166" s="191"/>
      <c r="Z166" s="484"/>
      <c r="AA166" s="193"/>
      <c r="AB166" s="194"/>
      <c r="AC166" s="646"/>
      <c r="AD166" s="244"/>
      <c r="AE166" s="209"/>
    </row>
    <row r="167" spans="1:31" s="41" customFormat="1" ht="15" hidden="1" customHeight="1" x14ac:dyDescent="0.25">
      <c r="A167" s="125" t="s">
        <v>55</v>
      </c>
      <c r="B167" s="106" t="s">
        <v>748</v>
      </c>
      <c r="C167" s="881" t="s">
        <v>941</v>
      </c>
      <c r="D167" s="882"/>
      <c r="E167" s="882"/>
      <c r="F167" s="475"/>
      <c r="G167" s="613"/>
      <c r="H167" s="107">
        <v>0</v>
      </c>
      <c r="I167" s="773">
        <v>0</v>
      </c>
      <c r="J167" s="107">
        <f t="shared" si="47"/>
        <v>0</v>
      </c>
      <c r="K167" s="108"/>
      <c r="L167" s="111"/>
      <c r="M167" s="111"/>
      <c r="N167" s="111"/>
      <c r="O167" s="109"/>
      <c r="P167" s="112"/>
      <c r="Q167" s="110"/>
      <c r="R167" s="108"/>
      <c r="S167" s="109"/>
      <c r="T167" s="109"/>
      <c r="U167" s="109"/>
      <c r="V167" s="109"/>
      <c r="W167" s="109"/>
      <c r="X167" s="109"/>
      <c r="Y167" s="111"/>
      <c r="Z167" s="486"/>
      <c r="AA167" s="112"/>
      <c r="AB167" s="113"/>
      <c r="AC167" s="732"/>
      <c r="AD167" s="54"/>
      <c r="AE167" s="187"/>
    </row>
    <row r="168" spans="1:31" s="41" customFormat="1" x14ac:dyDescent="0.25">
      <c r="A168" s="125" t="s">
        <v>56</v>
      </c>
      <c r="B168" s="106" t="s">
        <v>749</v>
      </c>
      <c r="C168" s="881" t="s">
        <v>57</v>
      </c>
      <c r="D168" s="882"/>
      <c r="E168" s="882"/>
      <c r="F168" s="475">
        <f>F171</f>
        <v>120000</v>
      </c>
      <c r="G168" s="613">
        <f>G170+G171</f>
        <v>170386</v>
      </c>
      <c r="H168" s="107">
        <v>249398</v>
      </c>
      <c r="I168" s="773">
        <v>249398</v>
      </c>
      <c r="J168" s="107">
        <f>SUM(R168:AC168)</f>
        <v>249398</v>
      </c>
      <c r="K168" s="108">
        <f>K169+K170+K171</f>
        <v>103120</v>
      </c>
      <c r="L168" s="111">
        <f t="shared" ref="L168:Q168" si="57">L169+L170+L171</f>
        <v>0</v>
      </c>
      <c r="M168" s="111">
        <f t="shared" si="57"/>
        <v>0</v>
      </c>
      <c r="N168" s="111">
        <f t="shared" si="57"/>
        <v>0</v>
      </c>
      <c r="O168" s="109">
        <f>O169+O170+O171</f>
        <v>146278</v>
      </c>
      <c r="P168" s="112"/>
      <c r="Q168" s="110">
        <f t="shared" si="57"/>
        <v>0</v>
      </c>
      <c r="R168" s="108">
        <f>R169+R170+R171</f>
        <v>2</v>
      </c>
      <c r="S168" s="109">
        <f t="shared" ref="S168:AC168" si="58">S169+S170+S171</f>
        <v>0</v>
      </c>
      <c r="T168" s="109">
        <f t="shared" si="58"/>
        <v>146278</v>
      </c>
      <c r="U168" s="109">
        <f t="shared" si="58"/>
        <v>0</v>
      </c>
      <c r="V168" s="109">
        <f t="shared" si="58"/>
        <v>0</v>
      </c>
      <c r="W168" s="109">
        <f t="shared" si="58"/>
        <v>0</v>
      </c>
      <c r="X168" s="109">
        <f t="shared" si="58"/>
        <v>24106</v>
      </c>
      <c r="Y168" s="111">
        <f t="shared" si="58"/>
        <v>79001</v>
      </c>
      <c r="Z168" s="489">
        <f t="shared" si="58"/>
        <v>1</v>
      </c>
      <c r="AA168" s="112">
        <f t="shared" si="58"/>
        <v>0</v>
      </c>
      <c r="AB168" s="113">
        <f t="shared" si="58"/>
        <v>0</v>
      </c>
      <c r="AC168" s="732">
        <f t="shared" si="58"/>
        <v>10</v>
      </c>
      <c r="AD168" s="54"/>
      <c r="AE168" s="187"/>
    </row>
    <row r="169" spans="1:31" ht="15" customHeight="1" x14ac:dyDescent="0.25">
      <c r="B169" s="55"/>
      <c r="C169" s="2"/>
      <c r="D169" s="850" t="s">
        <v>411</v>
      </c>
      <c r="E169" s="850"/>
      <c r="F169" s="467"/>
      <c r="G169" s="606"/>
      <c r="H169" s="78">
        <v>0</v>
      </c>
      <c r="I169" s="78">
        <v>0</v>
      </c>
      <c r="J169" s="78">
        <f t="shared" si="47"/>
        <v>0</v>
      </c>
      <c r="K169" s="74"/>
      <c r="L169" s="42"/>
      <c r="M169" s="42"/>
      <c r="N169" s="42"/>
      <c r="O169" s="1"/>
      <c r="P169" s="80"/>
      <c r="Q169" s="75"/>
      <c r="R169" s="74"/>
      <c r="S169" s="1"/>
      <c r="T169" s="1"/>
      <c r="U169" s="1"/>
      <c r="V169" s="1"/>
      <c r="W169" s="1"/>
      <c r="X169" s="1"/>
      <c r="Y169" s="42"/>
      <c r="Z169" s="487"/>
      <c r="AA169" s="80"/>
      <c r="AB169" s="44"/>
      <c r="AC169" s="718"/>
      <c r="AD169" s="56"/>
      <c r="AE169" s="187"/>
    </row>
    <row r="170" spans="1:31" ht="15" customHeight="1" x14ac:dyDescent="0.25">
      <c r="B170" s="55"/>
      <c r="C170" s="2"/>
      <c r="D170" s="850" t="s">
        <v>337</v>
      </c>
      <c r="E170" s="850"/>
      <c r="F170" s="467"/>
      <c r="G170" s="606">
        <v>24100</v>
      </c>
      <c r="H170" s="78">
        <v>24100</v>
      </c>
      <c r="I170" s="78">
        <v>24100</v>
      </c>
      <c r="J170" s="78">
        <f>SUM(R170:AC170)</f>
        <v>24100</v>
      </c>
      <c r="K170" s="74">
        <f>J170</f>
        <v>24100</v>
      </c>
      <c r="L170" s="42"/>
      <c r="M170" s="42"/>
      <c r="N170" s="42"/>
      <c r="O170" s="1"/>
      <c r="P170" s="80"/>
      <c r="Q170" s="75"/>
      <c r="R170" s="74"/>
      <c r="S170" s="1"/>
      <c r="T170" s="1"/>
      <c r="U170" s="1"/>
      <c r="V170" s="1"/>
      <c r="W170" s="1"/>
      <c r="X170" s="1">
        <v>24100</v>
      </c>
      <c r="Y170" s="42"/>
      <c r="Z170" s="487"/>
      <c r="AA170" s="80"/>
      <c r="AB170" s="44"/>
      <c r="AC170" s="718"/>
      <c r="AD170" s="56"/>
      <c r="AE170" s="187"/>
    </row>
    <row r="171" spans="1:31" x14ac:dyDescent="0.25">
      <c r="B171" s="57"/>
      <c r="C171" s="20"/>
      <c r="D171" s="886" t="s">
        <v>338</v>
      </c>
      <c r="E171" s="886"/>
      <c r="F171" s="476">
        <v>120000</v>
      </c>
      <c r="G171" s="614">
        <v>146286</v>
      </c>
      <c r="H171" s="200">
        <v>225298</v>
      </c>
      <c r="I171" s="200">
        <v>225298</v>
      </c>
      <c r="J171" s="200">
        <f>SUM(J172:J174)</f>
        <v>225298</v>
      </c>
      <c r="K171" s="198">
        <f>K172+K173</f>
        <v>79020</v>
      </c>
      <c r="L171" s="42"/>
      <c r="M171" s="42"/>
      <c r="N171" s="42"/>
      <c r="O171" s="1">
        <f>O172+O173+O174</f>
        <v>146278</v>
      </c>
      <c r="P171" s="80"/>
      <c r="Q171" s="75"/>
      <c r="R171" s="198">
        <f>R172+R173+R174</f>
        <v>2</v>
      </c>
      <c r="S171" s="192">
        <f t="shared" ref="S171:AC171" si="59">S172+S173+S174</f>
        <v>0</v>
      </c>
      <c r="T171" s="192">
        <f t="shared" si="59"/>
        <v>146278</v>
      </c>
      <c r="U171" s="192">
        <f t="shared" si="59"/>
        <v>0</v>
      </c>
      <c r="V171" s="192">
        <f t="shared" si="59"/>
        <v>0</v>
      </c>
      <c r="W171" s="192">
        <f t="shared" si="59"/>
        <v>0</v>
      </c>
      <c r="X171" s="192">
        <f t="shared" si="59"/>
        <v>6</v>
      </c>
      <c r="Y171" s="192">
        <f t="shared" si="59"/>
        <v>79001</v>
      </c>
      <c r="Z171" s="193">
        <f t="shared" si="59"/>
        <v>1</v>
      </c>
      <c r="AA171" s="193">
        <f t="shared" si="59"/>
        <v>0</v>
      </c>
      <c r="AB171" s="194">
        <f t="shared" si="59"/>
        <v>0</v>
      </c>
      <c r="AC171" s="191">
        <f t="shared" si="59"/>
        <v>10</v>
      </c>
      <c r="AD171" s="56"/>
      <c r="AE171" s="187"/>
    </row>
    <row r="172" spans="1:31" x14ac:dyDescent="0.25">
      <c r="B172" s="55"/>
      <c r="C172" s="2"/>
      <c r="D172" s="492"/>
      <c r="E172" s="522" t="s">
        <v>1050</v>
      </c>
      <c r="F172" s="467"/>
      <c r="G172" s="615"/>
      <c r="H172" s="523">
        <v>20</v>
      </c>
      <c r="I172" s="523">
        <v>20</v>
      </c>
      <c r="J172" s="523">
        <f>SUM(R172:AC172)</f>
        <v>20</v>
      </c>
      <c r="K172" s="74">
        <f>J172</f>
        <v>20</v>
      </c>
      <c r="L172" s="42"/>
      <c r="M172" s="42"/>
      <c r="N172" s="42"/>
      <c r="O172" s="1"/>
      <c r="P172" s="80"/>
      <c r="Q172" s="75"/>
      <c r="R172" s="74">
        <v>2</v>
      </c>
      <c r="S172" s="1"/>
      <c r="T172" s="1"/>
      <c r="U172" s="1"/>
      <c r="V172" s="1"/>
      <c r="W172" s="1"/>
      <c r="X172" s="1">
        <v>6</v>
      </c>
      <c r="Y172" s="42">
        <v>1</v>
      </c>
      <c r="Z172" s="487">
        <v>1</v>
      </c>
      <c r="AA172" s="80"/>
      <c r="AB172" s="44"/>
      <c r="AC172" s="718">
        <v>10</v>
      </c>
      <c r="AD172" s="56"/>
      <c r="AE172" s="187"/>
    </row>
    <row r="173" spans="1:31" x14ac:dyDescent="0.25">
      <c r="B173" s="55"/>
      <c r="C173" s="2"/>
      <c r="D173" s="492"/>
      <c r="E173" s="522" t="s">
        <v>1052</v>
      </c>
      <c r="F173" s="467"/>
      <c r="G173" s="606"/>
      <c r="H173" s="78">
        <v>79000</v>
      </c>
      <c r="I173" s="78">
        <v>79000</v>
      </c>
      <c r="J173" s="78">
        <f>SUM(R173:AC173)</f>
        <v>79000</v>
      </c>
      <c r="K173" s="74">
        <f>J173</f>
        <v>79000</v>
      </c>
      <c r="L173" s="42"/>
      <c r="M173" s="42"/>
      <c r="N173" s="42"/>
      <c r="O173" s="1"/>
      <c r="P173" s="80"/>
      <c r="Q173" s="75"/>
      <c r="R173" s="74"/>
      <c r="S173" s="1"/>
      <c r="T173" s="1"/>
      <c r="U173" s="1"/>
      <c r="V173" s="1"/>
      <c r="W173" s="1"/>
      <c r="X173" s="1"/>
      <c r="Y173" s="42">
        <v>79000</v>
      </c>
      <c r="Z173" s="487"/>
      <c r="AA173" s="80"/>
      <c r="AB173" s="44"/>
      <c r="AC173" s="718"/>
      <c r="AD173" s="56"/>
      <c r="AE173" s="187"/>
    </row>
    <row r="174" spans="1:31" ht="15.75" thickBot="1" x14ac:dyDescent="0.3">
      <c r="B174" s="519"/>
      <c r="C174" s="520"/>
      <c r="D174" s="521"/>
      <c r="E174" s="524" t="s">
        <v>1051</v>
      </c>
      <c r="F174" s="526"/>
      <c r="G174" s="616"/>
      <c r="H174" s="527">
        <v>146278</v>
      </c>
      <c r="I174" s="527">
        <v>146278</v>
      </c>
      <c r="J174" s="527">
        <f>SUM(R174:AC174)</f>
        <v>146278</v>
      </c>
      <c r="K174" s="306"/>
      <c r="L174" s="309"/>
      <c r="M174" s="309"/>
      <c r="N174" s="309"/>
      <c r="O174" s="307">
        <f>J174</f>
        <v>146278</v>
      </c>
      <c r="P174" s="308"/>
      <c r="Q174" s="525"/>
      <c r="R174" s="306"/>
      <c r="S174" s="307"/>
      <c r="T174" s="307">
        <v>146278</v>
      </c>
      <c r="U174" s="307"/>
      <c r="V174" s="307"/>
      <c r="W174" s="307"/>
      <c r="X174" s="307"/>
      <c r="Y174" s="309"/>
      <c r="Z174" s="666"/>
      <c r="AA174" s="308"/>
      <c r="AB174" s="310"/>
      <c r="AC174" s="733"/>
      <c r="AD174" s="56"/>
      <c r="AE174" s="187"/>
    </row>
    <row r="175" spans="1:31" ht="15.75" thickBot="1" x14ac:dyDescent="0.3">
      <c r="B175" s="99" t="s">
        <v>58</v>
      </c>
      <c r="C175" s="867" t="s">
        <v>59</v>
      </c>
      <c r="D175" s="875"/>
      <c r="E175" s="875"/>
      <c r="F175" s="464"/>
      <c r="G175" s="603">
        <f>G177</f>
        <v>350000</v>
      </c>
      <c r="H175" s="84">
        <v>350000</v>
      </c>
      <c r="I175" s="770">
        <v>350000</v>
      </c>
      <c r="J175" s="84">
        <f t="shared" si="47"/>
        <v>600000</v>
      </c>
      <c r="K175" s="85">
        <f t="shared" ref="K175:Q175" si="60">K176+K177+K180+K181+K184</f>
        <v>0</v>
      </c>
      <c r="L175" s="88">
        <f t="shared" si="60"/>
        <v>0</v>
      </c>
      <c r="M175" s="88">
        <f>M176+M177+M180+M181+M184</f>
        <v>600000</v>
      </c>
      <c r="N175" s="88">
        <f t="shared" si="60"/>
        <v>0</v>
      </c>
      <c r="O175" s="86">
        <f t="shared" si="60"/>
        <v>0</v>
      </c>
      <c r="P175" s="89">
        <f>P176+P177+P225</f>
        <v>100000</v>
      </c>
      <c r="Q175" s="87">
        <f t="shared" si="60"/>
        <v>0</v>
      </c>
      <c r="R175" s="85">
        <f>R176+R177+R180+R181+R184</f>
        <v>0</v>
      </c>
      <c r="S175" s="86">
        <f t="shared" ref="S175:AC175" si="61">S176+S177+S180+S181+S184</f>
        <v>0</v>
      </c>
      <c r="T175" s="86">
        <f t="shared" si="61"/>
        <v>0</v>
      </c>
      <c r="U175" s="86">
        <f t="shared" si="61"/>
        <v>0</v>
      </c>
      <c r="V175" s="86">
        <f t="shared" si="61"/>
        <v>0</v>
      </c>
      <c r="W175" s="86">
        <f t="shared" si="61"/>
        <v>0</v>
      </c>
      <c r="X175" s="86">
        <f t="shared" si="61"/>
        <v>350000</v>
      </c>
      <c r="Y175" s="88">
        <f t="shared" si="61"/>
        <v>0</v>
      </c>
      <c r="Z175" s="482">
        <f t="shared" si="61"/>
        <v>0</v>
      </c>
      <c r="AA175" s="89">
        <f t="shared" si="61"/>
        <v>0</v>
      </c>
      <c r="AB175" s="90">
        <f t="shared" si="61"/>
        <v>0</v>
      </c>
      <c r="AC175" s="728">
        <f t="shared" si="61"/>
        <v>250000</v>
      </c>
      <c r="AD175" s="52"/>
      <c r="AE175" s="187"/>
    </row>
    <row r="176" spans="1:31" s="18" customFormat="1" ht="15" customHeight="1" x14ac:dyDescent="0.25">
      <c r="A176" s="125" t="s">
        <v>60</v>
      </c>
      <c r="B176" s="114" t="s">
        <v>750</v>
      </c>
      <c r="C176" s="868" t="s">
        <v>412</v>
      </c>
      <c r="D176" s="869"/>
      <c r="E176" s="869"/>
      <c r="F176" s="465"/>
      <c r="G176" s="604"/>
      <c r="H176" s="92">
        <v>0</v>
      </c>
      <c r="I176" s="772">
        <v>0</v>
      </c>
      <c r="J176" s="92">
        <f t="shared" si="47"/>
        <v>0</v>
      </c>
      <c r="K176" s="93"/>
      <c r="L176" s="96"/>
      <c r="M176" s="96"/>
      <c r="N176" s="96"/>
      <c r="O176" s="94"/>
      <c r="P176" s="97"/>
      <c r="Q176" s="95"/>
      <c r="R176" s="93"/>
      <c r="S176" s="94"/>
      <c r="T176" s="94"/>
      <c r="U176" s="94"/>
      <c r="V176" s="94"/>
      <c r="W176" s="94"/>
      <c r="X176" s="94"/>
      <c r="Y176" s="96"/>
      <c r="Z176" s="485"/>
      <c r="AA176" s="97"/>
      <c r="AB176" s="98"/>
      <c r="AC176" s="731"/>
      <c r="AD176" s="52"/>
      <c r="AE176" s="187"/>
    </row>
    <row r="177" spans="1:31" s="18" customFormat="1" ht="15" customHeight="1" x14ac:dyDescent="0.25">
      <c r="A177" s="125" t="s">
        <v>61</v>
      </c>
      <c r="B177" s="91" t="s">
        <v>751</v>
      </c>
      <c r="C177" s="870" t="s">
        <v>62</v>
      </c>
      <c r="D177" s="871"/>
      <c r="E177" s="871"/>
      <c r="F177" s="469"/>
      <c r="G177" s="607">
        <f>G178</f>
        <v>350000</v>
      </c>
      <c r="H177" s="92">
        <v>350000</v>
      </c>
      <c r="I177" s="772">
        <v>350000</v>
      </c>
      <c r="J177" s="92">
        <f t="shared" si="47"/>
        <v>600000</v>
      </c>
      <c r="K177" s="93">
        <f t="shared" ref="K177:Q177" si="62">K178+K179</f>
        <v>0</v>
      </c>
      <c r="L177" s="96">
        <f t="shared" si="62"/>
        <v>0</v>
      </c>
      <c r="M177" s="96">
        <f>M178+M179</f>
        <v>600000</v>
      </c>
      <c r="N177" s="96">
        <f t="shared" si="62"/>
        <v>0</v>
      </c>
      <c r="O177" s="94">
        <f t="shared" si="62"/>
        <v>0</v>
      </c>
      <c r="P177" s="97"/>
      <c r="Q177" s="95">
        <f t="shared" si="62"/>
        <v>0</v>
      </c>
      <c r="R177" s="93">
        <f>R178+R179</f>
        <v>0</v>
      </c>
      <c r="S177" s="94">
        <f t="shared" ref="S177:AC177" si="63">S178+S179</f>
        <v>0</v>
      </c>
      <c r="T177" s="94">
        <f t="shared" si="63"/>
        <v>0</v>
      </c>
      <c r="U177" s="94">
        <f t="shared" si="63"/>
        <v>0</v>
      </c>
      <c r="V177" s="94">
        <f t="shared" si="63"/>
        <v>0</v>
      </c>
      <c r="W177" s="94">
        <f t="shared" si="63"/>
        <v>0</v>
      </c>
      <c r="X177" s="94">
        <f t="shared" si="63"/>
        <v>350000</v>
      </c>
      <c r="Y177" s="96">
        <f t="shared" si="63"/>
        <v>0</v>
      </c>
      <c r="Z177" s="485">
        <f t="shared" si="63"/>
        <v>0</v>
      </c>
      <c r="AA177" s="97">
        <f t="shared" si="63"/>
        <v>0</v>
      </c>
      <c r="AB177" s="98">
        <f t="shared" si="63"/>
        <v>0</v>
      </c>
      <c r="AC177" s="731">
        <f t="shared" si="63"/>
        <v>250000</v>
      </c>
      <c r="AD177" s="52"/>
      <c r="AE177" s="187"/>
    </row>
    <row r="178" spans="1:31" ht="15" customHeight="1" thickBot="1" x14ac:dyDescent="0.3">
      <c r="B178" s="55"/>
      <c r="C178" s="2"/>
      <c r="D178" s="850" t="s">
        <v>339</v>
      </c>
      <c r="E178" s="850"/>
      <c r="F178" s="467"/>
      <c r="G178" s="606">
        <v>350000</v>
      </c>
      <c r="H178" s="78">
        <v>350000</v>
      </c>
      <c r="I178" s="78">
        <v>350000</v>
      </c>
      <c r="J178" s="78">
        <f t="shared" si="47"/>
        <v>600000</v>
      </c>
      <c r="K178" s="74"/>
      <c r="L178" s="42"/>
      <c r="M178" s="42">
        <f>J178</f>
        <v>600000</v>
      </c>
      <c r="N178" s="42"/>
      <c r="O178" s="1"/>
      <c r="P178" s="80"/>
      <c r="Q178" s="75"/>
      <c r="R178" s="74"/>
      <c r="S178" s="1"/>
      <c r="T178" s="1"/>
      <c r="U178" s="1"/>
      <c r="V178" s="1"/>
      <c r="W178" s="1"/>
      <c r="X178" s="1">
        <v>350000</v>
      </c>
      <c r="Y178" s="42"/>
      <c r="Z178" s="487"/>
      <c r="AA178" s="80"/>
      <c r="AB178" s="44"/>
      <c r="AC178" s="718">
        <v>250000</v>
      </c>
      <c r="AD178" s="56"/>
      <c r="AE178" s="187"/>
    </row>
    <row r="179" spans="1:31" ht="15" hidden="1" customHeight="1" x14ac:dyDescent="0.25">
      <c r="B179" s="55"/>
      <c r="C179" s="2"/>
      <c r="D179" s="850" t="s">
        <v>340</v>
      </c>
      <c r="E179" s="850"/>
      <c r="F179" s="467"/>
      <c r="G179" s="606"/>
      <c r="H179" s="78">
        <v>0</v>
      </c>
      <c r="I179" s="78">
        <v>0</v>
      </c>
      <c r="J179" s="78">
        <f t="shared" si="47"/>
        <v>0</v>
      </c>
      <c r="K179" s="74"/>
      <c r="L179" s="42"/>
      <c r="M179" s="42"/>
      <c r="N179" s="42"/>
      <c r="O179" s="1"/>
      <c r="P179" s="80"/>
      <c r="Q179" s="75"/>
      <c r="R179" s="74"/>
      <c r="S179" s="1"/>
      <c r="T179" s="1"/>
      <c r="U179" s="1"/>
      <c r="V179" s="1"/>
      <c r="W179" s="1"/>
      <c r="X179" s="1"/>
      <c r="Y179" s="42"/>
      <c r="Z179" s="487"/>
      <c r="AA179" s="80"/>
      <c r="AB179" s="44"/>
      <c r="AC179" s="718"/>
      <c r="AD179" s="56"/>
      <c r="AE179" s="187"/>
    </row>
    <row r="180" spans="1:31" s="18" customFormat="1" ht="15" hidden="1" customHeight="1" x14ac:dyDescent="0.25">
      <c r="A180" s="125" t="s">
        <v>63</v>
      </c>
      <c r="B180" s="91" t="s">
        <v>752</v>
      </c>
      <c r="C180" s="873" t="s">
        <v>413</v>
      </c>
      <c r="D180" s="874"/>
      <c r="E180" s="874"/>
      <c r="F180" s="469"/>
      <c r="G180" s="607"/>
      <c r="H180" s="92">
        <v>0</v>
      </c>
      <c r="I180" s="772">
        <v>0</v>
      </c>
      <c r="J180" s="92">
        <f t="shared" si="47"/>
        <v>0</v>
      </c>
      <c r="K180" s="93"/>
      <c r="L180" s="96"/>
      <c r="M180" s="96"/>
      <c r="N180" s="96"/>
      <c r="O180" s="94"/>
      <c r="P180" s="97"/>
      <c r="Q180" s="95"/>
      <c r="R180" s="93"/>
      <c r="S180" s="94"/>
      <c r="T180" s="94"/>
      <c r="U180" s="94"/>
      <c r="V180" s="94"/>
      <c r="W180" s="94"/>
      <c r="X180" s="94"/>
      <c r="Y180" s="96"/>
      <c r="Z180" s="490"/>
      <c r="AA180" s="97"/>
      <c r="AB180" s="98"/>
      <c r="AC180" s="731"/>
      <c r="AD180" s="52"/>
      <c r="AE180" s="187"/>
    </row>
    <row r="181" spans="1:31" s="18" customFormat="1" ht="15" hidden="1" customHeight="1" x14ac:dyDescent="0.25">
      <c r="A181" s="125" t="s">
        <v>64</v>
      </c>
      <c r="B181" s="91" t="s">
        <v>753</v>
      </c>
      <c r="C181" s="873" t="s">
        <v>65</v>
      </c>
      <c r="D181" s="874"/>
      <c r="E181" s="874"/>
      <c r="F181" s="469"/>
      <c r="G181" s="607"/>
      <c r="H181" s="92">
        <v>0</v>
      </c>
      <c r="I181" s="772">
        <v>0</v>
      </c>
      <c r="J181" s="92">
        <f t="shared" si="47"/>
        <v>0</v>
      </c>
      <c r="K181" s="93">
        <f t="shared" ref="K181:Q181" si="64">K182+K183</f>
        <v>0</v>
      </c>
      <c r="L181" s="96">
        <f t="shared" si="64"/>
        <v>0</v>
      </c>
      <c r="M181" s="96">
        <f t="shared" si="64"/>
        <v>0</v>
      </c>
      <c r="N181" s="96">
        <f t="shared" si="64"/>
        <v>0</v>
      </c>
      <c r="O181" s="94">
        <f t="shared" si="64"/>
        <v>0</v>
      </c>
      <c r="P181" s="97"/>
      <c r="Q181" s="95">
        <f t="shared" si="64"/>
        <v>0</v>
      </c>
      <c r="R181" s="93">
        <f>R182+R183</f>
        <v>0</v>
      </c>
      <c r="S181" s="94">
        <f t="shared" ref="S181:AC181" si="65">S182+S183</f>
        <v>0</v>
      </c>
      <c r="T181" s="94">
        <f t="shared" si="65"/>
        <v>0</v>
      </c>
      <c r="U181" s="94">
        <f t="shared" si="65"/>
        <v>0</v>
      </c>
      <c r="V181" s="94">
        <f t="shared" si="65"/>
        <v>0</v>
      </c>
      <c r="W181" s="94">
        <f t="shared" si="65"/>
        <v>0</v>
      </c>
      <c r="X181" s="94">
        <f t="shared" si="65"/>
        <v>0</v>
      </c>
      <c r="Y181" s="96">
        <f t="shared" si="65"/>
        <v>0</v>
      </c>
      <c r="Z181" s="490">
        <f t="shared" si="65"/>
        <v>0</v>
      </c>
      <c r="AA181" s="97">
        <f t="shared" si="65"/>
        <v>0</v>
      </c>
      <c r="AB181" s="98">
        <f t="shared" si="65"/>
        <v>0</v>
      </c>
      <c r="AC181" s="731">
        <f t="shared" si="65"/>
        <v>0</v>
      </c>
      <c r="AD181" s="52"/>
      <c r="AE181" s="187"/>
    </row>
    <row r="182" spans="1:31" ht="15" hidden="1" customHeight="1" x14ac:dyDescent="0.25">
      <c r="B182" s="55"/>
      <c r="C182" s="2"/>
      <c r="D182" s="850" t="s">
        <v>341</v>
      </c>
      <c r="E182" s="850"/>
      <c r="F182" s="467"/>
      <c r="G182" s="606"/>
      <c r="H182" s="78">
        <v>0</v>
      </c>
      <c r="I182" s="78">
        <v>0</v>
      </c>
      <c r="J182" s="78">
        <f t="shared" si="47"/>
        <v>0</v>
      </c>
      <c r="K182" s="74"/>
      <c r="L182" s="42"/>
      <c r="M182" s="42"/>
      <c r="N182" s="42"/>
      <c r="O182" s="1"/>
      <c r="P182" s="80"/>
      <c r="Q182" s="75"/>
      <c r="R182" s="74"/>
      <c r="S182" s="1"/>
      <c r="T182" s="1"/>
      <c r="U182" s="1"/>
      <c r="V182" s="1"/>
      <c r="W182" s="1"/>
      <c r="X182" s="1"/>
      <c r="Y182" s="42"/>
      <c r="Z182" s="487"/>
      <c r="AA182" s="80"/>
      <c r="AB182" s="44"/>
      <c r="AC182" s="718"/>
      <c r="AD182" s="56"/>
      <c r="AE182" s="187"/>
    </row>
    <row r="183" spans="1:31" ht="15" hidden="1" customHeight="1" x14ac:dyDescent="0.25">
      <c r="B183" s="55"/>
      <c r="C183" s="2"/>
      <c r="D183" s="850" t="s">
        <v>342</v>
      </c>
      <c r="E183" s="850"/>
      <c r="F183" s="467"/>
      <c r="G183" s="606"/>
      <c r="H183" s="78">
        <v>0</v>
      </c>
      <c r="I183" s="78">
        <v>0</v>
      </c>
      <c r="J183" s="78">
        <f t="shared" si="47"/>
        <v>0</v>
      </c>
      <c r="K183" s="74"/>
      <c r="L183" s="42"/>
      <c r="M183" s="42"/>
      <c r="N183" s="42"/>
      <c r="O183" s="1"/>
      <c r="P183" s="80"/>
      <c r="Q183" s="75"/>
      <c r="R183" s="74"/>
      <c r="S183" s="1"/>
      <c r="T183" s="1"/>
      <c r="U183" s="1"/>
      <c r="V183" s="1"/>
      <c r="W183" s="1"/>
      <c r="X183" s="1"/>
      <c r="Y183" s="42"/>
      <c r="Z183" s="487"/>
      <c r="AA183" s="80"/>
      <c r="AB183" s="44"/>
      <c r="AC183" s="718"/>
      <c r="AD183" s="56"/>
      <c r="AE183" s="187"/>
    </row>
    <row r="184" spans="1:31" s="18" customFormat="1" ht="15.75" hidden="1" customHeight="1" thickBot="1" x14ac:dyDescent="0.3">
      <c r="A184" s="125" t="s">
        <v>66</v>
      </c>
      <c r="B184" s="124" t="s">
        <v>754</v>
      </c>
      <c r="C184" s="884" t="s">
        <v>414</v>
      </c>
      <c r="D184" s="885"/>
      <c r="E184" s="885"/>
      <c r="F184" s="477"/>
      <c r="G184" s="617"/>
      <c r="H184" s="92">
        <v>0</v>
      </c>
      <c r="I184" s="772">
        <v>0</v>
      </c>
      <c r="J184" s="92">
        <f t="shared" si="47"/>
        <v>0</v>
      </c>
      <c r="K184" s="93"/>
      <c r="L184" s="96"/>
      <c r="M184" s="96"/>
      <c r="N184" s="96"/>
      <c r="O184" s="94"/>
      <c r="P184" s="97"/>
      <c r="Q184" s="95"/>
      <c r="R184" s="93"/>
      <c r="S184" s="94"/>
      <c r="T184" s="94"/>
      <c r="U184" s="94"/>
      <c r="V184" s="94"/>
      <c r="W184" s="94"/>
      <c r="X184" s="94"/>
      <c r="Y184" s="96"/>
      <c r="Z184" s="490"/>
      <c r="AA184" s="97"/>
      <c r="AB184" s="98"/>
      <c r="AC184" s="731"/>
      <c r="AD184" s="52"/>
      <c r="AE184" s="187"/>
    </row>
    <row r="185" spans="1:31" ht="15.75" hidden="1" thickBot="1" x14ac:dyDescent="0.3">
      <c r="B185" s="99" t="s">
        <v>67</v>
      </c>
      <c r="C185" s="867" t="s">
        <v>68</v>
      </c>
      <c r="D185" s="875"/>
      <c r="E185" s="875"/>
      <c r="F185" s="464"/>
      <c r="G185" s="603"/>
      <c r="H185" s="84">
        <v>0</v>
      </c>
      <c r="I185" s="770">
        <v>0</v>
      </c>
      <c r="J185" s="84">
        <f t="shared" si="47"/>
        <v>0</v>
      </c>
      <c r="K185" s="85">
        <f t="shared" ref="K185:Q185" si="66">K186+K187+K188+K189+K199</f>
        <v>0</v>
      </c>
      <c r="L185" s="88">
        <f t="shared" si="66"/>
        <v>0</v>
      </c>
      <c r="M185" s="88">
        <f t="shared" si="66"/>
        <v>0</v>
      </c>
      <c r="N185" s="88">
        <f t="shared" si="66"/>
        <v>0</v>
      </c>
      <c r="O185" s="86">
        <f t="shared" si="66"/>
        <v>0</v>
      </c>
      <c r="P185" s="89"/>
      <c r="Q185" s="87">
        <f t="shared" si="66"/>
        <v>0</v>
      </c>
      <c r="R185" s="85">
        <f>R186+R187+R188+R189+R199</f>
        <v>0</v>
      </c>
      <c r="S185" s="86">
        <f t="shared" ref="S185:AC185" si="67">S186+S187+S188+S189+S199</f>
        <v>0</v>
      </c>
      <c r="T185" s="86">
        <f t="shared" si="67"/>
        <v>0</v>
      </c>
      <c r="U185" s="86">
        <f t="shared" si="67"/>
        <v>0</v>
      </c>
      <c r="V185" s="86">
        <f t="shared" si="67"/>
        <v>0</v>
      </c>
      <c r="W185" s="86">
        <f t="shared" si="67"/>
        <v>0</v>
      </c>
      <c r="X185" s="86">
        <f t="shared" si="67"/>
        <v>0</v>
      </c>
      <c r="Y185" s="88">
        <f t="shared" si="67"/>
        <v>0</v>
      </c>
      <c r="Z185" s="667">
        <f t="shared" si="67"/>
        <v>0</v>
      </c>
      <c r="AA185" s="89">
        <f t="shared" si="67"/>
        <v>0</v>
      </c>
      <c r="AB185" s="90">
        <f t="shared" si="67"/>
        <v>0</v>
      </c>
      <c r="AC185" s="728">
        <f t="shared" si="67"/>
        <v>0</v>
      </c>
      <c r="AD185" s="52"/>
      <c r="AE185" s="187"/>
    </row>
    <row r="186" spans="1:31" s="18" customFormat="1" ht="25.5" hidden="1" customHeight="1" x14ac:dyDescent="0.25">
      <c r="A186" s="125" t="s">
        <v>69</v>
      </c>
      <c r="B186" s="91" t="s">
        <v>755</v>
      </c>
      <c r="C186" s="848" t="s">
        <v>415</v>
      </c>
      <c r="D186" s="849"/>
      <c r="E186" s="849"/>
      <c r="F186" s="470"/>
      <c r="G186" s="608"/>
      <c r="H186" s="92">
        <v>0</v>
      </c>
      <c r="I186" s="772">
        <v>0</v>
      </c>
      <c r="J186" s="92">
        <f t="shared" si="47"/>
        <v>0</v>
      </c>
      <c r="K186" s="93"/>
      <c r="L186" s="96"/>
      <c r="M186" s="96"/>
      <c r="N186" s="96"/>
      <c r="O186" s="94"/>
      <c r="P186" s="97"/>
      <c r="Q186" s="95"/>
      <c r="R186" s="93"/>
      <c r="S186" s="94"/>
      <c r="T186" s="94"/>
      <c r="U186" s="94"/>
      <c r="V186" s="94"/>
      <c r="W186" s="94"/>
      <c r="X186" s="94"/>
      <c r="Y186" s="96"/>
      <c r="Z186" s="490"/>
      <c r="AA186" s="97"/>
      <c r="AB186" s="98"/>
      <c r="AC186" s="731"/>
      <c r="AD186" s="52"/>
      <c r="AE186" s="187"/>
    </row>
    <row r="187" spans="1:31" s="18" customFormat="1" ht="25.5" hidden="1" customHeight="1" x14ac:dyDescent="0.25">
      <c r="A187" s="125" t="s">
        <v>70</v>
      </c>
      <c r="B187" s="91" t="s">
        <v>756</v>
      </c>
      <c r="C187" s="848" t="s">
        <v>71</v>
      </c>
      <c r="D187" s="849"/>
      <c r="E187" s="849"/>
      <c r="F187" s="470"/>
      <c r="G187" s="608"/>
      <c r="H187" s="92">
        <v>0</v>
      </c>
      <c r="I187" s="772">
        <v>0</v>
      </c>
      <c r="J187" s="92">
        <f t="shared" si="47"/>
        <v>0</v>
      </c>
      <c r="K187" s="93"/>
      <c r="L187" s="96"/>
      <c r="M187" s="96"/>
      <c r="N187" s="96"/>
      <c r="O187" s="94"/>
      <c r="P187" s="97"/>
      <c r="Q187" s="95"/>
      <c r="R187" s="93"/>
      <c r="S187" s="94"/>
      <c r="T187" s="94"/>
      <c r="U187" s="94"/>
      <c r="V187" s="94"/>
      <c r="W187" s="94"/>
      <c r="X187" s="94"/>
      <c r="Y187" s="96"/>
      <c r="Z187" s="490"/>
      <c r="AA187" s="97"/>
      <c r="AB187" s="98"/>
      <c r="AC187" s="731"/>
      <c r="AD187" s="52"/>
      <c r="AE187" s="187"/>
    </row>
    <row r="188" spans="1:31" s="18" customFormat="1" ht="25.5" hidden="1" customHeight="1" x14ac:dyDescent="0.25">
      <c r="A188" s="125" t="s">
        <v>72</v>
      </c>
      <c r="B188" s="91" t="s">
        <v>757</v>
      </c>
      <c r="C188" s="848" t="s">
        <v>73</v>
      </c>
      <c r="D188" s="849"/>
      <c r="E188" s="849"/>
      <c r="F188" s="470"/>
      <c r="G188" s="608"/>
      <c r="H188" s="92">
        <v>0</v>
      </c>
      <c r="I188" s="772">
        <v>0</v>
      </c>
      <c r="J188" s="92">
        <f t="shared" si="47"/>
        <v>0</v>
      </c>
      <c r="K188" s="93"/>
      <c r="L188" s="96"/>
      <c r="M188" s="96"/>
      <c r="N188" s="96"/>
      <c r="O188" s="94"/>
      <c r="P188" s="97"/>
      <c r="Q188" s="95"/>
      <c r="R188" s="93"/>
      <c r="S188" s="94"/>
      <c r="T188" s="94"/>
      <c r="U188" s="94"/>
      <c r="V188" s="94"/>
      <c r="W188" s="94"/>
      <c r="X188" s="94"/>
      <c r="Y188" s="96"/>
      <c r="Z188" s="490"/>
      <c r="AA188" s="97"/>
      <c r="AB188" s="98"/>
      <c r="AC188" s="731"/>
      <c r="AD188" s="52"/>
      <c r="AE188" s="187"/>
    </row>
    <row r="189" spans="1:31" s="18" customFormat="1" ht="25.5" hidden="1" customHeight="1" x14ac:dyDescent="0.25">
      <c r="A189" s="125" t="s">
        <v>74</v>
      </c>
      <c r="B189" s="91" t="s">
        <v>758</v>
      </c>
      <c r="C189" s="848" t="s">
        <v>605</v>
      </c>
      <c r="D189" s="849"/>
      <c r="E189" s="849"/>
      <c r="F189" s="470"/>
      <c r="G189" s="608"/>
      <c r="H189" s="92">
        <v>0</v>
      </c>
      <c r="I189" s="772">
        <v>0</v>
      </c>
      <c r="J189" s="92">
        <f t="shared" si="47"/>
        <v>0</v>
      </c>
      <c r="K189" s="93">
        <f t="shared" ref="K189:Q189" si="68">K190+K191+K192+K193+K194+K195+K196+K197+K198</f>
        <v>0</v>
      </c>
      <c r="L189" s="96">
        <f t="shared" si="68"/>
        <v>0</v>
      </c>
      <c r="M189" s="96">
        <f t="shared" si="68"/>
        <v>0</v>
      </c>
      <c r="N189" s="96">
        <f t="shared" si="68"/>
        <v>0</v>
      </c>
      <c r="O189" s="94">
        <f t="shared" si="68"/>
        <v>0</v>
      </c>
      <c r="P189" s="97"/>
      <c r="Q189" s="95">
        <f t="shared" si="68"/>
        <v>0</v>
      </c>
      <c r="R189" s="93">
        <f>R190+R191+R192+R193+R194+R195+R196+R197+R198</f>
        <v>0</v>
      </c>
      <c r="S189" s="94">
        <f t="shared" ref="S189:AC189" si="69">S190+S191+S192+S193+S194+S195+S196+S197+S198</f>
        <v>0</v>
      </c>
      <c r="T189" s="94">
        <f t="shared" si="69"/>
        <v>0</v>
      </c>
      <c r="U189" s="94">
        <f t="shared" si="69"/>
        <v>0</v>
      </c>
      <c r="V189" s="94">
        <f t="shared" si="69"/>
        <v>0</v>
      </c>
      <c r="W189" s="94">
        <f t="shared" si="69"/>
        <v>0</v>
      </c>
      <c r="X189" s="94">
        <f t="shared" si="69"/>
        <v>0</v>
      </c>
      <c r="Y189" s="96">
        <f t="shared" si="69"/>
        <v>0</v>
      </c>
      <c r="Z189" s="490">
        <f t="shared" si="69"/>
        <v>0</v>
      </c>
      <c r="AA189" s="97">
        <f t="shared" si="69"/>
        <v>0</v>
      </c>
      <c r="AB189" s="98">
        <f t="shared" si="69"/>
        <v>0</v>
      </c>
      <c r="AC189" s="731">
        <f t="shared" si="69"/>
        <v>0</v>
      </c>
      <c r="AD189" s="52"/>
      <c r="AE189" s="187"/>
    </row>
    <row r="190" spans="1:31" ht="15" hidden="1" customHeight="1" x14ac:dyDescent="0.25">
      <c r="B190" s="55"/>
      <c r="C190" s="2"/>
      <c r="D190" s="850" t="s">
        <v>416</v>
      </c>
      <c r="E190" s="850"/>
      <c r="F190" s="467"/>
      <c r="G190" s="606"/>
      <c r="H190" s="78">
        <v>0</v>
      </c>
      <c r="I190" s="78">
        <v>0</v>
      </c>
      <c r="J190" s="78">
        <f t="shared" si="47"/>
        <v>0</v>
      </c>
      <c r="K190" s="74"/>
      <c r="L190" s="42"/>
      <c r="M190" s="42"/>
      <c r="N190" s="42"/>
      <c r="O190" s="1"/>
      <c r="P190" s="80"/>
      <c r="Q190" s="75"/>
      <c r="R190" s="74"/>
      <c r="S190" s="1"/>
      <c r="T190" s="1"/>
      <c r="U190" s="1"/>
      <c r="V190" s="1"/>
      <c r="W190" s="1"/>
      <c r="X190" s="1"/>
      <c r="Y190" s="42"/>
      <c r="Z190" s="487"/>
      <c r="AA190" s="80"/>
      <c r="AB190" s="44"/>
      <c r="AC190" s="718"/>
      <c r="AD190" s="56"/>
      <c r="AE190" s="187"/>
    </row>
    <row r="191" spans="1:31" ht="15" hidden="1" customHeight="1" x14ac:dyDescent="0.25">
      <c r="B191" s="55"/>
      <c r="C191" s="2"/>
      <c r="D191" s="850" t="s">
        <v>418</v>
      </c>
      <c r="E191" s="850"/>
      <c r="F191" s="467"/>
      <c r="G191" s="606"/>
      <c r="H191" s="78">
        <v>0</v>
      </c>
      <c r="I191" s="78">
        <v>0</v>
      </c>
      <c r="J191" s="78">
        <f t="shared" si="47"/>
        <v>0</v>
      </c>
      <c r="K191" s="74"/>
      <c r="L191" s="42"/>
      <c r="M191" s="42"/>
      <c r="N191" s="42"/>
      <c r="O191" s="1"/>
      <c r="P191" s="80"/>
      <c r="Q191" s="75"/>
      <c r="R191" s="74"/>
      <c r="S191" s="1"/>
      <c r="T191" s="1"/>
      <c r="U191" s="1"/>
      <c r="V191" s="1"/>
      <c r="W191" s="1"/>
      <c r="X191" s="1"/>
      <c r="Y191" s="42"/>
      <c r="Z191" s="487"/>
      <c r="AA191" s="80"/>
      <c r="AB191" s="44"/>
      <c r="AC191" s="718"/>
      <c r="AD191" s="56"/>
      <c r="AE191" s="187"/>
    </row>
    <row r="192" spans="1:31" ht="15" hidden="1" customHeight="1" x14ac:dyDescent="0.25">
      <c r="B192" s="55"/>
      <c r="C192" s="2"/>
      <c r="D192" s="850" t="s">
        <v>419</v>
      </c>
      <c r="E192" s="850"/>
      <c r="F192" s="467"/>
      <c r="G192" s="606"/>
      <c r="H192" s="78">
        <v>0</v>
      </c>
      <c r="I192" s="78">
        <v>0</v>
      </c>
      <c r="J192" s="78">
        <f t="shared" si="47"/>
        <v>0</v>
      </c>
      <c r="K192" s="74"/>
      <c r="L192" s="42"/>
      <c r="M192" s="42"/>
      <c r="N192" s="42"/>
      <c r="O192" s="1"/>
      <c r="P192" s="80"/>
      <c r="Q192" s="75"/>
      <c r="R192" s="74"/>
      <c r="S192" s="1"/>
      <c r="T192" s="1"/>
      <c r="U192" s="1"/>
      <c r="V192" s="1"/>
      <c r="W192" s="1"/>
      <c r="X192" s="1"/>
      <c r="Y192" s="42"/>
      <c r="Z192" s="487"/>
      <c r="AA192" s="80"/>
      <c r="AB192" s="44"/>
      <c r="AC192" s="718"/>
      <c r="AD192" s="56"/>
      <c r="AE192" s="187"/>
    </row>
    <row r="193" spans="1:31" ht="15" hidden="1" customHeight="1" x14ac:dyDescent="0.25">
      <c r="B193" s="55"/>
      <c r="C193" s="2"/>
      <c r="D193" s="850" t="s">
        <v>417</v>
      </c>
      <c r="E193" s="850"/>
      <c r="F193" s="467"/>
      <c r="G193" s="606"/>
      <c r="H193" s="78">
        <v>0</v>
      </c>
      <c r="I193" s="78">
        <v>0</v>
      </c>
      <c r="J193" s="78">
        <f t="shared" si="47"/>
        <v>0</v>
      </c>
      <c r="K193" s="74"/>
      <c r="L193" s="42"/>
      <c r="M193" s="42"/>
      <c r="N193" s="42"/>
      <c r="O193" s="1"/>
      <c r="P193" s="80"/>
      <c r="Q193" s="75"/>
      <c r="R193" s="74"/>
      <c r="S193" s="1"/>
      <c r="T193" s="1"/>
      <c r="U193" s="1"/>
      <c r="V193" s="1"/>
      <c r="W193" s="1"/>
      <c r="X193" s="1"/>
      <c r="Y193" s="42"/>
      <c r="Z193" s="487"/>
      <c r="AA193" s="80"/>
      <c r="AB193" s="44"/>
      <c r="AC193" s="718"/>
      <c r="AD193" s="56"/>
      <c r="AE193" s="187"/>
    </row>
    <row r="194" spans="1:31" ht="15" hidden="1" customHeight="1" x14ac:dyDescent="0.25">
      <c r="B194" s="55"/>
      <c r="C194" s="2"/>
      <c r="D194" s="850" t="s">
        <v>420</v>
      </c>
      <c r="E194" s="850"/>
      <c r="F194" s="467"/>
      <c r="G194" s="606"/>
      <c r="H194" s="78">
        <v>0</v>
      </c>
      <c r="I194" s="78">
        <v>0</v>
      </c>
      <c r="J194" s="78">
        <f t="shared" si="47"/>
        <v>0</v>
      </c>
      <c r="K194" s="74"/>
      <c r="L194" s="42"/>
      <c r="M194" s="42"/>
      <c r="N194" s="42"/>
      <c r="O194" s="1"/>
      <c r="P194" s="80"/>
      <c r="Q194" s="75"/>
      <c r="R194" s="74"/>
      <c r="S194" s="1"/>
      <c r="T194" s="1"/>
      <c r="U194" s="1"/>
      <c r="V194" s="1"/>
      <c r="W194" s="1"/>
      <c r="X194" s="1"/>
      <c r="Y194" s="42"/>
      <c r="Z194" s="487"/>
      <c r="AA194" s="80"/>
      <c r="AB194" s="44"/>
      <c r="AC194" s="718"/>
      <c r="AD194" s="56"/>
      <c r="AE194" s="187"/>
    </row>
    <row r="195" spans="1:31" ht="25.5" hidden="1" customHeight="1" x14ac:dyDescent="0.25">
      <c r="B195" s="55"/>
      <c r="C195" s="2"/>
      <c r="D195" s="851" t="s">
        <v>492</v>
      </c>
      <c r="E195" s="851"/>
      <c r="F195" s="471"/>
      <c r="G195" s="609"/>
      <c r="H195" s="78">
        <v>0</v>
      </c>
      <c r="I195" s="78">
        <v>0</v>
      </c>
      <c r="J195" s="78">
        <f t="shared" si="47"/>
        <v>0</v>
      </c>
      <c r="K195" s="74"/>
      <c r="L195" s="42"/>
      <c r="M195" s="42"/>
      <c r="N195" s="42"/>
      <c r="O195" s="1"/>
      <c r="P195" s="80"/>
      <c r="Q195" s="75"/>
      <c r="R195" s="74"/>
      <c r="S195" s="1"/>
      <c r="T195" s="1"/>
      <c r="U195" s="1"/>
      <c r="V195" s="1"/>
      <c r="W195" s="1"/>
      <c r="X195" s="1"/>
      <c r="Y195" s="42"/>
      <c r="Z195" s="487"/>
      <c r="AA195" s="80"/>
      <c r="AB195" s="44"/>
      <c r="AC195" s="718"/>
      <c r="AD195" s="56"/>
      <c r="AE195" s="187"/>
    </row>
    <row r="196" spans="1:31" ht="25.5" hidden="1" customHeight="1" x14ac:dyDescent="0.25">
      <c r="B196" s="55"/>
      <c r="C196" s="2"/>
      <c r="D196" s="851" t="s">
        <v>493</v>
      </c>
      <c r="E196" s="851"/>
      <c r="F196" s="471"/>
      <c r="G196" s="609"/>
      <c r="H196" s="78">
        <v>0</v>
      </c>
      <c r="I196" s="78">
        <v>0</v>
      </c>
      <c r="J196" s="78">
        <f t="shared" si="47"/>
        <v>0</v>
      </c>
      <c r="K196" s="74"/>
      <c r="L196" s="42"/>
      <c r="M196" s="42"/>
      <c r="N196" s="42"/>
      <c r="O196" s="1"/>
      <c r="P196" s="80"/>
      <c r="Q196" s="75"/>
      <c r="R196" s="74"/>
      <c r="S196" s="1"/>
      <c r="T196" s="1"/>
      <c r="U196" s="1"/>
      <c r="V196" s="1"/>
      <c r="W196" s="1"/>
      <c r="X196" s="1"/>
      <c r="Y196" s="42"/>
      <c r="Z196" s="487"/>
      <c r="AA196" s="80"/>
      <c r="AB196" s="44"/>
      <c r="AC196" s="718"/>
      <c r="AD196" s="56"/>
      <c r="AE196" s="187"/>
    </row>
    <row r="197" spans="1:31" ht="15" hidden="1" customHeight="1" x14ac:dyDescent="0.25">
      <c r="B197" s="55"/>
      <c r="C197" s="2"/>
      <c r="D197" s="850" t="s">
        <v>421</v>
      </c>
      <c r="E197" s="850"/>
      <c r="F197" s="467"/>
      <c r="G197" s="606"/>
      <c r="H197" s="78">
        <v>0</v>
      </c>
      <c r="I197" s="78">
        <v>0</v>
      </c>
      <c r="J197" s="78">
        <f t="shared" si="47"/>
        <v>0</v>
      </c>
      <c r="K197" s="74"/>
      <c r="L197" s="42"/>
      <c r="M197" s="42"/>
      <c r="N197" s="42"/>
      <c r="O197" s="1"/>
      <c r="P197" s="80"/>
      <c r="Q197" s="75"/>
      <c r="R197" s="74"/>
      <c r="S197" s="1"/>
      <c r="T197" s="1"/>
      <c r="U197" s="1"/>
      <c r="V197" s="1"/>
      <c r="W197" s="1"/>
      <c r="X197" s="1"/>
      <c r="Y197" s="42"/>
      <c r="Z197" s="487"/>
      <c r="AA197" s="80"/>
      <c r="AB197" s="44"/>
      <c r="AC197" s="718"/>
      <c r="AD197" s="56"/>
      <c r="AE197" s="187"/>
    </row>
    <row r="198" spans="1:31" ht="26.25" hidden="1" customHeight="1" x14ac:dyDescent="0.25">
      <c r="B198" s="55"/>
      <c r="C198" s="2"/>
      <c r="D198" s="851" t="s">
        <v>494</v>
      </c>
      <c r="E198" s="851"/>
      <c r="F198" s="471"/>
      <c r="G198" s="609"/>
      <c r="H198" s="78">
        <v>0</v>
      </c>
      <c r="I198" s="78">
        <v>0</v>
      </c>
      <c r="J198" s="78">
        <f t="shared" si="47"/>
        <v>0</v>
      </c>
      <c r="K198" s="74"/>
      <c r="L198" s="42"/>
      <c r="M198" s="42"/>
      <c r="N198" s="42"/>
      <c r="O198" s="1"/>
      <c r="P198" s="80"/>
      <c r="Q198" s="75"/>
      <c r="R198" s="74"/>
      <c r="S198" s="1"/>
      <c r="T198" s="1"/>
      <c r="U198" s="1"/>
      <c r="V198" s="1"/>
      <c r="W198" s="1"/>
      <c r="X198" s="1"/>
      <c r="Y198" s="42"/>
      <c r="Z198" s="487"/>
      <c r="AA198" s="80"/>
      <c r="AB198" s="44"/>
      <c r="AC198" s="718"/>
      <c r="AD198" s="56"/>
      <c r="AE198" s="187"/>
    </row>
    <row r="199" spans="1:31" s="18" customFormat="1" ht="15" hidden="1" customHeight="1" x14ac:dyDescent="0.25">
      <c r="A199" s="125" t="s">
        <v>75</v>
      </c>
      <c r="B199" s="91" t="s">
        <v>759</v>
      </c>
      <c r="C199" s="873" t="s">
        <v>76</v>
      </c>
      <c r="D199" s="874"/>
      <c r="E199" s="874"/>
      <c r="F199" s="469"/>
      <c r="G199" s="607"/>
      <c r="H199" s="92">
        <v>0</v>
      </c>
      <c r="I199" s="772">
        <v>0</v>
      </c>
      <c r="J199" s="92">
        <f t="shared" si="47"/>
        <v>0</v>
      </c>
      <c r="K199" s="93">
        <f t="shared" ref="K199:Q199" si="70">K200+K201+K202+K203+K204+K205+K206+K207+K208+K209+K210</f>
        <v>0</v>
      </c>
      <c r="L199" s="96">
        <f t="shared" si="70"/>
        <v>0</v>
      </c>
      <c r="M199" s="96">
        <f t="shared" si="70"/>
        <v>0</v>
      </c>
      <c r="N199" s="96">
        <f t="shared" si="70"/>
        <v>0</v>
      </c>
      <c r="O199" s="94">
        <f t="shared" si="70"/>
        <v>0</v>
      </c>
      <c r="P199" s="97"/>
      <c r="Q199" s="95">
        <f t="shared" si="70"/>
        <v>0</v>
      </c>
      <c r="R199" s="93">
        <f>R200+R201+R202+R203+R204+R205+R206+R207+R208+R209+R210</f>
        <v>0</v>
      </c>
      <c r="S199" s="94">
        <f t="shared" ref="S199:AC199" si="71">S200+S201+S202+S203+S204+S205+S206+S207+S208+S209+S210</f>
        <v>0</v>
      </c>
      <c r="T199" s="94">
        <f t="shared" si="71"/>
        <v>0</v>
      </c>
      <c r="U199" s="94">
        <f t="shared" si="71"/>
        <v>0</v>
      </c>
      <c r="V199" s="94">
        <f t="shared" si="71"/>
        <v>0</v>
      </c>
      <c r="W199" s="94">
        <f t="shared" si="71"/>
        <v>0</v>
      </c>
      <c r="X199" s="94">
        <f t="shared" si="71"/>
        <v>0</v>
      </c>
      <c r="Y199" s="96">
        <f t="shared" si="71"/>
        <v>0</v>
      </c>
      <c r="Z199" s="490">
        <f t="shared" si="71"/>
        <v>0</v>
      </c>
      <c r="AA199" s="97">
        <f t="shared" si="71"/>
        <v>0</v>
      </c>
      <c r="AB199" s="98">
        <f t="shared" si="71"/>
        <v>0</v>
      </c>
      <c r="AC199" s="731">
        <f t="shared" si="71"/>
        <v>0</v>
      </c>
      <c r="AD199" s="52"/>
      <c r="AE199" s="187"/>
    </row>
    <row r="200" spans="1:31" ht="15" hidden="1" customHeight="1" x14ac:dyDescent="0.25">
      <c r="B200" s="55"/>
      <c r="C200" s="2"/>
      <c r="D200" s="850" t="s">
        <v>422</v>
      </c>
      <c r="E200" s="850"/>
      <c r="F200" s="467"/>
      <c r="G200" s="606"/>
      <c r="H200" s="78">
        <v>0</v>
      </c>
      <c r="I200" s="78">
        <v>0</v>
      </c>
      <c r="J200" s="78">
        <f t="shared" si="47"/>
        <v>0</v>
      </c>
      <c r="K200" s="74"/>
      <c r="L200" s="42"/>
      <c r="M200" s="42"/>
      <c r="N200" s="42"/>
      <c r="O200" s="1"/>
      <c r="P200" s="80"/>
      <c r="Q200" s="75"/>
      <c r="R200" s="74"/>
      <c r="S200" s="1"/>
      <c r="T200" s="1"/>
      <c r="U200" s="1"/>
      <c r="V200" s="1"/>
      <c r="W200" s="1"/>
      <c r="X200" s="1"/>
      <c r="Y200" s="42"/>
      <c r="Z200" s="487"/>
      <c r="AA200" s="80"/>
      <c r="AB200" s="44"/>
      <c r="AC200" s="718"/>
      <c r="AD200" s="56"/>
      <c r="AE200" s="187"/>
    </row>
    <row r="201" spans="1:31" ht="15" hidden="1" customHeight="1" x14ac:dyDescent="0.25">
      <c r="B201" s="55"/>
      <c r="C201" s="2"/>
      <c r="D201" s="850" t="s">
        <v>425</v>
      </c>
      <c r="E201" s="850"/>
      <c r="F201" s="467"/>
      <c r="G201" s="606"/>
      <c r="H201" s="78">
        <v>0</v>
      </c>
      <c r="I201" s="78">
        <v>0</v>
      </c>
      <c r="J201" s="78">
        <f t="shared" si="47"/>
        <v>0</v>
      </c>
      <c r="K201" s="74"/>
      <c r="L201" s="42"/>
      <c r="M201" s="42"/>
      <c r="N201" s="42"/>
      <c r="O201" s="1"/>
      <c r="P201" s="80"/>
      <c r="Q201" s="75"/>
      <c r="R201" s="74"/>
      <c r="S201" s="1"/>
      <c r="T201" s="1"/>
      <c r="U201" s="1"/>
      <c r="V201" s="1"/>
      <c r="W201" s="1"/>
      <c r="X201" s="1"/>
      <c r="Y201" s="42"/>
      <c r="Z201" s="487"/>
      <c r="AA201" s="80"/>
      <c r="AB201" s="44"/>
      <c r="AC201" s="718"/>
      <c r="AD201" s="56"/>
      <c r="AE201" s="187"/>
    </row>
    <row r="202" spans="1:31" ht="15" hidden="1" customHeight="1" x14ac:dyDescent="0.25">
      <c r="B202" s="55"/>
      <c r="C202" s="2"/>
      <c r="D202" s="850" t="s">
        <v>426</v>
      </c>
      <c r="E202" s="850"/>
      <c r="F202" s="467"/>
      <c r="G202" s="606"/>
      <c r="H202" s="78">
        <v>0</v>
      </c>
      <c r="I202" s="78">
        <v>0</v>
      </c>
      <c r="J202" s="78">
        <f t="shared" si="47"/>
        <v>0</v>
      </c>
      <c r="K202" s="74"/>
      <c r="L202" s="42"/>
      <c r="M202" s="42"/>
      <c r="N202" s="42"/>
      <c r="O202" s="1"/>
      <c r="P202" s="80"/>
      <c r="Q202" s="75"/>
      <c r="R202" s="74"/>
      <c r="S202" s="1"/>
      <c r="T202" s="1"/>
      <c r="U202" s="1"/>
      <c r="V202" s="1"/>
      <c r="W202" s="1"/>
      <c r="X202" s="1"/>
      <c r="Y202" s="42"/>
      <c r="Z202" s="487"/>
      <c r="AA202" s="80"/>
      <c r="AB202" s="44"/>
      <c r="AC202" s="718"/>
      <c r="AD202" s="56"/>
      <c r="AE202" s="187"/>
    </row>
    <row r="203" spans="1:31" ht="15" hidden="1" customHeight="1" x14ac:dyDescent="0.25">
      <c r="B203" s="55"/>
      <c r="C203" s="2"/>
      <c r="D203" s="850" t="s">
        <v>423</v>
      </c>
      <c r="E203" s="850"/>
      <c r="F203" s="467"/>
      <c r="G203" s="606"/>
      <c r="H203" s="78">
        <v>0</v>
      </c>
      <c r="I203" s="78">
        <v>0</v>
      </c>
      <c r="J203" s="78">
        <f t="shared" si="47"/>
        <v>0</v>
      </c>
      <c r="K203" s="74"/>
      <c r="L203" s="42"/>
      <c r="M203" s="42"/>
      <c r="N203" s="42"/>
      <c r="O203" s="1"/>
      <c r="P203" s="80"/>
      <c r="Q203" s="75"/>
      <c r="R203" s="74"/>
      <c r="S203" s="1"/>
      <c r="T203" s="1"/>
      <c r="U203" s="1"/>
      <c r="V203" s="1"/>
      <c r="W203" s="1"/>
      <c r="X203" s="1"/>
      <c r="Y203" s="42"/>
      <c r="Z203" s="487"/>
      <c r="AA203" s="80"/>
      <c r="AB203" s="44"/>
      <c r="AC203" s="718"/>
      <c r="AD203" s="56"/>
      <c r="AE203" s="187"/>
    </row>
    <row r="204" spans="1:31" ht="15" hidden="1" customHeight="1" x14ac:dyDescent="0.25">
      <c r="B204" s="55"/>
      <c r="C204" s="2"/>
      <c r="D204" s="850" t="s">
        <v>427</v>
      </c>
      <c r="E204" s="850"/>
      <c r="F204" s="467"/>
      <c r="G204" s="606"/>
      <c r="H204" s="78">
        <v>0</v>
      </c>
      <c r="I204" s="78">
        <v>0</v>
      </c>
      <c r="J204" s="78">
        <f t="shared" si="47"/>
        <v>0</v>
      </c>
      <c r="K204" s="74"/>
      <c r="L204" s="42"/>
      <c r="M204" s="42"/>
      <c r="N204" s="42"/>
      <c r="O204" s="1"/>
      <c r="P204" s="80"/>
      <c r="Q204" s="75"/>
      <c r="R204" s="74"/>
      <c r="S204" s="1"/>
      <c r="T204" s="1"/>
      <c r="U204" s="1"/>
      <c r="V204" s="1"/>
      <c r="W204" s="1"/>
      <c r="X204" s="1"/>
      <c r="Y204" s="42"/>
      <c r="Z204" s="487"/>
      <c r="AA204" s="80"/>
      <c r="AB204" s="44"/>
      <c r="AC204" s="718"/>
      <c r="AD204" s="56"/>
      <c r="AE204" s="187"/>
    </row>
    <row r="205" spans="1:31" ht="25.5" hidden="1" customHeight="1" x14ac:dyDescent="0.25">
      <c r="B205" s="55"/>
      <c r="C205" s="2"/>
      <c r="D205" s="851" t="s">
        <v>495</v>
      </c>
      <c r="E205" s="851"/>
      <c r="F205" s="471"/>
      <c r="G205" s="609"/>
      <c r="H205" s="78">
        <v>0</v>
      </c>
      <c r="I205" s="78">
        <v>0</v>
      </c>
      <c r="J205" s="78">
        <f t="shared" ref="J205:J268" si="72">SUM(R205:AC205)</f>
        <v>0</v>
      </c>
      <c r="K205" s="74"/>
      <c r="L205" s="42"/>
      <c r="M205" s="42"/>
      <c r="N205" s="42"/>
      <c r="O205" s="1"/>
      <c r="P205" s="80"/>
      <c r="Q205" s="75"/>
      <c r="R205" s="74"/>
      <c r="S205" s="1"/>
      <c r="T205" s="1"/>
      <c r="U205" s="1"/>
      <c r="V205" s="1"/>
      <c r="W205" s="1"/>
      <c r="X205" s="1"/>
      <c r="Y205" s="42"/>
      <c r="Z205" s="487"/>
      <c r="AA205" s="80"/>
      <c r="AB205" s="44"/>
      <c r="AC205" s="718"/>
      <c r="AD205" s="56"/>
      <c r="AE205" s="187"/>
    </row>
    <row r="206" spans="1:31" ht="25.5" hidden="1" customHeight="1" x14ac:dyDescent="0.25">
      <c r="B206" s="55"/>
      <c r="C206" s="2"/>
      <c r="D206" s="851" t="s">
        <v>496</v>
      </c>
      <c r="E206" s="851"/>
      <c r="F206" s="471"/>
      <c r="G206" s="609"/>
      <c r="H206" s="78">
        <v>0</v>
      </c>
      <c r="I206" s="78">
        <v>0</v>
      </c>
      <c r="J206" s="78">
        <f t="shared" si="72"/>
        <v>0</v>
      </c>
      <c r="K206" s="74"/>
      <c r="L206" s="42"/>
      <c r="M206" s="42"/>
      <c r="N206" s="42"/>
      <c r="O206" s="1"/>
      <c r="P206" s="80"/>
      <c r="Q206" s="75"/>
      <c r="R206" s="74"/>
      <c r="S206" s="1"/>
      <c r="T206" s="1"/>
      <c r="U206" s="1"/>
      <c r="V206" s="1"/>
      <c r="W206" s="1"/>
      <c r="X206" s="1"/>
      <c r="Y206" s="42"/>
      <c r="Z206" s="487"/>
      <c r="AA206" s="80"/>
      <c r="AB206" s="44"/>
      <c r="AC206" s="718"/>
      <c r="AD206" s="56"/>
      <c r="AE206" s="187"/>
    </row>
    <row r="207" spans="1:31" ht="15" hidden="1" customHeight="1" x14ac:dyDescent="0.25">
      <c r="B207" s="55"/>
      <c r="C207" s="2"/>
      <c r="D207" s="850" t="s">
        <v>428</v>
      </c>
      <c r="E207" s="850"/>
      <c r="F207" s="467"/>
      <c r="G207" s="606"/>
      <c r="H207" s="78">
        <v>0</v>
      </c>
      <c r="I207" s="78">
        <v>0</v>
      </c>
      <c r="J207" s="78">
        <f t="shared" si="72"/>
        <v>0</v>
      </c>
      <c r="K207" s="74"/>
      <c r="L207" s="42"/>
      <c r="M207" s="42"/>
      <c r="N207" s="42"/>
      <c r="O207" s="1"/>
      <c r="P207" s="80"/>
      <c r="Q207" s="75"/>
      <c r="R207" s="74"/>
      <c r="S207" s="1"/>
      <c r="T207" s="1"/>
      <c r="U207" s="1"/>
      <c r="V207" s="1"/>
      <c r="W207" s="1"/>
      <c r="X207" s="1"/>
      <c r="Y207" s="42"/>
      <c r="Z207" s="487"/>
      <c r="AA207" s="80"/>
      <c r="AB207" s="44"/>
      <c r="AC207" s="718"/>
      <c r="AD207" s="56"/>
      <c r="AE207" s="187"/>
    </row>
    <row r="208" spans="1:31" ht="15" hidden="1" customHeight="1" x14ac:dyDescent="0.25">
      <c r="B208" s="55"/>
      <c r="C208" s="2"/>
      <c r="D208" s="850" t="s">
        <v>424</v>
      </c>
      <c r="E208" s="850"/>
      <c r="F208" s="467"/>
      <c r="G208" s="606"/>
      <c r="H208" s="78">
        <v>0</v>
      </c>
      <c r="I208" s="78">
        <v>0</v>
      </c>
      <c r="J208" s="78">
        <f t="shared" si="72"/>
        <v>0</v>
      </c>
      <c r="K208" s="74"/>
      <c r="L208" s="42"/>
      <c r="M208" s="42"/>
      <c r="N208" s="42"/>
      <c r="O208" s="1"/>
      <c r="P208" s="80"/>
      <c r="Q208" s="75"/>
      <c r="R208" s="74"/>
      <c r="S208" s="1"/>
      <c r="T208" s="1"/>
      <c r="U208" s="1"/>
      <c r="V208" s="1"/>
      <c r="W208" s="1"/>
      <c r="X208" s="1"/>
      <c r="Y208" s="42"/>
      <c r="Z208" s="487"/>
      <c r="AA208" s="80"/>
      <c r="AB208" s="44"/>
      <c r="AC208" s="718"/>
      <c r="AD208" s="56"/>
      <c r="AE208" s="187"/>
    </row>
    <row r="209" spans="1:31" ht="25.5" hidden="1" customHeight="1" x14ac:dyDescent="0.25">
      <c r="B209" s="55"/>
      <c r="C209" s="2"/>
      <c r="D209" s="851" t="s">
        <v>497</v>
      </c>
      <c r="E209" s="851"/>
      <c r="F209" s="471"/>
      <c r="G209" s="609"/>
      <c r="H209" s="78">
        <v>0</v>
      </c>
      <c r="I209" s="78">
        <v>0</v>
      </c>
      <c r="J209" s="78">
        <f t="shared" si="72"/>
        <v>0</v>
      </c>
      <c r="K209" s="74"/>
      <c r="L209" s="42"/>
      <c r="M209" s="42"/>
      <c r="N209" s="42"/>
      <c r="O209" s="1"/>
      <c r="P209" s="80"/>
      <c r="Q209" s="75"/>
      <c r="R209" s="74"/>
      <c r="S209" s="1"/>
      <c r="T209" s="1"/>
      <c r="U209" s="1"/>
      <c r="V209" s="1"/>
      <c r="W209" s="1"/>
      <c r="X209" s="1"/>
      <c r="Y209" s="42"/>
      <c r="Z209" s="487"/>
      <c r="AA209" s="80"/>
      <c r="AB209" s="44"/>
      <c r="AC209" s="718"/>
      <c r="AD209" s="56"/>
      <c r="AE209" s="187"/>
    </row>
    <row r="210" spans="1:31" ht="15.75" hidden="1" customHeight="1" thickBot="1" x14ac:dyDescent="0.3">
      <c r="B210" s="57"/>
      <c r="C210" s="20"/>
      <c r="D210" s="876" t="s">
        <v>498</v>
      </c>
      <c r="E210" s="876"/>
      <c r="F210" s="473"/>
      <c r="G210" s="611"/>
      <c r="H210" s="78">
        <v>0</v>
      </c>
      <c r="I210" s="78">
        <v>0</v>
      </c>
      <c r="J210" s="78">
        <f t="shared" si="72"/>
        <v>0</v>
      </c>
      <c r="K210" s="74"/>
      <c r="L210" s="42"/>
      <c r="M210" s="42"/>
      <c r="N210" s="42"/>
      <c r="O210" s="1"/>
      <c r="P210" s="80"/>
      <c r="Q210" s="75"/>
      <c r="R210" s="74"/>
      <c r="S210" s="1"/>
      <c r="T210" s="1"/>
      <c r="U210" s="1"/>
      <c r="V210" s="1"/>
      <c r="W210" s="1"/>
      <c r="X210" s="1"/>
      <c r="Y210" s="42"/>
      <c r="Z210" s="487"/>
      <c r="AA210" s="80"/>
      <c r="AB210" s="44"/>
      <c r="AC210" s="718"/>
      <c r="AD210" s="56"/>
      <c r="AE210" s="187"/>
    </row>
    <row r="211" spans="1:31" ht="15.75" thickBot="1" x14ac:dyDescent="0.3">
      <c r="B211" s="99" t="s">
        <v>77</v>
      </c>
      <c r="C211" s="867" t="s">
        <v>78</v>
      </c>
      <c r="D211" s="875"/>
      <c r="E211" s="875"/>
      <c r="F211" s="464"/>
      <c r="G211" s="603">
        <f>G225</f>
        <v>100000</v>
      </c>
      <c r="H211" s="84">
        <v>100000</v>
      </c>
      <c r="I211" s="770">
        <v>100000</v>
      </c>
      <c r="J211" s="84">
        <f t="shared" si="72"/>
        <v>100000</v>
      </c>
      <c r="K211" s="85">
        <f t="shared" ref="K211:Q211" si="73">K212+K213+K214+K215+K225</f>
        <v>0</v>
      </c>
      <c r="L211" s="88">
        <f t="shared" si="73"/>
        <v>0</v>
      </c>
      <c r="M211" s="88">
        <f t="shared" si="73"/>
        <v>0</v>
      </c>
      <c r="N211" s="88">
        <f t="shared" si="73"/>
        <v>0</v>
      </c>
      <c r="O211" s="86">
        <f t="shared" si="73"/>
        <v>0</v>
      </c>
      <c r="P211" s="89"/>
      <c r="Q211" s="87">
        <f t="shared" si="73"/>
        <v>0</v>
      </c>
      <c r="R211" s="85">
        <f>R212+R213+R214+R215+R225</f>
        <v>0</v>
      </c>
      <c r="S211" s="86">
        <f t="shared" ref="S211:AC211" si="74">S212+S213+S214+S215+S225</f>
        <v>0</v>
      </c>
      <c r="T211" s="86">
        <f t="shared" si="74"/>
        <v>0</v>
      </c>
      <c r="U211" s="86">
        <f t="shared" si="74"/>
        <v>0</v>
      </c>
      <c r="V211" s="86">
        <f t="shared" si="74"/>
        <v>0</v>
      </c>
      <c r="W211" s="86">
        <f t="shared" si="74"/>
        <v>0</v>
      </c>
      <c r="X211" s="86">
        <f t="shared" si="74"/>
        <v>100000</v>
      </c>
      <c r="Y211" s="88">
        <f t="shared" si="74"/>
        <v>0</v>
      </c>
      <c r="Z211" s="482">
        <f t="shared" si="74"/>
        <v>0</v>
      </c>
      <c r="AA211" s="89">
        <f t="shared" si="74"/>
        <v>0</v>
      </c>
      <c r="AB211" s="90">
        <f t="shared" si="74"/>
        <v>0</v>
      </c>
      <c r="AC211" s="728">
        <f t="shared" si="74"/>
        <v>0</v>
      </c>
      <c r="AD211" s="52"/>
      <c r="AE211" s="187"/>
    </row>
    <row r="212" spans="1:31" s="18" customFormat="1" ht="25.5" hidden="1" customHeight="1" x14ac:dyDescent="0.25">
      <c r="A212" s="125" t="s">
        <v>79</v>
      </c>
      <c r="B212" s="114" t="s">
        <v>760</v>
      </c>
      <c r="C212" s="887" t="s">
        <v>80</v>
      </c>
      <c r="D212" s="888"/>
      <c r="E212" s="888"/>
      <c r="F212" s="478"/>
      <c r="G212" s="618"/>
      <c r="H212" s="92">
        <v>0</v>
      </c>
      <c r="I212" s="772">
        <v>0</v>
      </c>
      <c r="J212" s="92">
        <f t="shared" si="72"/>
        <v>0</v>
      </c>
      <c r="K212" s="93"/>
      <c r="L212" s="96"/>
      <c r="M212" s="96"/>
      <c r="N212" s="96"/>
      <c r="O212" s="94"/>
      <c r="P212" s="97"/>
      <c r="Q212" s="95"/>
      <c r="R212" s="93"/>
      <c r="S212" s="94"/>
      <c r="T212" s="94"/>
      <c r="U212" s="94"/>
      <c r="V212" s="94"/>
      <c r="W212" s="94"/>
      <c r="X212" s="94"/>
      <c r="Y212" s="96"/>
      <c r="Z212" s="490"/>
      <c r="AA212" s="97"/>
      <c r="AB212" s="98"/>
      <c r="AC212" s="731"/>
      <c r="AD212" s="52"/>
      <c r="AE212" s="187"/>
    </row>
    <row r="213" spans="1:31" s="18" customFormat="1" ht="15" hidden="1" customHeight="1" x14ac:dyDescent="0.25">
      <c r="A213" s="125" t="s">
        <v>81</v>
      </c>
      <c r="B213" s="91" t="s">
        <v>761</v>
      </c>
      <c r="C213" s="870" t="s">
        <v>942</v>
      </c>
      <c r="D213" s="871"/>
      <c r="E213" s="871"/>
      <c r="F213" s="469"/>
      <c r="G213" s="607"/>
      <c r="H213" s="92">
        <v>0</v>
      </c>
      <c r="I213" s="772">
        <v>0</v>
      </c>
      <c r="J213" s="92">
        <f t="shared" si="72"/>
        <v>0</v>
      </c>
      <c r="K213" s="93"/>
      <c r="L213" s="96"/>
      <c r="M213" s="96"/>
      <c r="N213" s="96"/>
      <c r="O213" s="94"/>
      <c r="P213" s="97"/>
      <c r="Q213" s="95"/>
      <c r="R213" s="93"/>
      <c r="S213" s="94"/>
      <c r="T213" s="94"/>
      <c r="U213" s="94"/>
      <c r="V213" s="94"/>
      <c r="W213" s="94"/>
      <c r="X213" s="94"/>
      <c r="Y213" s="96"/>
      <c r="Z213" s="490"/>
      <c r="AA213" s="97"/>
      <c r="AB213" s="98"/>
      <c r="AC213" s="731"/>
      <c r="AD213" s="52"/>
      <c r="AE213" s="187"/>
    </row>
    <row r="214" spans="1:31" s="18" customFormat="1" ht="25.5" hidden="1" customHeight="1" x14ac:dyDescent="0.25">
      <c r="A214" s="125" t="s">
        <v>82</v>
      </c>
      <c r="B214" s="91" t="s">
        <v>762</v>
      </c>
      <c r="C214" s="848" t="s">
        <v>943</v>
      </c>
      <c r="D214" s="849"/>
      <c r="E214" s="849"/>
      <c r="F214" s="470"/>
      <c r="G214" s="608"/>
      <c r="H214" s="92">
        <v>0</v>
      </c>
      <c r="I214" s="772">
        <v>0</v>
      </c>
      <c r="J214" s="92">
        <f t="shared" si="72"/>
        <v>0</v>
      </c>
      <c r="K214" s="93"/>
      <c r="L214" s="96"/>
      <c r="M214" s="96"/>
      <c r="N214" s="96"/>
      <c r="O214" s="94"/>
      <c r="P214" s="97"/>
      <c r="Q214" s="95"/>
      <c r="R214" s="93"/>
      <c r="S214" s="94"/>
      <c r="T214" s="94"/>
      <c r="U214" s="94"/>
      <c r="V214" s="94"/>
      <c r="W214" s="94"/>
      <c r="X214" s="94"/>
      <c r="Y214" s="96"/>
      <c r="Z214" s="490"/>
      <c r="AA214" s="97"/>
      <c r="AB214" s="98"/>
      <c r="AC214" s="731"/>
      <c r="AD214" s="52"/>
      <c r="AE214" s="187"/>
    </row>
    <row r="215" spans="1:31" s="18" customFormat="1" ht="25.5" hidden="1" customHeight="1" x14ac:dyDescent="0.25">
      <c r="A215" s="125" t="s">
        <v>83</v>
      </c>
      <c r="B215" s="91" t="s">
        <v>763</v>
      </c>
      <c r="C215" s="848" t="s">
        <v>84</v>
      </c>
      <c r="D215" s="849"/>
      <c r="E215" s="849"/>
      <c r="F215" s="470"/>
      <c r="G215" s="608"/>
      <c r="H215" s="92">
        <v>0</v>
      </c>
      <c r="I215" s="772">
        <v>0</v>
      </c>
      <c r="J215" s="92">
        <f t="shared" si="72"/>
        <v>0</v>
      </c>
      <c r="K215" s="93">
        <f t="shared" ref="K215:Q215" si="75">K216+K217+K218+K219+K220+K221+K222+K223+K224</f>
        <v>0</v>
      </c>
      <c r="L215" s="96">
        <f t="shared" si="75"/>
        <v>0</v>
      </c>
      <c r="M215" s="96">
        <f t="shared" si="75"/>
        <v>0</v>
      </c>
      <c r="N215" s="96">
        <f t="shared" si="75"/>
        <v>0</v>
      </c>
      <c r="O215" s="94">
        <f t="shared" si="75"/>
        <v>0</v>
      </c>
      <c r="P215" s="97"/>
      <c r="Q215" s="95">
        <f t="shared" si="75"/>
        <v>0</v>
      </c>
      <c r="R215" s="93">
        <f>R216+R217+R218+R219+R220+R221+R222+R223+R224</f>
        <v>0</v>
      </c>
      <c r="S215" s="94">
        <f t="shared" ref="S215:AC215" si="76">S216+S217+S218+S219+S220+S221+S222+S223+S224</f>
        <v>0</v>
      </c>
      <c r="T215" s="94">
        <f t="shared" si="76"/>
        <v>0</v>
      </c>
      <c r="U215" s="94">
        <f t="shared" si="76"/>
        <v>0</v>
      </c>
      <c r="V215" s="94">
        <f t="shared" si="76"/>
        <v>0</v>
      </c>
      <c r="W215" s="94">
        <f t="shared" si="76"/>
        <v>0</v>
      </c>
      <c r="X215" s="94">
        <f t="shared" si="76"/>
        <v>0</v>
      </c>
      <c r="Y215" s="96">
        <f t="shared" si="76"/>
        <v>0</v>
      </c>
      <c r="Z215" s="490">
        <f t="shared" si="76"/>
        <v>0</v>
      </c>
      <c r="AA215" s="97">
        <f t="shared" si="76"/>
        <v>0</v>
      </c>
      <c r="AB215" s="98">
        <f t="shared" si="76"/>
        <v>0</v>
      </c>
      <c r="AC215" s="731">
        <f t="shared" si="76"/>
        <v>0</v>
      </c>
      <c r="AD215" s="52"/>
      <c r="AE215" s="187"/>
    </row>
    <row r="216" spans="1:31" ht="15" hidden="1" customHeight="1" x14ac:dyDescent="0.25">
      <c r="B216" s="55"/>
      <c r="C216" s="2"/>
      <c r="D216" s="850" t="s">
        <v>429</v>
      </c>
      <c r="E216" s="850"/>
      <c r="F216" s="467"/>
      <c r="G216" s="606"/>
      <c r="H216" s="78">
        <v>0</v>
      </c>
      <c r="I216" s="78">
        <v>0</v>
      </c>
      <c r="J216" s="78">
        <f t="shared" si="72"/>
        <v>0</v>
      </c>
      <c r="K216" s="74"/>
      <c r="L216" s="42"/>
      <c r="M216" s="42"/>
      <c r="N216" s="42"/>
      <c r="O216" s="1"/>
      <c r="P216" s="80"/>
      <c r="Q216" s="75"/>
      <c r="R216" s="74"/>
      <c r="S216" s="1"/>
      <c r="T216" s="1"/>
      <c r="U216" s="1"/>
      <c r="V216" s="1"/>
      <c r="W216" s="1"/>
      <c r="X216" s="1"/>
      <c r="Y216" s="42"/>
      <c r="Z216" s="487"/>
      <c r="AA216" s="80"/>
      <c r="AB216" s="44"/>
      <c r="AC216" s="718"/>
      <c r="AD216" s="56"/>
      <c r="AE216" s="187"/>
    </row>
    <row r="217" spans="1:31" ht="15" hidden="1" customHeight="1" x14ac:dyDescent="0.25">
      <c r="B217" s="55"/>
      <c r="C217" s="2"/>
      <c r="D217" s="850" t="s">
        <v>431</v>
      </c>
      <c r="E217" s="850"/>
      <c r="F217" s="467"/>
      <c r="G217" s="606"/>
      <c r="H217" s="78">
        <v>0</v>
      </c>
      <c r="I217" s="78">
        <v>0</v>
      </c>
      <c r="J217" s="78">
        <f t="shared" si="72"/>
        <v>0</v>
      </c>
      <c r="K217" s="74"/>
      <c r="L217" s="42"/>
      <c r="M217" s="42"/>
      <c r="N217" s="42"/>
      <c r="O217" s="1"/>
      <c r="P217" s="80"/>
      <c r="Q217" s="75"/>
      <c r="R217" s="74"/>
      <c r="S217" s="1"/>
      <c r="T217" s="1"/>
      <c r="U217" s="1"/>
      <c r="V217" s="1"/>
      <c r="W217" s="1"/>
      <c r="X217" s="1"/>
      <c r="Y217" s="42"/>
      <c r="Z217" s="487"/>
      <c r="AA217" s="80"/>
      <c r="AB217" s="44"/>
      <c r="AC217" s="718"/>
      <c r="AD217" s="56"/>
      <c r="AE217" s="187"/>
    </row>
    <row r="218" spans="1:31" ht="15" hidden="1" customHeight="1" x14ac:dyDescent="0.25">
      <c r="B218" s="55"/>
      <c r="C218" s="2"/>
      <c r="D218" s="850" t="s">
        <v>432</v>
      </c>
      <c r="E218" s="850"/>
      <c r="F218" s="467"/>
      <c r="G218" s="606"/>
      <c r="H218" s="78">
        <v>0</v>
      </c>
      <c r="I218" s="78">
        <v>0</v>
      </c>
      <c r="J218" s="78">
        <f t="shared" si="72"/>
        <v>0</v>
      </c>
      <c r="K218" s="74"/>
      <c r="L218" s="42"/>
      <c r="M218" s="42"/>
      <c r="N218" s="42"/>
      <c r="O218" s="1"/>
      <c r="P218" s="80"/>
      <c r="Q218" s="75"/>
      <c r="R218" s="74"/>
      <c r="S218" s="1"/>
      <c r="T218" s="1"/>
      <c r="U218" s="1"/>
      <c r="V218" s="1"/>
      <c r="W218" s="1"/>
      <c r="X218" s="1"/>
      <c r="Y218" s="42"/>
      <c r="Z218" s="487"/>
      <c r="AA218" s="80"/>
      <c r="AB218" s="44"/>
      <c r="AC218" s="718"/>
      <c r="AD218" s="56"/>
      <c r="AE218" s="187"/>
    </row>
    <row r="219" spans="1:31" ht="15" hidden="1" customHeight="1" x14ac:dyDescent="0.25">
      <c r="B219" s="55"/>
      <c r="C219" s="2"/>
      <c r="D219" s="850" t="s">
        <v>430</v>
      </c>
      <c r="E219" s="850"/>
      <c r="F219" s="467"/>
      <c r="G219" s="606"/>
      <c r="H219" s="78">
        <v>0</v>
      </c>
      <c r="I219" s="78">
        <v>0</v>
      </c>
      <c r="J219" s="78">
        <f t="shared" si="72"/>
        <v>0</v>
      </c>
      <c r="K219" s="74"/>
      <c r="L219" s="42"/>
      <c r="M219" s="42"/>
      <c r="N219" s="42"/>
      <c r="O219" s="1"/>
      <c r="P219" s="80"/>
      <c r="Q219" s="75"/>
      <c r="R219" s="74"/>
      <c r="S219" s="1"/>
      <c r="T219" s="1"/>
      <c r="U219" s="1"/>
      <c r="V219" s="1"/>
      <c r="W219" s="1"/>
      <c r="X219" s="1"/>
      <c r="Y219" s="42"/>
      <c r="Z219" s="487"/>
      <c r="AA219" s="80"/>
      <c r="AB219" s="44"/>
      <c r="AC219" s="718"/>
      <c r="AD219" s="56"/>
      <c r="AE219" s="187"/>
    </row>
    <row r="220" spans="1:31" ht="15" hidden="1" customHeight="1" x14ac:dyDescent="0.25">
      <c r="B220" s="55"/>
      <c r="C220" s="2"/>
      <c r="D220" s="850" t="s">
        <v>433</v>
      </c>
      <c r="E220" s="850"/>
      <c r="F220" s="467"/>
      <c r="G220" s="606"/>
      <c r="H220" s="78">
        <v>0</v>
      </c>
      <c r="I220" s="78">
        <v>0</v>
      </c>
      <c r="J220" s="78">
        <f t="shared" si="72"/>
        <v>0</v>
      </c>
      <c r="K220" s="74"/>
      <c r="L220" s="42"/>
      <c r="M220" s="42"/>
      <c r="N220" s="42"/>
      <c r="O220" s="1"/>
      <c r="P220" s="80"/>
      <c r="Q220" s="75"/>
      <c r="R220" s="74"/>
      <c r="S220" s="1"/>
      <c r="T220" s="1"/>
      <c r="U220" s="1"/>
      <c r="V220" s="1"/>
      <c r="W220" s="1"/>
      <c r="X220" s="1"/>
      <c r="Y220" s="42"/>
      <c r="Z220" s="487"/>
      <c r="AA220" s="80"/>
      <c r="AB220" s="44"/>
      <c r="AC220" s="718"/>
      <c r="AD220" s="56"/>
      <c r="AE220" s="187"/>
    </row>
    <row r="221" spans="1:31" ht="25.5" hidden="1" customHeight="1" x14ac:dyDescent="0.25">
      <c r="B221" s="55"/>
      <c r="C221" s="2"/>
      <c r="D221" s="851" t="s">
        <v>499</v>
      </c>
      <c r="E221" s="851"/>
      <c r="F221" s="471"/>
      <c r="G221" s="609"/>
      <c r="H221" s="78">
        <v>0</v>
      </c>
      <c r="I221" s="78">
        <v>0</v>
      </c>
      <c r="J221" s="78">
        <f t="shared" si="72"/>
        <v>0</v>
      </c>
      <c r="K221" s="74"/>
      <c r="L221" s="42"/>
      <c r="M221" s="42"/>
      <c r="N221" s="42"/>
      <c r="O221" s="1"/>
      <c r="P221" s="80"/>
      <c r="Q221" s="75"/>
      <c r="R221" s="74"/>
      <c r="S221" s="1"/>
      <c r="T221" s="1"/>
      <c r="U221" s="1"/>
      <c r="V221" s="1"/>
      <c r="W221" s="1"/>
      <c r="X221" s="1"/>
      <c r="Y221" s="42"/>
      <c r="Z221" s="487"/>
      <c r="AA221" s="80"/>
      <c r="AB221" s="44"/>
      <c r="AC221" s="718"/>
      <c r="AD221" s="56"/>
      <c r="AE221" s="187"/>
    </row>
    <row r="222" spans="1:31" ht="25.5" hidden="1" customHeight="1" x14ac:dyDescent="0.25">
      <c r="B222" s="55"/>
      <c r="C222" s="2"/>
      <c r="D222" s="851" t="s">
        <v>500</v>
      </c>
      <c r="E222" s="851"/>
      <c r="F222" s="471"/>
      <c r="G222" s="609"/>
      <c r="H222" s="78">
        <v>0</v>
      </c>
      <c r="I222" s="78">
        <v>0</v>
      </c>
      <c r="J222" s="78">
        <f t="shared" si="72"/>
        <v>0</v>
      </c>
      <c r="K222" s="74"/>
      <c r="L222" s="42"/>
      <c r="M222" s="42"/>
      <c r="N222" s="42"/>
      <c r="O222" s="1"/>
      <c r="P222" s="80"/>
      <c r="Q222" s="75"/>
      <c r="R222" s="74"/>
      <c r="S222" s="1"/>
      <c r="T222" s="1"/>
      <c r="U222" s="1"/>
      <c r="V222" s="1"/>
      <c r="W222" s="1"/>
      <c r="X222" s="1"/>
      <c r="Y222" s="42"/>
      <c r="Z222" s="487"/>
      <c r="AA222" s="80"/>
      <c r="AB222" s="44"/>
      <c r="AC222" s="718"/>
      <c r="AD222" s="56"/>
      <c r="AE222" s="187"/>
    </row>
    <row r="223" spans="1:31" ht="15" hidden="1" customHeight="1" x14ac:dyDescent="0.25">
      <c r="B223" s="55"/>
      <c r="C223" s="2"/>
      <c r="D223" s="850" t="s">
        <v>434</v>
      </c>
      <c r="E223" s="850"/>
      <c r="F223" s="467"/>
      <c r="G223" s="606"/>
      <c r="H223" s="78">
        <v>0</v>
      </c>
      <c r="I223" s="78">
        <v>0</v>
      </c>
      <c r="J223" s="78">
        <f t="shared" si="72"/>
        <v>0</v>
      </c>
      <c r="K223" s="74"/>
      <c r="L223" s="42"/>
      <c r="M223" s="42"/>
      <c r="N223" s="42"/>
      <c r="O223" s="1"/>
      <c r="P223" s="80"/>
      <c r="Q223" s="75"/>
      <c r="R223" s="74"/>
      <c r="S223" s="1"/>
      <c r="T223" s="1"/>
      <c r="U223" s="1"/>
      <c r="V223" s="1"/>
      <c r="W223" s="1"/>
      <c r="X223" s="1"/>
      <c r="Y223" s="42"/>
      <c r="Z223" s="487"/>
      <c r="AA223" s="80"/>
      <c r="AB223" s="44"/>
      <c r="AC223" s="718"/>
      <c r="AD223" s="56"/>
      <c r="AE223" s="187"/>
    </row>
    <row r="224" spans="1:31" ht="15" hidden="1" customHeight="1" x14ac:dyDescent="0.25">
      <c r="B224" s="55"/>
      <c r="C224" s="2"/>
      <c r="D224" s="850" t="s">
        <v>501</v>
      </c>
      <c r="E224" s="850"/>
      <c r="F224" s="467"/>
      <c r="G224" s="606"/>
      <c r="H224" s="78">
        <v>0</v>
      </c>
      <c r="I224" s="78">
        <v>0</v>
      </c>
      <c r="J224" s="78">
        <f t="shared" si="72"/>
        <v>0</v>
      </c>
      <c r="K224" s="74"/>
      <c r="L224" s="42"/>
      <c r="M224" s="42"/>
      <c r="N224" s="42"/>
      <c r="O224" s="1"/>
      <c r="P224" s="80"/>
      <c r="Q224" s="75"/>
      <c r="R224" s="74"/>
      <c r="S224" s="1"/>
      <c r="T224" s="1"/>
      <c r="U224" s="1"/>
      <c r="V224" s="1"/>
      <c r="W224" s="1"/>
      <c r="X224" s="1"/>
      <c r="Y224" s="42"/>
      <c r="Z224" s="487"/>
      <c r="AA224" s="80"/>
      <c r="AB224" s="44"/>
      <c r="AC224" s="718"/>
      <c r="AD224" s="56"/>
      <c r="AE224" s="187"/>
    </row>
    <row r="225" spans="1:31" s="18" customFormat="1" ht="15" customHeight="1" x14ac:dyDescent="0.25">
      <c r="A225" s="125" t="s">
        <v>85</v>
      </c>
      <c r="B225" s="91" t="s">
        <v>764</v>
      </c>
      <c r="C225" s="873" t="s">
        <v>86</v>
      </c>
      <c r="D225" s="874"/>
      <c r="E225" s="874"/>
      <c r="F225" s="469"/>
      <c r="G225" s="607">
        <f>G229</f>
        <v>100000</v>
      </c>
      <c r="H225" s="92">
        <v>100000</v>
      </c>
      <c r="I225" s="772">
        <v>100000</v>
      </c>
      <c r="J225" s="92">
        <f t="shared" si="72"/>
        <v>100000</v>
      </c>
      <c r="K225" s="93">
        <f t="shared" ref="K225:Q225" si="77">K226+K227+K228+K229+K230+K231+K232+K233+K234+K235+K236</f>
        <v>0</v>
      </c>
      <c r="L225" s="96">
        <f t="shared" si="77"/>
        <v>0</v>
      </c>
      <c r="M225" s="96">
        <f t="shared" si="77"/>
        <v>0</v>
      </c>
      <c r="N225" s="96">
        <f t="shared" si="77"/>
        <v>0</v>
      </c>
      <c r="O225" s="94">
        <f>O226+O227+O228+O229+O230+O231+O232+O233+O234+O235+O236</f>
        <v>0</v>
      </c>
      <c r="P225" s="97">
        <f>P229</f>
        <v>100000</v>
      </c>
      <c r="Q225" s="95">
        <f t="shared" si="77"/>
        <v>0</v>
      </c>
      <c r="R225" s="93">
        <f>R226+R227+R228+R229+R230+R231+R232+R233+R234+R235+R236</f>
        <v>0</v>
      </c>
      <c r="S225" s="94">
        <f t="shared" ref="S225:AC225" si="78">S226+S227+S228+S229+S230+S231+S232+S233+S234+S235+S236</f>
        <v>0</v>
      </c>
      <c r="T225" s="94">
        <f t="shared" si="78"/>
        <v>0</v>
      </c>
      <c r="U225" s="94">
        <f t="shared" si="78"/>
        <v>0</v>
      </c>
      <c r="V225" s="94">
        <f t="shared" si="78"/>
        <v>0</v>
      </c>
      <c r="W225" s="94">
        <f t="shared" si="78"/>
        <v>0</v>
      </c>
      <c r="X225" s="94">
        <f t="shared" si="78"/>
        <v>100000</v>
      </c>
      <c r="Y225" s="96">
        <f t="shared" si="78"/>
        <v>0</v>
      </c>
      <c r="Z225" s="485">
        <f t="shared" si="78"/>
        <v>0</v>
      </c>
      <c r="AA225" s="97">
        <f t="shared" si="78"/>
        <v>0</v>
      </c>
      <c r="AB225" s="98">
        <f t="shared" si="78"/>
        <v>0</v>
      </c>
      <c r="AC225" s="731">
        <f t="shared" si="78"/>
        <v>0</v>
      </c>
      <c r="AD225" s="52"/>
      <c r="AE225" s="187"/>
    </row>
    <row r="226" spans="1:31" ht="15" hidden="1" customHeight="1" x14ac:dyDescent="0.25">
      <c r="B226" s="55"/>
      <c r="C226" s="2"/>
      <c r="D226" s="850" t="s">
        <v>435</v>
      </c>
      <c r="E226" s="850"/>
      <c r="F226" s="467"/>
      <c r="G226" s="606"/>
      <c r="H226" s="78">
        <v>0</v>
      </c>
      <c r="I226" s="78">
        <v>0</v>
      </c>
      <c r="J226" s="78">
        <f t="shared" si="72"/>
        <v>0</v>
      </c>
      <c r="K226" s="74"/>
      <c r="L226" s="42"/>
      <c r="M226" s="42"/>
      <c r="N226" s="42"/>
      <c r="O226" s="1"/>
      <c r="P226" s="80"/>
      <c r="Q226" s="75"/>
      <c r="R226" s="74"/>
      <c r="S226" s="1"/>
      <c r="T226" s="1"/>
      <c r="U226" s="1"/>
      <c r="V226" s="1"/>
      <c r="W226" s="1"/>
      <c r="X226" s="1"/>
      <c r="Y226" s="42"/>
      <c r="Z226" s="487"/>
      <c r="AA226" s="80"/>
      <c r="AB226" s="44"/>
      <c r="AC226" s="718"/>
      <c r="AD226" s="56"/>
      <c r="AE226" s="187"/>
    </row>
    <row r="227" spans="1:31" ht="15" hidden="1" customHeight="1" x14ac:dyDescent="0.25">
      <c r="B227" s="55"/>
      <c r="C227" s="2"/>
      <c r="D227" s="850" t="s">
        <v>438</v>
      </c>
      <c r="E227" s="850"/>
      <c r="F227" s="467"/>
      <c r="G227" s="606"/>
      <c r="H227" s="78">
        <v>0</v>
      </c>
      <c r="I227" s="78">
        <v>0</v>
      </c>
      <c r="J227" s="78">
        <f t="shared" si="72"/>
        <v>0</v>
      </c>
      <c r="K227" s="74"/>
      <c r="L227" s="42"/>
      <c r="M227" s="42"/>
      <c r="N227" s="42"/>
      <c r="O227" s="1"/>
      <c r="P227" s="80"/>
      <c r="Q227" s="75"/>
      <c r="R227" s="74"/>
      <c r="S227" s="1"/>
      <c r="T227" s="1"/>
      <c r="U227" s="1"/>
      <c r="V227" s="1"/>
      <c r="W227" s="1"/>
      <c r="X227" s="1"/>
      <c r="Y227" s="42"/>
      <c r="Z227" s="487"/>
      <c r="AA227" s="80"/>
      <c r="AB227" s="44"/>
      <c r="AC227" s="718"/>
      <c r="AD227" s="56"/>
      <c r="AE227" s="187"/>
    </row>
    <row r="228" spans="1:31" ht="15" hidden="1" customHeight="1" x14ac:dyDescent="0.25">
      <c r="B228" s="55"/>
      <c r="C228" s="2"/>
      <c r="D228" s="850" t="s">
        <v>439</v>
      </c>
      <c r="E228" s="850"/>
      <c r="F228" s="467"/>
      <c r="G228" s="606"/>
      <c r="H228" s="78">
        <v>0</v>
      </c>
      <c r="I228" s="78">
        <v>0</v>
      </c>
      <c r="J228" s="78">
        <f t="shared" si="72"/>
        <v>0</v>
      </c>
      <c r="K228" s="74"/>
      <c r="L228" s="42"/>
      <c r="M228" s="42"/>
      <c r="N228" s="42"/>
      <c r="O228" s="1"/>
      <c r="P228" s="80"/>
      <c r="Q228" s="75"/>
      <c r="R228" s="74"/>
      <c r="S228" s="1"/>
      <c r="T228" s="1"/>
      <c r="U228" s="1"/>
      <c r="V228" s="1"/>
      <c r="W228" s="1"/>
      <c r="X228" s="1"/>
      <c r="Y228" s="42"/>
      <c r="Z228" s="487"/>
      <c r="AA228" s="80"/>
      <c r="AB228" s="44"/>
      <c r="AC228" s="718"/>
      <c r="AD228" s="56"/>
      <c r="AE228" s="187"/>
    </row>
    <row r="229" spans="1:31" ht="15" customHeight="1" thickBot="1" x14ac:dyDescent="0.3">
      <c r="B229" s="55"/>
      <c r="C229" s="2"/>
      <c r="D229" s="850" t="s">
        <v>436</v>
      </c>
      <c r="E229" s="850"/>
      <c r="F229" s="467"/>
      <c r="G229" s="606">
        <v>100000</v>
      </c>
      <c r="H229" s="78">
        <v>100000</v>
      </c>
      <c r="I229" s="78">
        <v>100000</v>
      </c>
      <c r="J229" s="78">
        <f>SUM(R229:AC229)</f>
        <v>100000</v>
      </c>
      <c r="K229" s="74"/>
      <c r="L229" s="42"/>
      <c r="M229" s="42"/>
      <c r="N229" s="42"/>
      <c r="O229" s="1"/>
      <c r="P229" s="80">
        <f>J229</f>
        <v>100000</v>
      </c>
      <c r="Q229" s="75"/>
      <c r="R229" s="74"/>
      <c r="S229" s="1"/>
      <c r="T229" s="1"/>
      <c r="U229" s="1"/>
      <c r="V229" s="1"/>
      <c r="W229" s="1"/>
      <c r="X229" s="1">
        <v>100000</v>
      </c>
      <c r="Y229" s="42"/>
      <c r="Z229" s="487"/>
      <c r="AA229" s="80"/>
      <c r="AB229" s="44"/>
      <c r="AC229" s="718"/>
      <c r="AD229" s="56"/>
      <c r="AE229" s="187"/>
    </row>
    <row r="230" spans="1:31" ht="15" hidden="1" customHeight="1" x14ac:dyDescent="0.25">
      <c r="B230" s="55"/>
      <c r="C230" s="2"/>
      <c r="D230" s="850" t="s">
        <v>440</v>
      </c>
      <c r="E230" s="850"/>
      <c r="F230" s="467"/>
      <c r="G230" s="606"/>
      <c r="H230" s="78">
        <v>0</v>
      </c>
      <c r="I230" s="78">
        <v>0</v>
      </c>
      <c r="J230" s="78">
        <f t="shared" si="72"/>
        <v>0</v>
      </c>
      <c r="K230" s="74"/>
      <c r="L230" s="42"/>
      <c r="M230" s="42"/>
      <c r="N230" s="42"/>
      <c r="O230" s="1"/>
      <c r="P230" s="80"/>
      <c r="Q230" s="75"/>
      <c r="R230" s="74"/>
      <c r="S230" s="1"/>
      <c r="T230" s="1"/>
      <c r="U230" s="1"/>
      <c r="V230" s="1"/>
      <c r="W230" s="1"/>
      <c r="X230" s="1"/>
      <c r="Y230" s="42"/>
      <c r="Z230" s="487"/>
      <c r="AA230" s="80"/>
      <c r="AB230" s="44"/>
      <c r="AC230" s="718"/>
      <c r="AD230" s="56"/>
      <c r="AE230" s="187"/>
    </row>
    <row r="231" spans="1:31" ht="25.5" hidden="1" customHeight="1" x14ac:dyDescent="0.25">
      <c r="B231" s="55"/>
      <c r="C231" s="2"/>
      <c r="D231" s="851" t="s">
        <v>502</v>
      </c>
      <c r="E231" s="851"/>
      <c r="F231" s="471"/>
      <c r="G231" s="609"/>
      <c r="H231" s="78">
        <v>0</v>
      </c>
      <c r="I231" s="78">
        <v>0</v>
      </c>
      <c r="J231" s="78">
        <f t="shared" si="72"/>
        <v>0</v>
      </c>
      <c r="K231" s="74"/>
      <c r="L231" s="42"/>
      <c r="M231" s="42"/>
      <c r="N231" s="42"/>
      <c r="O231" s="1"/>
      <c r="P231" s="80"/>
      <c r="Q231" s="75"/>
      <c r="R231" s="74"/>
      <c r="S231" s="1"/>
      <c r="T231" s="1"/>
      <c r="U231" s="1"/>
      <c r="V231" s="1"/>
      <c r="W231" s="1"/>
      <c r="X231" s="1"/>
      <c r="Y231" s="42"/>
      <c r="Z231" s="487"/>
      <c r="AA231" s="80"/>
      <c r="AB231" s="44"/>
      <c r="AC231" s="718"/>
      <c r="AD231" s="56"/>
      <c r="AE231" s="187"/>
    </row>
    <row r="232" spans="1:31" ht="25.5" hidden="1" customHeight="1" x14ac:dyDescent="0.25">
      <c r="B232" s="55"/>
      <c r="C232" s="2"/>
      <c r="D232" s="851" t="s">
        <v>503</v>
      </c>
      <c r="E232" s="851"/>
      <c r="F232" s="471"/>
      <c r="G232" s="609"/>
      <c r="H232" s="78">
        <v>0</v>
      </c>
      <c r="I232" s="78">
        <v>0</v>
      </c>
      <c r="J232" s="78">
        <f t="shared" si="72"/>
        <v>0</v>
      </c>
      <c r="K232" s="74"/>
      <c r="L232" s="42"/>
      <c r="M232" s="42"/>
      <c r="N232" s="42"/>
      <c r="O232" s="1"/>
      <c r="P232" s="80"/>
      <c r="Q232" s="75"/>
      <c r="R232" s="74"/>
      <c r="S232" s="1"/>
      <c r="T232" s="1"/>
      <c r="U232" s="1"/>
      <c r="V232" s="1"/>
      <c r="W232" s="1"/>
      <c r="X232" s="1"/>
      <c r="Y232" s="42"/>
      <c r="Z232" s="487"/>
      <c r="AA232" s="80"/>
      <c r="AB232" s="44"/>
      <c r="AC232" s="718"/>
      <c r="AD232" s="56"/>
      <c r="AE232" s="187"/>
    </row>
    <row r="233" spans="1:31" ht="15" hidden="1" customHeight="1" x14ac:dyDescent="0.25">
      <c r="B233" s="55"/>
      <c r="C233" s="2"/>
      <c r="D233" s="850" t="s">
        <v>441</v>
      </c>
      <c r="E233" s="850"/>
      <c r="F233" s="467"/>
      <c r="G233" s="606"/>
      <c r="H233" s="78">
        <v>0</v>
      </c>
      <c r="I233" s="78">
        <v>0</v>
      </c>
      <c r="J233" s="78">
        <f t="shared" si="72"/>
        <v>0</v>
      </c>
      <c r="K233" s="74"/>
      <c r="L233" s="42"/>
      <c r="M233" s="42"/>
      <c r="N233" s="42"/>
      <c r="O233" s="1"/>
      <c r="P233" s="80"/>
      <c r="Q233" s="75"/>
      <c r="R233" s="74"/>
      <c r="S233" s="1"/>
      <c r="T233" s="1"/>
      <c r="U233" s="1"/>
      <c r="V233" s="1"/>
      <c r="W233" s="1"/>
      <c r="X233" s="1"/>
      <c r="Y233" s="42"/>
      <c r="Z233" s="487"/>
      <c r="AA233" s="80"/>
      <c r="AB233" s="44"/>
      <c r="AC233" s="718"/>
      <c r="AD233" s="56"/>
      <c r="AE233" s="187"/>
    </row>
    <row r="234" spans="1:31" ht="15" hidden="1" customHeight="1" x14ac:dyDescent="0.25">
      <c r="B234" s="55"/>
      <c r="C234" s="2"/>
      <c r="D234" s="850" t="s">
        <v>437</v>
      </c>
      <c r="E234" s="850"/>
      <c r="F234" s="467"/>
      <c r="G234" s="606"/>
      <c r="H234" s="78">
        <v>0</v>
      </c>
      <c r="I234" s="78">
        <v>0</v>
      </c>
      <c r="J234" s="78">
        <f t="shared" si="72"/>
        <v>0</v>
      </c>
      <c r="K234" s="74"/>
      <c r="L234" s="42"/>
      <c r="M234" s="42"/>
      <c r="N234" s="42"/>
      <c r="O234" s="1"/>
      <c r="P234" s="80"/>
      <c r="Q234" s="75"/>
      <c r="R234" s="74"/>
      <c r="S234" s="1"/>
      <c r="T234" s="1"/>
      <c r="U234" s="1"/>
      <c r="V234" s="1"/>
      <c r="W234" s="1"/>
      <c r="X234" s="1"/>
      <c r="Y234" s="42"/>
      <c r="Z234" s="487"/>
      <c r="AA234" s="80"/>
      <c r="AB234" s="44"/>
      <c r="AC234" s="718"/>
      <c r="AD234" s="56"/>
      <c r="AE234" s="187"/>
    </row>
    <row r="235" spans="1:31" ht="25.5" hidden="1" customHeight="1" x14ac:dyDescent="0.25">
      <c r="B235" s="55"/>
      <c r="C235" s="2"/>
      <c r="D235" s="851" t="s">
        <v>504</v>
      </c>
      <c r="E235" s="851"/>
      <c r="F235" s="471"/>
      <c r="G235" s="609"/>
      <c r="H235" s="78">
        <v>0</v>
      </c>
      <c r="I235" s="78">
        <v>0</v>
      </c>
      <c r="J235" s="78">
        <f t="shared" si="72"/>
        <v>0</v>
      </c>
      <c r="K235" s="74"/>
      <c r="L235" s="42"/>
      <c r="M235" s="42"/>
      <c r="N235" s="42"/>
      <c r="O235" s="1"/>
      <c r="P235" s="80"/>
      <c r="Q235" s="75"/>
      <c r="R235" s="74"/>
      <c r="S235" s="1"/>
      <c r="T235" s="1"/>
      <c r="U235" s="1"/>
      <c r="V235" s="1"/>
      <c r="W235" s="1"/>
      <c r="X235" s="1"/>
      <c r="Y235" s="42"/>
      <c r="Z235" s="487"/>
      <c r="AA235" s="80"/>
      <c r="AB235" s="44"/>
      <c r="AC235" s="718"/>
      <c r="AD235" s="56"/>
      <c r="AE235" s="187"/>
    </row>
    <row r="236" spans="1:31" ht="15.75" hidden="1" customHeight="1" thickBot="1" x14ac:dyDescent="0.3">
      <c r="B236" s="57"/>
      <c r="C236" s="20"/>
      <c r="D236" s="876" t="s">
        <v>505</v>
      </c>
      <c r="E236" s="876"/>
      <c r="F236" s="473"/>
      <c r="G236" s="611"/>
      <c r="H236" s="78">
        <v>0</v>
      </c>
      <c r="I236" s="78">
        <v>0</v>
      </c>
      <c r="J236" s="78">
        <f t="shared" si="72"/>
        <v>0</v>
      </c>
      <c r="K236" s="74"/>
      <c r="L236" s="42"/>
      <c r="M236" s="42"/>
      <c r="N236" s="42"/>
      <c r="O236" s="1"/>
      <c r="P236" s="80"/>
      <c r="Q236" s="75"/>
      <c r="R236" s="74"/>
      <c r="S236" s="1"/>
      <c r="T236" s="1"/>
      <c r="U236" s="1"/>
      <c r="V236" s="1"/>
      <c r="W236" s="1"/>
      <c r="X236" s="1"/>
      <c r="Y236" s="42"/>
      <c r="Z236" s="487"/>
      <c r="AA236" s="80"/>
      <c r="AB236" s="44"/>
      <c r="AC236" s="718"/>
      <c r="AD236" s="56"/>
      <c r="AE236" s="187"/>
    </row>
    <row r="237" spans="1:31" ht="15.75" thickBot="1" x14ac:dyDescent="0.3">
      <c r="B237" s="99" t="s">
        <v>87</v>
      </c>
      <c r="C237" s="877" t="s">
        <v>88</v>
      </c>
      <c r="D237" s="878"/>
      <c r="E237" s="878"/>
      <c r="F237" s="464">
        <f>F238</f>
        <v>13478835</v>
      </c>
      <c r="G237" s="464">
        <f>G238</f>
        <v>10053972</v>
      </c>
      <c r="H237" s="84">
        <v>10053972</v>
      </c>
      <c r="I237" s="770">
        <v>10053972</v>
      </c>
      <c r="J237" s="84">
        <f t="shared" si="72"/>
        <v>10053972</v>
      </c>
      <c r="K237" s="85">
        <f t="shared" ref="K237:Q237" si="79">K238+K262+K268+K269</f>
        <v>0</v>
      </c>
      <c r="L237" s="88">
        <f t="shared" si="79"/>
        <v>0</v>
      </c>
      <c r="M237" s="88">
        <f t="shared" si="79"/>
        <v>0</v>
      </c>
      <c r="N237" s="88">
        <f t="shared" si="79"/>
        <v>0</v>
      </c>
      <c r="O237" s="86">
        <f t="shared" si="79"/>
        <v>10053972</v>
      </c>
      <c r="P237" s="89"/>
      <c r="Q237" s="87">
        <f t="shared" si="79"/>
        <v>0</v>
      </c>
      <c r="R237" s="85">
        <f>R238+R262+R268+R269</f>
        <v>0</v>
      </c>
      <c r="S237" s="86">
        <f t="shared" ref="S237:AC237" si="80">S238+S262+S268+S269</f>
        <v>0</v>
      </c>
      <c r="T237" s="86">
        <f t="shared" si="80"/>
        <v>0</v>
      </c>
      <c r="U237" s="86">
        <f t="shared" si="80"/>
        <v>0</v>
      </c>
      <c r="V237" s="86">
        <f t="shared" si="80"/>
        <v>10053972</v>
      </c>
      <c r="W237" s="86">
        <f t="shared" si="80"/>
        <v>0</v>
      </c>
      <c r="X237" s="86">
        <f t="shared" si="80"/>
        <v>0</v>
      </c>
      <c r="Y237" s="88">
        <f t="shared" si="80"/>
        <v>0</v>
      </c>
      <c r="Z237" s="482">
        <f t="shared" si="80"/>
        <v>0</v>
      </c>
      <c r="AA237" s="89">
        <f t="shared" si="80"/>
        <v>0</v>
      </c>
      <c r="AB237" s="90">
        <f t="shared" si="80"/>
        <v>0</v>
      </c>
      <c r="AC237" s="728">
        <f t="shared" si="80"/>
        <v>0</v>
      </c>
      <c r="AD237" s="52"/>
      <c r="AE237" s="187"/>
    </row>
    <row r="238" spans="1:31" x14ac:dyDescent="0.25">
      <c r="B238" s="114" t="s">
        <v>765</v>
      </c>
      <c r="C238" s="900" t="s">
        <v>89</v>
      </c>
      <c r="D238" s="901"/>
      <c r="E238" s="901"/>
      <c r="F238" s="465">
        <f>F251</f>
        <v>13478835</v>
      </c>
      <c r="G238" s="465">
        <f>G251</f>
        <v>10053972</v>
      </c>
      <c r="H238" s="115">
        <v>10053972</v>
      </c>
      <c r="I238" s="771">
        <v>10053972</v>
      </c>
      <c r="J238" s="115">
        <f t="shared" si="72"/>
        <v>10053972</v>
      </c>
      <c r="K238" s="116">
        <f t="shared" ref="K238:Q238" si="81">K239+K243+K251+K254+K255+K256+K257+K258+K259</f>
        <v>0</v>
      </c>
      <c r="L238" s="119">
        <f t="shared" si="81"/>
        <v>0</v>
      </c>
      <c r="M238" s="119">
        <f t="shared" si="81"/>
        <v>0</v>
      </c>
      <c r="N238" s="119">
        <f t="shared" si="81"/>
        <v>0</v>
      </c>
      <c r="O238" s="117">
        <f t="shared" si="81"/>
        <v>10053972</v>
      </c>
      <c r="P238" s="120"/>
      <c r="Q238" s="118">
        <f t="shared" si="81"/>
        <v>0</v>
      </c>
      <c r="R238" s="116">
        <f>R239+R243+R251+R254+R255+R256+R257+R258+R259</f>
        <v>0</v>
      </c>
      <c r="S238" s="117">
        <f t="shared" ref="S238:AC238" si="82">S239+S243+S251+S254+S255+S256+S257+S258+S259</f>
        <v>0</v>
      </c>
      <c r="T238" s="117">
        <f t="shared" si="82"/>
        <v>0</v>
      </c>
      <c r="U238" s="117">
        <f t="shared" si="82"/>
        <v>0</v>
      </c>
      <c r="V238" s="117">
        <f t="shared" si="82"/>
        <v>10053972</v>
      </c>
      <c r="W238" s="117">
        <f t="shared" si="82"/>
        <v>0</v>
      </c>
      <c r="X238" s="117">
        <f t="shared" si="82"/>
        <v>0</v>
      </c>
      <c r="Y238" s="119">
        <f t="shared" si="82"/>
        <v>0</v>
      </c>
      <c r="Z238" s="483">
        <f t="shared" si="82"/>
        <v>0</v>
      </c>
      <c r="AA238" s="120">
        <f t="shared" si="82"/>
        <v>0</v>
      </c>
      <c r="AB238" s="121">
        <f t="shared" si="82"/>
        <v>0</v>
      </c>
      <c r="AC238" s="729">
        <f t="shared" si="82"/>
        <v>0</v>
      </c>
      <c r="AD238" s="52"/>
      <c r="AE238" s="187"/>
    </row>
    <row r="239" spans="1:31" s="18" customFormat="1" hidden="1" x14ac:dyDescent="0.25">
      <c r="A239" s="125"/>
      <c r="B239" s="53" t="s">
        <v>766</v>
      </c>
      <c r="C239" s="898" t="s">
        <v>90</v>
      </c>
      <c r="D239" s="899"/>
      <c r="E239" s="899"/>
      <c r="F239" s="466"/>
      <c r="G239" s="605"/>
      <c r="H239" s="79">
        <v>0</v>
      </c>
      <c r="I239" s="79">
        <v>0</v>
      </c>
      <c r="J239" s="79">
        <f t="shared" si="72"/>
        <v>0</v>
      </c>
      <c r="K239" s="76">
        <f t="shared" ref="K239:Q239" si="83">K240+K241+K242</f>
        <v>0</v>
      </c>
      <c r="L239" s="43">
        <f t="shared" si="83"/>
        <v>0</v>
      </c>
      <c r="M239" s="43">
        <f t="shared" si="83"/>
        <v>0</v>
      </c>
      <c r="N239" s="43">
        <f t="shared" si="83"/>
        <v>0</v>
      </c>
      <c r="O239" s="13">
        <f t="shared" si="83"/>
        <v>0</v>
      </c>
      <c r="P239" s="81"/>
      <c r="Q239" s="77">
        <f t="shared" si="83"/>
        <v>0</v>
      </c>
      <c r="R239" s="76">
        <f>R240+R241+R242</f>
        <v>0</v>
      </c>
      <c r="S239" s="13">
        <f t="shared" ref="S239:AC239" si="84">S240+S241+S242</f>
        <v>0</v>
      </c>
      <c r="T239" s="13">
        <f t="shared" si="84"/>
        <v>0</v>
      </c>
      <c r="U239" s="13">
        <f t="shared" si="84"/>
        <v>0</v>
      </c>
      <c r="V239" s="13">
        <f t="shared" si="84"/>
        <v>0</v>
      </c>
      <c r="W239" s="13">
        <f t="shared" si="84"/>
        <v>0</v>
      </c>
      <c r="X239" s="13">
        <f t="shared" si="84"/>
        <v>0</v>
      </c>
      <c r="Y239" s="43">
        <f t="shared" si="84"/>
        <v>0</v>
      </c>
      <c r="Z239" s="486">
        <f t="shared" si="84"/>
        <v>0</v>
      </c>
      <c r="AA239" s="81">
        <f t="shared" si="84"/>
        <v>0</v>
      </c>
      <c r="AB239" s="45">
        <f t="shared" si="84"/>
        <v>0</v>
      </c>
      <c r="AC239" s="730">
        <f t="shared" si="84"/>
        <v>0</v>
      </c>
      <c r="AD239" s="54"/>
      <c r="AE239" s="187"/>
    </row>
    <row r="240" spans="1:31" s="208" customFormat="1" hidden="1" x14ac:dyDescent="0.25">
      <c r="A240" s="125" t="s">
        <v>91</v>
      </c>
      <c r="B240" s="188" t="s">
        <v>768</v>
      </c>
      <c r="C240" s="201"/>
      <c r="D240" s="883" t="s">
        <v>968</v>
      </c>
      <c r="E240" s="883"/>
      <c r="F240" s="476"/>
      <c r="G240" s="614"/>
      <c r="H240" s="200">
        <v>0</v>
      </c>
      <c r="I240" s="200">
        <v>0</v>
      </c>
      <c r="J240" s="200">
        <f t="shared" si="72"/>
        <v>0</v>
      </c>
      <c r="K240" s="198"/>
      <c r="L240" s="191"/>
      <c r="M240" s="191"/>
      <c r="N240" s="191"/>
      <c r="O240" s="192"/>
      <c r="P240" s="193"/>
      <c r="Q240" s="199"/>
      <c r="R240" s="198"/>
      <c r="S240" s="192"/>
      <c r="T240" s="192"/>
      <c r="U240" s="192"/>
      <c r="V240" s="192"/>
      <c r="W240" s="192"/>
      <c r="X240" s="192"/>
      <c r="Y240" s="191"/>
      <c r="Z240" s="484"/>
      <c r="AA240" s="193"/>
      <c r="AB240" s="194"/>
      <c r="AC240" s="646"/>
      <c r="AD240" s="244"/>
      <c r="AE240" s="209"/>
    </row>
    <row r="241" spans="1:31" s="208" customFormat="1" hidden="1" x14ac:dyDescent="0.25">
      <c r="A241" s="125" t="s">
        <v>92</v>
      </c>
      <c r="B241" s="188" t="s">
        <v>769</v>
      </c>
      <c r="C241" s="201"/>
      <c r="D241" s="883" t="s">
        <v>969</v>
      </c>
      <c r="E241" s="883"/>
      <c r="F241" s="476"/>
      <c r="G241" s="614"/>
      <c r="H241" s="200">
        <v>0</v>
      </c>
      <c r="I241" s="200">
        <v>0</v>
      </c>
      <c r="J241" s="200">
        <f t="shared" si="72"/>
        <v>0</v>
      </c>
      <c r="K241" s="198"/>
      <c r="L241" s="191"/>
      <c r="M241" s="191"/>
      <c r="N241" s="191"/>
      <c r="O241" s="192"/>
      <c r="P241" s="193"/>
      <c r="Q241" s="199"/>
      <c r="R241" s="198"/>
      <c r="S241" s="192"/>
      <c r="T241" s="192"/>
      <c r="U241" s="192"/>
      <c r="V241" s="192"/>
      <c r="W241" s="192"/>
      <c r="X241" s="192"/>
      <c r="Y241" s="191"/>
      <c r="Z241" s="484"/>
      <c r="AA241" s="193"/>
      <c r="AB241" s="194"/>
      <c r="AC241" s="646"/>
      <c r="AD241" s="244"/>
      <c r="AE241" s="209"/>
    </row>
    <row r="242" spans="1:31" s="208" customFormat="1" hidden="1" x14ac:dyDescent="0.25">
      <c r="A242" s="125" t="s">
        <v>93</v>
      </c>
      <c r="B242" s="188" t="s">
        <v>770</v>
      </c>
      <c r="C242" s="201"/>
      <c r="D242" s="883" t="s">
        <v>970</v>
      </c>
      <c r="E242" s="883"/>
      <c r="F242" s="476"/>
      <c r="G242" s="614"/>
      <c r="H242" s="200">
        <v>0</v>
      </c>
      <c r="I242" s="200">
        <v>0</v>
      </c>
      <c r="J242" s="200">
        <f t="shared" si="72"/>
        <v>0</v>
      </c>
      <c r="K242" s="198"/>
      <c r="L242" s="191"/>
      <c r="M242" s="191"/>
      <c r="N242" s="191"/>
      <c r="O242" s="192"/>
      <c r="P242" s="193"/>
      <c r="Q242" s="199"/>
      <c r="R242" s="198"/>
      <c r="S242" s="192"/>
      <c r="T242" s="192"/>
      <c r="U242" s="192"/>
      <c r="V242" s="192"/>
      <c r="W242" s="192"/>
      <c r="X242" s="192"/>
      <c r="Y242" s="191"/>
      <c r="Z242" s="484"/>
      <c r="AA242" s="193"/>
      <c r="AB242" s="194"/>
      <c r="AC242" s="646"/>
      <c r="AD242" s="244"/>
      <c r="AE242" s="209"/>
    </row>
    <row r="243" spans="1:31" s="18" customFormat="1" hidden="1" x14ac:dyDescent="0.25">
      <c r="A243" s="125"/>
      <c r="B243" s="53" t="s">
        <v>771</v>
      </c>
      <c r="C243" s="898" t="s">
        <v>94</v>
      </c>
      <c r="D243" s="899"/>
      <c r="E243" s="899"/>
      <c r="F243" s="466"/>
      <c r="G243" s="605"/>
      <c r="H243" s="79">
        <v>0</v>
      </c>
      <c r="I243" s="79">
        <v>0</v>
      </c>
      <c r="J243" s="79">
        <f t="shared" si="72"/>
        <v>0</v>
      </c>
      <c r="K243" s="76">
        <f t="shared" ref="K243:Q243" si="85">K244+K248+K249+K250</f>
        <v>0</v>
      </c>
      <c r="L243" s="43">
        <f t="shared" si="85"/>
        <v>0</v>
      </c>
      <c r="M243" s="43">
        <f t="shared" si="85"/>
        <v>0</v>
      </c>
      <c r="N243" s="43">
        <f t="shared" si="85"/>
        <v>0</v>
      </c>
      <c r="O243" s="13">
        <f t="shared" si="85"/>
        <v>0</v>
      </c>
      <c r="P243" s="81"/>
      <c r="Q243" s="77">
        <f t="shared" si="85"/>
        <v>0</v>
      </c>
      <c r="R243" s="76">
        <f>R244+R248+R249+R250</f>
        <v>0</v>
      </c>
      <c r="S243" s="13">
        <f t="shared" ref="S243:AC243" si="86">S244+S248+S249+S250</f>
        <v>0</v>
      </c>
      <c r="T243" s="13">
        <f t="shared" si="86"/>
        <v>0</v>
      </c>
      <c r="U243" s="13">
        <f t="shared" si="86"/>
        <v>0</v>
      </c>
      <c r="V243" s="13">
        <f t="shared" si="86"/>
        <v>0</v>
      </c>
      <c r="W243" s="13">
        <f t="shared" si="86"/>
        <v>0</v>
      </c>
      <c r="X243" s="13">
        <f t="shared" si="86"/>
        <v>0</v>
      </c>
      <c r="Y243" s="43">
        <f t="shared" si="86"/>
        <v>0</v>
      </c>
      <c r="Z243" s="486">
        <f t="shared" si="86"/>
        <v>0</v>
      </c>
      <c r="AA243" s="81">
        <f t="shared" si="86"/>
        <v>0</v>
      </c>
      <c r="AB243" s="45">
        <f t="shared" si="86"/>
        <v>0</v>
      </c>
      <c r="AC243" s="730">
        <f t="shared" si="86"/>
        <v>0</v>
      </c>
      <c r="AD243" s="54"/>
      <c r="AE243" s="187"/>
    </row>
    <row r="244" spans="1:31" s="208" customFormat="1" hidden="1" x14ac:dyDescent="0.25">
      <c r="A244" s="125" t="s">
        <v>95</v>
      </c>
      <c r="B244" s="188" t="s">
        <v>772</v>
      </c>
      <c r="C244" s="201"/>
      <c r="D244" s="264" t="s">
        <v>96</v>
      </c>
      <c r="E244" s="264"/>
      <c r="F244" s="476"/>
      <c r="G244" s="614"/>
      <c r="H244" s="200">
        <v>0</v>
      </c>
      <c r="I244" s="200">
        <v>0</v>
      </c>
      <c r="J244" s="200">
        <f t="shared" si="72"/>
        <v>0</v>
      </c>
      <c r="K244" s="198">
        <f t="shared" ref="K244:Q244" si="87">K245+K246+K247</f>
        <v>0</v>
      </c>
      <c r="L244" s="191">
        <f t="shared" si="87"/>
        <v>0</v>
      </c>
      <c r="M244" s="191">
        <f t="shared" si="87"/>
        <v>0</v>
      </c>
      <c r="N244" s="191">
        <f t="shared" si="87"/>
        <v>0</v>
      </c>
      <c r="O244" s="192">
        <f t="shared" si="87"/>
        <v>0</v>
      </c>
      <c r="P244" s="193"/>
      <c r="Q244" s="199">
        <f t="shared" si="87"/>
        <v>0</v>
      </c>
      <c r="R244" s="198">
        <f>R245+R246+R247</f>
        <v>0</v>
      </c>
      <c r="S244" s="192">
        <f t="shared" ref="S244:AC244" si="88">S245+S246+S247</f>
        <v>0</v>
      </c>
      <c r="T244" s="192">
        <f t="shared" si="88"/>
        <v>0</v>
      </c>
      <c r="U244" s="192">
        <f t="shared" si="88"/>
        <v>0</v>
      </c>
      <c r="V244" s="192">
        <f t="shared" si="88"/>
        <v>0</v>
      </c>
      <c r="W244" s="192">
        <f t="shared" si="88"/>
        <v>0</v>
      </c>
      <c r="X244" s="192">
        <f t="shared" si="88"/>
        <v>0</v>
      </c>
      <c r="Y244" s="191">
        <f t="shared" si="88"/>
        <v>0</v>
      </c>
      <c r="Z244" s="484">
        <f t="shared" si="88"/>
        <v>0</v>
      </c>
      <c r="AA244" s="193">
        <f t="shared" si="88"/>
        <v>0</v>
      </c>
      <c r="AB244" s="194">
        <f t="shared" si="88"/>
        <v>0</v>
      </c>
      <c r="AC244" s="646">
        <f t="shared" si="88"/>
        <v>0</v>
      </c>
      <c r="AD244" s="244"/>
      <c r="AE244" s="209"/>
    </row>
    <row r="245" spans="1:31" hidden="1" x14ac:dyDescent="0.25">
      <c r="B245" s="55"/>
      <c r="C245" s="2"/>
      <c r="D245" s="241"/>
      <c r="E245" s="241" t="s">
        <v>391</v>
      </c>
      <c r="F245" s="467"/>
      <c r="G245" s="606"/>
      <c r="H245" s="78">
        <v>0</v>
      </c>
      <c r="I245" s="78">
        <v>0</v>
      </c>
      <c r="J245" s="78">
        <f t="shared" si="72"/>
        <v>0</v>
      </c>
      <c r="K245" s="74"/>
      <c r="L245" s="42"/>
      <c r="M245" s="42"/>
      <c r="N245" s="42"/>
      <c r="O245" s="1"/>
      <c r="P245" s="80"/>
      <c r="Q245" s="75"/>
      <c r="R245" s="74"/>
      <c r="S245" s="1"/>
      <c r="T245" s="1"/>
      <c r="U245" s="1"/>
      <c r="V245" s="1"/>
      <c r="W245" s="1"/>
      <c r="X245" s="1"/>
      <c r="Y245" s="42"/>
      <c r="Z245" s="487"/>
      <c r="AA245" s="80"/>
      <c r="AB245" s="44"/>
      <c r="AC245" s="718"/>
      <c r="AD245" s="56"/>
      <c r="AE245" s="187"/>
    </row>
    <row r="246" spans="1:31" hidden="1" x14ac:dyDescent="0.25">
      <c r="B246" s="55"/>
      <c r="C246" s="2"/>
      <c r="D246" s="241"/>
      <c r="E246" s="241" t="s">
        <v>392</v>
      </c>
      <c r="F246" s="467"/>
      <c r="G246" s="606"/>
      <c r="H246" s="78">
        <v>0</v>
      </c>
      <c r="I246" s="78">
        <v>0</v>
      </c>
      <c r="J246" s="78">
        <f t="shared" si="72"/>
        <v>0</v>
      </c>
      <c r="K246" s="74"/>
      <c r="L246" s="42"/>
      <c r="M246" s="42"/>
      <c r="N246" s="42"/>
      <c r="O246" s="1"/>
      <c r="P246" s="80"/>
      <c r="Q246" s="75"/>
      <c r="R246" s="74"/>
      <c r="S246" s="1"/>
      <c r="T246" s="1"/>
      <c r="U246" s="1"/>
      <c r="V246" s="1"/>
      <c r="W246" s="1"/>
      <c r="X246" s="1"/>
      <c r="Y246" s="42"/>
      <c r="Z246" s="487"/>
      <c r="AA246" s="80"/>
      <c r="AB246" s="44"/>
      <c r="AC246" s="718"/>
      <c r="AD246" s="56"/>
      <c r="AE246" s="187"/>
    </row>
    <row r="247" spans="1:31" hidden="1" x14ac:dyDescent="0.25">
      <c r="B247" s="55"/>
      <c r="C247" s="2"/>
      <c r="D247" s="241"/>
      <c r="E247" s="241" t="s">
        <v>442</v>
      </c>
      <c r="F247" s="467"/>
      <c r="G247" s="606"/>
      <c r="H247" s="78">
        <v>0</v>
      </c>
      <c r="I247" s="78">
        <v>0</v>
      </c>
      <c r="J247" s="78">
        <f t="shared" si="72"/>
        <v>0</v>
      </c>
      <c r="K247" s="74"/>
      <c r="L247" s="42"/>
      <c r="M247" s="42"/>
      <c r="N247" s="42"/>
      <c r="O247" s="1"/>
      <c r="P247" s="80"/>
      <c r="Q247" s="75"/>
      <c r="R247" s="74"/>
      <c r="S247" s="1"/>
      <c r="T247" s="1"/>
      <c r="U247" s="1"/>
      <c r="V247" s="1"/>
      <c r="W247" s="1"/>
      <c r="X247" s="1"/>
      <c r="Y247" s="42"/>
      <c r="Z247" s="487"/>
      <c r="AA247" s="80"/>
      <c r="AB247" s="44"/>
      <c r="AC247" s="718"/>
      <c r="AD247" s="56"/>
      <c r="AE247" s="187"/>
    </row>
    <row r="248" spans="1:31" s="208" customFormat="1" hidden="1" x14ac:dyDescent="0.25">
      <c r="A248" s="125" t="s">
        <v>97</v>
      </c>
      <c r="B248" s="188" t="s">
        <v>773</v>
      </c>
      <c r="C248" s="201"/>
      <c r="D248" s="264" t="s">
        <v>98</v>
      </c>
      <c r="E248" s="264"/>
      <c r="F248" s="476"/>
      <c r="G248" s="614"/>
      <c r="H248" s="200">
        <v>0</v>
      </c>
      <c r="I248" s="200">
        <v>0</v>
      </c>
      <c r="J248" s="200">
        <f t="shared" si="72"/>
        <v>0</v>
      </c>
      <c r="K248" s="198"/>
      <c r="L248" s="191"/>
      <c r="M248" s="191"/>
      <c r="N248" s="191"/>
      <c r="O248" s="192"/>
      <c r="P248" s="193"/>
      <c r="Q248" s="199"/>
      <c r="R248" s="198"/>
      <c r="S248" s="192"/>
      <c r="T248" s="192"/>
      <c r="U248" s="192"/>
      <c r="V248" s="192"/>
      <c r="W248" s="192"/>
      <c r="X248" s="192"/>
      <c r="Y248" s="191"/>
      <c r="Z248" s="484"/>
      <c r="AA248" s="193"/>
      <c r="AB248" s="194"/>
      <c r="AC248" s="646"/>
      <c r="AD248" s="244"/>
      <c r="AE248" s="209"/>
    </row>
    <row r="249" spans="1:31" s="208" customFormat="1" hidden="1" x14ac:dyDescent="0.25">
      <c r="A249" s="125" t="s">
        <v>99</v>
      </c>
      <c r="B249" s="188" t="s">
        <v>774</v>
      </c>
      <c r="C249" s="201"/>
      <c r="D249" s="264" t="s">
        <v>100</v>
      </c>
      <c r="E249" s="264"/>
      <c r="F249" s="476"/>
      <c r="G249" s="614"/>
      <c r="H249" s="200">
        <v>0</v>
      </c>
      <c r="I249" s="200">
        <v>0</v>
      </c>
      <c r="J249" s="200">
        <f t="shared" si="72"/>
        <v>0</v>
      </c>
      <c r="K249" s="198"/>
      <c r="L249" s="191"/>
      <c r="M249" s="191"/>
      <c r="N249" s="191"/>
      <c r="O249" s="192"/>
      <c r="P249" s="193"/>
      <c r="Q249" s="199"/>
      <c r="R249" s="198"/>
      <c r="S249" s="192"/>
      <c r="T249" s="192"/>
      <c r="U249" s="192"/>
      <c r="V249" s="192"/>
      <c r="W249" s="192"/>
      <c r="X249" s="192"/>
      <c r="Y249" s="191"/>
      <c r="Z249" s="484"/>
      <c r="AA249" s="193"/>
      <c r="AB249" s="194"/>
      <c r="AC249" s="646"/>
      <c r="AD249" s="244"/>
      <c r="AE249" s="209"/>
    </row>
    <row r="250" spans="1:31" s="208" customFormat="1" hidden="1" x14ac:dyDescent="0.25">
      <c r="A250" s="125" t="s">
        <v>101</v>
      </c>
      <c r="B250" s="188" t="s">
        <v>775</v>
      </c>
      <c r="C250" s="201"/>
      <c r="D250" s="264" t="s">
        <v>102</v>
      </c>
      <c r="E250" s="264"/>
      <c r="F250" s="476"/>
      <c r="G250" s="614"/>
      <c r="H250" s="200">
        <v>0</v>
      </c>
      <c r="I250" s="200">
        <v>0</v>
      </c>
      <c r="J250" s="200">
        <f t="shared" si="72"/>
        <v>0</v>
      </c>
      <c r="K250" s="198"/>
      <c r="L250" s="191"/>
      <c r="M250" s="191"/>
      <c r="N250" s="191"/>
      <c r="O250" s="192"/>
      <c r="P250" s="193"/>
      <c r="Q250" s="199"/>
      <c r="R250" s="198"/>
      <c r="S250" s="192"/>
      <c r="T250" s="192"/>
      <c r="U250" s="192"/>
      <c r="V250" s="192"/>
      <c r="W250" s="192"/>
      <c r="X250" s="192"/>
      <c r="Y250" s="191"/>
      <c r="Z250" s="484"/>
      <c r="AA250" s="193"/>
      <c r="AB250" s="194"/>
      <c r="AC250" s="646"/>
      <c r="AD250" s="244"/>
      <c r="AE250" s="209"/>
    </row>
    <row r="251" spans="1:31" s="18" customFormat="1" x14ac:dyDescent="0.25">
      <c r="A251" s="125"/>
      <c r="B251" s="53" t="s">
        <v>776</v>
      </c>
      <c r="C251" s="891" t="s">
        <v>103</v>
      </c>
      <c r="D251" s="892"/>
      <c r="E251" s="892"/>
      <c r="F251" s="466">
        <f>F252</f>
        <v>13478835</v>
      </c>
      <c r="G251" s="466">
        <f>G252</f>
        <v>10053972</v>
      </c>
      <c r="H251" s="79">
        <v>10053972</v>
      </c>
      <c r="I251" s="79">
        <v>10053972</v>
      </c>
      <c r="J251" s="79">
        <f t="shared" si="72"/>
        <v>10053972</v>
      </c>
      <c r="K251" s="76">
        <f t="shared" ref="K251:Q251" si="89">K252+K253</f>
        <v>0</v>
      </c>
      <c r="L251" s="43">
        <f t="shared" si="89"/>
        <v>0</v>
      </c>
      <c r="M251" s="43">
        <f t="shared" si="89"/>
        <v>0</v>
      </c>
      <c r="N251" s="43">
        <f t="shared" si="89"/>
        <v>0</v>
      </c>
      <c r="O251" s="13">
        <f>O252+O253</f>
        <v>10053972</v>
      </c>
      <c r="P251" s="81"/>
      <c r="Q251" s="77">
        <f t="shared" si="89"/>
        <v>0</v>
      </c>
      <c r="R251" s="76">
        <f>R252+R253</f>
        <v>0</v>
      </c>
      <c r="S251" s="13">
        <f t="shared" ref="S251:AC251" si="90">S252+S253</f>
        <v>0</v>
      </c>
      <c r="T251" s="13">
        <f t="shared" si="90"/>
        <v>0</v>
      </c>
      <c r="U251" s="13">
        <f t="shared" si="90"/>
        <v>0</v>
      </c>
      <c r="V251" s="13">
        <f t="shared" si="90"/>
        <v>10053972</v>
      </c>
      <c r="W251" s="13">
        <f t="shared" si="90"/>
        <v>0</v>
      </c>
      <c r="X251" s="13">
        <f t="shared" si="90"/>
        <v>0</v>
      </c>
      <c r="Y251" s="43">
        <f t="shared" si="90"/>
        <v>0</v>
      </c>
      <c r="Z251" s="486">
        <f t="shared" si="90"/>
        <v>0</v>
      </c>
      <c r="AA251" s="81">
        <f t="shared" si="90"/>
        <v>0</v>
      </c>
      <c r="AB251" s="45">
        <f t="shared" si="90"/>
        <v>0</v>
      </c>
      <c r="AC251" s="730">
        <f t="shared" si="90"/>
        <v>0</v>
      </c>
      <c r="AD251" s="54"/>
      <c r="AE251" s="187"/>
    </row>
    <row r="252" spans="1:31" s="208" customFormat="1" ht="15.75" thickBot="1" x14ac:dyDescent="0.3">
      <c r="A252" s="125" t="s">
        <v>104</v>
      </c>
      <c r="B252" s="188" t="s">
        <v>777</v>
      </c>
      <c r="C252" s="201"/>
      <c r="D252" s="883" t="s">
        <v>767</v>
      </c>
      <c r="E252" s="883"/>
      <c r="F252" s="476">
        <v>13478835</v>
      </c>
      <c r="G252" s="614">
        <v>10053972</v>
      </c>
      <c r="H252" s="200">
        <v>10053972</v>
      </c>
      <c r="I252" s="200">
        <v>10053972</v>
      </c>
      <c r="J252" s="200">
        <f>SUM(R252:AC252)</f>
        <v>10053972</v>
      </c>
      <c r="K252" s="198"/>
      <c r="L252" s="191"/>
      <c r="M252" s="191"/>
      <c r="N252" s="191"/>
      <c r="O252" s="192">
        <f>J252</f>
        <v>10053972</v>
      </c>
      <c r="P252" s="193"/>
      <c r="Q252" s="199"/>
      <c r="R252" s="198"/>
      <c r="S252" s="192"/>
      <c r="T252" s="192"/>
      <c r="U252" s="192"/>
      <c r="V252" s="192">
        <v>10053972</v>
      </c>
      <c r="W252" s="192"/>
      <c r="X252" s="192"/>
      <c r="Y252" s="191"/>
      <c r="Z252" s="484"/>
      <c r="AA252" s="193"/>
      <c r="AB252" s="194"/>
      <c r="AC252" s="646"/>
      <c r="AD252" s="244"/>
      <c r="AE252" s="209"/>
    </row>
    <row r="253" spans="1:31" s="208" customFormat="1" ht="15.75" hidden="1" thickBot="1" x14ac:dyDescent="0.3">
      <c r="A253" s="125" t="s">
        <v>105</v>
      </c>
      <c r="B253" s="188" t="s">
        <v>778</v>
      </c>
      <c r="C253" s="201"/>
      <c r="D253" s="883" t="s">
        <v>779</v>
      </c>
      <c r="E253" s="883"/>
      <c r="F253" s="476"/>
      <c r="G253" s="614"/>
      <c r="H253" s="200">
        <v>0</v>
      </c>
      <c r="I253" s="200">
        <v>0</v>
      </c>
      <c r="J253" s="200">
        <f t="shared" si="72"/>
        <v>0</v>
      </c>
      <c r="K253" s="198"/>
      <c r="L253" s="191"/>
      <c r="M253" s="191"/>
      <c r="N253" s="191"/>
      <c r="O253" s="192"/>
      <c r="P253" s="193"/>
      <c r="Q253" s="199"/>
      <c r="R253" s="198"/>
      <c r="S253" s="192"/>
      <c r="T253" s="192"/>
      <c r="U253" s="192"/>
      <c r="V253" s="192"/>
      <c r="W253" s="192"/>
      <c r="X253" s="192"/>
      <c r="Y253" s="191"/>
      <c r="Z253" s="484"/>
      <c r="AA253" s="193"/>
      <c r="AB253" s="194"/>
      <c r="AC253" s="646"/>
      <c r="AD253" s="244"/>
      <c r="AE253" s="209"/>
    </row>
    <row r="254" spans="1:31" s="41" customFormat="1" ht="15.75" hidden="1" thickBot="1" x14ac:dyDescent="0.3">
      <c r="A254" s="125" t="s">
        <v>106</v>
      </c>
      <c r="B254" s="53" t="s">
        <v>780</v>
      </c>
      <c r="C254" s="891" t="s">
        <v>390</v>
      </c>
      <c r="D254" s="892"/>
      <c r="E254" s="892"/>
      <c r="F254" s="466"/>
      <c r="G254" s="605"/>
      <c r="H254" s="79">
        <v>0</v>
      </c>
      <c r="I254" s="79">
        <v>0</v>
      </c>
      <c r="J254" s="79">
        <f t="shared" si="72"/>
        <v>0</v>
      </c>
      <c r="K254" s="76"/>
      <c r="L254" s="43"/>
      <c r="M254" s="43"/>
      <c r="N254" s="43"/>
      <c r="O254" s="13"/>
      <c r="P254" s="81"/>
      <c r="Q254" s="77"/>
      <c r="R254" s="76"/>
      <c r="S254" s="13"/>
      <c r="T254" s="13"/>
      <c r="U254" s="13"/>
      <c r="V254" s="13"/>
      <c r="W254" s="13"/>
      <c r="X254" s="13"/>
      <c r="Y254" s="43"/>
      <c r="Z254" s="486"/>
      <c r="AA254" s="81"/>
      <c r="AB254" s="45"/>
      <c r="AC254" s="730"/>
      <c r="AD254" s="54"/>
      <c r="AE254" s="187"/>
    </row>
    <row r="255" spans="1:31" s="41" customFormat="1" ht="15.75" hidden="1" thickBot="1" x14ac:dyDescent="0.3">
      <c r="A255" s="125" t="s">
        <v>944</v>
      </c>
      <c r="B255" s="53" t="s">
        <v>945</v>
      </c>
      <c r="C255" s="891" t="s">
        <v>946</v>
      </c>
      <c r="D255" s="892"/>
      <c r="E255" s="892"/>
      <c r="F255" s="466"/>
      <c r="G255" s="605"/>
      <c r="H255" s="79">
        <v>0</v>
      </c>
      <c r="I255" s="79">
        <v>0</v>
      </c>
      <c r="J255" s="79">
        <f t="shared" si="72"/>
        <v>0</v>
      </c>
      <c r="K255" s="76"/>
      <c r="L255" s="43"/>
      <c r="M255" s="43"/>
      <c r="N255" s="43"/>
      <c r="O255" s="13"/>
      <c r="P255" s="81"/>
      <c r="Q255" s="77"/>
      <c r="R255" s="76"/>
      <c r="S255" s="13"/>
      <c r="T255" s="13"/>
      <c r="U255" s="13"/>
      <c r="V255" s="13"/>
      <c r="W255" s="13"/>
      <c r="X255" s="13"/>
      <c r="Y255" s="43"/>
      <c r="Z255" s="486"/>
      <c r="AA255" s="81"/>
      <c r="AB255" s="45"/>
      <c r="AC255" s="730"/>
      <c r="AD255" s="54"/>
      <c r="AE255" s="187"/>
    </row>
    <row r="256" spans="1:31" s="41" customFormat="1" ht="15.75" hidden="1" thickBot="1" x14ac:dyDescent="0.3">
      <c r="A256" s="125" t="s">
        <v>107</v>
      </c>
      <c r="B256" s="53" t="s">
        <v>781</v>
      </c>
      <c r="C256" s="891" t="s">
        <v>947</v>
      </c>
      <c r="D256" s="892"/>
      <c r="E256" s="892"/>
      <c r="F256" s="466"/>
      <c r="G256" s="605"/>
      <c r="H256" s="79">
        <v>0</v>
      </c>
      <c r="I256" s="79">
        <v>0</v>
      </c>
      <c r="J256" s="79">
        <f t="shared" si="72"/>
        <v>0</v>
      </c>
      <c r="K256" s="76"/>
      <c r="L256" s="43"/>
      <c r="M256" s="43"/>
      <c r="N256" s="43"/>
      <c r="O256" s="13"/>
      <c r="P256" s="81"/>
      <c r="Q256" s="77"/>
      <c r="R256" s="76"/>
      <c r="S256" s="13"/>
      <c r="T256" s="13"/>
      <c r="U256" s="13"/>
      <c r="V256" s="13"/>
      <c r="W256" s="13"/>
      <c r="X256" s="13"/>
      <c r="Y256" s="43"/>
      <c r="Z256" s="486"/>
      <c r="AA256" s="81"/>
      <c r="AB256" s="45"/>
      <c r="AC256" s="730"/>
      <c r="AD256" s="54"/>
      <c r="AE256" s="187"/>
    </row>
    <row r="257" spans="1:31" s="41" customFormat="1" ht="15.75" hidden="1" thickBot="1" x14ac:dyDescent="0.3">
      <c r="A257" s="125" t="s">
        <v>108</v>
      </c>
      <c r="B257" s="53" t="s">
        <v>782</v>
      </c>
      <c r="C257" s="891" t="s">
        <v>389</v>
      </c>
      <c r="D257" s="892"/>
      <c r="E257" s="892"/>
      <c r="F257" s="466"/>
      <c r="G257" s="605"/>
      <c r="H257" s="79">
        <v>0</v>
      </c>
      <c r="I257" s="79">
        <v>0</v>
      </c>
      <c r="J257" s="79">
        <f t="shared" si="72"/>
        <v>0</v>
      </c>
      <c r="K257" s="76"/>
      <c r="L257" s="43"/>
      <c r="M257" s="43"/>
      <c r="N257" s="43"/>
      <c r="O257" s="13"/>
      <c r="P257" s="81"/>
      <c r="Q257" s="77"/>
      <c r="R257" s="76"/>
      <c r="S257" s="13"/>
      <c r="T257" s="13"/>
      <c r="U257" s="13"/>
      <c r="V257" s="13"/>
      <c r="W257" s="13"/>
      <c r="X257" s="13"/>
      <c r="Y257" s="43"/>
      <c r="Z257" s="486"/>
      <c r="AA257" s="81"/>
      <c r="AB257" s="45"/>
      <c r="AC257" s="730"/>
      <c r="AD257" s="54"/>
      <c r="AE257" s="187"/>
    </row>
    <row r="258" spans="1:31" s="41" customFormat="1" ht="15.75" hidden="1" thickBot="1" x14ac:dyDescent="0.3">
      <c r="A258" s="125" t="s">
        <v>948</v>
      </c>
      <c r="B258" s="53" t="s">
        <v>949</v>
      </c>
      <c r="C258" s="891" t="s">
        <v>951</v>
      </c>
      <c r="D258" s="892"/>
      <c r="E258" s="892"/>
      <c r="F258" s="466"/>
      <c r="G258" s="605"/>
      <c r="H258" s="79">
        <v>0</v>
      </c>
      <c r="I258" s="79">
        <v>0</v>
      </c>
      <c r="J258" s="79">
        <f t="shared" si="72"/>
        <v>0</v>
      </c>
      <c r="K258" s="76"/>
      <c r="L258" s="43"/>
      <c r="M258" s="43"/>
      <c r="N258" s="43"/>
      <c r="O258" s="13"/>
      <c r="P258" s="81"/>
      <c r="Q258" s="77"/>
      <c r="R258" s="76"/>
      <c r="S258" s="13"/>
      <c r="T258" s="13"/>
      <c r="U258" s="13"/>
      <c r="V258" s="13"/>
      <c r="W258" s="13"/>
      <c r="X258" s="13"/>
      <c r="Y258" s="43"/>
      <c r="Z258" s="486"/>
      <c r="AA258" s="81"/>
      <c r="AB258" s="45"/>
      <c r="AC258" s="730"/>
      <c r="AD258" s="54"/>
      <c r="AE258" s="187"/>
    </row>
    <row r="259" spans="1:31" s="41" customFormat="1" ht="15.75" hidden="1" thickBot="1" x14ac:dyDescent="0.3">
      <c r="A259" s="125"/>
      <c r="B259" s="53" t="s">
        <v>950</v>
      </c>
      <c r="C259" s="891" t="s">
        <v>952</v>
      </c>
      <c r="D259" s="892"/>
      <c r="E259" s="892"/>
      <c r="F259" s="466"/>
      <c r="G259" s="605"/>
      <c r="H259" s="79">
        <v>0</v>
      </c>
      <c r="I259" s="79">
        <v>0</v>
      </c>
      <c r="J259" s="79">
        <f t="shared" si="72"/>
        <v>0</v>
      </c>
      <c r="K259" s="76">
        <f t="shared" ref="K259:Q259" si="91">K260+K261</f>
        <v>0</v>
      </c>
      <c r="L259" s="43">
        <f t="shared" si="91"/>
        <v>0</v>
      </c>
      <c r="M259" s="43">
        <f t="shared" si="91"/>
        <v>0</v>
      </c>
      <c r="N259" s="43">
        <f t="shared" si="91"/>
        <v>0</v>
      </c>
      <c r="O259" s="13">
        <f t="shared" si="91"/>
        <v>0</v>
      </c>
      <c r="P259" s="81"/>
      <c r="Q259" s="77">
        <f t="shared" si="91"/>
        <v>0</v>
      </c>
      <c r="R259" s="76">
        <f>R260+R261</f>
        <v>0</v>
      </c>
      <c r="S259" s="13">
        <f t="shared" ref="S259:AC259" si="92">S260+S261</f>
        <v>0</v>
      </c>
      <c r="T259" s="13">
        <f t="shared" si="92"/>
        <v>0</v>
      </c>
      <c r="U259" s="13">
        <f t="shared" si="92"/>
        <v>0</v>
      </c>
      <c r="V259" s="13">
        <f t="shared" si="92"/>
        <v>0</v>
      </c>
      <c r="W259" s="13">
        <f t="shared" si="92"/>
        <v>0</v>
      </c>
      <c r="X259" s="13">
        <f t="shared" si="92"/>
        <v>0</v>
      </c>
      <c r="Y259" s="43">
        <f t="shared" si="92"/>
        <v>0</v>
      </c>
      <c r="Z259" s="486">
        <f t="shared" si="92"/>
        <v>0</v>
      </c>
      <c r="AA259" s="81">
        <f t="shared" si="92"/>
        <v>0</v>
      </c>
      <c r="AB259" s="45">
        <f t="shared" si="92"/>
        <v>0</v>
      </c>
      <c r="AC259" s="730">
        <f t="shared" si="92"/>
        <v>0</v>
      </c>
      <c r="AD259" s="54"/>
      <c r="AE259" s="187"/>
    </row>
    <row r="260" spans="1:31" s="208" customFormat="1" ht="15.75" hidden="1" thickBot="1" x14ac:dyDescent="0.3">
      <c r="A260" s="125" t="s">
        <v>955</v>
      </c>
      <c r="B260" s="188" t="s">
        <v>957</v>
      </c>
      <c r="C260" s="201"/>
      <c r="D260" s="883" t="s">
        <v>953</v>
      </c>
      <c r="E260" s="883"/>
      <c r="F260" s="476"/>
      <c r="G260" s="614"/>
      <c r="H260" s="200">
        <v>0</v>
      </c>
      <c r="I260" s="200">
        <v>0</v>
      </c>
      <c r="J260" s="200">
        <f t="shared" si="72"/>
        <v>0</v>
      </c>
      <c r="K260" s="198"/>
      <c r="L260" s="191"/>
      <c r="M260" s="191"/>
      <c r="N260" s="191"/>
      <c r="O260" s="192"/>
      <c r="P260" s="193"/>
      <c r="Q260" s="199"/>
      <c r="R260" s="198"/>
      <c r="S260" s="192"/>
      <c r="T260" s="192"/>
      <c r="U260" s="192"/>
      <c r="V260" s="192"/>
      <c r="W260" s="192"/>
      <c r="X260" s="192"/>
      <c r="Y260" s="191"/>
      <c r="Z260" s="484"/>
      <c r="AA260" s="193"/>
      <c r="AB260" s="194"/>
      <c r="AC260" s="646"/>
      <c r="AD260" s="244"/>
      <c r="AE260" s="209"/>
    </row>
    <row r="261" spans="1:31" s="208" customFormat="1" ht="15.75" hidden="1" thickBot="1" x14ac:dyDescent="0.3">
      <c r="A261" s="125" t="s">
        <v>956</v>
      </c>
      <c r="B261" s="188" t="s">
        <v>958</v>
      </c>
      <c r="C261" s="201"/>
      <c r="D261" s="883" t="s">
        <v>954</v>
      </c>
      <c r="E261" s="883"/>
      <c r="F261" s="476"/>
      <c r="G261" s="614"/>
      <c r="H261" s="200">
        <v>0</v>
      </c>
      <c r="I261" s="200">
        <v>0</v>
      </c>
      <c r="J261" s="200">
        <f t="shared" si="72"/>
        <v>0</v>
      </c>
      <c r="K261" s="198"/>
      <c r="L261" s="191"/>
      <c r="M261" s="191"/>
      <c r="N261" s="191"/>
      <c r="O261" s="192"/>
      <c r="P261" s="193"/>
      <c r="Q261" s="199"/>
      <c r="R261" s="198"/>
      <c r="S261" s="192"/>
      <c r="T261" s="192"/>
      <c r="U261" s="192"/>
      <c r="V261" s="192"/>
      <c r="W261" s="192"/>
      <c r="X261" s="192"/>
      <c r="Y261" s="191"/>
      <c r="Z261" s="484"/>
      <c r="AA261" s="193"/>
      <c r="AB261" s="194"/>
      <c r="AC261" s="646"/>
      <c r="AD261" s="244"/>
      <c r="AE261" s="209"/>
    </row>
    <row r="262" spans="1:31" ht="15.75" hidden="1" thickBot="1" x14ac:dyDescent="0.3">
      <c r="B262" s="91" t="s">
        <v>783</v>
      </c>
      <c r="C262" s="870" t="s">
        <v>109</v>
      </c>
      <c r="D262" s="871"/>
      <c r="E262" s="871"/>
      <c r="F262" s="469"/>
      <c r="G262" s="607"/>
      <c r="H262" s="92">
        <v>0</v>
      </c>
      <c r="I262" s="772">
        <v>0</v>
      </c>
      <c r="J262" s="92">
        <f t="shared" si="72"/>
        <v>0</v>
      </c>
      <c r="K262" s="93">
        <f t="shared" ref="K262:Q262" si="93">K263+K264+K265+K266+K267</f>
        <v>0</v>
      </c>
      <c r="L262" s="96">
        <f t="shared" si="93"/>
        <v>0</v>
      </c>
      <c r="M262" s="96">
        <f t="shared" si="93"/>
        <v>0</v>
      </c>
      <c r="N262" s="96">
        <f t="shared" si="93"/>
        <v>0</v>
      </c>
      <c r="O262" s="94">
        <f t="shared" si="93"/>
        <v>0</v>
      </c>
      <c r="P262" s="97"/>
      <c r="Q262" s="95">
        <f t="shared" si="93"/>
        <v>0</v>
      </c>
      <c r="R262" s="93">
        <f>R263+R264+R265+R266+R267</f>
        <v>0</v>
      </c>
      <c r="S262" s="94">
        <f t="shared" ref="S262:AC262" si="94">S263+S264+S265+S266+S267</f>
        <v>0</v>
      </c>
      <c r="T262" s="94">
        <f t="shared" si="94"/>
        <v>0</v>
      </c>
      <c r="U262" s="94">
        <f t="shared" si="94"/>
        <v>0</v>
      </c>
      <c r="V262" s="94">
        <f t="shared" si="94"/>
        <v>0</v>
      </c>
      <c r="W262" s="94">
        <f t="shared" si="94"/>
        <v>0</v>
      </c>
      <c r="X262" s="94">
        <f t="shared" si="94"/>
        <v>0</v>
      </c>
      <c r="Y262" s="96">
        <f t="shared" si="94"/>
        <v>0</v>
      </c>
      <c r="Z262" s="490">
        <f t="shared" si="94"/>
        <v>0</v>
      </c>
      <c r="AA262" s="97">
        <f t="shared" si="94"/>
        <v>0</v>
      </c>
      <c r="AB262" s="98">
        <f t="shared" si="94"/>
        <v>0</v>
      </c>
      <c r="AC262" s="731">
        <f t="shared" si="94"/>
        <v>0</v>
      </c>
      <c r="AD262" s="52"/>
      <c r="AE262" s="187"/>
    </row>
    <row r="263" spans="1:31" s="41" customFormat="1" ht="15.75" hidden="1" thickBot="1" x14ac:dyDescent="0.3">
      <c r="A263" s="125" t="s">
        <v>110</v>
      </c>
      <c r="B263" s="53" t="s">
        <v>784</v>
      </c>
      <c r="C263" s="891" t="s">
        <v>959</v>
      </c>
      <c r="D263" s="892"/>
      <c r="E263" s="892"/>
      <c r="F263" s="466"/>
      <c r="G263" s="605"/>
      <c r="H263" s="79">
        <v>0</v>
      </c>
      <c r="I263" s="79">
        <v>0</v>
      </c>
      <c r="J263" s="79">
        <f t="shared" si="72"/>
        <v>0</v>
      </c>
      <c r="K263" s="76"/>
      <c r="L263" s="43"/>
      <c r="M263" s="43"/>
      <c r="N263" s="43"/>
      <c r="O263" s="13"/>
      <c r="P263" s="81"/>
      <c r="Q263" s="77"/>
      <c r="R263" s="76"/>
      <c r="S263" s="13"/>
      <c r="T263" s="13"/>
      <c r="U263" s="13"/>
      <c r="V263" s="13"/>
      <c r="W263" s="13"/>
      <c r="X263" s="13"/>
      <c r="Y263" s="43"/>
      <c r="Z263" s="486"/>
      <c r="AA263" s="81"/>
      <c r="AB263" s="45"/>
      <c r="AC263" s="730"/>
      <c r="AD263" s="54"/>
      <c r="AE263" s="202"/>
    </row>
    <row r="264" spans="1:31" s="41" customFormat="1" ht="15.75" hidden="1" thickBot="1" x14ac:dyDescent="0.3">
      <c r="A264" s="125" t="s">
        <v>111</v>
      </c>
      <c r="B264" s="53" t="s">
        <v>785</v>
      </c>
      <c r="C264" s="891" t="s">
        <v>960</v>
      </c>
      <c r="D264" s="892"/>
      <c r="E264" s="892"/>
      <c r="F264" s="466"/>
      <c r="G264" s="605"/>
      <c r="H264" s="79">
        <v>0</v>
      </c>
      <c r="I264" s="79">
        <v>0</v>
      </c>
      <c r="J264" s="79">
        <f t="shared" si="72"/>
        <v>0</v>
      </c>
      <c r="K264" s="76"/>
      <c r="L264" s="43"/>
      <c r="M264" s="43"/>
      <c r="N264" s="43"/>
      <c r="O264" s="13"/>
      <c r="P264" s="81"/>
      <c r="Q264" s="77"/>
      <c r="R264" s="76"/>
      <c r="S264" s="13"/>
      <c r="T264" s="13"/>
      <c r="U264" s="13"/>
      <c r="V264" s="13"/>
      <c r="W264" s="13"/>
      <c r="X264" s="13"/>
      <c r="Y264" s="43"/>
      <c r="Z264" s="486"/>
      <c r="AA264" s="81"/>
      <c r="AB264" s="45"/>
      <c r="AC264" s="730"/>
      <c r="AD264" s="54"/>
      <c r="AE264" s="202"/>
    </row>
    <row r="265" spans="1:31" s="41" customFormat="1" ht="15.75" hidden="1" thickBot="1" x14ac:dyDescent="0.3">
      <c r="A265" s="125" t="s">
        <v>112</v>
      </c>
      <c r="B265" s="53" t="s">
        <v>786</v>
      </c>
      <c r="C265" s="891" t="s">
        <v>388</v>
      </c>
      <c r="D265" s="892"/>
      <c r="E265" s="892"/>
      <c r="F265" s="466"/>
      <c r="G265" s="605"/>
      <c r="H265" s="79">
        <v>0</v>
      </c>
      <c r="I265" s="79">
        <v>0</v>
      </c>
      <c r="J265" s="79">
        <f t="shared" si="72"/>
        <v>0</v>
      </c>
      <c r="K265" s="76"/>
      <c r="L265" s="43"/>
      <c r="M265" s="43"/>
      <c r="N265" s="43"/>
      <c r="O265" s="13"/>
      <c r="P265" s="81"/>
      <c r="Q265" s="77"/>
      <c r="R265" s="76"/>
      <c r="S265" s="13"/>
      <c r="T265" s="13"/>
      <c r="U265" s="13"/>
      <c r="V265" s="13"/>
      <c r="W265" s="13"/>
      <c r="X265" s="13"/>
      <c r="Y265" s="43"/>
      <c r="Z265" s="486"/>
      <c r="AA265" s="81"/>
      <c r="AB265" s="45"/>
      <c r="AC265" s="730"/>
      <c r="AD265" s="54"/>
      <c r="AE265" s="202"/>
    </row>
    <row r="266" spans="1:31" s="41" customFormat="1" ht="25.5" hidden="1" customHeight="1" x14ac:dyDescent="0.25">
      <c r="A266" s="125" t="s">
        <v>113</v>
      </c>
      <c r="B266" s="53" t="s">
        <v>787</v>
      </c>
      <c r="C266" s="893" t="s">
        <v>961</v>
      </c>
      <c r="D266" s="894"/>
      <c r="E266" s="894"/>
      <c r="F266" s="479"/>
      <c r="G266" s="619"/>
      <c r="H266" s="79">
        <v>0</v>
      </c>
      <c r="I266" s="79">
        <v>0</v>
      </c>
      <c r="J266" s="79">
        <f t="shared" si="72"/>
        <v>0</v>
      </c>
      <c r="K266" s="76"/>
      <c r="L266" s="43"/>
      <c r="M266" s="43"/>
      <c r="N266" s="43"/>
      <c r="O266" s="13"/>
      <c r="P266" s="81"/>
      <c r="Q266" s="77"/>
      <c r="R266" s="76"/>
      <c r="S266" s="13"/>
      <c r="T266" s="13"/>
      <c r="U266" s="13"/>
      <c r="V266" s="13"/>
      <c r="W266" s="13"/>
      <c r="X266" s="13"/>
      <c r="Y266" s="43"/>
      <c r="Z266" s="486"/>
      <c r="AA266" s="81"/>
      <c r="AB266" s="45"/>
      <c r="AC266" s="730"/>
      <c r="AD266" s="54"/>
      <c r="AE266" s="202"/>
    </row>
    <row r="267" spans="1:31" s="41" customFormat="1" ht="15.75" hidden="1" thickBot="1" x14ac:dyDescent="0.3">
      <c r="A267" s="125" t="s">
        <v>114</v>
      </c>
      <c r="B267" s="53" t="s">
        <v>788</v>
      </c>
      <c r="C267" s="891" t="s">
        <v>962</v>
      </c>
      <c r="D267" s="892"/>
      <c r="E267" s="892"/>
      <c r="F267" s="466"/>
      <c r="G267" s="605"/>
      <c r="H267" s="79">
        <v>0</v>
      </c>
      <c r="I267" s="79">
        <v>0</v>
      </c>
      <c r="J267" s="79">
        <f t="shared" si="72"/>
        <v>0</v>
      </c>
      <c r="K267" s="76"/>
      <c r="L267" s="43"/>
      <c r="M267" s="43"/>
      <c r="N267" s="43"/>
      <c r="O267" s="13"/>
      <c r="P267" s="81"/>
      <c r="Q267" s="77"/>
      <c r="R267" s="76"/>
      <c r="S267" s="13"/>
      <c r="T267" s="13"/>
      <c r="U267" s="13"/>
      <c r="V267" s="13"/>
      <c r="W267" s="13"/>
      <c r="X267" s="13"/>
      <c r="Y267" s="43"/>
      <c r="Z267" s="486"/>
      <c r="AA267" s="81"/>
      <c r="AB267" s="45"/>
      <c r="AC267" s="730"/>
      <c r="AD267" s="54"/>
      <c r="AE267" s="202"/>
    </row>
    <row r="268" spans="1:31" s="18" customFormat="1" ht="15.75" hidden="1" thickBot="1" x14ac:dyDescent="0.3">
      <c r="A268" s="125" t="s">
        <v>115</v>
      </c>
      <c r="B268" s="124" t="s">
        <v>789</v>
      </c>
      <c r="C268" s="884" t="s">
        <v>116</v>
      </c>
      <c r="D268" s="885"/>
      <c r="E268" s="885"/>
      <c r="F268" s="477"/>
      <c r="G268" s="617"/>
      <c r="H268" s="92">
        <v>0</v>
      </c>
      <c r="I268" s="772">
        <v>0</v>
      </c>
      <c r="J268" s="92">
        <f t="shared" si="72"/>
        <v>0</v>
      </c>
      <c r="K268" s="93"/>
      <c r="L268" s="96"/>
      <c r="M268" s="96"/>
      <c r="N268" s="96"/>
      <c r="O268" s="94"/>
      <c r="P268" s="97"/>
      <c r="Q268" s="95"/>
      <c r="R268" s="93"/>
      <c r="S268" s="94"/>
      <c r="T268" s="94"/>
      <c r="U268" s="94"/>
      <c r="V268" s="94"/>
      <c r="W268" s="94"/>
      <c r="X268" s="94"/>
      <c r="Y268" s="96"/>
      <c r="Z268" s="490"/>
      <c r="AA268" s="97"/>
      <c r="AB268" s="98"/>
      <c r="AC268" s="731"/>
      <c r="AD268" s="52"/>
      <c r="AE268" s="187"/>
    </row>
    <row r="269" spans="1:31" s="18" customFormat="1" ht="15.75" hidden="1" thickBot="1" x14ac:dyDescent="0.3">
      <c r="A269" s="125" t="s">
        <v>963</v>
      </c>
      <c r="B269" s="124" t="s">
        <v>964</v>
      </c>
      <c r="C269" s="884" t="s">
        <v>965</v>
      </c>
      <c r="D269" s="885"/>
      <c r="E269" s="885"/>
      <c r="F269" s="477"/>
      <c r="G269" s="617"/>
      <c r="H269" s="92">
        <v>0</v>
      </c>
      <c r="I269" s="772">
        <v>0</v>
      </c>
      <c r="J269" s="92">
        <f>SUM(R269:AC269)</f>
        <v>0</v>
      </c>
      <c r="K269" s="93"/>
      <c r="L269" s="96"/>
      <c r="M269" s="96"/>
      <c r="N269" s="96"/>
      <c r="O269" s="94"/>
      <c r="P269" s="97"/>
      <c r="Q269" s="95"/>
      <c r="R269" s="93"/>
      <c r="S269" s="94"/>
      <c r="T269" s="94"/>
      <c r="U269" s="94"/>
      <c r="V269" s="94"/>
      <c r="W269" s="94"/>
      <c r="X269" s="94"/>
      <c r="Y269" s="96"/>
      <c r="Z269" s="490"/>
      <c r="AA269" s="97"/>
      <c r="AB269" s="98"/>
      <c r="AC269" s="731"/>
      <c r="AD269" s="52"/>
      <c r="AE269" s="187"/>
    </row>
    <row r="270" spans="1:31" s="59" customFormat="1" ht="16.5" thickBot="1" x14ac:dyDescent="0.3">
      <c r="A270" s="126"/>
      <c r="B270" s="889" t="s">
        <v>117</v>
      </c>
      <c r="C270" s="890"/>
      <c r="D270" s="890"/>
      <c r="E270" s="890"/>
      <c r="F270" s="100">
        <f>F5+F93+F128+F237</f>
        <v>37353295</v>
      </c>
      <c r="G270" s="100">
        <f>G5+G93+G128+G237+G175+G211</f>
        <v>39353597</v>
      </c>
      <c r="H270" s="100">
        <v>38237521</v>
      </c>
      <c r="I270" s="774">
        <v>39427516</v>
      </c>
      <c r="J270" s="100">
        <f>SUM(R270:AC270)</f>
        <v>40856188</v>
      </c>
      <c r="K270" s="101">
        <f t="shared" ref="K270:AC270" si="95">K5+K57+K93+K128+K175+K185+K211+K237</f>
        <v>850237</v>
      </c>
      <c r="L270" s="104">
        <f t="shared" si="95"/>
        <v>0</v>
      </c>
      <c r="M270" s="104">
        <f t="shared" si="95"/>
        <v>1441315</v>
      </c>
      <c r="N270" s="104">
        <f t="shared" si="95"/>
        <v>18064441</v>
      </c>
      <c r="O270" s="102">
        <f t="shared" si="95"/>
        <v>10200250</v>
      </c>
      <c r="P270" s="102">
        <f t="shared" si="95"/>
        <v>100000</v>
      </c>
      <c r="Q270" s="103">
        <f t="shared" si="95"/>
        <v>10199945</v>
      </c>
      <c r="R270" s="101">
        <f t="shared" si="95"/>
        <v>1751978</v>
      </c>
      <c r="S270" s="102">
        <f t="shared" si="95"/>
        <v>1721656</v>
      </c>
      <c r="T270" s="102">
        <f t="shared" si="95"/>
        <v>5645191</v>
      </c>
      <c r="U270" s="102">
        <f t="shared" si="95"/>
        <v>1230000</v>
      </c>
      <c r="V270" s="102">
        <f t="shared" si="95"/>
        <v>11696289</v>
      </c>
      <c r="W270" s="102">
        <f t="shared" si="95"/>
        <v>2596638</v>
      </c>
      <c r="X270" s="102">
        <f t="shared" si="95"/>
        <v>1713030</v>
      </c>
      <c r="Y270" s="104">
        <f t="shared" si="95"/>
        <v>3580500</v>
      </c>
      <c r="Z270" s="668">
        <f t="shared" si="95"/>
        <v>4264493</v>
      </c>
      <c r="AA270" s="726">
        <f t="shared" si="95"/>
        <v>2022300</v>
      </c>
      <c r="AB270" s="105">
        <f t="shared" si="95"/>
        <v>1306356</v>
      </c>
      <c r="AC270" s="734">
        <f t="shared" si="95"/>
        <v>3327757</v>
      </c>
      <c r="AD270" s="58"/>
      <c r="AE270" s="187"/>
    </row>
    <row r="271" spans="1:31" x14ac:dyDescent="0.25">
      <c r="A271" s="127"/>
      <c r="B271" s="27"/>
      <c r="C271" s="28"/>
      <c r="D271" s="28"/>
      <c r="E271" s="24"/>
      <c r="J271" s="14"/>
      <c r="K271" s="14"/>
      <c r="L271" s="14"/>
      <c r="M271" s="14"/>
      <c r="N271" s="14"/>
      <c r="O271" s="14"/>
      <c r="P271" s="14"/>
      <c r="Q271" s="14"/>
      <c r="R271" s="14"/>
      <c r="S271" s="14"/>
      <c r="T271" s="14"/>
      <c r="U271" s="14"/>
      <c r="V271" s="14"/>
      <c r="W271" s="14"/>
      <c r="X271" s="14"/>
      <c r="Y271" s="14"/>
      <c r="Z271" s="14"/>
      <c r="AA271" s="14"/>
      <c r="AB271" s="14"/>
      <c r="AC271" s="14"/>
      <c r="AD271" s="15"/>
    </row>
    <row r="272" spans="1:31" x14ac:dyDescent="0.25">
      <c r="A272" s="127"/>
      <c r="B272" s="27"/>
      <c r="C272" s="24"/>
      <c r="D272" s="24"/>
      <c r="E272" s="28"/>
      <c r="F272" s="353"/>
      <c r="G272" s="353"/>
      <c r="H272" s="353"/>
      <c r="I272" s="353"/>
      <c r="J272" s="14"/>
      <c r="K272" s="14"/>
      <c r="L272" s="14"/>
      <c r="M272" s="14"/>
      <c r="N272" s="14"/>
      <c r="O272" s="14"/>
      <c r="P272" s="14"/>
      <c r="Q272" s="14"/>
      <c r="R272" s="14"/>
      <c r="S272" s="14"/>
      <c r="T272" s="14"/>
      <c r="U272" s="14"/>
      <c r="V272" s="14"/>
      <c r="W272" s="14"/>
      <c r="X272" s="14"/>
      <c r="Y272" s="14"/>
      <c r="Z272" s="14"/>
      <c r="AA272" s="14"/>
      <c r="AB272" s="14"/>
      <c r="AC272" s="14"/>
      <c r="AD272" s="15"/>
    </row>
    <row r="273" spans="1:30" x14ac:dyDescent="0.25">
      <c r="A273" s="127"/>
      <c r="B273" s="27"/>
      <c r="C273" s="24"/>
      <c r="D273" s="24"/>
      <c r="E273" s="28"/>
      <c r="F273" s="353"/>
      <c r="G273" s="353"/>
      <c r="H273" s="353"/>
      <c r="I273" s="353"/>
      <c r="J273" s="14">
        <f>J270-Kiadások!L255</f>
        <v>-9.0000003576278687E-2</v>
      </c>
      <c r="K273" s="14"/>
      <c r="L273" s="14"/>
      <c r="M273" s="14"/>
      <c r="N273" s="14"/>
      <c r="O273" s="14"/>
      <c r="P273" s="14"/>
      <c r="Q273" s="14"/>
      <c r="R273" s="14"/>
      <c r="S273" s="14"/>
      <c r="T273" s="14"/>
      <c r="U273" s="14"/>
      <c r="V273" s="14"/>
      <c r="W273" s="14"/>
      <c r="X273" s="14"/>
      <c r="Y273" s="14"/>
      <c r="Z273" s="14"/>
      <c r="AA273" s="14"/>
      <c r="AB273" s="14"/>
      <c r="AC273" s="14"/>
      <c r="AD273" s="15"/>
    </row>
    <row r="274" spans="1:30" x14ac:dyDescent="0.25">
      <c r="A274" s="127"/>
      <c r="B274" s="27"/>
      <c r="C274" s="24"/>
      <c r="D274" s="24"/>
      <c r="E274" s="28"/>
      <c r="F274" s="353"/>
      <c r="G274" s="629"/>
      <c r="H274" s="629"/>
      <c r="I274" s="629"/>
      <c r="J274" s="14"/>
      <c r="K274" s="14"/>
      <c r="L274" s="14"/>
      <c r="M274" s="14"/>
      <c r="N274" s="14"/>
      <c r="O274" s="14"/>
      <c r="P274" s="14"/>
      <c r="Q274" s="14"/>
      <c r="R274" s="14"/>
      <c r="S274" s="14"/>
      <c r="T274" s="14"/>
      <c r="U274" s="14"/>
      <c r="V274" s="14"/>
      <c r="W274" s="14"/>
      <c r="X274" s="14"/>
      <c r="Y274" s="14"/>
      <c r="Z274" s="14"/>
      <c r="AA274" s="14"/>
      <c r="AB274" s="14"/>
      <c r="AC274" s="14"/>
      <c r="AD274" s="15"/>
    </row>
    <row r="275" spans="1:30" x14ac:dyDescent="0.25">
      <c r="A275" s="127"/>
      <c r="B275" s="27"/>
      <c r="C275" s="24"/>
      <c r="D275" s="24"/>
      <c r="E275" s="28"/>
      <c r="F275" s="353"/>
      <c r="G275" s="353"/>
      <c r="H275" s="353"/>
      <c r="I275" s="353"/>
      <c r="J275" s="14"/>
      <c r="K275" s="14"/>
      <c r="L275" s="14"/>
      <c r="M275" s="14"/>
      <c r="N275" s="14"/>
      <c r="O275" s="14"/>
      <c r="P275" s="14"/>
      <c r="Q275" s="14"/>
      <c r="R275" s="14"/>
      <c r="S275" s="14"/>
      <c r="T275" s="14"/>
      <c r="U275" s="14"/>
      <c r="V275" s="14"/>
      <c r="W275" s="14"/>
      <c r="X275" s="14"/>
      <c r="Y275" s="14"/>
      <c r="Z275" s="14"/>
      <c r="AA275" s="14"/>
      <c r="AB275" s="14"/>
      <c r="AC275" s="14"/>
      <c r="AD275" s="15"/>
    </row>
    <row r="276" spans="1:30" x14ac:dyDescent="0.25">
      <c r="A276" s="127"/>
      <c r="B276" s="27"/>
      <c r="C276" s="24"/>
      <c r="D276" s="24"/>
      <c r="E276" s="28"/>
      <c r="F276" s="353"/>
      <c r="G276" s="353"/>
      <c r="H276" s="353"/>
      <c r="I276" s="353"/>
      <c r="J276" s="14"/>
      <c r="K276" s="14"/>
      <c r="L276" s="14"/>
      <c r="M276" s="14"/>
      <c r="N276" s="14"/>
      <c r="O276" s="14"/>
      <c r="P276" s="14"/>
      <c r="Q276" s="14"/>
      <c r="R276" s="14"/>
      <c r="S276" s="14"/>
      <c r="T276" s="14"/>
      <c r="U276" s="14"/>
      <c r="V276" s="14"/>
      <c r="W276" s="14"/>
      <c r="X276" s="14"/>
      <c r="Y276" s="14"/>
      <c r="Z276" s="14"/>
      <c r="AA276" s="14"/>
      <c r="AB276" s="14"/>
      <c r="AC276" s="14"/>
      <c r="AD276" s="15"/>
    </row>
    <row r="277" spans="1:30" x14ac:dyDescent="0.25">
      <c r="A277" s="127"/>
      <c r="B277" s="27"/>
      <c r="C277" s="24"/>
      <c r="D277" s="24"/>
      <c r="E277" s="28"/>
      <c r="F277" s="353"/>
      <c r="G277" s="353"/>
      <c r="H277" s="353"/>
      <c r="I277" s="353"/>
      <c r="J277" s="14"/>
      <c r="K277" s="14"/>
      <c r="L277" s="14"/>
      <c r="M277" s="14"/>
      <c r="N277" s="14"/>
      <c r="O277" s="14"/>
      <c r="P277" s="14"/>
      <c r="Q277" s="14"/>
      <c r="R277" s="14"/>
      <c r="S277" s="14"/>
      <c r="T277" s="14"/>
      <c r="U277" s="14"/>
      <c r="V277" s="14"/>
      <c r="W277" s="14"/>
      <c r="X277" s="14"/>
      <c r="Y277" s="14"/>
      <c r="Z277" s="14"/>
      <c r="AA277" s="14"/>
      <c r="AB277" s="14"/>
      <c r="AC277" s="14"/>
      <c r="AD277" s="15"/>
    </row>
    <row r="278" spans="1:30" x14ac:dyDescent="0.25">
      <c r="A278" s="127"/>
      <c r="B278" s="27"/>
      <c r="C278" s="24"/>
      <c r="D278" s="24"/>
      <c r="E278" s="28"/>
      <c r="F278" s="353"/>
      <c r="G278" s="353"/>
      <c r="H278" s="353"/>
      <c r="I278" s="353"/>
      <c r="J278" s="14"/>
      <c r="K278" s="14"/>
      <c r="L278" s="14"/>
      <c r="M278" s="14"/>
      <c r="N278" s="14"/>
      <c r="O278" s="14"/>
      <c r="P278" s="14"/>
      <c r="Q278" s="14"/>
      <c r="R278" s="14"/>
      <c r="S278" s="14"/>
      <c r="T278" s="14"/>
      <c r="U278" s="14"/>
      <c r="V278" s="14"/>
      <c r="W278" s="14"/>
      <c r="X278" s="14"/>
      <c r="Y278" s="14"/>
      <c r="Z278" s="14"/>
      <c r="AA278" s="14"/>
      <c r="AB278" s="14"/>
      <c r="AC278" s="14"/>
      <c r="AD278" s="15"/>
    </row>
    <row r="279" spans="1:30" x14ac:dyDescent="0.25">
      <c r="A279" s="127"/>
      <c r="B279" s="27"/>
      <c r="C279" s="24"/>
      <c r="D279" s="24"/>
      <c r="E279" s="28"/>
      <c r="F279" s="353"/>
      <c r="G279" s="353"/>
      <c r="H279" s="353"/>
      <c r="I279" s="353"/>
      <c r="J279" s="14"/>
      <c r="K279" s="14"/>
      <c r="L279" s="14"/>
      <c r="M279" s="14"/>
      <c r="N279" s="14"/>
      <c r="O279" s="14"/>
      <c r="P279" s="14"/>
      <c r="Q279" s="14"/>
      <c r="R279" s="14"/>
      <c r="S279" s="14"/>
      <c r="T279" s="14"/>
      <c r="U279" s="14"/>
      <c r="V279" s="14"/>
      <c r="W279" s="14"/>
      <c r="X279" s="14"/>
      <c r="Y279" s="14"/>
      <c r="Z279" s="14"/>
      <c r="AA279" s="14"/>
      <c r="AB279" s="14"/>
      <c r="AC279" s="14"/>
      <c r="AD279" s="15"/>
    </row>
    <row r="280" spans="1:30" x14ac:dyDescent="0.25">
      <c r="A280" s="127"/>
      <c r="B280" s="27"/>
      <c r="C280" s="24"/>
      <c r="D280" s="24"/>
      <c r="E280" s="28"/>
      <c r="F280" s="353"/>
      <c r="G280" s="353"/>
      <c r="H280" s="353"/>
      <c r="I280" s="353"/>
      <c r="J280" s="14"/>
      <c r="K280" s="14"/>
      <c r="L280" s="14"/>
      <c r="M280" s="14"/>
      <c r="N280" s="14"/>
      <c r="O280" s="14"/>
      <c r="P280" s="14"/>
      <c r="Q280" s="14"/>
      <c r="R280" s="14"/>
      <c r="S280" s="14"/>
      <c r="T280" s="14"/>
      <c r="U280" s="14"/>
      <c r="V280" s="14"/>
      <c r="W280" s="14"/>
      <c r="X280" s="14"/>
      <c r="Y280" s="14"/>
      <c r="Z280" s="14"/>
      <c r="AA280" s="14"/>
      <c r="AB280" s="14"/>
      <c r="AC280" s="14"/>
      <c r="AD280" s="15"/>
    </row>
    <row r="281" spans="1:30" x14ac:dyDescent="0.25">
      <c r="A281" s="127"/>
      <c r="B281" s="27"/>
      <c r="C281" s="24"/>
      <c r="D281" s="24"/>
      <c r="E281" s="28"/>
      <c r="F281" s="353"/>
      <c r="G281" s="353"/>
      <c r="H281" s="353"/>
      <c r="I281" s="353"/>
      <c r="J281" s="14"/>
      <c r="K281" s="14"/>
      <c r="L281" s="14"/>
      <c r="M281" s="14"/>
      <c r="N281" s="14"/>
      <c r="O281" s="14"/>
      <c r="P281" s="14"/>
      <c r="Q281" s="14"/>
      <c r="R281" s="14"/>
      <c r="S281" s="14"/>
      <c r="T281" s="14"/>
      <c r="U281" s="14"/>
      <c r="V281" s="14"/>
      <c r="W281" s="14"/>
      <c r="X281" s="14"/>
      <c r="Y281" s="14"/>
      <c r="Z281" s="14"/>
      <c r="AA281" s="14"/>
      <c r="AB281" s="14"/>
      <c r="AC281" s="14"/>
      <c r="AD281" s="15"/>
    </row>
    <row r="282" spans="1:30" x14ac:dyDescent="0.25">
      <c r="A282" s="127"/>
      <c r="B282" s="27"/>
      <c r="C282" s="28"/>
      <c r="D282" s="28"/>
      <c r="E282" s="24"/>
      <c r="J282" s="14"/>
      <c r="K282" s="14"/>
      <c r="L282" s="14"/>
      <c r="M282" s="14"/>
      <c r="N282" s="14"/>
      <c r="O282" s="14"/>
      <c r="P282" s="14"/>
      <c r="Q282" s="14"/>
      <c r="R282" s="14"/>
      <c r="S282" s="14"/>
      <c r="T282" s="14"/>
      <c r="U282" s="14"/>
      <c r="V282" s="14"/>
      <c r="W282" s="14"/>
      <c r="X282" s="14"/>
      <c r="Y282" s="14"/>
      <c r="Z282" s="14"/>
      <c r="AA282" s="14"/>
      <c r="AB282" s="14"/>
      <c r="AC282" s="14"/>
      <c r="AD282" s="15"/>
    </row>
    <row r="283" spans="1:30" x14ac:dyDescent="0.25">
      <c r="A283" s="127"/>
      <c r="B283" s="27"/>
      <c r="C283" s="24"/>
      <c r="D283" s="24"/>
      <c r="E283" s="28"/>
      <c r="F283" s="353"/>
      <c r="G283" s="353"/>
      <c r="H283" s="353"/>
      <c r="I283" s="353"/>
      <c r="J283" s="14"/>
      <c r="K283" s="14"/>
      <c r="L283" s="14"/>
      <c r="M283" s="14"/>
      <c r="N283" s="14"/>
      <c r="O283" s="14"/>
      <c r="P283" s="14"/>
      <c r="Q283" s="14"/>
      <c r="R283" s="14"/>
      <c r="S283" s="14"/>
      <c r="T283" s="14"/>
      <c r="U283" s="14"/>
      <c r="V283" s="14"/>
      <c r="W283" s="14"/>
      <c r="X283" s="14"/>
      <c r="Y283" s="14"/>
      <c r="Z283" s="14"/>
      <c r="AA283" s="14"/>
      <c r="AB283" s="14"/>
      <c r="AC283" s="14"/>
      <c r="AD283" s="15"/>
    </row>
    <row r="284" spans="1:30" x14ac:dyDescent="0.25">
      <c r="A284" s="127"/>
      <c r="B284" s="27"/>
      <c r="C284" s="24"/>
      <c r="D284" s="24"/>
      <c r="E284" s="28"/>
      <c r="F284" s="353"/>
      <c r="G284" s="353"/>
      <c r="H284" s="353"/>
      <c r="I284" s="353"/>
      <c r="J284" s="14"/>
      <c r="K284" s="14"/>
      <c r="L284" s="14"/>
      <c r="M284" s="14"/>
      <c r="N284" s="14"/>
      <c r="O284" s="14"/>
      <c r="P284" s="14"/>
      <c r="Q284" s="14"/>
      <c r="R284" s="14"/>
      <c r="S284" s="14"/>
      <c r="T284" s="14"/>
      <c r="U284" s="14"/>
      <c r="V284" s="14"/>
      <c r="W284" s="14"/>
      <c r="X284" s="14"/>
      <c r="Y284" s="14"/>
      <c r="Z284" s="14"/>
      <c r="AA284" s="14"/>
      <c r="AB284" s="14"/>
      <c r="AC284" s="14"/>
      <c r="AD284" s="15"/>
    </row>
    <row r="285" spans="1:30" x14ac:dyDescent="0.25">
      <c r="A285" s="127"/>
      <c r="B285" s="27"/>
      <c r="C285" s="24"/>
      <c r="D285" s="24"/>
      <c r="E285" s="28"/>
      <c r="F285" s="353"/>
      <c r="G285" s="353"/>
      <c r="H285" s="353"/>
      <c r="I285" s="353"/>
      <c r="J285" s="14"/>
      <c r="K285" s="14"/>
      <c r="L285" s="14"/>
      <c r="M285" s="14"/>
      <c r="N285" s="14"/>
      <c r="O285" s="14"/>
      <c r="P285" s="14"/>
      <c r="Q285" s="14"/>
      <c r="R285" s="14"/>
      <c r="S285" s="14"/>
      <c r="T285" s="14"/>
      <c r="U285" s="14"/>
      <c r="V285" s="14"/>
      <c r="W285" s="14"/>
      <c r="X285" s="14"/>
      <c r="Y285" s="14"/>
      <c r="Z285" s="14"/>
      <c r="AA285" s="14"/>
      <c r="AB285" s="14"/>
      <c r="AC285" s="14"/>
      <c r="AD285" s="15"/>
    </row>
    <row r="286" spans="1:30" x14ac:dyDescent="0.25">
      <c r="A286" s="127"/>
      <c r="B286" s="27"/>
      <c r="C286" s="24"/>
      <c r="D286" s="24"/>
      <c r="E286" s="28"/>
      <c r="F286" s="353"/>
      <c r="G286" s="353"/>
      <c r="H286" s="353"/>
      <c r="I286" s="353"/>
      <c r="J286" s="14"/>
      <c r="K286" s="14"/>
      <c r="L286" s="14"/>
      <c r="M286" s="14"/>
      <c r="N286" s="14"/>
      <c r="O286" s="14"/>
      <c r="P286" s="14"/>
      <c r="Q286" s="14"/>
    </row>
    <row r="287" spans="1:30" x14ac:dyDescent="0.25">
      <c r="B287" s="27"/>
      <c r="C287" s="24"/>
      <c r="D287" s="24"/>
      <c r="E287" s="28"/>
      <c r="F287" s="353"/>
      <c r="G287" s="353"/>
      <c r="H287" s="353"/>
      <c r="I287" s="353"/>
      <c r="J287" s="14"/>
      <c r="K287" s="14"/>
      <c r="L287" s="14"/>
      <c r="M287" s="14"/>
      <c r="N287" s="14"/>
      <c r="O287" s="14"/>
      <c r="P287" s="14"/>
      <c r="Q287" s="14"/>
      <c r="R287" s="17"/>
      <c r="S287" s="17"/>
      <c r="T287" s="17"/>
      <c r="U287" s="17"/>
      <c r="V287" s="17"/>
      <c r="W287" s="17"/>
      <c r="X287" s="17"/>
      <c r="Y287" s="17"/>
      <c r="Z287" s="17"/>
      <c r="AA287" s="17"/>
      <c r="AB287" s="17"/>
      <c r="AC287" s="17"/>
      <c r="AD287" s="40"/>
    </row>
    <row r="288" spans="1:30" s="12" customFormat="1" x14ac:dyDescent="0.25">
      <c r="A288" s="128"/>
      <c r="B288" s="27"/>
      <c r="C288" s="24"/>
      <c r="D288" s="24"/>
      <c r="E288" s="28"/>
      <c r="F288" s="353"/>
      <c r="G288" s="353"/>
      <c r="H288" s="353"/>
      <c r="I288" s="353"/>
      <c r="J288" s="14"/>
      <c r="K288" s="14"/>
      <c r="L288" s="14"/>
      <c r="M288" s="14"/>
      <c r="N288" s="14"/>
      <c r="O288" s="14"/>
      <c r="P288" s="14"/>
      <c r="Q288" s="14"/>
      <c r="AD288" s="50"/>
    </row>
    <row r="289" spans="1:30" s="12" customFormat="1" x14ac:dyDescent="0.25">
      <c r="A289" s="128"/>
      <c r="B289" s="27"/>
      <c r="C289" s="24"/>
      <c r="D289" s="24"/>
      <c r="E289" s="28"/>
      <c r="F289" s="353"/>
      <c r="G289" s="353"/>
      <c r="H289" s="353"/>
      <c r="I289" s="353"/>
      <c r="J289" s="14"/>
      <c r="K289" s="14"/>
      <c r="L289" s="14"/>
      <c r="M289" s="14"/>
      <c r="N289" s="14"/>
      <c r="O289" s="14"/>
      <c r="P289" s="14"/>
      <c r="Q289" s="14"/>
      <c r="AD289" s="50"/>
    </row>
    <row r="290" spans="1:30" s="12" customFormat="1" x14ac:dyDescent="0.25">
      <c r="A290" s="128"/>
      <c r="B290" s="27"/>
      <c r="C290" s="24"/>
      <c r="D290" s="24"/>
      <c r="E290" s="28"/>
      <c r="F290" s="353"/>
      <c r="G290" s="353"/>
      <c r="H290" s="353"/>
      <c r="I290" s="353"/>
      <c r="J290" s="14"/>
      <c r="K290" s="14"/>
      <c r="L290" s="14"/>
      <c r="M290" s="14"/>
      <c r="N290" s="14"/>
      <c r="O290" s="14"/>
      <c r="P290" s="14"/>
      <c r="Q290" s="14"/>
      <c r="AD290" s="50"/>
    </row>
    <row r="291" spans="1:30" s="12" customFormat="1" x14ac:dyDescent="0.25">
      <c r="A291" s="128"/>
      <c r="B291" s="27"/>
      <c r="C291" s="24"/>
      <c r="D291" s="24"/>
      <c r="E291" s="28"/>
      <c r="F291" s="353"/>
      <c r="G291" s="353"/>
      <c r="H291" s="353"/>
      <c r="I291" s="353"/>
      <c r="J291" s="14"/>
      <c r="K291" s="14"/>
      <c r="L291" s="14"/>
      <c r="M291" s="14"/>
      <c r="N291" s="14"/>
      <c r="O291" s="14"/>
      <c r="P291" s="14"/>
      <c r="Q291" s="14"/>
      <c r="AD291" s="50"/>
    </row>
    <row r="292" spans="1:30" s="12" customFormat="1" x14ac:dyDescent="0.25">
      <c r="A292" s="128"/>
      <c r="B292" s="27"/>
      <c r="C292" s="24"/>
      <c r="D292" s="24"/>
      <c r="E292" s="28"/>
      <c r="F292" s="353"/>
      <c r="G292" s="353"/>
      <c r="H292" s="353"/>
      <c r="I292" s="353"/>
      <c r="J292" s="14"/>
      <c r="K292" s="14"/>
      <c r="L292" s="14"/>
      <c r="M292" s="14"/>
      <c r="N292" s="14"/>
      <c r="O292" s="14"/>
      <c r="P292" s="14"/>
      <c r="Q292" s="14"/>
      <c r="AD292" s="50"/>
    </row>
    <row r="293" spans="1:30" s="12" customFormat="1" x14ac:dyDescent="0.25">
      <c r="A293" s="128"/>
      <c r="B293" s="27"/>
      <c r="C293" s="28"/>
      <c r="D293" s="28"/>
      <c r="E293" s="24"/>
      <c r="F293" s="352"/>
      <c r="G293" s="352"/>
      <c r="H293" s="352"/>
      <c r="I293" s="352"/>
      <c r="J293" s="14"/>
      <c r="K293" s="14"/>
      <c r="L293" s="14"/>
      <c r="M293" s="14"/>
      <c r="N293" s="14"/>
      <c r="O293" s="14"/>
      <c r="P293" s="14"/>
      <c r="Q293" s="14"/>
      <c r="AD293" s="50"/>
    </row>
    <row r="294" spans="1:30" s="12" customFormat="1" x14ac:dyDescent="0.25">
      <c r="A294" s="128"/>
      <c r="B294" s="27"/>
      <c r="C294" s="24"/>
      <c r="D294" s="24"/>
      <c r="E294" s="28"/>
      <c r="F294" s="353"/>
      <c r="G294" s="353"/>
      <c r="H294" s="353"/>
      <c r="I294" s="353"/>
      <c r="J294" s="14"/>
      <c r="K294" s="14"/>
      <c r="L294" s="14"/>
      <c r="M294" s="14"/>
      <c r="N294" s="14"/>
      <c r="O294" s="14"/>
      <c r="P294" s="14"/>
      <c r="Q294" s="14"/>
      <c r="AD294" s="50"/>
    </row>
    <row r="295" spans="1:30" s="12" customFormat="1" x14ac:dyDescent="0.25">
      <c r="A295" s="128"/>
      <c r="B295" s="27"/>
      <c r="C295" s="24"/>
      <c r="D295" s="24"/>
      <c r="E295" s="28"/>
      <c r="F295" s="353"/>
      <c r="G295" s="353"/>
      <c r="H295" s="353"/>
      <c r="I295" s="353"/>
      <c r="J295" s="14"/>
      <c r="K295" s="14"/>
      <c r="L295" s="14"/>
      <c r="M295" s="14"/>
      <c r="N295" s="14"/>
      <c r="O295" s="14"/>
      <c r="P295" s="14"/>
      <c r="Q295" s="14"/>
      <c r="AD295" s="50"/>
    </row>
    <row r="296" spans="1:30" s="12" customFormat="1" x14ac:dyDescent="0.25">
      <c r="A296" s="128"/>
      <c r="B296" s="27"/>
      <c r="C296" s="24"/>
      <c r="D296" s="24"/>
      <c r="E296" s="28"/>
      <c r="F296" s="353"/>
      <c r="G296" s="353"/>
      <c r="H296" s="353"/>
      <c r="I296" s="353"/>
      <c r="J296" s="14"/>
      <c r="K296" s="14"/>
      <c r="L296" s="14"/>
      <c r="M296" s="14"/>
      <c r="N296" s="14"/>
      <c r="O296" s="14"/>
      <c r="P296" s="14"/>
      <c r="Q296" s="14"/>
      <c r="AD296" s="50"/>
    </row>
    <row r="297" spans="1:30" s="12" customFormat="1" x14ac:dyDescent="0.25">
      <c r="A297" s="128"/>
      <c r="B297" s="27"/>
      <c r="C297" s="24"/>
      <c r="D297" s="24"/>
      <c r="E297" s="28"/>
      <c r="F297" s="353"/>
      <c r="G297" s="353"/>
      <c r="H297" s="353"/>
      <c r="I297" s="353"/>
      <c r="J297" s="14"/>
      <c r="K297" s="14"/>
      <c r="L297" s="14"/>
      <c r="M297" s="14"/>
      <c r="N297" s="14"/>
      <c r="O297" s="14"/>
      <c r="P297" s="14"/>
      <c r="Q297" s="14"/>
      <c r="AD297" s="50"/>
    </row>
    <row r="298" spans="1:30" s="12" customFormat="1" x14ac:dyDescent="0.25">
      <c r="A298" s="128"/>
      <c r="B298" s="27"/>
      <c r="C298" s="24"/>
      <c r="D298" s="24"/>
      <c r="E298" s="28"/>
      <c r="F298" s="353"/>
      <c r="G298" s="353"/>
      <c r="H298" s="353"/>
      <c r="I298" s="353"/>
      <c r="J298" s="14"/>
      <c r="K298" s="14"/>
      <c r="L298" s="14"/>
      <c r="M298" s="14"/>
      <c r="N298" s="14"/>
      <c r="O298" s="14"/>
      <c r="P298" s="14"/>
      <c r="Q298" s="14"/>
      <c r="AD298" s="50"/>
    </row>
    <row r="299" spans="1:30" s="12" customFormat="1" x14ac:dyDescent="0.25">
      <c r="A299" s="128"/>
      <c r="B299" s="27"/>
      <c r="C299" s="24"/>
      <c r="D299" s="24"/>
      <c r="E299" s="28"/>
      <c r="F299" s="353"/>
      <c r="G299" s="353"/>
      <c r="H299" s="353"/>
      <c r="I299" s="353"/>
      <c r="J299" s="14"/>
      <c r="K299" s="14"/>
      <c r="L299" s="14"/>
      <c r="M299" s="14"/>
      <c r="N299" s="14"/>
      <c r="O299" s="14"/>
      <c r="P299" s="14"/>
      <c r="Q299" s="14"/>
      <c r="AD299" s="50"/>
    </row>
    <row r="300" spans="1:30" s="12" customFormat="1" x14ac:dyDescent="0.25">
      <c r="A300" s="128"/>
      <c r="B300" s="27"/>
      <c r="C300" s="24"/>
      <c r="D300" s="24"/>
      <c r="E300" s="28"/>
      <c r="F300" s="353"/>
      <c r="G300" s="353"/>
      <c r="H300" s="353"/>
      <c r="I300" s="353"/>
      <c r="J300" s="14"/>
      <c r="K300" s="14"/>
      <c r="L300" s="14"/>
      <c r="M300" s="14"/>
      <c r="N300" s="14"/>
      <c r="O300" s="14"/>
      <c r="P300" s="14"/>
      <c r="Q300" s="14"/>
      <c r="AD300" s="50"/>
    </row>
    <row r="301" spans="1:30" s="12" customFormat="1" x14ac:dyDescent="0.25">
      <c r="A301" s="128"/>
      <c r="B301" s="27"/>
      <c r="C301" s="24"/>
      <c r="D301" s="24"/>
      <c r="E301" s="28"/>
      <c r="F301" s="353"/>
      <c r="G301" s="353"/>
      <c r="H301" s="353"/>
      <c r="I301" s="353"/>
      <c r="J301" s="14"/>
      <c r="K301" s="14"/>
      <c r="L301" s="14"/>
      <c r="M301" s="14"/>
      <c r="N301" s="14"/>
      <c r="O301" s="14"/>
      <c r="P301" s="14"/>
      <c r="Q301" s="14"/>
      <c r="AD301" s="50"/>
    </row>
    <row r="302" spans="1:30" s="12" customFormat="1" x14ac:dyDescent="0.25">
      <c r="A302" s="128"/>
      <c r="B302" s="27"/>
      <c r="C302" s="24"/>
      <c r="D302" s="24"/>
      <c r="E302" s="28"/>
      <c r="F302" s="353"/>
      <c r="G302" s="353"/>
      <c r="H302" s="353"/>
      <c r="I302" s="353"/>
      <c r="J302" s="14"/>
      <c r="K302" s="14"/>
      <c r="L302" s="14"/>
      <c r="M302" s="14"/>
      <c r="N302" s="14"/>
      <c r="O302" s="14"/>
      <c r="P302" s="14"/>
      <c r="Q302" s="14"/>
      <c r="AD302" s="50"/>
    </row>
    <row r="303" spans="1:30" s="12" customFormat="1" x14ac:dyDescent="0.25">
      <c r="A303" s="128"/>
      <c r="B303" s="27"/>
      <c r="C303" s="24"/>
      <c r="D303" s="24"/>
      <c r="E303" s="28"/>
      <c r="F303" s="353"/>
      <c r="G303" s="353"/>
      <c r="H303" s="353"/>
      <c r="I303" s="353"/>
      <c r="J303" s="14"/>
      <c r="K303" s="14"/>
      <c r="L303" s="14"/>
      <c r="M303" s="14"/>
      <c r="N303" s="14"/>
      <c r="O303" s="14"/>
      <c r="P303" s="14"/>
      <c r="Q303" s="14"/>
      <c r="AD303" s="50"/>
    </row>
    <row r="304" spans="1:30" x14ac:dyDescent="0.25">
      <c r="B304" s="29"/>
      <c r="C304" s="23"/>
      <c r="D304" s="23"/>
      <c r="E304" s="28"/>
      <c r="F304" s="353"/>
      <c r="G304" s="353"/>
      <c r="H304" s="353"/>
      <c r="I304" s="353"/>
      <c r="J304" s="14"/>
      <c r="K304" s="14"/>
      <c r="L304" s="14"/>
      <c r="M304" s="14"/>
      <c r="N304" s="14"/>
      <c r="O304" s="14"/>
      <c r="P304" s="14"/>
      <c r="Q304" s="14"/>
    </row>
    <row r="305" spans="1:30" x14ac:dyDescent="0.25">
      <c r="B305" s="30"/>
      <c r="C305" s="26"/>
      <c r="D305" s="26"/>
      <c r="E305" s="24"/>
    </row>
    <row r="306" spans="1:30" x14ac:dyDescent="0.25">
      <c r="B306" s="27"/>
      <c r="C306" s="24"/>
      <c r="D306" s="24"/>
      <c r="E306" s="28"/>
      <c r="F306" s="353"/>
      <c r="G306" s="353"/>
      <c r="H306" s="353"/>
      <c r="I306" s="353"/>
    </row>
    <row r="307" spans="1:30" x14ac:dyDescent="0.25">
      <c r="B307" s="27"/>
      <c r="C307" s="28"/>
      <c r="D307" s="28"/>
      <c r="E307" s="24"/>
    </row>
    <row r="308" spans="1:30" x14ac:dyDescent="0.25">
      <c r="B308" s="27"/>
      <c r="C308" s="24"/>
      <c r="D308" s="24"/>
      <c r="E308" s="28"/>
      <c r="F308" s="353"/>
      <c r="G308" s="353"/>
      <c r="H308" s="353"/>
      <c r="I308" s="353"/>
    </row>
    <row r="309" spans="1:30" x14ac:dyDescent="0.25">
      <c r="B309" s="27"/>
      <c r="C309" s="24"/>
      <c r="D309" s="24"/>
      <c r="E309" s="28"/>
      <c r="F309" s="353"/>
      <c r="G309" s="353"/>
      <c r="H309" s="353"/>
      <c r="I309" s="353"/>
    </row>
    <row r="310" spans="1:30" x14ac:dyDescent="0.25">
      <c r="B310" s="27"/>
      <c r="C310" s="24"/>
      <c r="D310" s="24"/>
      <c r="E310" s="28"/>
      <c r="F310" s="353"/>
      <c r="G310" s="353"/>
      <c r="H310" s="353"/>
      <c r="I310" s="353"/>
    </row>
    <row r="311" spans="1:30" x14ac:dyDescent="0.25">
      <c r="B311" s="27"/>
      <c r="C311" s="24"/>
      <c r="D311" s="24"/>
      <c r="E311" s="28"/>
      <c r="F311" s="353"/>
      <c r="G311" s="353"/>
      <c r="H311" s="353"/>
      <c r="I311" s="353"/>
    </row>
    <row r="312" spans="1:30" x14ac:dyDescent="0.25">
      <c r="B312" s="27"/>
      <c r="C312" s="28"/>
      <c r="D312" s="28"/>
      <c r="E312" s="24"/>
      <c r="R312" s="14"/>
      <c r="S312" s="14"/>
      <c r="T312" s="14"/>
      <c r="U312" s="14"/>
      <c r="V312" s="14"/>
      <c r="W312" s="14"/>
      <c r="X312" s="14"/>
      <c r="Y312" s="14"/>
      <c r="Z312" s="14"/>
      <c r="AA312" s="14"/>
      <c r="AB312" s="14"/>
      <c r="AC312" s="14"/>
      <c r="AD312" s="15"/>
    </row>
    <row r="313" spans="1:30" x14ac:dyDescent="0.25">
      <c r="B313" s="27"/>
      <c r="C313" s="24"/>
      <c r="D313" s="24"/>
      <c r="E313" s="28"/>
      <c r="F313" s="353"/>
      <c r="G313" s="353"/>
      <c r="H313" s="353"/>
      <c r="I313" s="353"/>
      <c r="R313" s="14"/>
      <c r="S313" s="14"/>
      <c r="T313" s="14"/>
      <c r="U313" s="14"/>
      <c r="V313" s="14"/>
      <c r="W313" s="14"/>
      <c r="X313" s="14"/>
      <c r="Y313" s="14"/>
      <c r="Z313" s="14"/>
      <c r="AA313" s="14"/>
      <c r="AB313" s="14"/>
      <c r="AC313" s="14"/>
      <c r="AD313" s="15"/>
    </row>
    <row r="314" spans="1:30" x14ac:dyDescent="0.25">
      <c r="B314" s="27"/>
      <c r="C314" s="24"/>
      <c r="D314" s="24"/>
      <c r="E314" s="28"/>
      <c r="F314" s="353"/>
      <c r="G314" s="353"/>
      <c r="H314" s="353"/>
      <c r="I314" s="353"/>
      <c r="R314" s="14"/>
      <c r="S314" s="14"/>
      <c r="T314" s="14"/>
      <c r="U314" s="14"/>
      <c r="V314" s="14"/>
      <c r="W314" s="14"/>
      <c r="X314" s="14"/>
      <c r="Y314" s="14"/>
      <c r="Z314" s="14"/>
      <c r="AA314" s="14"/>
      <c r="AB314" s="14"/>
      <c r="AC314" s="14"/>
      <c r="AD314" s="15"/>
    </row>
    <row r="315" spans="1:30" x14ac:dyDescent="0.25">
      <c r="B315" s="27"/>
      <c r="C315" s="28"/>
      <c r="D315" s="28"/>
      <c r="E315" s="24"/>
      <c r="R315" s="14"/>
      <c r="S315" s="14"/>
      <c r="T315" s="14"/>
      <c r="U315" s="14"/>
      <c r="V315" s="14"/>
      <c r="W315" s="14"/>
      <c r="X315" s="14"/>
      <c r="Y315" s="14"/>
      <c r="Z315" s="14"/>
      <c r="AA315" s="14"/>
      <c r="AB315" s="14"/>
      <c r="AC315" s="14"/>
      <c r="AD315" s="15"/>
    </row>
    <row r="316" spans="1:30" x14ac:dyDescent="0.25">
      <c r="B316" s="27"/>
      <c r="C316" s="28"/>
      <c r="D316" s="28"/>
      <c r="E316" s="24"/>
      <c r="R316" s="14"/>
      <c r="S316" s="14"/>
      <c r="T316" s="14"/>
      <c r="U316" s="14"/>
      <c r="V316" s="14"/>
      <c r="W316" s="14"/>
      <c r="X316" s="14"/>
      <c r="Y316" s="14"/>
      <c r="Z316" s="14"/>
      <c r="AA316" s="14"/>
      <c r="AB316" s="14"/>
      <c r="AC316" s="14"/>
      <c r="AD316" s="15"/>
    </row>
    <row r="317" spans="1:30" x14ac:dyDescent="0.25">
      <c r="B317" s="27"/>
      <c r="C317" s="24"/>
      <c r="D317" s="24"/>
      <c r="E317" s="28"/>
      <c r="F317" s="353"/>
      <c r="G317" s="353"/>
      <c r="H317" s="353"/>
      <c r="I317" s="353"/>
      <c r="R317" s="14"/>
      <c r="S317" s="14"/>
      <c r="T317" s="14"/>
      <c r="U317" s="14"/>
      <c r="V317" s="14"/>
      <c r="W317" s="14"/>
      <c r="X317" s="14"/>
      <c r="Y317" s="14"/>
      <c r="Z317" s="14"/>
      <c r="AA317" s="14"/>
      <c r="AB317" s="14"/>
      <c r="AC317" s="14"/>
      <c r="AD317" s="15"/>
    </row>
    <row r="318" spans="1:30" x14ac:dyDescent="0.25">
      <c r="B318" s="27"/>
      <c r="C318" s="24"/>
      <c r="D318" s="24"/>
      <c r="E318" s="28"/>
      <c r="F318" s="353"/>
      <c r="G318" s="353"/>
      <c r="H318" s="353"/>
      <c r="I318" s="353"/>
      <c r="R318" s="14"/>
      <c r="S318" s="14"/>
      <c r="T318" s="14"/>
      <c r="U318" s="14"/>
      <c r="V318" s="14"/>
      <c r="W318" s="14"/>
      <c r="X318" s="14"/>
      <c r="Y318" s="14"/>
      <c r="Z318" s="14"/>
      <c r="AA318" s="14"/>
      <c r="AB318" s="14"/>
      <c r="AC318" s="14"/>
      <c r="AD318" s="15"/>
    </row>
    <row r="319" spans="1:30" x14ac:dyDescent="0.25">
      <c r="A319" s="127"/>
      <c r="B319" s="27"/>
      <c r="C319" s="24"/>
      <c r="D319" s="24"/>
      <c r="E319" s="28"/>
      <c r="F319" s="353"/>
      <c r="G319" s="353"/>
      <c r="H319" s="353"/>
      <c r="I319" s="353"/>
      <c r="R319" s="14"/>
      <c r="S319" s="14"/>
      <c r="T319" s="14"/>
      <c r="U319" s="14"/>
      <c r="V319" s="14"/>
      <c r="W319" s="14"/>
      <c r="X319" s="14"/>
      <c r="Y319" s="14"/>
      <c r="Z319" s="14"/>
      <c r="AA319" s="14"/>
      <c r="AB319" s="14"/>
      <c r="AC319" s="14"/>
      <c r="AD319" s="15"/>
    </row>
    <row r="320" spans="1:30" x14ac:dyDescent="0.25">
      <c r="A320" s="127"/>
      <c r="B320" s="27"/>
      <c r="C320" s="28"/>
      <c r="D320" s="28"/>
      <c r="E320" s="24"/>
      <c r="R320" s="14"/>
      <c r="S320" s="14"/>
      <c r="T320" s="14"/>
      <c r="U320" s="14"/>
      <c r="V320" s="14"/>
      <c r="W320" s="14"/>
      <c r="X320" s="14"/>
      <c r="Y320" s="14"/>
      <c r="Z320" s="14"/>
      <c r="AA320" s="14"/>
      <c r="AB320" s="14"/>
      <c r="AC320" s="14"/>
      <c r="AD320" s="15"/>
    </row>
    <row r="321" spans="1:30" x14ac:dyDescent="0.25">
      <c r="A321" s="127"/>
      <c r="B321" s="27"/>
      <c r="C321" s="24"/>
      <c r="D321" s="24"/>
      <c r="E321" s="28"/>
      <c r="F321" s="353"/>
      <c r="G321" s="353"/>
      <c r="H321" s="353"/>
      <c r="I321" s="353"/>
      <c r="R321" s="14"/>
      <c r="S321" s="14"/>
      <c r="T321" s="14"/>
      <c r="U321" s="14"/>
      <c r="V321" s="14"/>
      <c r="W321" s="14"/>
      <c r="X321" s="14"/>
      <c r="Y321" s="14"/>
      <c r="Z321" s="14"/>
      <c r="AA321" s="14"/>
      <c r="AB321" s="14"/>
      <c r="AC321" s="14"/>
      <c r="AD321" s="15"/>
    </row>
    <row r="322" spans="1:30" x14ac:dyDescent="0.25">
      <c r="A322" s="127"/>
      <c r="B322" s="27"/>
      <c r="C322" s="24"/>
      <c r="D322" s="24"/>
      <c r="E322" s="28"/>
      <c r="F322" s="353"/>
      <c r="G322" s="353"/>
      <c r="H322" s="353"/>
      <c r="I322" s="353"/>
      <c r="R322" s="14"/>
      <c r="S322" s="14"/>
      <c r="T322" s="14"/>
      <c r="U322" s="14"/>
      <c r="V322" s="14"/>
      <c r="W322" s="14"/>
      <c r="X322" s="14"/>
      <c r="Y322" s="14"/>
      <c r="Z322" s="14"/>
      <c r="AA322" s="14"/>
      <c r="AB322" s="14"/>
      <c r="AC322" s="14"/>
      <c r="AD322" s="15"/>
    </row>
    <row r="323" spans="1:30" x14ac:dyDescent="0.25">
      <c r="A323" s="127"/>
      <c r="B323" s="27"/>
      <c r="C323" s="24"/>
      <c r="D323" s="24"/>
      <c r="E323" s="28"/>
      <c r="F323" s="353"/>
      <c r="G323" s="353"/>
      <c r="H323" s="353"/>
      <c r="I323" s="353"/>
      <c r="R323" s="14"/>
      <c r="S323" s="14"/>
      <c r="T323" s="14"/>
      <c r="U323" s="14"/>
      <c r="V323" s="14"/>
      <c r="W323" s="14"/>
      <c r="X323" s="14"/>
      <c r="Y323" s="14"/>
      <c r="Z323" s="14"/>
      <c r="AA323" s="14"/>
      <c r="AB323" s="14"/>
      <c r="AC323" s="14"/>
      <c r="AD323" s="15"/>
    </row>
    <row r="324" spans="1:30" x14ac:dyDescent="0.25">
      <c r="A324" s="127"/>
      <c r="B324" s="27"/>
      <c r="C324" s="24"/>
      <c r="D324" s="24"/>
      <c r="E324" s="28"/>
      <c r="F324" s="353"/>
      <c r="G324" s="353"/>
      <c r="H324" s="353"/>
      <c r="I324" s="353"/>
      <c r="R324" s="14"/>
      <c r="S324" s="14"/>
      <c r="T324" s="14"/>
      <c r="U324" s="14"/>
      <c r="V324" s="14"/>
      <c r="W324" s="14"/>
      <c r="X324" s="14"/>
      <c r="Y324" s="14"/>
      <c r="Z324" s="14"/>
      <c r="AA324" s="14"/>
      <c r="AB324" s="14"/>
      <c r="AC324" s="14"/>
      <c r="AD324" s="15"/>
    </row>
    <row r="325" spans="1:30" x14ac:dyDescent="0.25">
      <c r="A325" s="127"/>
      <c r="B325" s="27"/>
      <c r="C325" s="24"/>
      <c r="D325" s="24"/>
      <c r="E325" s="28"/>
      <c r="F325" s="353"/>
      <c r="G325" s="353"/>
      <c r="H325" s="353"/>
      <c r="I325" s="353"/>
      <c r="R325" s="14"/>
      <c r="S325" s="14"/>
      <c r="T325" s="14"/>
      <c r="U325" s="14"/>
      <c r="V325" s="14"/>
      <c r="W325" s="14"/>
      <c r="X325" s="14"/>
      <c r="Y325" s="14"/>
      <c r="Z325" s="14"/>
      <c r="AA325" s="14"/>
      <c r="AB325" s="14"/>
      <c r="AC325" s="14"/>
      <c r="AD325" s="15"/>
    </row>
    <row r="326" spans="1:30" x14ac:dyDescent="0.25">
      <c r="A326" s="127"/>
      <c r="B326" s="27"/>
      <c r="C326" s="24"/>
      <c r="D326" s="24"/>
      <c r="E326" s="28"/>
      <c r="F326" s="353"/>
      <c r="G326" s="353"/>
      <c r="H326" s="353"/>
      <c r="I326" s="353"/>
      <c r="R326" s="14"/>
      <c r="S326" s="14"/>
      <c r="T326" s="14"/>
      <c r="U326" s="14"/>
      <c r="V326" s="14"/>
      <c r="W326" s="14"/>
      <c r="X326" s="14"/>
      <c r="Y326" s="14"/>
      <c r="Z326" s="14"/>
      <c r="AA326" s="14"/>
      <c r="AB326" s="14"/>
      <c r="AC326" s="14"/>
      <c r="AD326" s="15"/>
    </row>
    <row r="327" spans="1:30" x14ac:dyDescent="0.25">
      <c r="A327" s="127"/>
      <c r="B327" s="27"/>
      <c r="C327" s="24"/>
      <c r="D327" s="24"/>
      <c r="E327" s="28"/>
      <c r="F327" s="353"/>
      <c r="G327" s="353"/>
      <c r="H327" s="353"/>
      <c r="I327" s="353"/>
      <c r="R327" s="14"/>
      <c r="S327" s="14"/>
      <c r="T327" s="14"/>
      <c r="U327" s="14"/>
      <c r="V327" s="14"/>
      <c r="W327" s="14"/>
      <c r="X327" s="14"/>
      <c r="Y327" s="14"/>
      <c r="Z327" s="14"/>
      <c r="AA327" s="14"/>
      <c r="AB327" s="14"/>
      <c r="AC327" s="14"/>
      <c r="AD327" s="15"/>
    </row>
    <row r="328" spans="1:30" x14ac:dyDescent="0.25">
      <c r="A328" s="127"/>
      <c r="B328" s="27"/>
      <c r="C328" s="24"/>
      <c r="D328" s="24"/>
      <c r="E328" s="28"/>
      <c r="F328" s="353"/>
      <c r="G328" s="353"/>
      <c r="H328" s="353"/>
      <c r="I328" s="353"/>
      <c r="R328" s="14"/>
      <c r="S328" s="14"/>
      <c r="T328" s="14"/>
      <c r="U328" s="14"/>
      <c r="V328" s="14"/>
      <c r="W328" s="14"/>
      <c r="X328" s="14"/>
      <c r="Y328" s="14"/>
      <c r="Z328" s="14"/>
      <c r="AA328" s="14"/>
      <c r="AB328" s="14"/>
      <c r="AC328" s="14"/>
      <c r="AD328" s="15"/>
    </row>
    <row r="329" spans="1:30" x14ac:dyDescent="0.25">
      <c r="A329" s="127"/>
      <c r="B329" s="27"/>
      <c r="C329" s="24"/>
      <c r="D329" s="24"/>
      <c r="E329" s="28"/>
      <c r="F329" s="353"/>
      <c r="G329" s="353"/>
      <c r="H329" s="353"/>
      <c r="I329" s="353"/>
      <c r="R329" s="14"/>
      <c r="S329" s="14"/>
      <c r="T329" s="14"/>
      <c r="U329" s="14"/>
      <c r="V329" s="14"/>
      <c r="W329" s="14"/>
      <c r="X329" s="14"/>
      <c r="Y329" s="14"/>
      <c r="Z329" s="14"/>
      <c r="AA329" s="14"/>
      <c r="AB329" s="14"/>
      <c r="AC329" s="14"/>
      <c r="AD329" s="15"/>
    </row>
    <row r="330" spans="1:30" x14ac:dyDescent="0.25">
      <c r="A330" s="127"/>
      <c r="B330" s="27"/>
      <c r="C330" s="24"/>
      <c r="D330" s="24"/>
      <c r="E330" s="28"/>
      <c r="F330" s="353"/>
      <c r="G330" s="353"/>
      <c r="H330" s="353"/>
      <c r="I330" s="353"/>
      <c r="R330" s="14"/>
      <c r="S330" s="14"/>
      <c r="T330" s="14"/>
      <c r="U330" s="14"/>
      <c r="V330" s="14"/>
      <c r="W330" s="14"/>
      <c r="X330" s="14"/>
      <c r="Y330" s="14"/>
      <c r="Z330" s="14"/>
      <c r="AA330" s="14"/>
      <c r="AB330" s="14"/>
      <c r="AC330" s="14"/>
      <c r="AD330" s="15"/>
    </row>
    <row r="331" spans="1:30" x14ac:dyDescent="0.25">
      <c r="A331" s="127"/>
      <c r="B331" s="29"/>
      <c r="C331" s="23"/>
      <c r="D331" s="23"/>
      <c r="E331" s="24"/>
      <c r="J331" s="14"/>
      <c r="K331" s="14"/>
      <c r="L331" s="14"/>
      <c r="M331" s="14"/>
      <c r="N331" s="14"/>
      <c r="O331" s="14"/>
      <c r="P331" s="14"/>
      <c r="Q331" s="14"/>
      <c r="R331" s="14"/>
      <c r="S331" s="14"/>
      <c r="T331" s="14"/>
      <c r="U331" s="14"/>
      <c r="V331" s="14"/>
      <c r="W331" s="14"/>
      <c r="X331" s="14"/>
      <c r="Y331" s="14"/>
      <c r="Z331" s="14"/>
      <c r="AA331" s="14"/>
      <c r="AB331" s="14"/>
      <c r="AC331" s="14"/>
      <c r="AD331" s="15"/>
    </row>
    <row r="332" spans="1:30" x14ac:dyDescent="0.25">
      <c r="A332" s="127"/>
      <c r="B332" s="27"/>
      <c r="C332" s="28"/>
      <c r="D332" s="28"/>
      <c r="E332" s="24"/>
      <c r="J332" s="14"/>
      <c r="K332" s="14"/>
      <c r="L332" s="14"/>
      <c r="M332" s="14"/>
      <c r="N332" s="14"/>
      <c r="O332" s="14"/>
      <c r="P332" s="14"/>
      <c r="Q332" s="14"/>
      <c r="R332" s="14"/>
      <c r="S332" s="14"/>
      <c r="T332" s="14"/>
      <c r="U332" s="14"/>
      <c r="V332" s="14"/>
      <c r="W332" s="14"/>
      <c r="X332" s="14"/>
      <c r="Y332" s="14"/>
      <c r="Z332" s="14"/>
      <c r="AA332" s="14"/>
      <c r="AB332" s="14"/>
      <c r="AC332" s="14"/>
      <c r="AD332" s="15"/>
    </row>
    <row r="333" spans="1:30" x14ac:dyDescent="0.25">
      <c r="A333" s="127"/>
      <c r="B333" s="27"/>
      <c r="C333" s="28"/>
      <c r="D333" s="28"/>
      <c r="E333" s="24"/>
      <c r="J333" s="14"/>
      <c r="K333" s="14"/>
      <c r="L333" s="14"/>
      <c r="M333" s="14"/>
      <c r="N333" s="14"/>
      <c r="O333" s="14"/>
      <c r="P333" s="14"/>
      <c r="Q333" s="14"/>
      <c r="R333" s="14"/>
      <c r="S333" s="14"/>
      <c r="T333" s="14"/>
      <c r="U333" s="14"/>
      <c r="V333" s="14"/>
      <c r="W333" s="14"/>
      <c r="X333" s="14"/>
      <c r="Y333" s="14"/>
      <c r="Z333" s="14"/>
      <c r="AA333" s="14"/>
      <c r="AB333" s="14"/>
      <c r="AC333" s="14"/>
      <c r="AD333" s="15"/>
    </row>
    <row r="334" spans="1:30" x14ac:dyDescent="0.25">
      <c r="A334" s="127"/>
      <c r="B334" s="27"/>
      <c r="C334" s="24"/>
      <c r="D334" s="24"/>
      <c r="E334" s="28"/>
      <c r="F334" s="353"/>
      <c r="G334" s="353"/>
      <c r="H334" s="353"/>
      <c r="I334" s="353"/>
      <c r="J334" s="14"/>
      <c r="K334" s="14"/>
      <c r="L334" s="14"/>
      <c r="M334" s="14"/>
      <c r="N334" s="14"/>
      <c r="O334" s="14"/>
      <c r="P334" s="14"/>
      <c r="Q334" s="14"/>
      <c r="R334" s="14"/>
      <c r="S334" s="14"/>
      <c r="T334" s="14"/>
      <c r="U334" s="14"/>
      <c r="V334" s="14"/>
      <c r="W334" s="14"/>
      <c r="X334" s="14"/>
      <c r="Y334" s="14"/>
      <c r="Z334" s="14"/>
      <c r="AA334" s="14"/>
      <c r="AB334" s="14"/>
      <c r="AC334" s="14"/>
      <c r="AD334" s="15"/>
    </row>
    <row r="335" spans="1:30" x14ac:dyDescent="0.25">
      <c r="A335" s="127"/>
      <c r="B335" s="27"/>
      <c r="C335" s="24"/>
      <c r="D335" s="24"/>
      <c r="E335" s="28"/>
      <c r="F335" s="353"/>
      <c r="G335" s="353"/>
      <c r="H335" s="353"/>
      <c r="I335" s="353"/>
      <c r="J335" s="14"/>
      <c r="K335" s="14"/>
      <c r="L335" s="14"/>
      <c r="M335" s="14"/>
      <c r="N335" s="14"/>
      <c r="O335" s="14"/>
      <c r="P335" s="14"/>
      <c r="Q335" s="14"/>
      <c r="R335" s="14"/>
      <c r="S335" s="14"/>
      <c r="T335" s="14"/>
      <c r="U335" s="14"/>
      <c r="V335" s="14"/>
      <c r="W335" s="14"/>
      <c r="X335" s="14"/>
      <c r="Y335" s="14"/>
      <c r="Z335" s="14"/>
      <c r="AA335" s="14"/>
      <c r="AB335" s="14"/>
      <c r="AC335" s="14"/>
      <c r="AD335" s="15"/>
    </row>
    <row r="336" spans="1:30" x14ac:dyDescent="0.25">
      <c r="A336" s="127"/>
      <c r="B336" s="27"/>
      <c r="C336" s="24"/>
      <c r="D336" s="24"/>
      <c r="E336" s="28"/>
      <c r="F336" s="353"/>
      <c r="G336" s="353"/>
      <c r="H336" s="353"/>
      <c r="I336" s="353"/>
      <c r="J336" s="14"/>
      <c r="K336" s="14"/>
      <c r="L336" s="14"/>
      <c r="M336" s="14"/>
      <c r="N336" s="14"/>
      <c r="O336" s="14"/>
      <c r="P336" s="14"/>
      <c r="Q336" s="14"/>
      <c r="R336" s="14"/>
      <c r="S336" s="14"/>
      <c r="T336" s="14"/>
      <c r="U336" s="14"/>
      <c r="V336" s="14"/>
      <c r="W336" s="14"/>
      <c r="X336" s="14"/>
      <c r="Y336" s="14"/>
      <c r="Z336" s="14"/>
      <c r="AA336" s="14"/>
      <c r="AB336" s="14"/>
      <c r="AC336" s="14"/>
      <c r="AD336" s="15"/>
    </row>
    <row r="337" spans="1:30" x14ac:dyDescent="0.25">
      <c r="A337" s="127"/>
      <c r="B337" s="27"/>
      <c r="C337" s="28"/>
      <c r="D337" s="28"/>
      <c r="E337" s="24"/>
      <c r="J337" s="14"/>
      <c r="K337" s="14"/>
      <c r="L337" s="14"/>
      <c r="M337" s="14"/>
      <c r="N337" s="14"/>
      <c r="O337" s="14"/>
      <c r="P337" s="14"/>
      <c r="Q337" s="14"/>
      <c r="R337" s="14"/>
      <c r="S337" s="14"/>
      <c r="T337" s="14"/>
      <c r="U337" s="14"/>
      <c r="V337" s="14"/>
      <c r="W337" s="14"/>
      <c r="X337" s="14"/>
      <c r="Y337" s="14"/>
      <c r="Z337" s="14"/>
      <c r="AA337" s="14"/>
      <c r="AB337" s="14"/>
      <c r="AC337" s="14"/>
      <c r="AD337" s="15"/>
    </row>
    <row r="338" spans="1:30" x14ac:dyDescent="0.25">
      <c r="A338" s="127"/>
      <c r="B338" s="27"/>
      <c r="C338" s="24"/>
      <c r="D338" s="24"/>
      <c r="E338" s="28"/>
      <c r="F338" s="353"/>
      <c r="G338" s="353"/>
      <c r="H338" s="353"/>
      <c r="I338" s="353"/>
      <c r="J338" s="14"/>
      <c r="K338" s="14"/>
      <c r="L338" s="14"/>
      <c r="M338" s="14"/>
      <c r="N338" s="14"/>
      <c r="O338" s="14"/>
      <c r="P338" s="14"/>
      <c r="Q338" s="14"/>
      <c r="R338" s="14"/>
      <c r="S338" s="14"/>
      <c r="T338" s="14"/>
      <c r="U338" s="14"/>
      <c r="V338" s="14"/>
      <c r="W338" s="14"/>
      <c r="X338" s="14"/>
      <c r="Y338" s="14"/>
      <c r="Z338" s="14"/>
      <c r="AA338" s="14"/>
      <c r="AB338" s="14"/>
      <c r="AC338" s="14"/>
      <c r="AD338" s="15"/>
    </row>
    <row r="339" spans="1:30" x14ac:dyDescent="0.25">
      <c r="A339" s="127"/>
      <c r="B339" s="27"/>
      <c r="C339" s="24"/>
      <c r="D339" s="24"/>
      <c r="E339" s="28"/>
      <c r="F339" s="353"/>
      <c r="G339" s="353"/>
      <c r="H339" s="353"/>
      <c r="I339" s="353"/>
      <c r="J339" s="14"/>
      <c r="K339" s="14"/>
      <c r="L339" s="14"/>
      <c r="M339" s="14"/>
      <c r="N339" s="14"/>
      <c r="O339" s="14"/>
      <c r="P339" s="14"/>
      <c r="Q339" s="14"/>
      <c r="R339" s="14"/>
      <c r="S339" s="14"/>
      <c r="T339" s="14"/>
      <c r="U339" s="14"/>
      <c r="V339" s="14"/>
      <c r="W339" s="14"/>
      <c r="X339" s="14"/>
      <c r="Y339" s="14"/>
      <c r="Z339" s="14"/>
      <c r="AA339" s="14"/>
      <c r="AB339" s="14"/>
      <c r="AC339" s="14"/>
      <c r="AD339" s="15"/>
    </row>
    <row r="340" spans="1:30" x14ac:dyDescent="0.25">
      <c r="A340" s="127"/>
      <c r="B340" s="27"/>
      <c r="C340" s="28"/>
      <c r="D340" s="28"/>
      <c r="E340" s="24"/>
      <c r="J340" s="14"/>
      <c r="K340" s="14"/>
      <c r="L340" s="14"/>
      <c r="M340" s="14"/>
      <c r="N340" s="14"/>
      <c r="O340" s="14"/>
      <c r="P340" s="14"/>
      <c r="Q340" s="14"/>
      <c r="R340" s="14"/>
      <c r="S340" s="14"/>
      <c r="T340" s="14"/>
      <c r="U340" s="14"/>
      <c r="V340" s="14"/>
      <c r="W340" s="14"/>
      <c r="X340" s="14"/>
      <c r="Y340" s="14"/>
      <c r="Z340" s="14"/>
      <c r="AA340" s="14"/>
      <c r="AB340" s="14"/>
      <c r="AC340" s="14"/>
      <c r="AD340" s="15"/>
    </row>
    <row r="341" spans="1:30" x14ac:dyDescent="0.25">
      <c r="A341" s="127"/>
      <c r="B341" s="27"/>
      <c r="C341" s="24"/>
      <c r="D341" s="24"/>
      <c r="E341" s="28"/>
      <c r="F341" s="353"/>
      <c r="G341" s="353"/>
      <c r="H341" s="353"/>
      <c r="I341" s="353"/>
      <c r="J341" s="14"/>
      <c r="K341" s="14"/>
      <c r="L341" s="14"/>
      <c r="M341" s="14"/>
      <c r="N341" s="14"/>
      <c r="O341" s="14"/>
      <c r="P341" s="14"/>
      <c r="Q341" s="14"/>
      <c r="R341" s="14"/>
      <c r="S341" s="14"/>
      <c r="T341" s="14"/>
      <c r="U341" s="14"/>
      <c r="V341" s="14"/>
      <c r="W341" s="14"/>
      <c r="X341" s="14"/>
      <c r="Y341" s="14"/>
      <c r="Z341" s="14"/>
      <c r="AA341" s="14"/>
      <c r="AB341" s="14"/>
      <c r="AC341" s="14"/>
      <c r="AD341" s="15"/>
    </row>
    <row r="342" spans="1:30" x14ac:dyDescent="0.25">
      <c r="A342" s="127"/>
      <c r="B342" s="27"/>
      <c r="C342" s="24"/>
      <c r="D342" s="24"/>
      <c r="E342" s="28"/>
      <c r="F342" s="353"/>
      <c r="G342" s="353"/>
      <c r="H342" s="353"/>
      <c r="I342" s="353"/>
      <c r="J342" s="14"/>
      <c r="K342" s="14"/>
      <c r="L342" s="14"/>
      <c r="M342" s="14"/>
      <c r="N342" s="14"/>
      <c r="O342" s="14"/>
      <c r="P342" s="14"/>
      <c r="Q342" s="14"/>
      <c r="R342" s="14"/>
      <c r="S342" s="14"/>
      <c r="T342" s="14"/>
      <c r="U342" s="14"/>
      <c r="V342" s="14"/>
      <c r="W342" s="14"/>
      <c r="X342" s="14"/>
      <c r="Y342" s="14"/>
      <c r="Z342" s="14"/>
      <c r="AA342" s="14"/>
      <c r="AB342" s="14"/>
      <c r="AC342" s="14"/>
      <c r="AD342" s="15"/>
    </row>
    <row r="343" spans="1:30" x14ac:dyDescent="0.25">
      <c r="A343" s="127"/>
      <c r="B343" s="27"/>
      <c r="C343" s="24"/>
      <c r="D343" s="24"/>
      <c r="E343" s="28"/>
      <c r="F343" s="353"/>
      <c r="G343" s="353"/>
      <c r="H343" s="353"/>
      <c r="I343" s="353"/>
      <c r="J343" s="14"/>
      <c r="K343" s="14"/>
      <c r="L343" s="14"/>
      <c r="M343" s="14"/>
      <c r="N343" s="14"/>
      <c r="O343" s="14"/>
      <c r="P343" s="14"/>
      <c r="Q343" s="14"/>
      <c r="R343" s="14"/>
      <c r="S343" s="14"/>
      <c r="T343" s="14"/>
      <c r="U343" s="14"/>
      <c r="V343" s="14"/>
      <c r="W343" s="14"/>
      <c r="X343" s="14"/>
      <c r="Y343" s="14"/>
      <c r="Z343" s="14"/>
      <c r="AA343" s="14"/>
      <c r="AB343" s="14"/>
      <c r="AC343" s="14"/>
      <c r="AD343" s="15"/>
    </row>
    <row r="344" spans="1:30" x14ac:dyDescent="0.25">
      <c r="A344" s="127"/>
      <c r="B344" s="27"/>
      <c r="C344" s="24"/>
      <c r="D344" s="24"/>
      <c r="E344" s="28"/>
      <c r="F344" s="353"/>
      <c r="G344" s="353"/>
      <c r="H344" s="353"/>
      <c r="I344" s="353"/>
      <c r="J344" s="14"/>
      <c r="K344" s="14"/>
      <c r="L344" s="14"/>
      <c r="M344" s="14"/>
      <c r="N344" s="14"/>
      <c r="O344" s="14"/>
      <c r="P344" s="14"/>
      <c r="Q344" s="14"/>
      <c r="R344" s="14"/>
      <c r="S344" s="14"/>
      <c r="T344" s="14"/>
      <c r="U344" s="14"/>
      <c r="V344" s="14"/>
      <c r="W344" s="14"/>
      <c r="X344" s="14"/>
      <c r="Y344" s="14"/>
      <c r="Z344" s="14"/>
      <c r="AA344" s="14"/>
      <c r="AB344" s="14"/>
      <c r="AC344" s="14"/>
      <c r="AD344" s="15"/>
    </row>
    <row r="345" spans="1:30" x14ac:dyDescent="0.25">
      <c r="A345" s="127"/>
      <c r="B345" s="27"/>
      <c r="C345" s="24"/>
      <c r="D345" s="24"/>
      <c r="E345" s="28"/>
      <c r="F345" s="353"/>
      <c r="G345" s="353"/>
      <c r="H345" s="353"/>
      <c r="I345" s="353"/>
      <c r="J345" s="14"/>
      <c r="K345" s="14"/>
      <c r="L345" s="14"/>
      <c r="M345" s="14"/>
      <c r="N345" s="14"/>
      <c r="O345" s="14"/>
      <c r="P345" s="14"/>
      <c r="Q345" s="14"/>
      <c r="R345" s="14"/>
      <c r="S345" s="14"/>
      <c r="T345" s="14"/>
      <c r="U345" s="14"/>
      <c r="V345" s="14"/>
      <c r="W345" s="14"/>
      <c r="X345" s="14"/>
      <c r="Y345" s="14"/>
      <c r="Z345" s="14"/>
      <c r="AA345" s="14"/>
      <c r="AB345" s="14"/>
      <c r="AC345" s="14"/>
      <c r="AD345" s="15"/>
    </row>
    <row r="346" spans="1:30" x14ac:dyDescent="0.25">
      <c r="A346" s="127"/>
      <c r="B346" s="27"/>
      <c r="C346" s="24"/>
      <c r="D346" s="24"/>
      <c r="E346" s="28"/>
      <c r="F346" s="353"/>
      <c r="G346" s="353"/>
      <c r="H346" s="353"/>
      <c r="I346" s="353"/>
      <c r="J346" s="14"/>
      <c r="K346" s="14"/>
      <c r="L346" s="14"/>
      <c r="M346" s="14"/>
      <c r="N346" s="14"/>
      <c r="O346" s="14"/>
      <c r="P346" s="14"/>
      <c r="Q346" s="14"/>
      <c r="R346" s="14"/>
      <c r="S346" s="14"/>
      <c r="T346" s="14"/>
      <c r="U346" s="14"/>
      <c r="V346" s="14"/>
      <c r="W346" s="14"/>
      <c r="X346" s="14"/>
      <c r="Y346" s="14"/>
      <c r="Z346" s="14"/>
      <c r="AA346" s="14"/>
      <c r="AB346" s="14"/>
      <c r="AC346" s="14"/>
      <c r="AD346" s="15"/>
    </row>
    <row r="347" spans="1:30" x14ac:dyDescent="0.25">
      <c r="A347" s="127"/>
      <c r="B347" s="27"/>
      <c r="C347" s="24"/>
      <c r="D347" s="24"/>
      <c r="E347" s="28"/>
      <c r="F347" s="353"/>
      <c r="G347" s="353"/>
      <c r="H347" s="353"/>
      <c r="I347" s="353"/>
      <c r="J347" s="14"/>
      <c r="K347" s="14"/>
      <c r="L347" s="14"/>
      <c r="M347" s="14"/>
      <c r="N347" s="14"/>
      <c r="O347" s="14"/>
      <c r="P347" s="14"/>
      <c r="Q347" s="14"/>
      <c r="R347" s="14"/>
      <c r="S347" s="14"/>
      <c r="T347" s="14"/>
      <c r="U347" s="14"/>
      <c r="V347" s="14"/>
      <c r="W347" s="14"/>
      <c r="X347" s="14"/>
      <c r="Y347" s="14"/>
      <c r="Z347" s="14"/>
      <c r="AA347" s="14"/>
      <c r="AB347" s="14"/>
      <c r="AC347" s="14"/>
      <c r="AD347" s="15"/>
    </row>
    <row r="348" spans="1:30" x14ac:dyDescent="0.25">
      <c r="A348" s="127"/>
      <c r="B348" s="27"/>
      <c r="C348" s="28"/>
      <c r="D348" s="28"/>
      <c r="E348" s="24"/>
      <c r="J348" s="14"/>
      <c r="K348" s="14"/>
      <c r="L348" s="14"/>
      <c r="M348" s="14"/>
      <c r="N348" s="14"/>
      <c r="O348" s="14"/>
      <c r="P348" s="14"/>
      <c r="Q348" s="14"/>
      <c r="R348" s="14"/>
      <c r="S348" s="14"/>
      <c r="T348" s="14"/>
      <c r="U348" s="14"/>
      <c r="V348" s="14"/>
      <c r="W348" s="14"/>
      <c r="X348" s="14"/>
      <c r="Y348" s="14"/>
      <c r="Z348" s="14"/>
      <c r="AA348" s="14"/>
      <c r="AB348" s="14"/>
      <c r="AC348" s="14"/>
      <c r="AD348" s="15"/>
    </row>
    <row r="349" spans="1:30" x14ac:dyDescent="0.25">
      <c r="A349" s="127"/>
      <c r="B349" s="27"/>
      <c r="C349" s="28"/>
      <c r="D349" s="28"/>
      <c r="E349" s="24"/>
      <c r="J349" s="14"/>
      <c r="K349" s="14"/>
      <c r="L349" s="14"/>
      <c r="M349" s="14"/>
      <c r="N349" s="14"/>
      <c r="O349" s="14"/>
      <c r="P349" s="14"/>
      <c r="Q349" s="14"/>
      <c r="R349" s="14"/>
      <c r="S349" s="14"/>
      <c r="T349" s="14"/>
      <c r="U349" s="14"/>
      <c r="V349" s="14"/>
      <c r="W349" s="14"/>
      <c r="X349" s="14"/>
      <c r="Y349" s="14"/>
      <c r="Z349" s="14"/>
      <c r="AA349" s="14"/>
      <c r="AB349" s="14"/>
      <c r="AC349" s="14"/>
      <c r="AD349" s="15"/>
    </row>
    <row r="350" spans="1:30" x14ac:dyDescent="0.25">
      <c r="A350" s="127"/>
      <c r="B350" s="27"/>
      <c r="C350" s="28"/>
      <c r="D350" s="28"/>
      <c r="E350" s="24"/>
      <c r="J350" s="14"/>
      <c r="K350" s="14"/>
      <c r="L350" s="14"/>
      <c r="M350" s="14"/>
      <c r="N350" s="14"/>
      <c r="O350" s="14"/>
      <c r="P350" s="14"/>
      <c r="Q350" s="14"/>
      <c r="R350" s="14"/>
      <c r="S350" s="14"/>
      <c r="T350" s="14"/>
      <c r="U350" s="14"/>
      <c r="V350" s="14"/>
      <c r="W350" s="14"/>
      <c r="X350" s="14"/>
      <c r="Y350" s="14"/>
      <c r="Z350" s="14"/>
      <c r="AA350" s="14"/>
      <c r="AB350" s="14"/>
      <c r="AC350" s="14"/>
      <c r="AD350" s="15"/>
    </row>
    <row r="351" spans="1:30" x14ac:dyDescent="0.25">
      <c r="A351" s="127"/>
      <c r="B351" s="27"/>
      <c r="C351" s="28"/>
      <c r="D351" s="28"/>
      <c r="E351" s="24"/>
      <c r="J351" s="14"/>
      <c r="K351" s="14"/>
      <c r="L351" s="14"/>
      <c r="M351" s="14"/>
      <c r="N351" s="14"/>
      <c r="O351" s="14"/>
      <c r="P351" s="14"/>
      <c r="Q351" s="14"/>
      <c r="R351" s="14"/>
      <c r="S351" s="14"/>
      <c r="T351" s="14"/>
      <c r="U351" s="14"/>
      <c r="V351" s="14"/>
      <c r="W351" s="14"/>
      <c r="X351" s="14"/>
      <c r="Y351" s="14"/>
      <c r="Z351" s="14"/>
      <c r="AA351" s="14"/>
      <c r="AB351" s="14"/>
      <c r="AC351" s="14"/>
      <c r="AD351" s="15"/>
    </row>
    <row r="352" spans="1:30" x14ac:dyDescent="0.25">
      <c r="A352" s="127"/>
      <c r="B352" s="27"/>
      <c r="C352" s="24"/>
      <c r="D352" s="24"/>
      <c r="E352" s="28"/>
      <c r="F352" s="353"/>
      <c r="G352" s="353"/>
      <c r="H352" s="353"/>
      <c r="I352" s="353"/>
      <c r="J352" s="14"/>
      <c r="K352" s="14"/>
      <c r="L352" s="14"/>
      <c r="M352" s="14"/>
      <c r="N352" s="14"/>
      <c r="O352" s="14"/>
      <c r="P352" s="14"/>
      <c r="Q352" s="14"/>
      <c r="R352" s="14"/>
      <c r="S352" s="14"/>
      <c r="T352" s="14"/>
      <c r="U352" s="14"/>
      <c r="V352" s="14"/>
      <c r="W352" s="14"/>
      <c r="X352" s="14"/>
      <c r="Y352" s="14"/>
      <c r="Z352" s="14"/>
      <c r="AA352" s="14"/>
      <c r="AB352" s="14"/>
      <c r="AC352" s="14"/>
      <c r="AD352" s="15"/>
    </row>
    <row r="353" spans="1:30" x14ac:dyDescent="0.25">
      <c r="A353" s="127"/>
      <c r="B353" s="27"/>
      <c r="C353" s="24"/>
      <c r="D353" s="24"/>
      <c r="E353" s="28"/>
      <c r="F353" s="353"/>
      <c r="G353" s="353"/>
      <c r="H353" s="353"/>
      <c r="I353" s="353"/>
      <c r="J353" s="14"/>
      <c r="K353" s="14"/>
      <c r="L353" s="14"/>
      <c r="M353" s="14"/>
      <c r="N353" s="14"/>
      <c r="O353" s="14"/>
      <c r="P353" s="14"/>
      <c r="Q353" s="14"/>
      <c r="R353" s="14"/>
      <c r="S353" s="14"/>
      <c r="T353" s="14"/>
      <c r="U353" s="14"/>
      <c r="V353" s="14"/>
      <c r="W353" s="14"/>
      <c r="X353" s="14"/>
      <c r="Y353" s="14"/>
      <c r="Z353" s="14"/>
      <c r="AA353" s="14"/>
      <c r="AB353" s="14"/>
      <c r="AC353" s="14"/>
      <c r="AD353" s="15"/>
    </row>
    <row r="354" spans="1:30" x14ac:dyDescent="0.25">
      <c r="A354" s="127"/>
      <c r="B354" s="27"/>
      <c r="C354" s="24"/>
      <c r="D354" s="24"/>
      <c r="E354" s="28"/>
      <c r="F354" s="353"/>
      <c r="G354" s="353"/>
      <c r="H354" s="353"/>
      <c r="I354" s="353"/>
      <c r="J354" s="14"/>
      <c r="K354" s="14"/>
      <c r="L354" s="14"/>
      <c r="M354" s="14"/>
      <c r="N354" s="14"/>
      <c r="O354" s="14"/>
      <c r="P354" s="14"/>
      <c r="Q354" s="14"/>
      <c r="R354" s="14"/>
      <c r="S354" s="14"/>
      <c r="T354" s="14"/>
      <c r="U354" s="14"/>
      <c r="V354" s="14"/>
      <c r="W354" s="14"/>
      <c r="X354" s="14"/>
      <c r="Y354" s="14"/>
      <c r="Z354" s="14"/>
      <c r="AA354" s="14"/>
      <c r="AB354" s="14"/>
      <c r="AC354" s="14"/>
      <c r="AD354" s="15"/>
    </row>
    <row r="355" spans="1:30" x14ac:dyDescent="0.25">
      <c r="A355" s="127"/>
      <c r="B355" s="27"/>
      <c r="C355" s="24"/>
      <c r="D355" s="24"/>
      <c r="E355" s="28"/>
      <c r="F355" s="353"/>
      <c r="G355" s="353"/>
      <c r="H355" s="353"/>
      <c r="I355" s="353"/>
      <c r="J355" s="14"/>
      <c r="K355" s="14"/>
      <c r="L355" s="14"/>
      <c r="M355" s="14"/>
      <c r="N355" s="14"/>
      <c r="O355" s="14"/>
      <c r="P355" s="14"/>
      <c r="Q355" s="14"/>
      <c r="R355" s="14"/>
      <c r="S355" s="14"/>
      <c r="T355" s="14"/>
      <c r="U355" s="14"/>
      <c r="V355" s="14"/>
      <c r="W355" s="14"/>
      <c r="X355" s="14"/>
      <c r="Y355" s="14"/>
      <c r="Z355" s="14"/>
      <c r="AA355" s="14"/>
      <c r="AB355" s="14"/>
      <c r="AC355" s="14"/>
      <c r="AD355" s="15"/>
    </row>
    <row r="356" spans="1:30" x14ac:dyDescent="0.25">
      <c r="A356" s="127"/>
      <c r="B356" s="27"/>
      <c r="C356" s="28"/>
      <c r="D356" s="28"/>
      <c r="E356" s="24"/>
      <c r="J356" s="14"/>
      <c r="K356" s="14"/>
      <c r="L356" s="14"/>
      <c r="M356" s="14"/>
      <c r="N356" s="14"/>
      <c r="O356" s="14"/>
      <c r="P356" s="14"/>
      <c r="Q356" s="14"/>
      <c r="R356" s="14"/>
      <c r="S356" s="14"/>
      <c r="T356" s="14"/>
      <c r="U356" s="14"/>
      <c r="V356" s="14"/>
      <c r="W356" s="14"/>
      <c r="X356" s="14"/>
      <c r="Y356" s="14"/>
      <c r="Z356" s="14"/>
      <c r="AA356" s="14"/>
      <c r="AB356" s="14"/>
      <c r="AC356" s="14"/>
      <c r="AD356" s="15"/>
    </row>
    <row r="357" spans="1:30" x14ac:dyDescent="0.25">
      <c r="A357" s="127"/>
      <c r="B357" s="27"/>
      <c r="C357" s="24"/>
      <c r="D357" s="24"/>
      <c r="E357" s="28"/>
      <c r="F357" s="353"/>
      <c r="G357" s="353"/>
      <c r="H357" s="353"/>
      <c r="I357" s="353"/>
      <c r="J357" s="14"/>
      <c r="K357" s="14"/>
      <c r="L357" s="14"/>
      <c r="M357" s="14"/>
      <c r="N357" s="14"/>
      <c r="O357" s="14"/>
      <c r="P357" s="14"/>
      <c r="Q357" s="14"/>
      <c r="R357" s="14"/>
      <c r="S357" s="14"/>
      <c r="T357" s="14"/>
      <c r="U357" s="14"/>
      <c r="V357" s="14"/>
      <c r="W357" s="14"/>
      <c r="X357" s="14"/>
      <c r="Y357" s="14"/>
      <c r="Z357" s="14"/>
      <c r="AA357" s="14"/>
      <c r="AB357" s="14"/>
      <c r="AC357" s="14"/>
      <c r="AD357" s="15"/>
    </row>
    <row r="358" spans="1:30" x14ac:dyDescent="0.25">
      <c r="A358" s="127"/>
      <c r="B358" s="27"/>
      <c r="C358" s="24"/>
      <c r="D358" s="24"/>
      <c r="E358" s="28"/>
      <c r="F358" s="353"/>
      <c r="G358" s="353"/>
      <c r="H358" s="353"/>
      <c r="I358" s="353"/>
      <c r="J358" s="14"/>
      <c r="K358" s="14"/>
      <c r="L358" s="14"/>
      <c r="M358" s="14"/>
      <c r="N358" s="14"/>
      <c r="O358" s="14"/>
      <c r="P358" s="14"/>
      <c r="Q358" s="14"/>
      <c r="R358" s="14"/>
      <c r="S358" s="14"/>
      <c r="T358" s="14"/>
      <c r="U358" s="14"/>
      <c r="V358" s="14"/>
      <c r="W358" s="14"/>
      <c r="X358" s="14"/>
      <c r="Y358" s="14"/>
      <c r="Z358" s="14"/>
      <c r="AA358" s="14"/>
      <c r="AB358" s="14"/>
      <c r="AC358" s="14"/>
      <c r="AD358" s="15"/>
    </row>
    <row r="359" spans="1:30" x14ac:dyDescent="0.25">
      <c r="A359" s="127"/>
      <c r="B359" s="27"/>
      <c r="C359" s="24"/>
      <c r="D359" s="24"/>
      <c r="E359" s="28"/>
      <c r="F359" s="353"/>
      <c r="G359" s="353"/>
      <c r="H359" s="353"/>
      <c r="I359" s="353"/>
      <c r="J359" s="14"/>
      <c r="K359" s="14"/>
      <c r="L359" s="14"/>
      <c r="M359" s="14"/>
      <c r="N359" s="14"/>
      <c r="O359" s="14"/>
      <c r="P359" s="14"/>
      <c r="Q359" s="14"/>
      <c r="R359" s="14"/>
      <c r="S359" s="14"/>
      <c r="T359" s="14"/>
      <c r="U359" s="14"/>
      <c r="V359" s="14"/>
      <c r="W359" s="14"/>
      <c r="X359" s="14"/>
      <c r="Y359" s="14"/>
      <c r="Z359" s="14"/>
      <c r="AA359" s="14"/>
      <c r="AB359" s="14"/>
      <c r="AC359" s="14"/>
      <c r="AD359" s="15"/>
    </row>
    <row r="360" spans="1:30" x14ac:dyDescent="0.25">
      <c r="A360" s="127"/>
      <c r="B360" s="27"/>
      <c r="C360" s="24"/>
      <c r="D360" s="24"/>
      <c r="E360" s="28"/>
      <c r="F360" s="353"/>
      <c r="G360" s="353"/>
      <c r="H360" s="353"/>
      <c r="I360" s="353"/>
      <c r="J360" s="14"/>
      <c r="K360" s="14"/>
      <c r="L360" s="14"/>
      <c r="M360" s="14"/>
      <c r="N360" s="14"/>
      <c r="O360" s="14"/>
      <c r="P360" s="14"/>
      <c r="Q360" s="14"/>
      <c r="R360" s="14"/>
      <c r="S360" s="14"/>
      <c r="T360" s="14"/>
      <c r="U360" s="14"/>
      <c r="V360" s="14"/>
      <c r="W360" s="14"/>
      <c r="X360" s="14"/>
      <c r="Y360" s="14"/>
      <c r="Z360" s="14"/>
      <c r="AA360" s="14"/>
      <c r="AB360" s="14"/>
      <c r="AC360" s="14"/>
      <c r="AD360" s="15"/>
    </row>
    <row r="361" spans="1:30" x14ac:dyDescent="0.25">
      <c r="A361" s="127"/>
      <c r="B361" s="27"/>
      <c r="C361" s="24"/>
      <c r="D361" s="24"/>
      <c r="E361" s="28"/>
      <c r="F361" s="353"/>
      <c r="G361" s="353"/>
      <c r="H361" s="353"/>
      <c r="I361" s="353"/>
      <c r="J361" s="14"/>
      <c r="K361" s="14"/>
      <c r="L361" s="14"/>
      <c r="M361" s="14"/>
      <c r="N361" s="14"/>
      <c r="O361" s="14"/>
      <c r="P361" s="14"/>
      <c r="Q361" s="14"/>
      <c r="R361" s="14"/>
      <c r="S361" s="14"/>
      <c r="T361" s="14"/>
      <c r="U361" s="14"/>
      <c r="V361" s="14"/>
      <c r="W361" s="14"/>
      <c r="X361" s="14"/>
      <c r="Y361" s="14"/>
      <c r="Z361" s="14"/>
      <c r="AA361" s="14"/>
      <c r="AB361" s="14"/>
      <c r="AC361" s="14"/>
      <c r="AD361" s="15"/>
    </row>
    <row r="362" spans="1:30" x14ac:dyDescent="0.25">
      <c r="A362" s="127"/>
      <c r="B362" s="27"/>
      <c r="C362" s="28"/>
      <c r="D362" s="28"/>
      <c r="E362" s="24"/>
      <c r="J362" s="14"/>
      <c r="K362" s="14"/>
      <c r="L362" s="14"/>
      <c r="M362" s="14"/>
      <c r="N362" s="14"/>
      <c r="O362" s="14"/>
      <c r="P362" s="14"/>
      <c r="Q362" s="14"/>
      <c r="R362" s="14"/>
      <c r="S362" s="14"/>
      <c r="T362" s="14"/>
      <c r="U362" s="14"/>
      <c r="V362" s="14"/>
      <c r="W362" s="14"/>
      <c r="X362" s="14"/>
      <c r="Y362" s="14"/>
      <c r="Z362" s="14"/>
      <c r="AA362" s="14"/>
      <c r="AB362" s="14"/>
      <c r="AC362" s="14"/>
      <c r="AD362" s="15"/>
    </row>
    <row r="363" spans="1:30" x14ac:dyDescent="0.25">
      <c r="A363" s="127"/>
      <c r="B363" s="27"/>
      <c r="C363" s="28"/>
      <c r="D363" s="28"/>
      <c r="E363" s="24"/>
      <c r="J363" s="14"/>
      <c r="K363" s="14"/>
      <c r="L363" s="14"/>
      <c r="M363" s="14"/>
      <c r="N363" s="14"/>
      <c r="O363" s="14"/>
      <c r="P363" s="14"/>
      <c r="Q363" s="14"/>
      <c r="R363" s="14"/>
      <c r="S363" s="14"/>
      <c r="T363" s="14"/>
      <c r="U363" s="14"/>
      <c r="V363" s="14"/>
      <c r="W363" s="14"/>
      <c r="X363" s="14"/>
      <c r="Y363" s="14"/>
      <c r="Z363" s="14"/>
      <c r="AA363" s="14"/>
      <c r="AB363" s="14"/>
      <c r="AC363" s="14"/>
      <c r="AD363" s="15"/>
    </row>
    <row r="364" spans="1:30" x14ac:dyDescent="0.25">
      <c r="A364" s="127"/>
      <c r="B364" s="27"/>
      <c r="C364" s="24"/>
      <c r="D364" s="24"/>
      <c r="E364" s="28"/>
      <c r="F364" s="353"/>
      <c r="G364" s="353"/>
      <c r="H364" s="353"/>
      <c r="I364" s="353"/>
      <c r="J364" s="14"/>
      <c r="K364" s="14"/>
      <c r="L364" s="14"/>
      <c r="M364" s="14"/>
      <c r="N364" s="14"/>
      <c r="O364" s="14"/>
      <c r="P364" s="14"/>
      <c r="Q364" s="14"/>
      <c r="R364" s="14"/>
      <c r="S364" s="14"/>
      <c r="T364" s="14"/>
      <c r="U364" s="14"/>
      <c r="V364" s="14"/>
      <c r="W364" s="14"/>
      <c r="X364" s="14"/>
      <c r="Y364" s="14"/>
      <c r="Z364" s="14"/>
      <c r="AA364" s="14"/>
      <c r="AB364" s="14"/>
      <c r="AC364" s="14"/>
      <c r="AD364" s="15"/>
    </row>
    <row r="365" spans="1:30" x14ac:dyDescent="0.25">
      <c r="A365" s="127"/>
      <c r="B365" s="27"/>
      <c r="C365" s="24"/>
      <c r="D365" s="24"/>
      <c r="E365" s="28"/>
      <c r="F365" s="353"/>
      <c r="G365" s="353"/>
      <c r="H365" s="353"/>
      <c r="I365" s="353"/>
      <c r="J365" s="14"/>
      <c r="K365" s="14"/>
      <c r="L365" s="14"/>
      <c r="M365" s="14"/>
      <c r="N365" s="14"/>
      <c r="O365" s="14"/>
      <c r="P365" s="14"/>
      <c r="Q365" s="14"/>
      <c r="R365" s="14"/>
      <c r="S365" s="14"/>
      <c r="T365" s="14"/>
      <c r="U365" s="14"/>
      <c r="V365" s="14"/>
      <c r="W365" s="14"/>
      <c r="X365" s="14"/>
      <c r="Y365" s="14"/>
      <c r="Z365" s="14"/>
      <c r="AA365" s="14"/>
      <c r="AB365" s="14"/>
      <c r="AC365" s="14"/>
      <c r="AD365" s="15"/>
    </row>
    <row r="366" spans="1:30" x14ac:dyDescent="0.25">
      <c r="A366" s="127"/>
      <c r="B366" s="27"/>
      <c r="C366" s="24"/>
      <c r="D366" s="24"/>
      <c r="E366" s="28"/>
      <c r="F366" s="353"/>
      <c r="G366" s="353"/>
      <c r="H366" s="353"/>
      <c r="I366" s="353"/>
      <c r="J366" s="14"/>
      <c r="K366" s="14"/>
      <c r="L366" s="14"/>
      <c r="M366" s="14"/>
      <c r="N366" s="14"/>
      <c r="O366" s="14"/>
      <c r="P366" s="14"/>
      <c r="Q366" s="14"/>
      <c r="R366" s="14"/>
      <c r="S366" s="14"/>
      <c r="T366" s="14"/>
      <c r="U366" s="14"/>
      <c r="V366" s="14"/>
      <c r="W366" s="14"/>
      <c r="X366" s="14"/>
      <c r="Y366" s="14"/>
      <c r="Z366" s="14"/>
      <c r="AA366" s="14"/>
      <c r="AB366" s="14"/>
      <c r="AC366" s="14"/>
      <c r="AD366" s="15"/>
    </row>
    <row r="367" spans="1:30" x14ac:dyDescent="0.25">
      <c r="A367" s="127"/>
      <c r="B367" s="29"/>
      <c r="C367" s="23"/>
      <c r="D367" s="23"/>
      <c r="E367" s="24"/>
      <c r="J367" s="14"/>
      <c r="K367" s="14"/>
      <c r="L367" s="14"/>
      <c r="M367" s="14"/>
      <c r="N367" s="14"/>
      <c r="O367" s="14"/>
      <c r="P367" s="14"/>
      <c r="Q367" s="14"/>
      <c r="R367" s="14"/>
      <c r="S367" s="14"/>
      <c r="T367" s="14"/>
      <c r="U367" s="14"/>
      <c r="V367" s="14"/>
      <c r="W367" s="14"/>
      <c r="X367" s="14"/>
      <c r="Y367" s="14"/>
      <c r="Z367" s="14"/>
      <c r="AA367" s="14"/>
      <c r="AB367" s="14"/>
      <c r="AC367" s="14"/>
      <c r="AD367" s="15"/>
    </row>
    <row r="368" spans="1:30" x14ac:dyDescent="0.25">
      <c r="A368" s="127"/>
      <c r="B368" s="27"/>
      <c r="C368" s="28"/>
      <c r="D368" s="28"/>
      <c r="E368" s="24"/>
      <c r="J368" s="14"/>
      <c r="K368" s="14"/>
      <c r="L368" s="14"/>
      <c r="M368" s="14"/>
      <c r="N368" s="14"/>
      <c r="O368" s="14"/>
      <c r="P368" s="14"/>
      <c r="Q368" s="14"/>
      <c r="R368" s="14"/>
      <c r="S368" s="14"/>
      <c r="T368" s="14"/>
      <c r="U368" s="14"/>
      <c r="V368" s="14"/>
      <c r="W368" s="14"/>
      <c r="X368" s="14"/>
      <c r="Y368" s="14"/>
      <c r="Z368" s="14"/>
      <c r="AA368" s="14"/>
      <c r="AB368" s="14"/>
      <c r="AC368" s="14"/>
      <c r="AD368" s="15"/>
    </row>
    <row r="369" spans="1:30" x14ac:dyDescent="0.25">
      <c r="A369" s="127"/>
      <c r="B369" s="27"/>
      <c r="C369" s="28"/>
      <c r="D369" s="28"/>
      <c r="E369" s="24"/>
      <c r="J369" s="14"/>
      <c r="K369" s="14"/>
      <c r="L369" s="14"/>
      <c r="M369" s="14"/>
      <c r="N369" s="14"/>
      <c r="O369" s="14"/>
      <c r="P369" s="14"/>
      <c r="Q369" s="14"/>
      <c r="R369" s="14"/>
      <c r="S369" s="14"/>
      <c r="T369" s="14"/>
      <c r="U369" s="14"/>
      <c r="V369" s="14"/>
      <c r="W369" s="14"/>
      <c r="X369" s="14"/>
      <c r="Y369" s="14"/>
      <c r="Z369" s="14"/>
      <c r="AA369" s="14"/>
      <c r="AB369" s="14"/>
      <c r="AC369" s="14"/>
      <c r="AD369" s="15"/>
    </row>
    <row r="370" spans="1:30" x14ac:dyDescent="0.25">
      <c r="A370" s="127"/>
      <c r="B370" s="27"/>
      <c r="C370" s="24"/>
      <c r="D370" s="24"/>
      <c r="E370" s="28"/>
      <c r="F370" s="353"/>
      <c r="G370" s="353"/>
      <c r="H370" s="353"/>
      <c r="I370" s="353"/>
      <c r="J370" s="14"/>
      <c r="K370" s="14"/>
      <c r="L370" s="14"/>
      <c r="M370" s="14"/>
      <c r="N370" s="14"/>
      <c r="O370" s="14"/>
      <c r="P370" s="14"/>
      <c r="Q370" s="14"/>
      <c r="R370" s="14"/>
      <c r="S370" s="14"/>
      <c r="T370" s="14"/>
      <c r="U370" s="14"/>
      <c r="V370" s="14"/>
      <c r="W370" s="14"/>
      <c r="X370" s="14"/>
      <c r="Y370" s="14"/>
      <c r="Z370" s="14"/>
      <c r="AA370" s="14"/>
      <c r="AB370" s="14"/>
      <c r="AC370" s="14"/>
      <c r="AD370" s="15"/>
    </row>
    <row r="371" spans="1:30" x14ac:dyDescent="0.25">
      <c r="A371" s="127"/>
      <c r="B371" s="27"/>
      <c r="C371" s="24"/>
      <c r="D371" s="24"/>
      <c r="E371" s="28"/>
      <c r="F371" s="353"/>
      <c r="G371" s="353"/>
      <c r="H371" s="353"/>
      <c r="I371" s="353"/>
      <c r="J371" s="14"/>
      <c r="K371" s="14"/>
      <c r="L371" s="14"/>
      <c r="M371" s="14"/>
      <c r="N371" s="14"/>
      <c r="O371" s="14"/>
      <c r="P371" s="14"/>
      <c r="Q371" s="14"/>
      <c r="R371" s="14"/>
      <c r="S371" s="14"/>
      <c r="T371" s="14"/>
      <c r="U371" s="14"/>
      <c r="V371" s="14"/>
      <c r="W371" s="14"/>
      <c r="X371" s="14"/>
      <c r="Y371" s="14"/>
      <c r="Z371" s="14"/>
      <c r="AA371" s="14"/>
      <c r="AB371" s="14"/>
      <c r="AC371" s="14"/>
      <c r="AD371" s="15"/>
    </row>
    <row r="372" spans="1:30" x14ac:dyDescent="0.25">
      <c r="A372" s="127"/>
      <c r="B372" s="27"/>
      <c r="C372" s="28"/>
      <c r="D372" s="28"/>
      <c r="E372" s="24"/>
      <c r="J372" s="14"/>
      <c r="K372" s="14"/>
      <c r="L372" s="14"/>
      <c r="M372" s="14"/>
      <c r="N372" s="14"/>
      <c r="O372" s="14"/>
      <c r="P372" s="14"/>
      <c r="Q372" s="14"/>
      <c r="R372" s="14"/>
      <c r="S372" s="14"/>
      <c r="T372" s="14"/>
      <c r="U372" s="14"/>
      <c r="V372" s="14"/>
      <c r="W372" s="14"/>
      <c r="X372" s="14"/>
      <c r="Y372" s="14"/>
      <c r="Z372" s="14"/>
      <c r="AA372" s="14"/>
      <c r="AB372" s="14"/>
      <c r="AC372" s="14"/>
      <c r="AD372" s="15"/>
    </row>
    <row r="373" spans="1:30" x14ac:dyDescent="0.25">
      <c r="A373" s="127"/>
      <c r="B373" s="27"/>
      <c r="C373" s="28"/>
      <c r="D373" s="28"/>
      <c r="E373" s="24"/>
      <c r="J373" s="14"/>
      <c r="K373" s="14"/>
      <c r="L373" s="14"/>
      <c r="M373" s="14"/>
      <c r="N373" s="14"/>
      <c r="O373" s="14"/>
      <c r="P373" s="14"/>
      <c r="Q373" s="14"/>
      <c r="R373" s="14"/>
      <c r="S373" s="14"/>
      <c r="T373" s="14"/>
      <c r="U373" s="14"/>
      <c r="V373" s="14"/>
      <c r="W373" s="14"/>
      <c r="X373" s="14"/>
      <c r="Y373" s="14"/>
      <c r="Z373" s="14"/>
      <c r="AA373" s="14"/>
      <c r="AB373" s="14"/>
      <c r="AC373" s="14"/>
      <c r="AD373" s="15"/>
    </row>
    <row r="374" spans="1:30" x14ac:dyDescent="0.25">
      <c r="A374" s="127"/>
      <c r="B374" s="27"/>
      <c r="C374" s="24"/>
      <c r="D374" s="24"/>
      <c r="E374" s="28"/>
      <c r="F374" s="353"/>
      <c r="G374" s="353"/>
      <c r="H374" s="353"/>
      <c r="I374" s="353"/>
      <c r="J374" s="14"/>
      <c r="K374" s="14"/>
      <c r="L374" s="14"/>
      <c r="M374" s="14"/>
      <c r="N374" s="14"/>
      <c r="O374" s="14"/>
      <c r="P374" s="14"/>
      <c r="Q374" s="14"/>
      <c r="R374" s="14"/>
      <c r="S374" s="14"/>
      <c r="T374" s="14"/>
      <c r="U374" s="14"/>
      <c r="V374" s="14"/>
      <c r="W374" s="14"/>
      <c r="X374" s="14"/>
      <c r="Y374" s="14"/>
      <c r="Z374" s="14"/>
      <c r="AA374" s="14"/>
      <c r="AB374" s="14"/>
      <c r="AC374" s="14"/>
      <c r="AD374" s="15"/>
    </row>
    <row r="375" spans="1:30" x14ac:dyDescent="0.25">
      <c r="A375" s="127"/>
      <c r="B375" s="27"/>
      <c r="C375" s="24"/>
      <c r="D375" s="24"/>
      <c r="E375" s="28"/>
      <c r="F375" s="353"/>
      <c r="G375" s="353"/>
      <c r="H375" s="353"/>
      <c r="I375" s="353"/>
      <c r="J375" s="14"/>
      <c r="K375" s="14"/>
      <c r="L375" s="14"/>
      <c r="M375" s="14"/>
      <c r="N375" s="14"/>
      <c r="O375" s="14"/>
      <c r="P375" s="14"/>
      <c r="Q375" s="14"/>
      <c r="R375" s="14"/>
      <c r="S375" s="14"/>
      <c r="T375" s="14"/>
      <c r="U375" s="14"/>
      <c r="V375" s="14"/>
      <c r="W375" s="14"/>
      <c r="X375" s="14"/>
      <c r="Y375" s="14"/>
      <c r="Z375" s="14"/>
      <c r="AA375" s="14"/>
      <c r="AB375" s="14"/>
      <c r="AC375" s="14"/>
      <c r="AD375" s="15"/>
    </row>
    <row r="376" spans="1:30" x14ac:dyDescent="0.25">
      <c r="A376" s="127"/>
      <c r="B376" s="27"/>
      <c r="C376" s="28"/>
      <c r="D376" s="28"/>
      <c r="E376" s="24"/>
      <c r="J376" s="14"/>
      <c r="K376" s="14"/>
      <c r="L376" s="14"/>
      <c r="M376" s="14"/>
      <c r="N376" s="14"/>
      <c r="O376" s="14"/>
      <c r="P376" s="14"/>
      <c r="Q376" s="14"/>
      <c r="R376" s="14"/>
      <c r="S376" s="14"/>
      <c r="T376" s="14"/>
      <c r="U376" s="14"/>
      <c r="V376" s="14"/>
      <c r="W376" s="14"/>
      <c r="X376" s="14"/>
      <c r="Y376" s="14"/>
      <c r="Z376" s="14"/>
      <c r="AA376" s="14"/>
      <c r="AB376" s="14"/>
      <c r="AC376" s="14"/>
      <c r="AD376" s="15"/>
    </row>
    <row r="377" spans="1:30" x14ac:dyDescent="0.25">
      <c r="A377" s="127"/>
      <c r="B377" s="29"/>
      <c r="C377" s="23"/>
      <c r="D377" s="23"/>
      <c r="E377" s="24"/>
      <c r="J377" s="14"/>
      <c r="K377" s="14"/>
      <c r="L377" s="14"/>
      <c r="M377" s="14"/>
      <c r="N377" s="14"/>
      <c r="O377" s="14"/>
      <c r="P377" s="14"/>
      <c r="Q377" s="14"/>
      <c r="R377" s="14"/>
      <c r="S377" s="14"/>
      <c r="T377" s="14"/>
      <c r="U377" s="14"/>
      <c r="V377" s="14"/>
      <c r="W377" s="14"/>
      <c r="X377" s="14"/>
      <c r="Y377" s="14"/>
      <c r="Z377" s="14"/>
      <c r="AA377" s="14"/>
      <c r="AB377" s="14"/>
      <c r="AC377" s="14"/>
      <c r="AD377" s="15"/>
    </row>
    <row r="378" spans="1:30" x14ac:dyDescent="0.25">
      <c r="A378" s="127"/>
      <c r="B378" s="27"/>
      <c r="C378" s="28"/>
      <c r="D378" s="28"/>
      <c r="E378" s="24"/>
      <c r="J378" s="14"/>
      <c r="K378" s="14"/>
      <c r="L378" s="14"/>
      <c r="M378" s="14"/>
      <c r="N378" s="14"/>
      <c r="O378" s="14"/>
      <c r="P378" s="14"/>
      <c r="Q378" s="14"/>
      <c r="R378" s="14"/>
      <c r="S378" s="14"/>
      <c r="T378" s="14"/>
      <c r="U378" s="14"/>
      <c r="V378" s="14"/>
      <c r="W378" s="14"/>
      <c r="X378" s="14"/>
      <c r="Y378" s="14"/>
      <c r="Z378" s="14"/>
      <c r="AA378" s="14"/>
      <c r="AB378" s="14"/>
      <c r="AC378" s="14"/>
      <c r="AD378" s="15"/>
    </row>
    <row r="379" spans="1:30" x14ac:dyDescent="0.25">
      <c r="A379" s="127"/>
      <c r="B379" s="27"/>
      <c r="C379" s="28"/>
      <c r="D379" s="28"/>
      <c r="E379" s="24"/>
      <c r="J379" s="14"/>
      <c r="K379" s="14"/>
      <c r="L379" s="14"/>
      <c r="M379" s="14"/>
      <c r="N379" s="14"/>
      <c r="O379" s="14"/>
      <c r="P379" s="14"/>
      <c r="Q379" s="14"/>
      <c r="R379" s="14"/>
      <c r="S379" s="14"/>
      <c r="T379" s="14"/>
      <c r="U379" s="14"/>
      <c r="V379" s="14"/>
      <c r="W379" s="14"/>
      <c r="X379" s="14"/>
      <c r="Y379" s="14"/>
      <c r="Z379" s="14"/>
      <c r="AA379" s="14"/>
      <c r="AB379" s="14"/>
      <c r="AC379" s="14"/>
      <c r="AD379" s="15"/>
    </row>
    <row r="380" spans="1:30" x14ac:dyDescent="0.25">
      <c r="A380" s="127"/>
      <c r="B380" s="27"/>
      <c r="C380" s="28"/>
      <c r="D380" s="28"/>
      <c r="E380" s="24"/>
      <c r="J380" s="14"/>
      <c r="K380" s="14"/>
      <c r="L380" s="14"/>
      <c r="M380" s="14"/>
      <c r="N380" s="14"/>
      <c r="O380" s="14"/>
      <c r="P380" s="14"/>
      <c r="Q380" s="14"/>
      <c r="R380" s="14"/>
      <c r="S380" s="14"/>
      <c r="T380" s="14"/>
      <c r="U380" s="14"/>
      <c r="V380" s="14"/>
      <c r="W380" s="14"/>
      <c r="X380" s="14"/>
      <c r="Y380" s="14"/>
      <c r="Z380" s="14"/>
      <c r="AA380" s="14"/>
      <c r="AB380" s="14"/>
      <c r="AC380" s="14"/>
      <c r="AD380" s="15"/>
    </row>
    <row r="381" spans="1:30" x14ac:dyDescent="0.25">
      <c r="A381" s="127"/>
      <c r="B381" s="27"/>
      <c r="C381" s="28"/>
      <c r="D381" s="28"/>
      <c r="E381" s="24"/>
      <c r="J381" s="14"/>
      <c r="K381" s="14"/>
      <c r="L381" s="14"/>
      <c r="M381" s="14"/>
      <c r="N381" s="14"/>
      <c r="O381" s="14"/>
      <c r="P381" s="14"/>
      <c r="Q381" s="14"/>
      <c r="R381" s="14"/>
      <c r="S381" s="14"/>
      <c r="T381" s="14"/>
      <c r="U381" s="14"/>
      <c r="V381" s="14"/>
      <c r="W381" s="14"/>
      <c r="X381" s="14"/>
      <c r="Y381" s="14"/>
      <c r="Z381" s="14"/>
      <c r="AA381" s="14"/>
      <c r="AB381" s="14"/>
      <c r="AC381" s="14"/>
      <c r="AD381" s="15"/>
    </row>
    <row r="382" spans="1:30" x14ac:dyDescent="0.25">
      <c r="A382" s="127"/>
      <c r="B382" s="27"/>
      <c r="C382" s="24"/>
      <c r="D382" s="24"/>
      <c r="E382" s="28"/>
      <c r="F382" s="353"/>
      <c r="G382" s="353"/>
      <c r="H382" s="353"/>
      <c r="I382" s="353"/>
      <c r="J382" s="14"/>
      <c r="K382" s="14"/>
      <c r="L382" s="14"/>
      <c r="M382" s="14"/>
      <c r="N382" s="14"/>
      <c r="O382" s="14"/>
      <c r="P382" s="14"/>
      <c r="Q382" s="14"/>
      <c r="R382" s="14"/>
      <c r="S382" s="14"/>
      <c r="T382" s="14"/>
      <c r="U382" s="14"/>
      <c r="V382" s="14"/>
      <c r="W382" s="14"/>
      <c r="X382" s="14"/>
      <c r="Y382" s="14"/>
      <c r="Z382" s="14"/>
      <c r="AA382" s="14"/>
      <c r="AB382" s="14"/>
      <c r="AC382" s="14"/>
      <c r="AD382" s="15"/>
    </row>
    <row r="383" spans="1:30" x14ac:dyDescent="0.25">
      <c r="A383" s="127"/>
      <c r="B383" s="27"/>
      <c r="C383" s="24"/>
      <c r="D383" s="24"/>
      <c r="E383" s="28"/>
      <c r="F383" s="353"/>
      <c r="G383" s="353"/>
      <c r="H383" s="353"/>
      <c r="I383" s="353"/>
      <c r="J383" s="14"/>
      <c r="K383" s="14"/>
      <c r="L383" s="14"/>
      <c r="M383" s="14"/>
      <c r="N383" s="14"/>
      <c r="O383" s="14"/>
      <c r="P383" s="14"/>
      <c r="Q383" s="14"/>
      <c r="R383" s="14"/>
      <c r="S383" s="14"/>
      <c r="T383" s="14"/>
      <c r="U383" s="14"/>
      <c r="V383" s="14"/>
      <c r="W383" s="14"/>
      <c r="X383" s="14"/>
      <c r="Y383" s="14"/>
      <c r="Z383" s="14"/>
      <c r="AA383" s="14"/>
      <c r="AB383" s="14"/>
      <c r="AC383" s="14"/>
      <c r="AD383" s="15"/>
    </row>
    <row r="384" spans="1:30" x14ac:dyDescent="0.25">
      <c r="A384" s="127"/>
      <c r="B384" s="27"/>
      <c r="C384" s="24"/>
      <c r="D384" s="24"/>
      <c r="E384" s="28"/>
      <c r="F384" s="353"/>
      <c r="G384" s="353"/>
      <c r="H384" s="353"/>
      <c r="I384" s="353"/>
      <c r="J384" s="14"/>
      <c r="K384" s="14"/>
      <c r="L384" s="14"/>
      <c r="M384" s="14"/>
      <c r="N384" s="14"/>
      <c r="O384" s="14"/>
      <c r="P384" s="14"/>
      <c r="Q384" s="14"/>
      <c r="R384" s="14"/>
      <c r="S384" s="14"/>
      <c r="T384" s="14"/>
      <c r="U384" s="14"/>
      <c r="V384" s="14"/>
      <c r="W384" s="14"/>
      <c r="X384" s="14"/>
      <c r="Y384" s="14"/>
      <c r="Z384" s="14"/>
      <c r="AA384" s="14"/>
      <c r="AB384" s="14"/>
      <c r="AC384" s="14"/>
      <c r="AD384" s="15"/>
    </row>
    <row r="385" spans="1:30" x14ac:dyDescent="0.25">
      <c r="A385" s="127"/>
      <c r="B385" s="27"/>
      <c r="C385" s="24"/>
      <c r="D385" s="24"/>
      <c r="E385" s="28"/>
      <c r="F385" s="353"/>
      <c r="G385" s="353"/>
      <c r="H385" s="353"/>
      <c r="I385" s="353"/>
      <c r="J385" s="14"/>
      <c r="K385" s="14"/>
      <c r="L385" s="14"/>
      <c r="M385" s="14"/>
      <c r="N385" s="14"/>
      <c r="O385" s="14"/>
      <c r="P385" s="14"/>
      <c r="Q385" s="14"/>
      <c r="R385" s="14"/>
      <c r="S385" s="14"/>
      <c r="T385" s="14"/>
      <c r="U385" s="14"/>
      <c r="V385" s="14"/>
      <c r="W385" s="14"/>
      <c r="X385" s="14"/>
      <c r="Y385" s="14"/>
      <c r="Z385" s="14"/>
      <c r="AA385" s="14"/>
      <c r="AB385" s="14"/>
      <c r="AC385" s="14"/>
      <c r="AD385" s="15"/>
    </row>
    <row r="386" spans="1:30" x14ac:dyDescent="0.25">
      <c r="A386" s="127"/>
      <c r="B386" s="27"/>
      <c r="C386" s="24"/>
      <c r="D386" s="24"/>
      <c r="E386" s="28"/>
      <c r="F386" s="353"/>
      <c r="G386" s="353"/>
      <c r="H386" s="353"/>
      <c r="I386" s="353"/>
      <c r="J386" s="14"/>
      <c r="K386" s="14"/>
      <c r="L386" s="14"/>
      <c r="M386" s="14"/>
      <c r="N386" s="14"/>
      <c r="O386" s="14"/>
      <c r="P386" s="14"/>
      <c r="Q386" s="14"/>
      <c r="R386" s="14"/>
      <c r="S386" s="14"/>
      <c r="T386" s="14"/>
      <c r="U386" s="14"/>
      <c r="V386" s="14"/>
      <c r="W386" s="14"/>
      <c r="X386" s="14"/>
      <c r="Y386" s="14"/>
      <c r="Z386" s="14"/>
      <c r="AA386" s="14"/>
      <c r="AB386" s="14"/>
      <c r="AC386" s="14"/>
      <c r="AD386" s="15"/>
    </row>
    <row r="387" spans="1:30" x14ac:dyDescent="0.25">
      <c r="A387" s="127"/>
      <c r="B387" s="27"/>
      <c r="C387" s="24"/>
      <c r="D387" s="24"/>
      <c r="E387" s="28"/>
      <c r="F387" s="353"/>
      <c r="G387" s="353"/>
      <c r="H387" s="353"/>
      <c r="I387" s="353"/>
      <c r="J387" s="14"/>
      <c r="K387" s="14"/>
      <c r="L387" s="14"/>
      <c r="M387" s="14"/>
      <c r="N387" s="14"/>
      <c r="O387" s="14"/>
      <c r="P387" s="14"/>
      <c r="Q387" s="14"/>
      <c r="R387" s="14"/>
      <c r="S387" s="14"/>
      <c r="T387" s="14"/>
      <c r="U387" s="14"/>
      <c r="V387" s="14"/>
      <c r="W387" s="14"/>
      <c r="X387" s="14"/>
      <c r="Y387" s="14"/>
      <c r="Z387" s="14"/>
      <c r="AA387" s="14"/>
      <c r="AB387" s="14"/>
      <c r="AC387" s="14"/>
      <c r="AD387" s="15"/>
    </row>
    <row r="388" spans="1:30" x14ac:dyDescent="0.25">
      <c r="A388" s="127"/>
      <c r="B388" s="27"/>
      <c r="C388" s="24"/>
      <c r="D388" s="24"/>
      <c r="E388" s="28"/>
      <c r="F388" s="353"/>
      <c r="G388" s="353"/>
      <c r="H388" s="353"/>
      <c r="I388" s="353"/>
      <c r="J388" s="14"/>
      <c r="K388" s="14"/>
      <c r="L388" s="14"/>
      <c r="M388" s="14"/>
      <c r="N388" s="14"/>
      <c r="O388" s="14"/>
      <c r="P388" s="14"/>
      <c r="Q388" s="14"/>
      <c r="R388" s="14"/>
      <c r="S388" s="14"/>
      <c r="T388" s="14"/>
      <c r="U388" s="14"/>
      <c r="V388" s="14"/>
      <c r="W388" s="14"/>
      <c r="X388" s="14"/>
      <c r="Y388" s="14"/>
      <c r="Z388" s="14"/>
      <c r="AA388" s="14"/>
      <c r="AB388" s="14"/>
      <c r="AC388" s="14"/>
      <c r="AD388" s="15"/>
    </row>
    <row r="389" spans="1:30" x14ac:dyDescent="0.25">
      <c r="A389" s="127"/>
      <c r="B389" s="27"/>
      <c r="C389" s="24"/>
      <c r="D389" s="24"/>
      <c r="E389" s="28"/>
      <c r="F389" s="353"/>
      <c r="G389" s="353"/>
      <c r="H389" s="353"/>
      <c r="I389" s="353"/>
      <c r="J389" s="14"/>
      <c r="K389" s="14"/>
      <c r="L389" s="14"/>
      <c r="M389" s="14"/>
      <c r="N389" s="14"/>
      <c r="O389" s="14"/>
      <c r="P389" s="14"/>
      <c r="Q389" s="14"/>
      <c r="R389" s="14"/>
      <c r="S389" s="14"/>
      <c r="T389" s="14"/>
      <c r="U389" s="14"/>
      <c r="V389" s="14"/>
      <c r="W389" s="14"/>
      <c r="X389" s="14"/>
      <c r="Y389" s="14"/>
      <c r="Z389" s="14"/>
      <c r="AA389" s="14"/>
      <c r="AB389" s="14"/>
      <c r="AC389" s="14"/>
      <c r="AD389" s="15"/>
    </row>
    <row r="390" spans="1:30" x14ac:dyDescent="0.25">
      <c r="A390" s="127"/>
      <c r="B390" s="27"/>
      <c r="C390" s="24"/>
      <c r="D390" s="24"/>
      <c r="E390" s="28"/>
      <c r="F390" s="353"/>
      <c r="G390" s="353"/>
      <c r="H390" s="353"/>
      <c r="I390" s="353"/>
      <c r="J390" s="14"/>
      <c r="K390" s="14"/>
      <c r="L390" s="14"/>
      <c r="M390" s="14"/>
      <c r="N390" s="14"/>
      <c r="O390" s="14"/>
      <c r="P390" s="14"/>
      <c r="Q390" s="14"/>
      <c r="R390" s="14"/>
      <c r="S390" s="14"/>
      <c r="T390" s="14"/>
      <c r="U390" s="14"/>
      <c r="V390" s="14"/>
      <c r="W390" s="14"/>
      <c r="X390" s="14"/>
      <c r="Y390" s="14"/>
      <c r="Z390" s="14"/>
      <c r="AA390" s="14"/>
      <c r="AB390" s="14"/>
      <c r="AC390" s="14"/>
      <c r="AD390" s="15"/>
    </row>
    <row r="391" spans="1:30" x14ac:dyDescent="0.25">
      <c r="A391" s="127"/>
      <c r="B391" s="27"/>
      <c r="C391" s="28"/>
      <c r="D391" s="28"/>
      <c r="E391" s="24"/>
      <c r="J391" s="14"/>
      <c r="K391" s="14"/>
      <c r="L391" s="14"/>
      <c r="M391" s="14"/>
      <c r="N391" s="14"/>
      <c r="O391" s="14"/>
      <c r="P391" s="14"/>
      <c r="Q391" s="14"/>
      <c r="R391" s="14"/>
      <c r="S391" s="14"/>
      <c r="T391" s="14"/>
      <c r="U391" s="14"/>
      <c r="V391" s="14"/>
      <c r="W391" s="14"/>
      <c r="X391" s="14"/>
      <c r="Y391" s="14"/>
      <c r="Z391" s="14"/>
      <c r="AA391" s="14"/>
      <c r="AB391" s="14"/>
      <c r="AC391" s="14"/>
      <c r="AD391" s="15"/>
    </row>
    <row r="392" spans="1:30" x14ac:dyDescent="0.25">
      <c r="A392" s="127"/>
      <c r="B392" s="27"/>
      <c r="C392" s="24"/>
      <c r="D392" s="24"/>
      <c r="E392" s="28"/>
      <c r="F392" s="353"/>
      <c r="G392" s="353"/>
      <c r="H392" s="353"/>
      <c r="I392" s="353"/>
      <c r="J392" s="14"/>
      <c r="K392" s="14"/>
      <c r="L392" s="14"/>
      <c r="M392" s="14"/>
      <c r="N392" s="14"/>
      <c r="O392" s="14"/>
      <c r="P392" s="14"/>
      <c r="Q392" s="14"/>
      <c r="R392" s="14"/>
      <c r="S392" s="14"/>
      <c r="T392" s="14"/>
      <c r="U392" s="14"/>
      <c r="V392" s="14"/>
      <c r="W392" s="14"/>
      <c r="X392" s="14"/>
      <c r="Y392" s="14"/>
      <c r="Z392" s="14"/>
      <c r="AA392" s="14"/>
      <c r="AB392" s="14"/>
      <c r="AC392" s="14"/>
      <c r="AD392" s="15"/>
    </row>
    <row r="393" spans="1:30" x14ac:dyDescent="0.25">
      <c r="A393" s="127"/>
      <c r="B393" s="27"/>
      <c r="C393" s="24"/>
      <c r="D393" s="24"/>
      <c r="E393" s="28"/>
      <c r="F393" s="353"/>
      <c r="G393" s="353"/>
      <c r="H393" s="353"/>
      <c r="I393" s="353"/>
      <c r="J393" s="14"/>
      <c r="K393" s="14"/>
      <c r="L393" s="14"/>
      <c r="M393" s="14"/>
      <c r="N393" s="14"/>
      <c r="O393" s="14"/>
      <c r="P393" s="14"/>
      <c r="Q393" s="14"/>
      <c r="R393" s="14"/>
      <c r="S393" s="14"/>
      <c r="T393" s="14"/>
      <c r="U393" s="14"/>
      <c r="V393" s="14"/>
      <c r="W393" s="14"/>
      <c r="X393" s="14"/>
      <c r="Y393" s="14"/>
      <c r="Z393" s="14"/>
      <c r="AA393" s="14"/>
      <c r="AB393" s="14"/>
      <c r="AC393" s="14"/>
      <c r="AD393" s="15"/>
    </row>
    <row r="394" spans="1:30" x14ac:dyDescent="0.25">
      <c r="A394" s="127"/>
      <c r="B394" s="27"/>
      <c r="C394" s="24"/>
      <c r="D394" s="24"/>
      <c r="E394" s="28"/>
      <c r="F394" s="353"/>
      <c r="G394" s="353"/>
      <c r="H394" s="353"/>
      <c r="I394" s="353"/>
      <c r="J394" s="14"/>
      <c r="K394" s="14"/>
      <c r="L394" s="14"/>
      <c r="M394" s="14"/>
      <c r="N394" s="14"/>
      <c r="O394" s="14"/>
      <c r="P394" s="14"/>
      <c r="Q394" s="14"/>
      <c r="R394" s="14"/>
      <c r="S394" s="14"/>
      <c r="T394" s="14"/>
      <c r="U394" s="14"/>
      <c r="V394" s="14"/>
      <c r="W394" s="14"/>
      <c r="X394" s="14"/>
      <c r="Y394" s="14"/>
      <c r="Z394" s="14"/>
      <c r="AA394" s="14"/>
      <c r="AB394" s="14"/>
      <c r="AC394" s="14"/>
      <c r="AD394" s="15"/>
    </row>
    <row r="395" spans="1:30" x14ac:dyDescent="0.25">
      <c r="A395" s="127"/>
      <c r="B395" s="27"/>
      <c r="C395" s="24"/>
      <c r="D395" s="24"/>
      <c r="E395" s="28"/>
      <c r="F395" s="353"/>
      <c r="G395" s="353"/>
      <c r="H395" s="353"/>
      <c r="I395" s="353"/>
      <c r="J395" s="14"/>
      <c r="K395" s="14"/>
      <c r="L395" s="14"/>
      <c r="M395" s="14"/>
      <c r="N395" s="14"/>
      <c r="O395" s="14"/>
      <c r="P395" s="14"/>
      <c r="Q395" s="14"/>
      <c r="R395" s="14"/>
      <c r="S395" s="14"/>
      <c r="T395" s="14"/>
      <c r="U395" s="14"/>
      <c r="V395" s="14"/>
      <c r="W395" s="14"/>
      <c r="X395" s="14"/>
      <c r="Y395" s="14"/>
      <c r="Z395" s="14"/>
      <c r="AA395" s="14"/>
      <c r="AB395" s="14"/>
      <c r="AC395" s="14"/>
      <c r="AD395" s="15"/>
    </row>
    <row r="396" spans="1:30" x14ac:dyDescent="0.25">
      <c r="A396" s="127"/>
      <c r="B396" s="27"/>
      <c r="C396" s="24"/>
      <c r="D396" s="24"/>
      <c r="E396" s="28"/>
      <c r="F396" s="353"/>
      <c r="G396" s="353"/>
      <c r="H396" s="353"/>
      <c r="I396" s="353"/>
      <c r="J396" s="14"/>
      <c r="K396" s="14"/>
      <c r="L396" s="14"/>
      <c r="M396" s="14"/>
      <c r="N396" s="14"/>
      <c r="O396" s="14"/>
      <c r="P396" s="14"/>
      <c r="Q396" s="14"/>
      <c r="R396" s="14"/>
      <c r="S396" s="14"/>
      <c r="T396" s="14"/>
      <c r="U396" s="14"/>
      <c r="V396" s="14"/>
      <c r="W396" s="14"/>
      <c r="X396" s="14"/>
      <c r="Y396" s="14"/>
      <c r="Z396" s="14"/>
      <c r="AA396" s="14"/>
      <c r="AB396" s="14"/>
      <c r="AC396" s="14"/>
      <c r="AD396" s="15"/>
    </row>
    <row r="397" spans="1:30" x14ac:dyDescent="0.25">
      <c r="A397" s="127"/>
      <c r="B397" s="27"/>
      <c r="C397" s="24"/>
      <c r="D397" s="24"/>
      <c r="E397" s="28"/>
      <c r="F397" s="353"/>
      <c r="G397" s="353"/>
      <c r="H397" s="353"/>
      <c r="I397" s="353"/>
      <c r="J397" s="14"/>
      <c r="K397" s="14"/>
      <c r="L397" s="14"/>
      <c r="M397" s="14"/>
      <c r="N397" s="14"/>
      <c r="O397" s="14"/>
      <c r="P397" s="14"/>
      <c r="Q397" s="14"/>
      <c r="R397" s="14"/>
      <c r="S397" s="14"/>
      <c r="T397" s="14"/>
      <c r="U397" s="14"/>
      <c r="V397" s="14"/>
      <c r="W397" s="14"/>
      <c r="X397" s="14"/>
      <c r="Y397" s="14"/>
      <c r="Z397" s="14"/>
      <c r="AA397" s="14"/>
      <c r="AB397" s="14"/>
      <c r="AC397" s="14"/>
      <c r="AD397" s="15"/>
    </row>
    <row r="398" spans="1:30" x14ac:dyDescent="0.25">
      <c r="A398" s="127"/>
      <c r="B398" s="27"/>
      <c r="C398" s="24"/>
      <c r="D398" s="24"/>
      <c r="E398" s="28"/>
      <c r="F398" s="353"/>
      <c r="G398" s="353"/>
      <c r="H398" s="353"/>
      <c r="I398" s="353"/>
      <c r="J398" s="14"/>
      <c r="K398" s="14"/>
      <c r="L398" s="14"/>
      <c r="M398" s="14"/>
      <c r="N398" s="14"/>
      <c r="O398" s="14"/>
      <c r="P398" s="14"/>
      <c r="Q398" s="14"/>
      <c r="R398" s="14"/>
      <c r="S398" s="14"/>
      <c r="T398" s="14"/>
      <c r="U398" s="14"/>
      <c r="V398" s="14"/>
      <c r="W398" s="14"/>
      <c r="X398" s="14"/>
      <c r="Y398" s="14"/>
      <c r="Z398" s="14"/>
      <c r="AA398" s="14"/>
      <c r="AB398" s="14"/>
      <c r="AC398" s="14"/>
      <c r="AD398" s="15"/>
    </row>
    <row r="399" spans="1:30" x14ac:dyDescent="0.25">
      <c r="A399" s="127"/>
      <c r="B399" s="27"/>
      <c r="C399" s="24"/>
      <c r="D399" s="24"/>
      <c r="E399" s="28"/>
      <c r="F399" s="353"/>
      <c r="G399" s="353"/>
      <c r="H399" s="353"/>
      <c r="I399" s="353"/>
      <c r="J399" s="14"/>
      <c r="K399" s="14"/>
      <c r="L399" s="14"/>
      <c r="M399" s="14"/>
      <c r="N399" s="14"/>
      <c r="O399" s="14"/>
      <c r="P399" s="14"/>
      <c r="Q399" s="14"/>
      <c r="R399" s="14"/>
      <c r="S399" s="14"/>
      <c r="T399" s="14"/>
      <c r="U399" s="14"/>
      <c r="V399" s="14"/>
      <c r="W399" s="14"/>
      <c r="X399" s="14"/>
      <c r="Y399" s="14"/>
      <c r="Z399" s="14"/>
      <c r="AA399" s="14"/>
      <c r="AB399" s="14"/>
      <c r="AC399" s="14"/>
      <c r="AD399" s="15"/>
    </row>
    <row r="400" spans="1:30" x14ac:dyDescent="0.25">
      <c r="A400" s="127"/>
      <c r="B400" s="27"/>
      <c r="C400" s="24"/>
      <c r="D400" s="24"/>
      <c r="E400" s="28"/>
      <c r="F400" s="353"/>
      <c r="G400" s="353"/>
      <c r="H400" s="353"/>
      <c r="I400" s="353"/>
      <c r="J400" s="14"/>
      <c r="K400" s="14"/>
      <c r="L400" s="14"/>
      <c r="M400" s="14"/>
      <c r="N400" s="14"/>
      <c r="O400" s="14"/>
      <c r="P400" s="14"/>
      <c r="Q400" s="14"/>
      <c r="R400" s="14"/>
      <c r="S400" s="14"/>
      <c r="T400" s="14"/>
      <c r="U400" s="14"/>
      <c r="V400" s="14"/>
      <c r="W400" s="14"/>
      <c r="X400" s="14"/>
      <c r="Y400" s="14"/>
      <c r="Z400" s="14"/>
      <c r="AA400" s="14"/>
      <c r="AB400" s="14"/>
      <c r="AC400" s="14"/>
      <c r="AD400" s="15"/>
    </row>
    <row r="401" spans="1:30" x14ac:dyDescent="0.25">
      <c r="A401" s="127"/>
      <c r="B401" s="27"/>
      <c r="C401" s="24"/>
      <c r="D401" s="24"/>
      <c r="E401" s="28"/>
      <c r="F401" s="353"/>
      <c r="G401" s="353"/>
      <c r="H401" s="353"/>
      <c r="I401" s="353"/>
      <c r="J401" s="14"/>
      <c r="K401" s="14"/>
      <c r="L401" s="14"/>
      <c r="M401" s="14"/>
      <c r="N401" s="14"/>
      <c r="O401" s="14"/>
      <c r="P401" s="14"/>
      <c r="Q401" s="14"/>
      <c r="R401" s="14"/>
      <c r="S401" s="14"/>
      <c r="T401" s="14"/>
      <c r="U401" s="14"/>
      <c r="V401" s="14"/>
      <c r="W401" s="14"/>
      <c r="X401" s="14"/>
      <c r="Y401" s="14"/>
      <c r="Z401" s="14"/>
      <c r="AA401" s="14"/>
      <c r="AB401" s="14"/>
      <c r="AC401" s="14"/>
      <c r="AD401" s="15"/>
    </row>
    <row r="402" spans="1:30" x14ac:dyDescent="0.25">
      <c r="A402" s="127"/>
      <c r="B402" s="27"/>
      <c r="C402" s="24"/>
      <c r="D402" s="24"/>
      <c r="E402" s="28"/>
      <c r="F402" s="353"/>
      <c r="G402" s="353"/>
      <c r="H402" s="353"/>
      <c r="I402" s="353"/>
      <c r="J402" s="14"/>
      <c r="K402" s="14"/>
      <c r="L402" s="14"/>
      <c r="M402" s="14"/>
      <c r="N402" s="14"/>
      <c r="O402" s="14"/>
      <c r="P402" s="14"/>
      <c r="Q402" s="14"/>
      <c r="R402" s="14"/>
      <c r="S402" s="14"/>
      <c r="T402" s="14"/>
      <c r="U402" s="14"/>
      <c r="V402" s="14"/>
      <c r="W402" s="14"/>
      <c r="X402" s="14"/>
      <c r="Y402" s="14"/>
      <c r="Z402" s="14"/>
      <c r="AA402" s="14"/>
      <c r="AB402" s="14"/>
      <c r="AC402" s="14"/>
      <c r="AD402" s="15"/>
    </row>
    <row r="403" spans="1:30" x14ac:dyDescent="0.25">
      <c r="A403" s="127"/>
      <c r="B403" s="29"/>
      <c r="C403" s="23"/>
      <c r="D403" s="23"/>
      <c r="E403" s="24"/>
      <c r="J403" s="14"/>
      <c r="K403" s="14"/>
      <c r="L403" s="14"/>
      <c r="M403" s="14"/>
      <c r="N403" s="14"/>
      <c r="O403" s="14"/>
      <c r="P403" s="14"/>
      <c r="Q403" s="14"/>
      <c r="R403" s="14"/>
      <c r="S403" s="14"/>
      <c r="T403" s="14"/>
      <c r="U403" s="14"/>
      <c r="V403" s="14"/>
      <c r="W403" s="14"/>
      <c r="X403" s="14"/>
      <c r="Y403" s="14"/>
      <c r="Z403" s="14"/>
      <c r="AA403" s="14"/>
      <c r="AB403" s="14"/>
      <c r="AC403" s="14"/>
      <c r="AD403" s="15"/>
    </row>
    <row r="404" spans="1:30" x14ac:dyDescent="0.25">
      <c r="A404" s="127"/>
      <c r="B404" s="27"/>
      <c r="C404" s="28"/>
      <c r="D404" s="28"/>
      <c r="E404" s="24"/>
      <c r="J404" s="14"/>
      <c r="K404" s="14"/>
      <c r="L404" s="14"/>
      <c r="M404" s="14"/>
      <c r="N404" s="14"/>
      <c r="O404" s="14"/>
      <c r="P404" s="14"/>
      <c r="Q404" s="14"/>
      <c r="R404" s="14"/>
      <c r="S404" s="14"/>
      <c r="T404" s="14"/>
      <c r="U404" s="14"/>
      <c r="V404" s="14"/>
      <c r="W404" s="14"/>
      <c r="X404" s="14"/>
      <c r="Y404" s="14"/>
      <c r="Z404" s="14"/>
      <c r="AA404" s="14"/>
      <c r="AB404" s="14"/>
      <c r="AC404" s="14"/>
      <c r="AD404" s="15"/>
    </row>
    <row r="405" spans="1:30" x14ac:dyDescent="0.25">
      <c r="A405" s="127"/>
      <c r="B405" s="27"/>
      <c r="C405" s="28"/>
      <c r="D405" s="28"/>
      <c r="E405" s="24"/>
      <c r="J405" s="14"/>
      <c r="K405" s="14"/>
      <c r="L405" s="14"/>
      <c r="M405" s="14"/>
      <c r="N405" s="14"/>
      <c r="O405" s="14"/>
      <c r="P405" s="14"/>
      <c r="Q405" s="14"/>
      <c r="R405" s="14"/>
      <c r="S405" s="14"/>
      <c r="T405" s="14"/>
      <c r="U405" s="14"/>
      <c r="V405" s="14"/>
      <c r="W405" s="14"/>
      <c r="X405" s="14"/>
      <c r="Y405" s="14"/>
      <c r="Z405" s="14"/>
      <c r="AA405" s="14"/>
      <c r="AB405" s="14"/>
      <c r="AC405" s="14"/>
      <c r="AD405" s="15"/>
    </row>
    <row r="406" spans="1:30" x14ac:dyDescent="0.25">
      <c r="A406" s="127"/>
      <c r="B406" s="27"/>
      <c r="C406" s="28"/>
      <c r="D406" s="28"/>
      <c r="E406" s="24"/>
      <c r="J406" s="14"/>
      <c r="K406" s="14"/>
      <c r="L406" s="14"/>
      <c r="M406" s="14"/>
      <c r="N406" s="14"/>
      <c r="O406" s="14"/>
      <c r="P406" s="14"/>
      <c r="Q406" s="14"/>
      <c r="R406" s="14"/>
      <c r="S406" s="14"/>
      <c r="T406" s="14"/>
      <c r="U406" s="14"/>
      <c r="V406" s="14"/>
      <c r="W406" s="14"/>
      <c r="X406" s="14"/>
      <c r="Y406" s="14"/>
      <c r="Z406" s="14"/>
      <c r="AA406" s="14"/>
      <c r="AB406" s="14"/>
      <c r="AC406" s="14"/>
      <c r="AD406" s="15"/>
    </row>
    <row r="407" spans="1:30" x14ac:dyDescent="0.25">
      <c r="A407" s="127"/>
      <c r="B407" s="27"/>
      <c r="C407" s="28"/>
      <c r="D407" s="28"/>
      <c r="E407" s="24"/>
      <c r="J407" s="14"/>
      <c r="K407" s="14"/>
      <c r="L407" s="14"/>
      <c r="M407" s="14"/>
      <c r="N407" s="14"/>
      <c r="O407" s="14"/>
      <c r="P407" s="14"/>
      <c r="Q407" s="14"/>
      <c r="R407" s="14"/>
      <c r="S407" s="14"/>
      <c r="T407" s="14"/>
      <c r="U407" s="14"/>
      <c r="V407" s="14"/>
      <c r="W407" s="14"/>
      <c r="X407" s="14"/>
      <c r="Y407" s="14"/>
      <c r="Z407" s="14"/>
      <c r="AA407" s="14"/>
      <c r="AB407" s="14"/>
      <c r="AC407" s="14"/>
      <c r="AD407" s="15"/>
    </row>
    <row r="408" spans="1:30" x14ac:dyDescent="0.25">
      <c r="A408" s="127"/>
      <c r="B408" s="27"/>
      <c r="C408" s="24"/>
      <c r="D408" s="24"/>
      <c r="E408" s="28"/>
      <c r="F408" s="353"/>
      <c r="G408" s="353"/>
      <c r="H408" s="353"/>
      <c r="I408" s="353"/>
      <c r="J408" s="14"/>
      <c r="K408" s="14"/>
      <c r="L408" s="14"/>
      <c r="M408" s="14"/>
      <c r="N408" s="14"/>
      <c r="O408" s="14"/>
      <c r="P408" s="14"/>
      <c r="Q408" s="14"/>
      <c r="R408" s="14"/>
      <c r="S408" s="14"/>
      <c r="T408" s="14"/>
      <c r="U408" s="14"/>
      <c r="V408" s="14"/>
      <c r="W408" s="14"/>
      <c r="X408" s="14"/>
      <c r="Y408" s="14"/>
      <c r="Z408" s="14"/>
      <c r="AA408" s="14"/>
      <c r="AB408" s="14"/>
      <c r="AC408" s="14"/>
      <c r="AD408" s="15"/>
    </row>
    <row r="409" spans="1:30" x14ac:dyDescent="0.25">
      <c r="A409" s="127"/>
      <c r="B409" s="27"/>
      <c r="C409" s="24"/>
      <c r="D409" s="24"/>
      <c r="E409" s="28"/>
      <c r="F409" s="353"/>
      <c r="G409" s="353"/>
      <c r="H409" s="353"/>
      <c r="I409" s="353"/>
      <c r="J409" s="14"/>
      <c r="K409" s="14"/>
      <c r="L409" s="14"/>
      <c r="M409" s="14"/>
      <c r="N409" s="14"/>
      <c r="O409" s="14"/>
      <c r="P409" s="14"/>
      <c r="Q409" s="14"/>
      <c r="R409" s="14"/>
      <c r="S409" s="14"/>
      <c r="T409" s="14"/>
      <c r="U409" s="14"/>
      <c r="V409" s="14"/>
      <c r="W409" s="14"/>
      <c r="X409" s="14"/>
      <c r="Y409" s="14"/>
      <c r="Z409" s="14"/>
      <c r="AA409" s="14"/>
      <c r="AB409" s="14"/>
      <c r="AC409" s="14"/>
      <c r="AD409" s="15"/>
    </row>
    <row r="410" spans="1:30" x14ac:dyDescent="0.25">
      <c r="A410" s="127"/>
      <c r="B410" s="27"/>
      <c r="C410" s="24"/>
      <c r="D410" s="24"/>
      <c r="E410" s="28"/>
      <c r="F410" s="353"/>
      <c r="G410" s="353"/>
      <c r="H410" s="353"/>
      <c r="I410" s="353"/>
      <c r="J410" s="14"/>
      <c r="K410" s="14"/>
      <c r="L410" s="14"/>
      <c r="M410" s="14"/>
      <c r="N410" s="14"/>
      <c r="O410" s="14"/>
      <c r="P410" s="14"/>
      <c r="Q410" s="14"/>
      <c r="R410" s="14"/>
      <c r="S410" s="14"/>
      <c r="T410" s="14"/>
      <c r="U410" s="14"/>
      <c r="V410" s="14"/>
      <c r="W410" s="14"/>
      <c r="X410" s="14"/>
      <c r="Y410" s="14"/>
      <c r="Z410" s="14"/>
      <c r="AA410" s="14"/>
      <c r="AB410" s="14"/>
      <c r="AC410" s="14"/>
      <c r="AD410" s="15"/>
    </row>
    <row r="411" spans="1:30" x14ac:dyDescent="0.25">
      <c r="A411" s="127"/>
      <c r="B411" s="27"/>
      <c r="C411" s="24"/>
      <c r="D411" s="24"/>
      <c r="E411" s="28"/>
      <c r="F411" s="353"/>
      <c r="G411" s="353"/>
      <c r="H411" s="353"/>
      <c r="I411" s="353"/>
      <c r="J411" s="14"/>
      <c r="K411" s="14"/>
      <c r="L411" s="14"/>
      <c r="M411" s="14"/>
      <c r="N411" s="14"/>
      <c r="O411" s="14"/>
      <c r="P411" s="14"/>
      <c r="Q411" s="14"/>
      <c r="R411" s="14"/>
      <c r="S411" s="14"/>
      <c r="T411" s="14"/>
      <c r="U411" s="14"/>
      <c r="V411" s="14"/>
      <c r="W411" s="14"/>
      <c r="X411" s="14"/>
      <c r="Y411" s="14"/>
      <c r="Z411" s="14"/>
      <c r="AA411" s="14"/>
      <c r="AB411" s="14"/>
      <c r="AC411" s="14"/>
      <c r="AD411" s="15"/>
    </row>
    <row r="412" spans="1:30" x14ac:dyDescent="0.25">
      <c r="A412" s="127"/>
      <c r="B412" s="27"/>
      <c r="C412" s="24"/>
      <c r="D412" s="24"/>
      <c r="E412" s="28"/>
      <c r="F412" s="353"/>
      <c r="G412" s="353"/>
      <c r="H412" s="353"/>
      <c r="I412" s="353"/>
      <c r="J412" s="14"/>
      <c r="K412" s="14"/>
      <c r="L412" s="14"/>
      <c r="M412" s="14"/>
      <c r="N412" s="14"/>
      <c r="O412" s="14"/>
      <c r="P412" s="14"/>
      <c r="Q412" s="14"/>
      <c r="R412" s="14"/>
      <c r="S412" s="14"/>
      <c r="T412" s="14"/>
      <c r="U412" s="14"/>
      <c r="V412" s="14"/>
      <c r="W412" s="14"/>
      <c r="X412" s="14"/>
      <c r="Y412" s="14"/>
      <c r="Z412" s="14"/>
      <c r="AA412" s="14"/>
      <c r="AB412" s="14"/>
      <c r="AC412" s="14"/>
      <c r="AD412" s="15"/>
    </row>
    <row r="413" spans="1:30" x14ac:dyDescent="0.25">
      <c r="A413" s="127"/>
      <c r="B413" s="27"/>
      <c r="C413" s="24"/>
      <c r="D413" s="24"/>
      <c r="E413" s="28"/>
      <c r="F413" s="353"/>
      <c r="G413" s="353"/>
      <c r="H413" s="353"/>
      <c r="I413" s="353"/>
      <c r="J413" s="14"/>
      <c r="K413" s="14"/>
      <c r="L413" s="14"/>
      <c r="M413" s="14"/>
      <c r="N413" s="14"/>
      <c r="O413" s="14"/>
      <c r="P413" s="14"/>
      <c r="Q413" s="14"/>
      <c r="R413" s="14"/>
      <c r="S413" s="14"/>
      <c r="T413" s="14"/>
      <c r="U413" s="14"/>
      <c r="V413" s="14"/>
      <c r="W413" s="14"/>
      <c r="X413" s="14"/>
      <c r="Y413" s="14"/>
      <c r="Z413" s="14"/>
      <c r="AA413" s="14"/>
      <c r="AB413" s="14"/>
      <c r="AC413" s="14"/>
      <c r="AD413" s="15"/>
    </row>
    <row r="414" spans="1:30" x14ac:dyDescent="0.25">
      <c r="A414" s="127"/>
      <c r="B414" s="27"/>
      <c r="C414" s="24"/>
      <c r="D414" s="24"/>
      <c r="E414" s="28"/>
      <c r="F414" s="353"/>
      <c r="G414" s="353"/>
      <c r="H414" s="353"/>
      <c r="I414" s="353"/>
      <c r="J414" s="14"/>
      <c r="K414" s="14"/>
      <c r="L414" s="14"/>
      <c r="M414" s="14"/>
      <c r="N414" s="14"/>
      <c r="O414" s="14"/>
      <c r="P414" s="14"/>
      <c r="Q414" s="14"/>
      <c r="R414" s="14"/>
      <c r="S414" s="14"/>
      <c r="T414" s="14"/>
      <c r="U414" s="14"/>
      <c r="V414" s="14"/>
      <c r="W414" s="14"/>
      <c r="X414" s="14"/>
      <c r="Y414" s="14"/>
      <c r="Z414" s="14"/>
      <c r="AA414" s="14"/>
      <c r="AB414" s="14"/>
      <c r="AC414" s="14"/>
      <c r="AD414" s="15"/>
    </row>
    <row r="415" spans="1:30" x14ac:dyDescent="0.25">
      <c r="A415" s="127"/>
      <c r="B415" s="27"/>
      <c r="C415" s="24"/>
      <c r="D415" s="24"/>
      <c r="E415" s="28"/>
      <c r="F415" s="353"/>
      <c r="G415" s="353"/>
      <c r="H415" s="353"/>
      <c r="I415" s="353"/>
      <c r="J415" s="14"/>
      <c r="K415" s="14"/>
      <c r="L415" s="14"/>
      <c r="M415" s="14"/>
      <c r="N415" s="14"/>
      <c r="O415" s="14"/>
      <c r="P415" s="14"/>
      <c r="Q415" s="14"/>
      <c r="R415" s="14"/>
      <c r="S415" s="14"/>
      <c r="T415" s="14"/>
      <c r="U415" s="14"/>
      <c r="V415" s="14"/>
      <c r="W415" s="14"/>
      <c r="X415" s="14"/>
      <c r="Y415" s="14"/>
      <c r="Z415" s="14"/>
      <c r="AA415" s="14"/>
      <c r="AB415" s="14"/>
      <c r="AC415" s="14"/>
      <c r="AD415" s="15"/>
    </row>
    <row r="416" spans="1:30" x14ac:dyDescent="0.25">
      <c r="A416" s="127"/>
      <c r="B416" s="27"/>
      <c r="C416" s="24"/>
      <c r="D416" s="24"/>
      <c r="E416" s="28"/>
      <c r="F416" s="353"/>
      <c r="G416" s="353"/>
      <c r="H416" s="353"/>
      <c r="I416" s="353"/>
      <c r="J416" s="14"/>
      <c r="K416" s="14"/>
      <c r="L416" s="14"/>
      <c r="M416" s="14"/>
      <c r="N416" s="14"/>
      <c r="O416" s="14"/>
      <c r="P416" s="14"/>
      <c r="Q416" s="14"/>
      <c r="R416" s="14"/>
      <c r="S416" s="14"/>
      <c r="T416" s="14"/>
      <c r="U416" s="14"/>
      <c r="V416" s="14"/>
      <c r="W416" s="14"/>
      <c r="X416" s="14"/>
      <c r="Y416" s="14"/>
      <c r="Z416" s="14"/>
      <c r="AA416" s="14"/>
      <c r="AB416" s="14"/>
      <c r="AC416" s="14"/>
      <c r="AD416" s="15"/>
    </row>
    <row r="417" spans="1:30" x14ac:dyDescent="0.25">
      <c r="A417" s="127"/>
      <c r="B417" s="27"/>
      <c r="C417" s="28"/>
      <c r="D417" s="28"/>
      <c r="E417" s="24"/>
      <c r="J417" s="14"/>
      <c r="K417" s="14"/>
      <c r="L417" s="14"/>
      <c r="M417" s="14"/>
      <c r="N417" s="14"/>
      <c r="O417" s="14"/>
      <c r="P417" s="14"/>
      <c r="Q417" s="14"/>
      <c r="R417" s="14"/>
      <c r="S417" s="14"/>
      <c r="T417" s="14"/>
      <c r="U417" s="14"/>
      <c r="V417" s="14"/>
      <c r="W417" s="14"/>
      <c r="X417" s="14"/>
      <c r="Y417" s="14"/>
      <c r="Z417" s="14"/>
      <c r="AA417" s="14"/>
      <c r="AB417" s="14"/>
      <c r="AC417" s="14"/>
      <c r="AD417" s="15"/>
    </row>
    <row r="418" spans="1:30" x14ac:dyDescent="0.25">
      <c r="A418" s="127"/>
      <c r="B418" s="27"/>
      <c r="C418" s="24"/>
      <c r="D418" s="24"/>
      <c r="E418" s="28"/>
      <c r="F418" s="353"/>
      <c r="G418" s="353"/>
      <c r="H418" s="353"/>
      <c r="I418" s="353"/>
      <c r="J418" s="14"/>
      <c r="K418" s="14"/>
      <c r="L418" s="14"/>
      <c r="M418" s="14"/>
      <c r="N418" s="14"/>
      <c r="O418" s="14"/>
      <c r="P418" s="14"/>
      <c r="Q418" s="14"/>
      <c r="R418" s="14"/>
      <c r="S418" s="14"/>
      <c r="T418" s="14"/>
      <c r="U418" s="14"/>
      <c r="V418" s="14"/>
      <c r="W418" s="14"/>
      <c r="X418" s="14"/>
      <c r="Y418" s="14"/>
      <c r="Z418" s="14"/>
      <c r="AA418" s="14"/>
      <c r="AB418" s="14"/>
      <c r="AC418" s="14"/>
      <c r="AD418" s="15"/>
    </row>
    <row r="419" spans="1:30" x14ac:dyDescent="0.25">
      <c r="A419" s="127"/>
      <c r="B419" s="27"/>
      <c r="C419" s="24"/>
      <c r="D419" s="24"/>
      <c r="E419" s="28"/>
      <c r="F419" s="353"/>
      <c r="G419" s="353"/>
      <c r="H419" s="353"/>
      <c r="I419" s="353"/>
      <c r="J419" s="14"/>
      <c r="K419" s="14"/>
      <c r="L419" s="14"/>
      <c r="M419" s="14"/>
      <c r="N419" s="14"/>
      <c r="O419" s="14"/>
      <c r="P419" s="14"/>
      <c r="Q419" s="14"/>
      <c r="R419" s="14"/>
      <c r="S419" s="14"/>
      <c r="T419" s="14"/>
      <c r="U419" s="14"/>
      <c r="V419" s="14"/>
      <c r="W419" s="14"/>
      <c r="X419" s="14"/>
      <c r="Y419" s="14"/>
      <c r="Z419" s="14"/>
      <c r="AA419" s="14"/>
      <c r="AB419" s="14"/>
      <c r="AC419" s="14"/>
      <c r="AD419" s="15"/>
    </row>
    <row r="420" spans="1:30" x14ac:dyDescent="0.25">
      <c r="A420" s="127"/>
      <c r="B420" s="27"/>
      <c r="C420" s="24"/>
      <c r="D420" s="24"/>
      <c r="E420" s="28"/>
      <c r="F420" s="353"/>
      <c r="G420" s="353"/>
      <c r="H420" s="353"/>
      <c r="I420" s="353"/>
      <c r="J420" s="14"/>
      <c r="K420" s="14"/>
      <c r="L420" s="14"/>
      <c r="M420" s="14"/>
      <c r="N420" s="14"/>
      <c r="O420" s="14"/>
      <c r="P420" s="14"/>
      <c r="Q420" s="14"/>
      <c r="R420" s="14"/>
      <c r="S420" s="14"/>
      <c r="T420" s="14"/>
      <c r="U420" s="14"/>
      <c r="V420" s="14"/>
      <c r="W420" s="14"/>
      <c r="X420" s="14"/>
      <c r="Y420" s="14"/>
      <c r="Z420" s="14"/>
      <c r="AA420" s="14"/>
      <c r="AB420" s="14"/>
      <c r="AC420" s="14"/>
      <c r="AD420" s="15"/>
    </row>
    <row r="421" spans="1:30" x14ac:dyDescent="0.25">
      <c r="A421" s="127"/>
      <c r="B421" s="27"/>
      <c r="C421" s="24"/>
      <c r="D421" s="24"/>
      <c r="E421" s="28"/>
      <c r="F421" s="353"/>
      <c r="G421" s="353"/>
      <c r="H421" s="353"/>
      <c r="I421" s="353"/>
      <c r="J421" s="14"/>
      <c r="K421" s="14"/>
      <c r="L421" s="14"/>
      <c r="M421" s="14"/>
      <c r="N421" s="14"/>
      <c r="O421" s="14"/>
      <c r="P421" s="14"/>
      <c r="Q421" s="14"/>
      <c r="R421" s="14"/>
      <c r="S421" s="14"/>
      <c r="T421" s="14"/>
      <c r="U421" s="14"/>
      <c r="V421" s="14"/>
      <c r="W421" s="14"/>
      <c r="X421" s="14"/>
      <c r="Y421" s="14"/>
      <c r="Z421" s="14"/>
      <c r="AA421" s="14"/>
      <c r="AB421" s="14"/>
      <c r="AC421" s="14"/>
      <c r="AD421" s="15"/>
    </row>
    <row r="422" spans="1:30" x14ac:dyDescent="0.25">
      <c r="A422" s="127"/>
      <c r="B422" s="27"/>
      <c r="C422" s="24"/>
      <c r="D422" s="24"/>
      <c r="E422" s="28"/>
      <c r="F422" s="353"/>
      <c r="G422" s="353"/>
      <c r="H422" s="353"/>
      <c r="I422" s="353"/>
      <c r="J422" s="14"/>
      <c r="K422" s="14"/>
      <c r="L422" s="14"/>
      <c r="M422" s="14"/>
      <c r="N422" s="14"/>
      <c r="O422" s="14"/>
      <c r="P422" s="14"/>
      <c r="Q422" s="14"/>
      <c r="R422" s="14"/>
      <c r="S422" s="14"/>
      <c r="T422" s="14"/>
      <c r="U422" s="14"/>
      <c r="V422" s="14"/>
      <c r="W422" s="14"/>
      <c r="X422" s="14"/>
      <c r="Y422" s="14"/>
      <c r="Z422" s="14"/>
      <c r="AA422" s="14"/>
      <c r="AB422" s="14"/>
      <c r="AC422" s="14"/>
      <c r="AD422" s="15"/>
    </row>
    <row r="423" spans="1:30" x14ac:dyDescent="0.25">
      <c r="A423" s="127"/>
      <c r="B423" s="27"/>
      <c r="C423" s="24"/>
      <c r="D423" s="24"/>
      <c r="E423" s="28"/>
      <c r="F423" s="353"/>
      <c r="G423" s="353"/>
      <c r="H423" s="353"/>
      <c r="I423" s="353"/>
      <c r="J423" s="14"/>
      <c r="K423" s="14"/>
      <c r="L423" s="14"/>
      <c r="M423" s="14"/>
      <c r="N423" s="14"/>
      <c r="O423" s="14"/>
      <c r="P423" s="14"/>
      <c r="Q423" s="14"/>
      <c r="R423" s="14"/>
      <c r="S423" s="14"/>
      <c r="T423" s="14"/>
      <c r="U423" s="14"/>
      <c r="V423" s="14"/>
      <c r="W423" s="14"/>
      <c r="X423" s="14"/>
      <c r="Y423" s="14"/>
      <c r="Z423" s="14"/>
      <c r="AA423" s="14"/>
      <c r="AB423" s="14"/>
      <c r="AC423" s="14"/>
      <c r="AD423" s="15"/>
    </row>
    <row r="424" spans="1:30" x14ac:dyDescent="0.25">
      <c r="A424" s="127"/>
      <c r="B424" s="27"/>
      <c r="C424" s="24"/>
      <c r="D424" s="24"/>
      <c r="E424" s="28"/>
      <c r="F424" s="353"/>
      <c r="G424" s="353"/>
      <c r="H424" s="353"/>
      <c r="I424" s="353"/>
      <c r="J424" s="14"/>
      <c r="K424" s="14"/>
      <c r="L424" s="14"/>
      <c r="M424" s="14"/>
      <c r="N424" s="14"/>
      <c r="O424" s="14"/>
      <c r="P424" s="14"/>
      <c r="Q424" s="14"/>
      <c r="R424" s="14"/>
      <c r="S424" s="14"/>
      <c r="T424" s="14"/>
      <c r="U424" s="14"/>
      <c r="V424" s="14"/>
      <c r="W424" s="14"/>
      <c r="X424" s="14"/>
      <c r="Y424" s="14"/>
      <c r="Z424" s="14"/>
      <c r="AA424" s="14"/>
      <c r="AB424" s="14"/>
      <c r="AC424" s="14"/>
      <c r="AD424" s="15"/>
    </row>
    <row r="425" spans="1:30" x14ac:dyDescent="0.25">
      <c r="A425" s="127"/>
      <c r="B425" s="27"/>
      <c r="C425" s="24"/>
      <c r="D425" s="24"/>
      <c r="E425" s="28"/>
      <c r="F425" s="353"/>
      <c r="G425" s="353"/>
      <c r="H425" s="353"/>
      <c r="I425" s="353"/>
      <c r="J425" s="14"/>
      <c r="K425" s="14"/>
      <c r="L425" s="14"/>
      <c r="M425" s="14"/>
      <c r="N425" s="14"/>
      <c r="O425" s="14"/>
      <c r="P425" s="14"/>
      <c r="Q425" s="14"/>
      <c r="R425" s="14"/>
      <c r="S425" s="14"/>
      <c r="T425" s="14"/>
      <c r="U425" s="14"/>
      <c r="V425" s="14"/>
      <c r="W425" s="14"/>
      <c r="X425" s="14"/>
      <c r="Y425" s="14"/>
      <c r="Z425" s="14"/>
      <c r="AA425" s="14"/>
      <c r="AB425" s="14"/>
      <c r="AC425" s="14"/>
      <c r="AD425" s="15"/>
    </row>
    <row r="426" spans="1:30" x14ac:dyDescent="0.25">
      <c r="A426" s="127"/>
      <c r="B426" s="27"/>
      <c r="C426" s="24"/>
      <c r="D426" s="24"/>
      <c r="E426" s="28"/>
      <c r="F426" s="353"/>
      <c r="G426" s="353"/>
      <c r="H426" s="353"/>
      <c r="I426" s="353"/>
      <c r="J426" s="14"/>
      <c r="K426" s="14"/>
      <c r="L426" s="14"/>
      <c r="M426" s="14"/>
      <c r="N426" s="14"/>
      <c r="O426" s="14"/>
      <c r="P426" s="14"/>
      <c r="Q426" s="14"/>
      <c r="R426" s="14"/>
      <c r="S426" s="14"/>
      <c r="T426" s="14"/>
      <c r="U426" s="14"/>
      <c r="V426" s="14"/>
      <c r="W426" s="14"/>
      <c r="X426" s="14"/>
      <c r="Y426" s="14"/>
      <c r="Z426" s="14"/>
      <c r="AA426" s="14"/>
      <c r="AB426" s="14"/>
      <c r="AC426" s="14"/>
      <c r="AD426" s="15"/>
    </row>
    <row r="427" spans="1:30" x14ac:dyDescent="0.25">
      <c r="A427" s="127"/>
      <c r="B427" s="27"/>
      <c r="C427" s="24"/>
      <c r="D427" s="24"/>
      <c r="E427" s="28"/>
      <c r="F427" s="353"/>
      <c r="G427" s="353"/>
      <c r="H427" s="353"/>
      <c r="I427" s="353"/>
      <c r="J427" s="14"/>
      <c r="K427" s="14"/>
      <c r="L427" s="14"/>
      <c r="M427" s="14"/>
      <c r="N427" s="14"/>
      <c r="O427" s="14"/>
      <c r="P427" s="14"/>
      <c r="Q427" s="14"/>
      <c r="R427" s="14"/>
      <c r="S427" s="14"/>
      <c r="T427" s="14"/>
      <c r="U427" s="14"/>
      <c r="V427" s="14"/>
      <c r="W427" s="14"/>
      <c r="X427" s="14"/>
      <c r="Y427" s="14"/>
      <c r="Z427" s="14"/>
      <c r="AA427" s="14"/>
      <c r="AB427" s="14"/>
      <c r="AC427" s="14"/>
      <c r="AD427" s="15"/>
    </row>
    <row r="428" spans="1:30" x14ac:dyDescent="0.25">
      <c r="A428" s="127"/>
      <c r="B428" s="27"/>
      <c r="C428" s="24"/>
      <c r="D428" s="24"/>
      <c r="E428" s="28"/>
      <c r="F428" s="353"/>
      <c r="G428" s="353"/>
      <c r="H428" s="353"/>
      <c r="I428" s="353"/>
      <c r="J428" s="14"/>
      <c r="K428" s="14"/>
      <c r="L428" s="14"/>
      <c r="M428" s="14"/>
      <c r="N428" s="14"/>
      <c r="O428" s="14"/>
      <c r="P428" s="14"/>
      <c r="Q428" s="14"/>
      <c r="R428" s="14"/>
      <c r="S428" s="14"/>
      <c r="T428" s="14"/>
      <c r="U428" s="14"/>
      <c r="V428" s="14"/>
      <c r="W428" s="14"/>
      <c r="X428" s="14"/>
      <c r="Y428" s="14"/>
      <c r="Z428" s="14"/>
      <c r="AA428" s="14"/>
      <c r="AB428" s="14"/>
      <c r="AC428" s="14"/>
      <c r="AD428" s="15"/>
    </row>
    <row r="429" spans="1:30" x14ac:dyDescent="0.25">
      <c r="A429" s="127"/>
      <c r="B429" s="29"/>
      <c r="C429" s="23"/>
      <c r="D429" s="23"/>
      <c r="E429" s="24"/>
      <c r="J429" s="14"/>
      <c r="K429" s="14"/>
      <c r="L429" s="14"/>
      <c r="M429" s="14"/>
      <c r="N429" s="14"/>
      <c r="O429" s="14"/>
      <c r="P429" s="14"/>
      <c r="Q429" s="14"/>
      <c r="R429" s="14"/>
      <c r="S429" s="14"/>
      <c r="T429" s="14"/>
      <c r="U429" s="14"/>
      <c r="V429" s="14"/>
      <c r="W429" s="14"/>
      <c r="X429" s="14"/>
      <c r="Y429" s="14"/>
      <c r="Z429" s="14"/>
      <c r="AA429" s="14"/>
      <c r="AB429" s="14"/>
      <c r="AC429" s="14"/>
      <c r="AD429" s="15"/>
    </row>
    <row r="430" spans="1:30" x14ac:dyDescent="0.25">
      <c r="A430" s="127"/>
      <c r="B430" s="32"/>
      <c r="C430" s="33"/>
      <c r="D430" s="33"/>
      <c r="E430" s="24"/>
      <c r="J430" s="14"/>
      <c r="K430" s="14"/>
      <c r="L430" s="14"/>
      <c r="M430" s="14"/>
      <c r="N430" s="14"/>
      <c r="O430" s="14"/>
      <c r="P430" s="14"/>
      <c r="Q430" s="14"/>
      <c r="R430" s="14"/>
      <c r="S430" s="14"/>
      <c r="T430" s="14"/>
      <c r="U430" s="14"/>
      <c r="V430" s="14"/>
      <c r="W430" s="14"/>
      <c r="X430" s="14"/>
      <c r="Y430" s="14"/>
      <c r="Z430" s="14"/>
      <c r="AA430" s="14"/>
      <c r="AB430" s="14"/>
      <c r="AC430" s="14"/>
      <c r="AD430" s="15"/>
    </row>
    <row r="431" spans="1:30" x14ac:dyDescent="0.25">
      <c r="A431" s="127"/>
      <c r="B431" s="34"/>
      <c r="C431" s="35"/>
      <c r="D431" s="35"/>
      <c r="E431" s="36"/>
      <c r="F431" s="354"/>
      <c r="G431" s="354"/>
      <c r="H431" s="354"/>
      <c r="I431" s="354"/>
      <c r="J431" s="31"/>
      <c r="K431" s="31"/>
      <c r="L431" s="31"/>
      <c r="M431" s="31"/>
      <c r="N431" s="31"/>
      <c r="O431" s="31"/>
      <c r="P431" s="31"/>
      <c r="Q431" s="31"/>
      <c r="R431" s="14"/>
      <c r="S431" s="14"/>
      <c r="T431" s="14"/>
      <c r="U431" s="14"/>
      <c r="V431" s="14"/>
      <c r="W431" s="14"/>
      <c r="X431" s="14"/>
      <c r="Y431" s="14"/>
      <c r="Z431" s="14"/>
      <c r="AA431" s="14"/>
      <c r="AB431" s="14"/>
      <c r="AC431" s="14"/>
      <c r="AD431" s="15"/>
    </row>
    <row r="432" spans="1:30" x14ac:dyDescent="0.25">
      <c r="A432" s="127"/>
      <c r="B432" s="19"/>
      <c r="C432" s="37"/>
      <c r="D432" s="37"/>
      <c r="E432" s="24"/>
      <c r="J432" s="14"/>
      <c r="K432" s="14"/>
      <c r="L432" s="14"/>
      <c r="M432" s="14"/>
      <c r="N432" s="14"/>
      <c r="O432" s="14"/>
      <c r="P432" s="14"/>
      <c r="Q432" s="14"/>
      <c r="R432" s="14"/>
      <c r="S432" s="14"/>
      <c r="T432" s="14"/>
      <c r="U432" s="14"/>
      <c r="V432" s="14"/>
      <c r="W432" s="14"/>
      <c r="X432" s="14"/>
      <c r="Y432" s="14"/>
      <c r="Z432" s="14"/>
      <c r="AA432" s="14"/>
      <c r="AB432" s="14"/>
      <c r="AC432" s="14"/>
      <c r="AD432" s="15"/>
    </row>
    <row r="433" spans="1:30" x14ac:dyDescent="0.25">
      <c r="A433" s="127"/>
      <c r="B433" s="19"/>
      <c r="C433" s="37"/>
      <c r="D433" s="37"/>
      <c r="E433" s="24"/>
      <c r="J433" s="14"/>
      <c r="K433" s="14"/>
      <c r="L433" s="14"/>
      <c r="M433" s="14"/>
      <c r="N433" s="14"/>
      <c r="O433" s="14"/>
      <c r="P433" s="14"/>
      <c r="Q433" s="14"/>
      <c r="R433" s="14"/>
      <c r="S433" s="14"/>
      <c r="T433" s="14"/>
      <c r="U433" s="14"/>
      <c r="V433" s="14"/>
      <c r="W433" s="14"/>
      <c r="X433" s="14"/>
      <c r="Y433" s="14"/>
      <c r="Z433" s="14"/>
      <c r="AA433" s="14"/>
      <c r="AB433" s="14"/>
      <c r="AC433" s="14"/>
      <c r="AD433" s="15"/>
    </row>
    <row r="434" spans="1:30" x14ac:dyDescent="0.25">
      <c r="A434" s="127"/>
      <c r="B434" s="19"/>
      <c r="C434" s="37"/>
      <c r="D434" s="37"/>
      <c r="E434" s="24"/>
      <c r="J434" s="14"/>
      <c r="K434" s="14"/>
      <c r="L434" s="14"/>
      <c r="M434" s="14"/>
      <c r="N434" s="14"/>
      <c r="O434" s="14"/>
      <c r="P434" s="14"/>
      <c r="Q434" s="14"/>
      <c r="R434" s="14"/>
      <c r="S434" s="14"/>
      <c r="T434" s="14"/>
      <c r="U434" s="14"/>
      <c r="V434" s="14"/>
      <c r="W434" s="14"/>
      <c r="X434" s="14"/>
      <c r="Y434" s="14"/>
      <c r="Z434" s="14"/>
      <c r="AA434" s="14"/>
      <c r="AB434" s="14"/>
      <c r="AC434" s="14"/>
      <c r="AD434" s="15"/>
    </row>
    <row r="435" spans="1:30" x14ac:dyDescent="0.25">
      <c r="A435" s="127"/>
      <c r="B435" s="34"/>
      <c r="C435" s="35"/>
      <c r="D435" s="35"/>
      <c r="E435" s="36"/>
      <c r="F435" s="354"/>
      <c r="G435" s="354"/>
      <c r="H435" s="354"/>
      <c r="I435" s="354"/>
      <c r="J435" s="31"/>
      <c r="K435" s="31"/>
      <c r="L435" s="31"/>
      <c r="M435" s="31"/>
      <c r="N435" s="31"/>
      <c r="O435" s="31"/>
      <c r="P435" s="31"/>
      <c r="Q435" s="31"/>
      <c r="R435" s="14"/>
      <c r="S435" s="14"/>
      <c r="T435" s="14"/>
      <c r="U435" s="14"/>
      <c r="V435" s="14"/>
      <c r="W435" s="14"/>
      <c r="X435" s="14"/>
      <c r="Y435" s="14"/>
      <c r="Z435" s="14"/>
      <c r="AA435" s="14"/>
      <c r="AB435" s="14"/>
      <c r="AC435" s="14"/>
      <c r="AD435" s="15"/>
    </row>
    <row r="436" spans="1:30" x14ac:dyDescent="0.25">
      <c r="A436" s="127"/>
      <c r="B436" s="19"/>
      <c r="C436" s="37"/>
      <c r="D436" s="37"/>
      <c r="E436" s="24"/>
      <c r="J436" s="14"/>
      <c r="K436" s="14"/>
      <c r="L436" s="14"/>
      <c r="M436" s="14"/>
      <c r="N436" s="14"/>
      <c r="O436" s="14"/>
      <c r="P436" s="14"/>
      <c r="Q436" s="14"/>
      <c r="R436" s="14"/>
      <c r="S436" s="14"/>
      <c r="T436" s="14"/>
      <c r="U436" s="14"/>
      <c r="V436" s="14"/>
      <c r="W436" s="14"/>
      <c r="X436" s="14"/>
      <c r="Y436" s="14"/>
      <c r="Z436" s="14"/>
      <c r="AA436" s="14"/>
      <c r="AB436" s="14"/>
      <c r="AC436" s="14"/>
      <c r="AD436" s="15"/>
    </row>
    <row r="437" spans="1:30" x14ac:dyDescent="0.25">
      <c r="A437" s="127"/>
      <c r="B437" s="19"/>
      <c r="C437" s="24"/>
      <c r="D437" s="24"/>
      <c r="E437" s="37"/>
      <c r="F437" s="353"/>
      <c r="G437" s="353"/>
      <c r="H437" s="353"/>
      <c r="I437" s="353"/>
      <c r="J437" s="14"/>
      <c r="K437" s="14"/>
      <c r="L437" s="14"/>
      <c r="M437" s="14"/>
      <c r="N437" s="14"/>
      <c r="O437" s="14"/>
      <c r="P437" s="14"/>
      <c r="Q437" s="14"/>
    </row>
    <row r="438" spans="1:30" x14ac:dyDescent="0.25">
      <c r="A438" s="127"/>
      <c r="B438" s="19"/>
      <c r="C438" s="24"/>
      <c r="D438" s="24"/>
      <c r="E438" s="37"/>
      <c r="F438" s="353"/>
      <c r="G438" s="353"/>
      <c r="H438" s="353"/>
      <c r="I438" s="353"/>
      <c r="J438" s="14"/>
      <c r="K438" s="14"/>
      <c r="L438" s="14"/>
      <c r="M438" s="14"/>
      <c r="N438" s="14"/>
      <c r="O438" s="14"/>
      <c r="P438" s="14"/>
      <c r="Q438" s="14"/>
    </row>
    <row r="439" spans="1:30" x14ac:dyDescent="0.25">
      <c r="A439" s="127"/>
      <c r="B439" s="19"/>
      <c r="C439" s="24"/>
      <c r="D439" s="24"/>
      <c r="E439" s="37"/>
      <c r="F439" s="353"/>
      <c r="G439" s="353"/>
      <c r="H439" s="353"/>
      <c r="I439" s="353"/>
      <c r="J439" s="38"/>
      <c r="K439" s="38"/>
      <c r="L439" s="38"/>
      <c r="M439" s="38"/>
      <c r="N439" s="38"/>
      <c r="O439" s="38"/>
      <c r="P439" s="38"/>
      <c r="Q439" s="38"/>
    </row>
    <row r="440" spans="1:30" x14ac:dyDescent="0.25">
      <c r="A440" s="127"/>
      <c r="B440" s="19"/>
      <c r="C440" s="24"/>
      <c r="D440" s="24"/>
      <c r="E440" s="37"/>
      <c r="F440" s="353"/>
      <c r="G440" s="353"/>
      <c r="H440" s="353"/>
      <c r="I440" s="353"/>
      <c r="J440" s="38"/>
      <c r="K440" s="38"/>
      <c r="L440" s="38"/>
      <c r="M440" s="38"/>
      <c r="N440" s="38"/>
      <c r="O440" s="38"/>
      <c r="P440" s="38"/>
      <c r="Q440" s="38"/>
    </row>
    <row r="441" spans="1:30" x14ac:dyDescent="0.25">
      <c r="A441" s="127"/>
      <c r="B441" s="19"/>
      <c r="C441" s="24"/>
      <c r="D441" s="24"/>
      <c r="E441" s="37"/>
      <c r="F441" s="353"/>
      <c r="G441" s="353"/>
      <c r="H441" s="353"/>
      <c r="I441" s="353"/>
      <c r="J441" s="38"/>
      <c r="K441" s="38"/>
      <c r="L441" s="38"/>
      <c r="M441" s="38"/>
      <c r="N441" s="38"/>
      <c r="O441" s="38"/>
      <c r="P441" s="38"/>
      <c r="Q441" s="38"/>
    </row>
    <row r="442" spans="1:30" x14ac:dyDescent="0.25">
      <c r="A442" s="127"/>
      <c r="B442" s="19"/>
      <c r="C442" s="24"/>
      <c r="D442" s="24"/>
      <c r="E442" s="37"/>
      <c r="F442" s="353"/>
      <c r="G442" s="353"/>
      <c r="H442" s="353"/>
      <c r="I442" s="353"/>
      <c r="J442" s="38"/>
      <c r="K442" s="38"/>
      <c r="L442" s="38"/>
      <c r="M442" s="38"/>
      <c r="N442" s="38"/>
      <c r="O442" s="38"/>
      <c r="P442" s="38"/>
      <c r="Q442" s="38"/>
    </row>
    <row r="443" spans="1:30" x14ac:dyDescent="0.25">
      <c r="A443" s="127"/>
      <c r="B443" s="34"/>
      <c r="C443" s="35"/>
      <c r="D443" s="35"/>
      <c r="E443" s="36"/>
      <c r="F443" s="354"/>
      <c r="G443" s="354"/>
      <c r="H443" s="354"/>
      <c r="I443" s="354"/>
      <c r="J443" s="39"/>
      <c r="K443" s="39"/>
      <c r="L443" s="39"/>
      <c r="M443" s="39"/>
      <c r="N443" s="39"/>
      <c r="O443" s="39"/>
      <c r="P443" s="39"/>
      <c r="Q443" s="39"/>
    </row>
    <row r="444" spans="1:30" x14ac:dyDescent="0.25">
      <c r="A444" s="127"/>
      <c r="B444" s="19"/>
      <c r="C444" s="37"/>
      <c r="D444" s="37"/>
      <c r="E444" s="24"/>
      <c r="J444" s="38"/>
      <c r="K444" s="38"/>
      <c r="L444" s="38"/>
      <c r="M444" s="38"/>
      <c r="N444" s="38"/>
      <c r="O444" s="38"/>
      <c r="P444" s="38"/>
      <c r="Q444" s="38"/>
    </row>
    <row r="445" spans="1:30" x14ac:dyDescent="0.25">
      <c r="A445" s="127"/>
      <c r="B445" s="19"/>
      <c r="C445" s="37"/>
      <c r="D445" s="37"/>
      <c r="E445" s="24"/>
      <c r="J445" s="38"/>
      <c r="K445" s="38"/>
      <c r="L445" s="38"/>
      <c r="M445" s="38"/>
      <c r="N445" s="38"/>
      <c r="O445" s="38"/>
      <c r="P445" s="38"/>
      <c r="Q445" s="38"/>
    </row>
    <row r="446" spans="1:30" x14ac:dyDescent="0.25">
      <c r="A446" s="127"/>
      <c r="B446" s="19"/>
      <c r="C446" s="37"/>
      <c r="D446" s="37"/>
      <c r="E446" s="24"/>
      <c r="J446" s="38"/>
      <c r="K446" s="38"/>
      <c r="L446" s="38"/>
      <c r="M446" s="38"/>
      <c r="N446" s="38"/>
      <c r="O446" s="38"/>
      <c r="P446" s="38"/>
      <c r="Q446" s="38"/>
    </row>
    <row r="447" spans="1:30" x14ac:dyDescent="0.25">
      <c r="B447" s="19"/>
      <c r="C447" s="37"/>
      <c r="D447" s="37"/>
      <c r="E447" s="24"/>
      <c r="J447" s="38"/>
      <c r="K447" s="38"/>
      <c r="L447" s="38"/>
      <c r="M447" s="38"/>
      <c r="N447" s="38"/>
      <c r="O447" s="38"/>
      <c r="P447" s="38"/>
      <c r="Q447" s="38"/>
      <c r="R447" s="17"/>
      <c r="S447" s="17"/>
      <c r="T447" s="17"/>
      <c r="U447" s="17"/>
      <c r="V447" s="17"/>
      <c r="W447" s="17"/>
      <c r="X447" s="17"/>
      <c r="Y447" s="17"/>
      <c r="Z447" s="17"/>
      <c r="AA447" s="17"/>
      <c r="AB447" s="17"/>
      <c r="AC447" s="17"/>
      <c r="AD447" s="40"/>
    </row>
    <row r="448" spans="1:30" s="12" customFormat="1" x14ac:dyDescent="0.25">
      <c r="A448" s="128"/>
      <c r="B448" s="19"/>
      <c r="C448" s="37"/>
      <c r="D448" s="37"/>
      <c r="E448" s="24"/>
      <c r="F448" s="352"/>
      <c r="G448" s="352"/>
      <c r="H448" s="352"/>
      <c r="I448" s="352"/>
      <c r="J448" s="38"/>
      <c r="K448" s="38"/>
      <c r="L448" s="38"/>
      <c r="M448" s="38"/>
      <c r="N448" s="38"/>
      <c r="O448" s="38"/>
      <c r="P448" s="38"/>
      <c r="Q448" s="38"/>
      <c r="AD448" s="50"/>
    </row>
    <row r="449" spans="1:30" s="12" customFormat="1" x14ac:dyDescent="0.25">
      <c r="A449" s="128"/>
      <c r="B449" s="32"/>
      <c r="C449" s="33"/>
      <c r="D449" s="33"/>
      <c r="E449" s="24"/>
      <c r="F449" s="352"/>
      <c r="G449" s="352"/>
      <c r="H449" s="352"/>
      <c r="I449" s="352"/>
      <c r="J449" s="38"/>
      <c r="K449" s="38"/>
      <c r="L449" s="38"/>
      <c r="M449" s="38"/>
      <c r="N449" s="38"/>
      <c r="O449" s="38"/>
      <c r="P449" s="38"/>
      <c r="Q449" s="38"/>
      <c r="AD449" s="50"/>
    </row>
    <row r="450" spans="1:30" s="12" customFormat="1" x14ac:dyDescent="0.25">
      <c r="A450" s="128"/>
      <c r="B450" s="19"/>
      <c r="C450" s="37"/>
      <c r="D450" s="37"/>
      <c r="E450" s="24"/>
      <c r="F450" s="352"/>
      <c r="G450" s="352"/>
      <c r="H450" s="352"/>
      <c r="I450" s="352"/>
      <c r="J450" s="38"/>
      <c r="K450" s="38"/>
      <c r="L450" s="38"/>
      <c r="M450" s="38"/>
      <c r="N450" s="38"/>
      <c r="O450" s="38"/>
      <c r="P450" s="38"/>
      <c r="Q450" s="38"/>
      <c r="AD450" s="50"/>
    </row>
    <row r="451" spans="1:30" s="12" customFormat="1" x14ac:dyDescent="0.25">
      <c r="A451" s="128"/>
      <c r="B451" s="19"/>
      <c r="C451" s="37"/>
      <c r="D451" s="37"/>
      <c r="E451" s="24"/>
      <c r="F451" s="352"/>
      <c r="G451" s="352"/>
      <c r="H451" s="352"/>
      <c r="I451" s="352"/>
      <c r="J451" s="38"/>
      <c r="K451" s="38"/>
      <c r="L451" s="38"/>
      <c r="M451" s="38"/>
      <c r="N451" s="38"/>
      <c r="O451" s="38"/>
      <c r="P451" s="38"/>
      <c r="Q451" s="38"/>
      <c r="AD451" s="50"/>
    </row>
    <row r="452" spans="1:30" s="12" customFormat="1" x14ac:dyDescent="0.25">
      <c r="A452" s="128"/>
      <c r="B452" s="19"/>
      <c r="C452" s="37"/>
      <c r="D452" s="37"/>
      <c r="E452" s="24"/>
      <c r="F452" s="352"/>
      <c r="G452" s="352"/>
      <c r="H452" s="352"/>
      <c r="I452" s="352"/>
      <c r="J452" s="38"/>
      <c r="K452" s="38"/>
      <c r="L452" s="38"/>
      <c r="M452" s="38"/>
      <c r="N452" s="38"/>
      <c r="O452" s="38"/>
      <c r="P452" s="38"/>
      <c r="Q452" s="38"/>
      <c r="AD452" s="50"/>
    </row>
    <row r="453" spans="1:30" s="12" customFormat="1" x14ac:dyDescent="0.25">
      <c r="A453" s="128"/>
      <c r="B453" s="19"/>
      <c r="C453" s="37"/>
      <c r="D453" s="37"/>
      <c r="E453" s="24"/>
      <c r="F453" s="352"/>
      <c r="G453" s="352"/>
      <c r="H453" s="352"/>
      <c r="I453" s="352"/>
      <c r="J453" s="38"/>
      <c r="K453" s="38"/>
      <c r="L453" s="38"/>
      <c r="M453" s="38"/>
      <c r="N453" s="38"/>
      <c r="O453" s="38"/>
      <c r="P453" s="38"/>
      <c r="Q453" s="38"/>
      <c r="AD453" s="50"/>
    </row>
    <row r="454" spans="1:30" s="12" customFormat="1" x14ac:dyDescent="0.25">
      <c r="A454" s="128"/>
      <c r="B454" s="19"/>
      <c r="C454" s="37"/>
      <c r="D454" s="37"/>
      <c r="E454" s="24"/>
      <c r="F454" s="352"/>
      <c r="G454" s="352"/>
      <c r="H454" s="352"/>
      <c r="I454" s="352"/>
      <c r="J454" s="38"/>
      <c r="K454" s="38"/>
      <c r="L454" s="38"/>
      <c r="M454" s="38"/>
      <c r="N454" s="38"/>
      <c r="O454" s="38"/>
      <c r="P454" s="38"/>
      <c r="Q454" s="38"/>
      <c r="AD454" s="50"/>
    </row>
    <row r="455" spans="1:30" s="12" customFormat="1" x14ac:dyDescent="0.25">
      <c r="A455" s="128"/>
      <c r="B455" s="19"/>
      <c r="C455" s="37"/>
      <c r="D455" s="37"/>
      <c r="E455" s="24"/>
      <c r="F455" s="352"/>
      <c r="G455" s="352"/>
      <c r="H455" s="352"/>
      <c r="I455" s="352"/>
      <c r="J455" s="38"/>
      <c r="K455" s="38"/>
      <c r="L455" s="38"/>
      <c r="M455" s="38"/>
      <c r="N455" s="38"/>
      <c r="O455" s="38"/>
      <c r="P455" s="38"/>
      <c r="Q455" s="38"/>
      <c r="AD455" s="50"/>
    </row>
  </sheetData>
  <mergeCells count="233">
    <mergeCell ref="R3:AB3"/>
    <mergeCell ref="H2:H4"/>
    <mergeCell ref="R2:AC2"/>
    <mergeCell ref="C268:E268"/>
    <mergeCell ref="C239:E239"/>
    <mergeCell ref="D240:E240"/>
    <mergeCell ref="D241:E241"/>
    <mergeCell ref="D242:E242"/>
    <mergeCell ref="C243:E243"/>
    <mergeCell ref="D233:E233"/>
    <mergeCell ref="D234:E234"/>
    <mergeCell ref="D235:E235"/>
    <mergeCell ref="D236:E236"/>
    <mergeCell ref="C237:E237"/>
    <mergeCell ref="C238:E238"/>
    <mergeCell ref="D227:E227"/>
    <mergeCell ref="D228:E228"/>
    <mergeCell ref="D229:E229"/>
    <mergeCell ref="D230:E230"/>
    <mergeCell ref="D231:E231"/>
    <mergeCell ref="D232:E232"/>
    <mergeCell ref="D221:E221"/>
    <mergeCell ref="D222:E222"/>
    <mergeCell ref="D223:E223"/>
    <mergeCell ref="C269:E269"/>
    <mergeCell ref="B270:E270"/>
    <mergeCell ref="C262:E262"/>
    <mergeCell ref="C263:E263"/>
    <mergeCell ref="C264:E264"/>
    <mergeCell ref="C265:E265"/>
    <mergeCell ref="C266:E266"/>
    <mergeCell ref="C267:E267"/>
    <mergeCell ref="C251:E251"/>
    <mergeCell ref="D252:E252"/>
    <mergeCell ref="D253:E253"/>
    <mergeCell ref="C254:E254"/>
    <mergeCell ref="C256:E256"/>
    <mergeCell ref="C259:E259"/>
    <mergeCell ref="C255:E255"/>
    <mergeCell ref="C257:E257"/>
    <mergeCell ref="C258:E258"/>
    <mergeCell ref="D260:E260"/>
    <mergeCell ref="D261:E261"/>
    <mergeCell ref="D224:E224"/>
    <mergeCell ref="C225:E225"/>
    <mergeCell ref="D226:E226"/>
    <mergeCell ref="C215:E215"/>
    <mergeCell ref="D216:E216"/>
    <mergeCell ref="D217:E217"/>
    <mergeCell ref="D218:E218"/>
    <mergeCell ref="D219:E219"/>
    <mergeCell ref="D220:E220"/>
    <mergeCell ref="D209:E209"/>
    <mergeCell ref="D210:E210"/>
    <mergeCell ref="C211:E211"/>
    <mergeCell ref="C212:E212"/>
    <mergeCell ref="C213:E213"/>
    <mergeCell ref="C214:E214"/>
    <mergeCell ref="D203:E203"/>
    <mergeCell ref="D204:E204"/>
    <mergeCell ref="D205:E205"/>
    <mergeCell ref="D206:E206"/>
    <mergeCell ref="D207:E207"/>
    <mergeCell ref="D208:E208"/>
    <mergeCell ref="D197:E197"/>
    <mergeCell ref="D198:E198"/>
    <mergeCell ref="C199:E199"/>
    <mergeCell ref="D200:E200"/>
    <mergeCell ref="D201:E201"/>
    <mergeCell ref="D202:E202"/>
    <mergeCell ref="D191:E191"/>
    <mergeCell ref="D192:E192"/>
    <mergeCell ref="D193:E193"/>
    <mergeCell ref="D194:E194"/>
    <mergeCell ref="D195:E195"/>
    <mergeCell ref="D196:E196"/>
    <mergeCell ref="C186:E186"/>
    <mergeCell ref="C187:E187"/>
    <mergeCell ref="C188:E188"/>
    <mergeCell ref="C189:E189"/>
    <mergeCell ref="D190:E190"/>
    <mergeCell ref="C167:E167"/>
    <mergeCell ref="C168:E168"/>
    <mergeCell ref="D169:E169"/>
    <mergeCell ref="C185:E185"/>
    <mergeCell ref="D179:E179"/>
    <mergeCell ref="C180:E180"/>
    <mergeCell ref="C181:E181"/>
    <mergeCell ref="D182:E182"/>
    <mergeCell ref="D183:E183"/>
    <mergeCell ref="C184:E184"/>
    <mergeCell ref="D171:E171"/>
    <mergeCell ref="C175:E175"/>
    <mergeCell ref="C176:E176"/>
    <mergeCell ref="C177:E177"/>
    <mergeCell ref="D178:E178"/>
    <mergeCell ref="C164:E164"/>
    <mergeCell ref="D165:E165"/>
    <mergeCell ref="D166:E166"/>
    <mergeCell ref="D154:E154"/>
    <mergeCell ref="C155:E155"/>
    <mergeCell ref="C156:E156"/>
    <mergeCell ref="C157:E157"/>
    <mergeCell ref="C158:E158"/>
    <mergeCell ref="D170:E170"/>
    <mergeCell ref="D148:E148"/>
    <mergeCell ref="D149:E149"/>
    <mergeCell ref="D150:E150"/>
    <mergeCell ref="D151:E151"/>
    <mergeCell ref="D152:E152"/>
    <mergeCell ref="D153:E153"/>
    <mergeCell ref="D132:E132"/>
    <mergeCell ref="D133:E133"/>
    <mergeCell ref="C138:E138"/>
    <mergeCell ref="D139:E139"/>
    <mergeCell ref="D143:E143"/>
    <mergeCell ref="C147:E147"/>
    <mergeCell ref="D131:E131"/>
    <mergeCell ref="D118:E118"/>
    <mergeCell ref="D119:E119"/>
    <mergeCell ref="D120:E120"/>
    <mergeCell ref="D121:E121"/>
    <mergeCell ref="D122:E122"/>
    <mergeCell ref="D123:E123"/>
    <mergeCell ref="D125:E125"/>
    <mergeCell ref="D126:E126"/>
    <mergeCell ref="C115:E115"/>
    <mergeCell ref="D116:E116"/>
    <mergeCell ref="D117:E117"/>
    <mergeCell ref="C104:E104"/>
    <mergeCell ref="D124:E124"/>
    <mergeCell ref="D127:E127"/>
    <mergeCell ref="C128:E128"/>
    <mergeCell ref="C129:E129"/>
    <mergeCell ref="C130:E130"/>
    <mergeCell ref="D106:E106"/>
    <mergeCell ref="D107:E107"/>
    <mergeCell ref="C99:E99"/>
    <mergeCell ref="D100:E100"/>
    <mergeCell ref="D101:E101"/>
    <mergeCell ref="D102:E102"/>
    <mergeCell ref="D103:E103"/>
    <mergeCell ref="D89:E89"/>
    <mergeCell ref="D90:E90"/>
    <mergeCell ref="D91:E91"/>
    <mergeCell ref="D92:E92"/>
    <mergeCell ref="C93:E93"/>
    <mergeCell ref="C94:E94"/>
    <mergeCell ref="C98:E98"/>
    <mergeCell ref="C97:E97"/>
    <mergeCell ref="D83:E83"/>
    <mergeCell ref="D84:E84"/>
    <mergeCell ref="D85:E85"/>
    <mergeCell ref="D86:E86"/>
    <mergeCell ref="D87:E87"/>
    <mergeCell ref="D88:E88"/>
    <mergeCell ref="D77:E77"/>
    <mergeCell ref="D78:E78"/>
    <mergeCell ref="D79:E79"/>
    <mergeCell ref="D80:E80"/>
    <mergeCell ref="D81:E81"/>
    <mergeCell ref="C82:E82"/>
    <mergeCell ref="D76:E76"/>
    <mergeCell ref="D65:E65"/>
    <mergeCell ref="D66:E66"/>
    <mergeCell ref="D67:E67"/>
    <mergeCell ref="D68:E68"/>
    <mergeCell ref="D69:E69"/>
    <mergeCell ref="D70:E70"/>
    <mergeCell ref="C60:E60"/>
    <mergeCell ref="D61:E61"/>
    <mergeCell ref="D62:E62"/>
    <mergeCell ref="D49:E49"/>
    <mergeCell ref="D50:E50"/>
    <mergeCell ref="D51:E51"/>
    <mergeCell ref="C71:E71"/>
    <mergeCell ref="C59:E59"/>
    <mergeCell ref="D72:E72"/>
    <mergeCell ref="D73:E73"/>
    <mergeCell ref="D74:E74"/>
    <mergeCell ref="D75:E75"/>
    <mergeCell ref="D63:E63"/>
    <mergeCell ref="D64:E64"/>
    <mergeCell ref="D53:E53"/>
    <mergeCell ref="D54:E54"/>
    <mergeCell ref="D55:E55"/>
    <mergeCell ref="D56:E56"/>
    <mergeCell ref="C57:E57"/>
    <mergeCell ref="C58:E58"/>
    <mergeCell ref="D52:E52"/>
    <mergeCell ref="D36:E36"/>
    <mergeCell ref="D37:E37"/>
    <mergeCell ref="D38:E38"/>
    <mergeCell ref="D39:E39"/>
    <mergeCell ref="D40:E40"/>
    <mergeCell ref="D47:E47"/>
    <mergeCell ref="D48:E48"/>
    <mergeCell ref="C5:E5"/>
    <mergeCell ref="C6:E6"/>
    <mergeCell ref="D41:E41"/>
    <mergeCell ref="D42:E42"/>
    <mergeCell ref="D43:E43"/>
    <mergeCell ref="D44:E44"/>
    <mergeCell ref="D45:E45"/>
    <mergeCell ref="C46:E46"/>
    <mergeCell ref="C23:E23"/>
    <mergeCell ref="C24:E24"/>
    <mergeCell ref="D25:E25"/>
    <mergeCell ref="D26:E26"/>
    <mergeCell ref="D27:E27"/>
    <mergeCell ref="D28:E28"/>
    <mergeCell ref="C22:E22"/>
    <mergeCell ref="J2:J4"/>
    <mergeCell ref="K2:Q2"/>
    <mergeCell ref="K3:K4"/>
    <mergeCell ref="L3:L4"/>
    <mergeCell ref="M3:M4"/>
    <mergeCell ref="Q3:Q4"/>
    <mergeCell ref="N3:N4"/>
    <mergeCell ref="C35:E35"/>
    <mergeCell ref="D29:E29"/>
    <mergeCell ref="D30:E30"/>
    <mergeCell ref="D31:E31"/>
    <mergeCell ref="D32:E32"/>
    <mergeCell ref="D33:E33"/>
    <mergeCell ref="D34:E34"/>
    <mergeCell ref="C18:E18"/>
    <mergeCell ref="B2:E4"/>
    <mergeCell ref="O3:O4"/>
    <mergeCell ref="F2:F4"/>
    <mergeCell ref="P3:P4"/>
    <mergeCell ref="G2:G4"/>
    <mergeCell ref="I2:I4"/>
  </mergeCells>
  <pageMargins left="0.25" right="0.25" top="0.75" bottom="0.75" header="0.3" footer="0.3"/>
  <pageSetup paperSize="9" scale="40" orientation="landscape" horizontalDpi="4294967293" r:id="rId1"/>
  <headerFooter>
    <oddHeader>&amp;C&amp;"Times New Roman,Félkövér"&amp;12Újbarok Községi Önkormányzat bevételei - 2017. év</oddHead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Y719"/>
  <sheetViews>
    <sheetView view="pageBreakPreview" zoomScale="60" zoomScaleNormal="84" workbookViewId="0">
      <pane xSplit="5" ySplit="4" topLeftCell="F25" activePane="bottomRight" state="frozen"/>
      <selection activeCell="E7" sqref="E7"/>
      <selection pane="topRight" activeCell="E7" sqref="E7"/>
      <selection pane="bottomLeft" activeCell="E7" sqref="E7"/>
      <selection pane="bottomRight" activeCell="Y138" sqref="Y138"/>
    </sheetView>
  </sheetViews>
  <sheetFormatPr defaultColWidth="9.140625" defaultRowHeight="15" x14ac:dyDescent="0.25"/>
  <cols>
    <col min="1" max="1" width="7.85546875" style="125" bestFit="1" customWidth="1"/>
    <col min="2" max="2" width="6.85546875" style="16" bestFit="1" customWidth="1"/>
    <col min="3" max="4" width="3.28515625" style="12" customWidth="1"/>
    <col min="5" max="5" width="48.85546875" style="12" customWidth="1"/>
    <col min="6" max="9" width="11.42578125" style="12" customWidth="1"/>
    <col min="10" max="10" width="11.28515625" style="12" customWidth="1"/>
    <col min="11" max="11" width="11.140625" style="12" customWidth="1"/>
    <col min="12" max="12" width="11.7109375" style="49" customWidth="1"/>
    <col min="13" max="13" width="11.42578125" style="12" bestFit="1" customWidth="1"/>
    <col min="14" max="22" width="11" style="12" bestFit="1" customWidth="1"/>
    <col min="23" max="24" width="12" style="12" bestFit="1" customWidth="1"/>
    <col min="25" max="16384" width="9.140625" style="17"/>
  </cols>
  <sheetData>
    <row r="1" spans="1:24" ht="15.75" thickBot="1" x14ac:dyDescent="0.3">
      <c r="X1" s="11" t="s">
        <v>828</v>
      </c>
    </row>
    <row r="2" spans="1:24" ht="15" customHeight="1" x14ac:dyDescent="0.25">
      <c r="B2" s="854" t="s">
        <v>0</v>
      </c>
      <c r="C2" s="855"/>
      <c r="D2" s="855"/>
      <c r="E2" s="855"/>
      <c r="F2" s="938" t="s">
        <v>1045</v>
      </c>
      <c r="G2" s="938" t="s">
        <v>1053</v>
      </c>
      <c r="H2" s="938" t="s">
        <v>1055</v>
      </c>
      <c r="I2" s="938" t="s">
        <v>1060</v>
      </c>
      <c r="J2" s="927" t="s">
        <v>1031</v>
      </c>
      <c r="K2" s="840"/>
      <c r="L2" s="841"/>
      <c r="M2" s="836" t="s">
        <v>1032</v>
      </c>
      <c r="N2" s="855"/>
      <c r="O2" s="855"/>
      <c r="P2" s="855"/>
      <c r="Q2" s="855"/>
      <c r="R2" s="855"/>
      <c r="S2" s="855"/>
      <c r="T2" s="855"/>
      <c r="U2" s="855"/>
      <c r="V2" s="855"/>
      <c r="W2" s="855"/>
      <c r="X2" s="897"/>
    </row>
    <row r="3" spans="1:24" ht="22.5" customHeight="1" x14ac:dyDescent="0.25">
      <c r="B3" s="856"/>
      <c r="C3" s="857"/>
      <c r="D3" s="857"/>
      <c r="E3" s="857"/>
      <c r="F3" s="939"/>
      <c r="G3" s="939"/>
      <c r="H3" s="939"/>
      <c r="I3" s="939"/>
      <c r="J3" s="928" t="s">
        <v>854</v>
      </c>
      <c r="K3" s="930" t="s">
        <v>855</v>
      </c>
      <c r="L3" s="932" t="s">
        <v>571</v>
      </c>
      <c r="M3" s="895" t="s">
        <v>1033</v>
      </c>
      <c r="N3" s="896"/>
      <c r="O3" s="896"/>
      <c r="P3" s="896"/>
      <c r="Q3" s="896"/>
      <c r="R3" s="896"/>
      <c r="S3" s="896"/>
      <c r="T3" s="896"/>
      <c r="U3" s="896"/>
      <c r="V3" s="896"/>
      <c r="W3" s="941"/>
      <c r="X3" s="735" t="s">
        <v>1034</v>
      </c>
    </row>
    <row r="4" spans="1:24" ht="21.75" customHeight="1" thickBot="1" x14ac:dyDescent="0.3">
      <c r="B4" s="858"/>
      <c r="C4" s="859"/>
      <c r="D4" s="859"/>
      <c r="E4" s="859"/>
      <c r="F4" s="940"/>
      <c r="G4" s="940"/>
      <c r="H4" s="940"/>
      <c r="I4" s="940"/>
      <c r="J4" s="929"/>
      <c r="K4" s="931"/>
      <c r="L4" s="933"/>
      <c r="M4" s="129" t="s">
        <v>593</v>
      </c>
      <c r="N4" s="65" t="s">
        <v>594</v>
      </c>
      <c r="O4" s="65" t="s">
        <v>595</v>
      </c>
      <c r="P4" s="65" t="s">
        <v>596</v>
      </c>
      <c r="Q4" s="65" t="s">
        <v>597</v>
      </c>
      <c r="R4" s="723" t="s">
        <v>598</v>
      </c>
      <c r="S4" s="82" t="s">
        <v>599</v>
      </c>
      <c r="T4" s="268" t="s">
        <v>600</v>
      </c>
      <c r="U4" s="723" t="s">
        <v>601</v>
      </c>
      <c r="V4" s="724" t="s">
        <v>602</v>
      </c>
      <c r="W4" s="652" t="s">
        <v>603</v>
      </c>
      <c r="X4" s="727" t="s">
        <v>604</v>
      </c>
    </row>
    <row r="5" spans="1:24" ht="15.75" thickBot="1" x14ac:dyDescent="0.3">
      <c r="B5" s="83" t="s">
        <v>118</v>
      </c>
      <c r="C5" s="934" t="s">
        <v>119</v>
      </c>
      <c r="D5" s="935"/>
      <c r="E5" s="935"/>
      <c r="F5" s="686">
        <f>F6+F20</f>
        <v>9173537</v>
      </c>
      <c r="G5" s="698">
        <f>G6+G20</f>
        <v>8835150</v>
      </c>
      <c r="H5" s="698">
        <f>H6+H20</f>
        <v>8934128</v>
      </c>
      <c r="I5" s="760">
        <f>[1]Igazgatás!I5+[1]Községgazd!I5+[1]Vagyongazd!I5+[1]Közút!I5+[1]Sport!I5+[1]Közművelődés!I5+[1]Támogatás!I5</f>
        <v>8439628</v>
      </c>
      <c r="J5" s="247">
        <f>Igazgatás!J5+Községgazd!J5+Vagyongazd!J5+Közút!J5+Sport!J5+Közművelődés!J5+Támogatás!J5</f>
        <v>8260956</v>
      </c>
      <c r="K5" s="146">
        <f>Igazgatás!K5+Községgazd!K5+Vagyongazd!K5+Közút!K5+Sport!K5+Közművelődés!K5+Támogatás!K5</f>
        <v>577500</v>
      </c>
      <c r="L5" s="163">
        <f>Igazgatás!L5+Községgazd!L5+Vagyongazd!L5+Közút!L5+Sport!L5+Közművelődés!L5+Támogatás!L5</f>
        <v>8838456</v>
      </c>
      <c r="M5" s="85">
        <f>Igazgatás!M5+Községgazd!P5+Vagyongazd!M5+Közút!M5+Sport!M5+Közművelődés!O5+Támogatás!T5</f>
        <v>385375</v>
      </c>
      <c r="N5" s="86">
        <f>Igazgatás!N5+Községgazd!Q5+Vagyongazd!N5+Közút!N5+Sport!N5+Közművelődés!P5+Támogatás!U5</f>
        <v>620916</v>
      </c>
      <c r="O5" s="86">
        <f>Igazgatás!O5+Községgazd!R5+Vagyongazd!O5+Közút!O5+Sport!O5+Közművelődés!Q5+Támogatás!V5</f>
        <v>985424</v>
      </c>
      <c r="P5" s="86">
        <f>Igazgatás!P5+Községgazd!S5+Vagyongazd!P5+Közút!P5+Sport!P5+Közművelődés!R5+Támogatás!W5</f>
        <v>667391</v>
      </c>
      <c r="Q5" s="86">
        <f>Igazgatás!Q5+Községgazd!T5+Vagyongazd!Q5+Közút!Q5+Sport!Q5+Közművelődés!S5+Támogatás!X5</f>
        <v>711584</v>
      </c>
      <c r="R5" s="89">
        <f>Igazgatás!R5+Községgazd!U5+Vagyongazd!R5+Közút!R5+Sport!R5+Közművelődés!T5+Támogatás!Y5</f>
        <v>863985</v>
      </c>
      <c r="S5" s="86">
        <f>Igazgatás!S5+Községgazd!V5+Vagyongazd!S5+Közút!S5+Sport!S5+Közművelődés!U5+Támogatás!Z5</f>
        <v>721325</v>
      </c>
      <c r="T5" s="88">
        <f>Igazgatás!T5+Községgazd!W5+Vagyongazd!T5+Közút!T5+Sport!T5+Közművelődés!V5+Támogatás!AA5</f>
        <v>764978</v>
      </c>
      <c r="U5" s="89">
        <f>Igazgatás!U5+Községgazd!X5+Vagyongazd!U5+Közút!U5+Sport!U5+Közművelődés!W5+Támogatás!AB5</f>
        <v>757510</v>
      </c>
      <c r="V5" s="89">
        <f>Igazgatás!V5+Községgazd!Y5+Vagyongazd!V5+Közút!V5+Sport!V5+Közművelődés!X5+Támogatás!AC5</f>
        <v>682805</v>
      </c>
      <c r="W5" s="90">
        <f>Igazgatás!W5+Községgazd!Z5+Vagyongazd!W5+Közút!W5+Sport!W5+Közművelődés!Y5+Támogatás!AD5</f>
        <v>730233</v>
      </c>
      <c r="X5" s="728">
        <f>Igazgatás!X5+Községgazd!AA5+Vagyongazd!X5+Közút!X5+Sport!X5+Közművelődés!Z5+Támogatás!AE5</f>
        <v>946930</v>
      </c>
    </row>
    <row r="6" spans="1:24" x14ac:dyDescent="0.25">
      <c r="B6" s="122" t="s">
        <v>609</v>
      </c>
      <c r="C6" s="868" t="s">
        <v>120</v>
      </c>
      <c r="D6" s="869"/>
      <c r="E6" s="869"/>
      <c r="F6" s="687">
        <f>SUM(F7:F19)</f>
        <v>3905650</v>
      </c>
      <c r="G6" s="702">
        <f>SUM(G7:G19)</f>
        <v>3905650</v>
      </c>
      <c r="H6" s="702">
        <f>SUM(H7:H19)</f>
        <v>4044450</v>
      </c>
      <c r="I6" s="761">
        <f>[1]Igazgatás!I6+[1]Községgazd!I6+[1]Vagyongazd!I6+[1]Közút!I6+[1]Sport!I6+[1]Közművelődés!I6+[1]Támogatás!I6</f>
        <v>4044450</v>
      </c>
      <c r="J6" s="248">
        <f>Igazgatás!J6+Községgazd!J6+Vagyongazd!J6+Közút!J6+Sport!J6+Közművelődés!J6+Támogatás!J6</f>
        <v>3883450</v>
      </c>
      <c r="K6" s="147">
        <f>Igazgatás!K6+Községgazd!K6+Vagyongazd!K6+Közút!K6+Sport!K6+Közművelődés!K6+Támogatás!K6</f>
        <v>0</v>
      </c>
      <c r="L6" s="164">
        <f>Igazgatás!L6+Községgazd!L6+Vagyongazd!L6+Közút!L6+Sport!L6+Közművelődés!L6+Támogatás!L6</f>
        <v>3883450</v>
      </c>
      <c r="M6" s="116">
        <f>Igazgatás!M6+Községgazd!P6+Vagyongazd!M6+Közút!M6+Sport!M6+Közművelődés!O6+Támogatás!T6</f>
        <v>227050</v>
      </c>
      <c r="N6" s="117">
        <f>Igazgatás!N6+Községgazd!Q6+Vagyongazd!N6+Közút!N6+Sport!N6+Közművelődés!P6+Támogatás!U6</f>
        <v>273725</v>
      </c>
      <c r="O6" s="117">
        <f>Igazgatás!O6+Községgazd!R6+Vagyongazd!O6+Közút!O6+Sport!O6+Közművelődés!Q6+Támogatás!V6</f>
        <v>473725</v>
      </c>
      <c r="P6" s="117">
        <f>Igazgatás!P6+Községgazd!S6+Vagyongazd!P6+Közút!P6+Sport!P6+Közművelődés!R6+Támogatás!W6</f>
        <v>273725</v>
      </c>
      <c r="Q6" s="117">
        <f>Igazgatás!Q6+Községgazd!T6+Vagyongazd!Q6+Közút!Q6+Sport!Q6+Közművelődés!S6+Támogatás!X6</f>
        <v>273725</v>
      </c>
      <c r="R6" s="120">
        <f>Igazgatás!R6+Községgazd!U6+Vagyongazd!R6+Közút!R6+Sport!R6+Közművelődés!T6+Támogatás!Y6</f>
        <v>273725</v>
      </c>
      <c r="S6" s="117">
        <f>Igazgatás!S6+Községgazd!V6+Vagyongazd!S6+Közút!S6+Sport!S6+Közművelődés!U6+Támogatás!Z6</f>
        <v>273725</v>
      </c>
      <c r="T6" s="119">
        <f>Igazgatás!T6+Községgazd!W6+Vagyongazd!T6+Közút!T6+Sport!T6+Közművelődés!V6+Támogatás!AA6</f>
        <v>298725</v>
      </c>
      <c r="U6" s="120">
        <f>Igazgatás!U6+Községgazd!X6+Vagyongazd!U6+Közút!U6+Sport!U6+Közművelődés!W6+Támogatás!AB6</f>
        <v>412525</v>
      </c>
      <c r="V6" s="120">
        <f>Igazgatás!V6+Községgazd!Y6+Vagyongazd!V6+Közút!V6+Sport!V6+Közművelődés!X6+Támogatás!AC6</f>
        <v>298725</v>
      </c>
      <c r="W6" s="121">
        <f>Igazgatás!W6+Községgazd!Z6+Vagyongazd!W6+Közút!W6+Sport!W6+Közművelődés!Y6+Támogatás!AD6</f>
        <v>273725</v>
      </c>
      <c r="X6" s="729">
        <f>Igazgatás!X6+Községgazd!AA6+Vagyongazd!X6+Közút!X6+Sport!X6+Közművelődés!Z6+Támogatás!AE6</f>
        <v>530350</v>
      </c>
    </row>
    <row r="7" spans="1:24" s="208" customFormat="1" x14ac:dyDescent="0.25">
      <c r="A7" s="125" t="s">
        <v>121</v>
      </c>
      <c r="B7" s="188" t="s">
        <v>610</v>
      </c>
      <c r="C7" s="201"/>
      <c r="D7" s="264" t="s">
        <v>122</v>
      </c>
      <c r="E7" s="264"/>
      <c r="F7" s="690">
        <v>3039125</v>
      </c>
      <c r="G7" s="705">
        <v>3039125</v>
      </c>
      <c r="H7" s="587">
        <v>3039125</v>
      </c>
      <c r="I7" s="762">
        <f>[1]Igazgatás!I7+[1]Községgazd!I7+[1]Vagyongazd!I7+[1]Közút!I7+[1]Sport!I7+[1]Közművelődés!I7+[1]Támogatás!I7</f>
        <v>3039125</v>
      </c>
      <c r="J7" s="269">
        <f>Igazgatás!J7+Községgazd!J7+Vagyongazd!J7+Közút!J7+Sport!J7+Közművelődés!J7+Támogatás!J7</f>
        <v>3039125</v>
      </c>
      <c r="K7" s="189">
        <f>Igazgatás!K7+Községgazd!K7+Vagyongazd!K7+Közút!K7+Sport!K7+Közművelődés!K7+Támogatás!K7</f>
        <v>0</v>
      </c>
      <c r="L7" s="190">
        <f>Igazgatás!L7+Községgazd!L7+Vagyongazd!L7+Közút!L7+Sport!L7+Közművelődés!L7+Támogatás!L7</f>
        <v>3039125</v>
      </c>
      <c r="M7" s="198">
        <f>Igazgatás!M7+Községgazd!P7+Vagyongazd!M7+Közút!M7+Sport!M7+Közművelődés!O7+Támogatás!T7</f>
        <v>216250</v>
      </c>
      <c r="N7" s="192">
        <f>Igazgatás!N7+Községgazd!Q7+Vagyongazd!N7+Közút!N7+Sport!N7+Közművelődés!P7+Támogatás!U7</f>
        <v>256625</v>
      </c>
      <c r="O7" s="192">
        <f>Igazgatás!O7+Községgazd!R7+Vagyongazd!O7+Közút!O7+Sport!O7+Közművelődés!Q7+Támogatás!V7</f>
        <v>256625</v>
      </c>
      <c r="P7" s="192">
        <f>Igazgatás!P7+Községgazd!S7+Vagyongazd!P7+Közút!P7+Sport!P7+Közművelődés!R7+Támogatás!W7</f>
        <v>256625</v>
      </c>
      <c r="Q7" s="192">
        <f>Igazgatás!Q7+Községgazd!T7+Vagyongazd!Q7+Közút!Q7+Sport!Q7+Közművelődés!S7+Támogatás!X7</f>
        <v>256625</v>
      </c>
      <c r="R7" s="193">
        <f>Igazgatás!R7+Községgazd!U7+Vagyongazd!R7+Közút!R7+Sport!R7+Közművelődés!T7+Támogatás!Y7</f>
        <v>256625</v>
      </c>
      <c r="S7" s="192">
        <f>Igazgatás!S7+Községgazd!V7+Vagyongazd!S7+Közút!S7+Sport!S7+Közművelődés!U7+Támogatás!Z7</f>
        <v>256625</v>
      </c>
      <c r="T7" s="191">
        <f>Igazgatás!T7+Községgazd!W7+Vagyongazd!T7+Közút!T7+Sport!T7+Közművelődés!V7+Támogatás!AA7</f>
        <v>256625</v>
      </c>
      <c r="U7" s="193">
        <f>Igazgatás!U7+Községgazd!X7+Vagyongazd!U7+Közút!U7+Sport!U7+Közművelődés!W7+Támogatás!AB7</f>
        <v>256625</v>
      </c>
      <c r="V7" s="193">
        <f>Igazgatás!V7+Községgazd!Y7+Vagyongazd!V7+Közút!V7+Sport!V7+Közművelődés!X7+Támogatás!AC7</f>
        <v>256625</v>
      </c>
      <c r="W7" s="194">
        <f>Igazgatás!W7+Községgazd!Z7+Vagyongazd!W7+Közút!W7+Sport!W7+Közművelődés!Y7+Támogatás!AD7</f>
        <v>256625</v>
      </c>
      <c r="X7" s="646">
        <f>Igazgatás!X7+Községgazd!AA7+Vagyongazd!X7+Közút!X7+Sport!X7+Közművelődés!Z7+Támogatás!AE7</f>
        <v>256625</v>
      </c>
    </row>
    <row r="8" spans="1:24" s="208" customFormat="1" x14ac:dyDescent="0.25">
      <c r="A8" s="125" t="s">
        <v>123</v>
      </c>
      <c r="B8" s="188" t="s">
        <v>611</v>
      </c>
      <c r="C8" s="201"/>
      <c r="D8" s="264" t="s">
        <v>124</v>
      </c>
      <c r="E8" s="264"/>
      <c r="F8" s="690">
        <v>256625</v>
      </c>
      <c r="G8" s="705">
        <v>256625</v>
      </c>
      <c r="H8" s="587">
        <v>256625</v>
      </c>
      <c r="I8" s="762">
        <f>[1]Igazgatás!I8+[1]Községgazd!I8+[1]Vagyongazd!I8+[1]Közút!I8+[1]Sport!I8+[1]Közművelődés!I10+[1]Támogatás!I8</f>
        <v>256625</v>
      </c>
      <c r="J8" s="269">
        <f>Igazgatás!J8+Községgazd!J8+Vagyongazd!J8+Közút!J8+Sport!J8+Közművelődés!J10+Támogatás!J8</f>
        <v>256625</v>
      </c>
      <c r="K8" s="189">
        <f>Igazgatás!K8+Községgazd!K8+Vagyongazd!K8+Közút!K8+Sport!K8+Közművelődés!K10+Támogatás!K8</f>
        <v>0</v>
      </c>
      <c r="L8" s="190">
        <f>Igazgatás!L8+Községgazd!L8+Vagyongazd!L8+Közút!L8+Sport!L8+Közművelődés!L10+Támogatás!L8</f>
        <v>256625</v>
      </c>
      <c r="M8" s="198">
        <f>Igazgatás!M8+Községgazd!P8+Vagyongazd!M8+Közút!M8+Sport!M8+Közművelődés!O10+Támogatás!T8</f>
        <v>0</v>
      </c>
      <c r="N8" s="192">
        <f>Igazgatás!N8+Községgazd!Q8+Vagyongazd!N8+Közút!N8+Sport!N8+Közművelődés!P10+Támogatás!U8</f>
        <v>0</v>
      </c>
      <c r="O8" s="192">
        <f>Igazgatás!O8+Községgazd!R8+Vagyongazd!O8+Közút!O8+Sport!O8+Közművelődés!Q10+Támogatás!V8</f>
        <v>0</v>
      </c>
      <c r="P8" s="192">
        <f>Igazgatás!P8+Községgazd!S8+Vagyongazd!P8+Közút!P8+Sport!P8+Közművelődés!R10+Támogatás!W8</f>
        <v>0</v>
      </c>
      <c r="Q8" s="192">
        <f>Igazgatás!Q8+Községgazd!T8+Vagyongazd!Q8+Közút!Q8+Sport!Q8+Közművelődés!S10+Támogatás!X8</f>
        <v>0</v>
      </c>
      <c r="R8" s="193">
        <f>Igazgatás!R8+Községgazd!U8+Vagyongazd!R8+Közút!R8+Sport!R8+Közművelődés!T10+Támogatás!Y8</f>
        <v>0</v>
      </c>
      <c r="S8" s="192">
        <f>Igazgatás!S8+Községgazd!V8+Vagyongazd!S8+Közút!S8+Sport!S8+Közművelődés!U10+Támogatás!Z8</f>
        <v>0</v>
      </c>
      <c r="T8" s="191">
        <f>Igazgatás!T8+Községgazd!W8+Vagyongazd!T8+Közút!T8+Sport!T8+Közművelődés!V10+Támogatás!AA8</f>
        <v>0</v>
      </c>
      <c r="U8" s="193">
        <f>Igazgatás!U8+Községgazd!X8+Vagyongazd!U8+Közút!U8+Sport!U8+Közművelődés!W10+Támogatás!AB8</f>
        <v>0</v>
      </c>
      <c r="V8" s="193">
        <f>Igazgatás!V8+Községgazd!Y8+Vagyongazd!V8+Közút!V8+Sport!V8+Közművelődés!X10+Támogatás!AC8</f>
        <v>0</v>
      </c>
      <c r="W8" s="194">
        <f>Igazgatás!W8+Községgazd!Z8+Vagyongazd!W8+Közút!W8+Sport!W8+Közművelődés!Y10+Támogatás!AD8</f>
        <v>0</v>
      </c>
      <c r="X8" s="646">
        <f>Igazgatás!X8+Községgazd!AA8+Vagyongazd!X8+Közút!X8+Sport!X8+Közművelődés!Z10+Támogatás!AE8</f>
        <v>256625</v>
      </c>
    </row>
    <row r="9" spans="1:24" s="208" customFormat="1" hidden="1" x14ac:dyDescent="0.25">
      <c r="A9" s="125" t="s">
        <v>125</v>
      </c>
      <c r="B9" s="188" t="s">
        <v>612</v>
      </c>
      <c r="C9" s="201"/>
      <c r="D9" s="264" t="s">
        <v>126</v>
      </c>
      <c r="E9" s="264"/>
      <c r="F9" s="690">
        <f>[2]Igazgatás!F9+[2]Községgazd!F9+[2]Vagyongazd!F9+[2]Közút!F9+[2]Sport!F9+[2]Közművelődés!F13+[2]Támogatás!F9</f>
        <v>0</v>
      </c>
      <c r="G9" s="705">
        <f>[2]Igazgatás!G9+[2]Községgazd!G9+[2]Vagyongazd!G9+[2]Közút!G9+[2]Sport!G9+[2]Közművelődés!G13+[2]Támogatás!G9</f>
        <v>0</v>
      </c>
      <c r="H9" s="587">
        <v>0</v>
      </c>
      <c r="I9" s="762">
        <f>[1]Igazgatás!I9+[1]Községgazd!I9+[1]Vagyongazd!I9+[1]Közút!I9+[1]Sport!I9+[1]Közművelődés!I13+[1]Támogatás!I9</f>
        <v>0</v>
      </c>
      <c r="J9" s="269">
        <f>Igazgatás!J9+Községgazd!J9+Vagyongazd!J9+Közút!J9+Sport!J9+Közművelődés!J13+Támogatás!J9</f>
        <v>0</v>
      </c>
      <c r="K9" s="189">
        <f>Igazgatás!K9+Községgazd!K9+Vagyongazd!K9+Közút!K9+Sport!K9+Közművelődés!K13+Támogatás!K9</f>
        <v>0</v>
      </c>
      <c r="L9" s="190">
        <f>Igazgatás!L9+Községgazd!L9+Vagyongazd!L9+Közút!L9+Sport!L9+Közművelődés!L13+Támogatás!L9</f>
        <v>0</v>
      </c>
      <c r="M9" s="198">
        <f>Igazgatás!M9+Községgazd!P9+Vagyongazd!M9+Közút!M9+Sport!M9+Közművelődés!O13+Támogatás!T9</f>
        <v>0</v>
      </c>
      <c r="N9" s="192">
        <f>Igazgatás!N9+Községgazd!Q9+Vagyongazd!N9+Közút!N9+Sport!N9+Közművelődés!P13+Támogatás!U9</f>
        <v>0</v>
      </c>
      <c r="O9" s="192">
        <f>Igazgatás!O9+Községgazd!R9+Vagyongazd!O9+Közút!O9+Sport!O9+Közművelődés!Q13+Támogatás!V9</f>
        <v>0</v>
      </c>
      <c r="P9" s="192">
        <f>Igazgatás!P9+Községgazd!S9+Vagyongazd!P9+Közút!P9+Sport!P9+Közművelődés!R13+Támogatás!W9</f>
        <v>0</v>
      </c>
      <c r="Q9" s="192">
        <f>Igazgatás!Q9+Községgazd!T9+Vagyongazd!Q9+Közút!Q9+Sport!Q9+Közművelődés!S13+Támogatás!X9</f>
        <v>0</v>
      </c>
      <c r="R9" s="193">
        <f>Igazgatás!R9+Községgazd!U9+Vagyongazd!R9+Közút!R9+Sport!R9+Közművelődés!T13+Támogatás!Y9</f>
        <v>0</v>
      </c>
      <c r="S9" s="192">
        <f>Igazgatás!S9+Községgazd!V9+Vagyongazd!S9+Közút!S9+Sport!S9+Közművelődés!U13+Támogatás!Z9</f>
        <v>0</v>
      </c>
      <c r="T9" s="191">
        <f>Igazgatás!T9+Községgazd!W9+Vagyongazd!T9+Közút!T9+Sport!T9+Közművelődés!V13+Támogatás!AA9</f>
        <v>0</v>
      </c>
      <c r="U9" s="193">
        <f>Igazgatás!U9+Községgazd!X9+Vagyongazd!U9+Közút!U9+Sport!U9+Közművelődés!W13+Támogatás!AB9</f>
        <v>0</v>
      </c>
      <c r="V9" s="193">
        <f>Igazgatás!V9+Községgazd!Y9+Vagyongazd!V9+Közút!V9+Sport!V9+Közművelődés!X13+Támogatás!AC9</f>
        <v>0</v>
      </c>
      <c r="W9" s="194">
        <f>Igazgatás!W9+Községgazd!Z9+Vagyongazd!W9+Közút!W9+Sport!W9+Közművelődés!Y13+Támogatás!AD9</f>
        <v>0</v>
      </c>
      <c r="X9" s="646">
        <f>Igazgatás!X9+Községgazd!AA9+Vagyongazd!X9+Közút!X9+Sport!X9+Közművelődés!Z13+Támogatás!AE9</f>
        <v>0</v>
      </c>
    </row>
    <row r="10" spans="1:24" s="208" customFormat="1" x14ac:dyDescent="0.25">
      <c r="A10" s="125" t="s">
        <v>127</v>
      </c>
      <c r="B10" s="188" t="s">
        <v>613</v>
      </c>
      <c r="C10" s="201"/>
      <c r="D10" s="264" t="s">
        <v>351</v>
      </c>
      <c r="E10" s="264"/>
      <c r="F10" s="690">
        <v>161000</v>
      </c>
      <c r="G10" s="705">
        <v>161000</v>
      </c>
      <c r="H10" s="587">
        <v>161000</v>
      </c>
      <c r="I10" s="762">
        <f>[1]Igazgatás!I10+[1]Községgazd!I10+[1]Vagyongazd!I10+[1]Közút!I10+[1]Sport!I10+[1]Közművelődés!I14+[1]Támogatás!I10</f>
        <v>161000</v>
      </c>
      <c r="J10" s="269">
        <f>Igazgatás!J10+Községgazd!J10+Vagyongazd!J10+Közút!J10+Sport!J10+Közművelődés!J14+Támogatás!J10</f>
        <v>0</v>
      </c>
      <c r="K10" s="189">
        <f>Igazgatás!K10+Községgazd!K10+Vagyongazd!K10+Közút!K10+Sport!K10+Közművelődés!K14+Támogatás!K10</f>
        <v>0</v>
      </c>
      <c r="L10" s="190">
        <f>Igazgatás!L10+Községgazd!L10+Vagyongazd!L10+Közút!L10+Sport!L10+Közművelődés!L14+Támogatás!L10</f>
        <v>0</v>
      </c>
      <c r="M10" s="198">
        <f>Igazgatás!M10+Községgazd!P10+Vagyongazd!M10+Közút!M10+Sport!M10+Közművelődés!O14+Támogatás!T10</f>
        <v>0</v>
      </c>
      <c r="N10" s="192">
        <f>Igazgatás!N10+Községgazd!Q10+Vagyongazd!N10+Közút!N10+Sport!N10+Közművelődés!P14+Támogatás!U10</f>
        <v>0</v>
      </c>
      <c r="O10" s="192">
        <f>Igazgatás!O10+Községgazd!R10+Vagyongazd!O10+Közút!O10+Sport!O10+Közművelődés!Q14+Támogatás!V10</f>
        <v>0</v>
      </c>
      <c r="P10" s="192">
        <f>Igazgatás!P10+Községgazd!S10+Vagyongazd!P10+Közút!P10+Sport!P10+Közművelődés!R14+Támogatás!W10</f>
        <v>0</v>
      </c>
      <c r="Q10" s="192">
        <f>Igazgatás!Q10+Községgazd!T10+Vagyongazd!Q10+Közút!Q10+Sport!Q10+Közművelődés!S14+Támogatás!X10</f>
        <v>0</v>
      </c>
      <c r="R10" s="193">
        <f>Igazgatás!R10+Községgazd!U10+Vagyongazd!R10+Közút!R10+Sport!R10+Közművelődés!T14+Támogatás!Y10</f>
        <v>0</v>
      </c>
      <c r="S10" s="192">
        <f>Igazgatás!S10+Községgazd!V10+Vagyongazd!S10+Közút!S10+Sport!S10+Közművelődés!U14+Támogatás!Z10</f>
        <v>0</v>
      </c>
      <c r="T10" s="191">
        <f>Igazgatás!T10+Községgazd!W10+Vagyongazd!T10+Közút!T10+Sport!T10+Közművelődés!V14+Támogatás!AA10</f>
        <v>0</v>
      </c>
      <c r="U10" s="193">
        <f>Igazgatás!U10+Községgazd!X10+Vagyongazd!U10+Közút!U10+Sport!U10+Közművelődés!W14+Támogatás!AB10</f>
        <v>0</v>
      </c>
      <c r="V10" s="193">
        <f>Igazgatás!V10+Községgazd!Y10+Vagyongazd!V10+Közút!V10+Sport!V10+Közművelődés!X14+Támogatás!AC10</f>
        <v>0</v>
      </c>
      <c r="W10" s="194">
        <f>Igazgatás!W10+Községgazd!Z10+Vagyongazd!W10+Közút!W10+Sport!W10+Közművelődés!Y14+Támogatás!AD10</f>
        <v>0</v>
      </c>
      <c r="X10" s="646">
        <f>Igazgatás!X10+Községgazd!AA10+Vagyongazd!X10+Közút!X10+Sport!X10+Közművelődés!Z14+Támogatás!AE10</f>
        <v>0</v>
      </c>
    </row>
    <row r="11" spans="1:24" s="208" customFormat="1" hidden="1" x14ac:dyDescent="0.25">
      <c r="A11" s="125" t="s">
        <v>128</v>
      </c>
      <c r="B11" s="188" t="s">
        <v>614</v>
      </c>
      <c r="C11" s="201"/>
      <c r="D11" s="264" t="s">
        <v>129</v>
      </c>
      <c r="E11" s="264"/>
      <c r="F11" s="690">
        <f>[2]Igazgatás!F11+[2]Községgazd!F11+[2]Vagyongazd!F11+[2]Közút!F11+[2]Sport!F11+[2]Közművelődés!F17+[2]Támogatás!F11</f>
        <v>0</v>
      </c>
      <c r="G11" s="705">
        <f>[2]Igazgatás!G11+[2]Községgazd!G11+[2]Vagyongazd!G11+[2]Közút!G11+[2]Sport!G11+[2]Közművelődés!G17+[2]Támogatás!G11</f>
        <v>0</v>
      </c>
      <c r="H11" s="587">
        <v>0</v>
      </c>
      <c r="I11" s="762">
        <f>[1]Igazgatás!I11+[1]Községgazd!I11+[1]Vagyongazd!I11+[1]Közút!I11+[1]Sport!I11+[1]Közművelődés!I17+[1]Támogatás!I11</f>
        <v>0</v>
      </c>
      <c r="J11" s="269">
        <f>Igazgatás!J11+Községgazd!J11+Vagyongazd!J11+Közút!J11+Sport!J11+Közművelődés!J17+Támogatás!J11</f>
        <v>0</v>
      </c>
      <c r="K11" s="189">
        <f>Igazgatás!K11+Községgazd!K11+Vagyongazd!K11+Közút!K11+Sport!K11+Közművelődés!K17+Támogatás!K11</f>
        <v>0</v>
      </c>
      <c r="L11" s="190">
        <f>Igazgatás!L11+Községgazd!L11+Vagyongazd!L11+Közút!L11+Sport!L11+Közművelődés!L17+Támogatás!L11</f>
        <v>0</v>
      </c>
      <c r="M11" s="198">
        <f>Igazgatás!M11+Községgazd!P11+Vagyongazd!M11+Közút!M11+Sport!M11+Közművelődés!O17+Támogatás!T11</f>
        <v>0</v>
      </c>
      <c r="N11" s="192">
        <f>Igazgatás!N11+Községgazd!Q11+Vagyongazd!N11+Közút!N11+Sport!N11+Közművelődés!P17+Támogatás!U11</f>
        <v>0</v>
      </c>
      <c r="O11" s="192">
        <f>Igazgatás!O11+Községgazd!R11+Vagyongazd!O11+Közút!O11+Sport!O11+Közművelődés!Q17+Támogatás!V11</f>
        <v>0</v>
      </c>
      <c r="P11" s="192">
        <f>Igazgatás!P11+Községgazd!S11+Vagyongazd!P11+Közút!P11+Sport!P11+Közművelődés!R17+Támogatás!W11</f>
        <v>0</v>
      </c>
      <c r="Q11" s="192">
        <f>Igazgatás!Q11+Községgazd!T11+Vagyongazd!Q11+Közút!Q11+Sport!Q11+Közművelődés!S17+Támogatás!X11</f>
        <v>0</v>
      </c>
      <c r="R11" s="193">
        <f>Igazgatás!R11+Községgazd!U11+Vagyongazd!R11+Közút!R11+Sport!R11+Közművelődés!T17+Támogatás!Y11</f>
        <v>0</v>
      </c>
      <c r="S11" s="192">
        <f>Igazgatás!S11+Községgazd!V11+Vagyongazd!S11+Közút!S11+Sport!S11+Közművelődés!U17+Támogatás!Z11</f>
        <v>0</v>
      </c>
      <c r="T11" s="191">
        <f>Igazgatás!T11+Községgazd!W11+Vagyongazd!T11+Közút!T11+Sport!T11+Közművelődés!V17+Támogatás!AA11</f>
        <v>0</v>
      </c>
      <c r="U11" s="193">
        <f>Igazgatás!U11+Községgazd!X11+Vagyongazd!U11+Közút!U11+Sport!U11+Közművelődés!W17+Támogatás!AB11</f>
        <v>0</v>
      </c>
      <c r="V11" s="193">
        <f>Igazgatás!V11+Községgazd!Y11+Vagyongazd!V11+Közút!V11+Sport!V11+Közművelődés!X17+Támogatás!AC11</f>
        <v>0</v>
      </c>
      <c r="W11" s="194">
        <f>Igazgatás!W11+Községgazd!Z11+Vagyongazd!W11+Közút!W11+Sport!W11+Közművelődés!Y17+Támogatás!AD11</f>
        <v>0</v>
      </c>
      <c r="X11" s="646">
        <f>Igazgatás!X11+Községgazd!AA11+Vagyongazd!X11+Közút!X11+Sport!X11+Közművelődés!Z17+Támogatás!AE11</f>
        <v>0</v>
      </c>
    </row>
    <row r="12" spans="1:24" s="208" customFormat="1" hidden="1" x14ac:dyDescent="0.25">
      <c r="A12" s="125" t="s">
        <v>130</v>
      </c>
      <c r="B12" s="188" t="s">
        <v>615</v>
      </c>
      <c r="C12" s="201"/>
      <c r="D12" s="264" t="s">
        <v>131</v>
      </c>
      <c r="E12" s="264"/>
      <c r="F12" s="690">
        <f>[2]Igazgatás!F12+[2]Községgazd!F12+[2]Vagyongazd!F12+[2]Közút!F12+[2]Sport!F12+[2]Közművelődés!F18+[2]Támogatás!F12</f>
        <v>0</v>
      </c>
      <c r="G12" s="705">
        <f>[2]Igazgatás!G12+[2]Községgazd!G12+[2]Vagyongazd!G12+[2]Közút!G12+[2]Sport!G12+[2]Közművelődés!G18+[2]Támogatás!G12</f>
        <v>0</v>
      </c>
      <c r="H12" s="587">
        <v>0</v>
      </c>
      <c r="I12" s="762">
        <f>[1]Igazgatás!I12+[1]Községgazd!I12+[1]Vagyongazd!I12+[1]Közút!I12+[1]Sport!I12+[1]Közművelődés!I18+[1]Támogatás!I12</f>
        <v>0</v>
      </c>
      <c r="J12" s="269">
        <f>Igazgatás!J12+Községgazd!J12+Vagyongazd!J12+Közút!J12+Sport!J12+Közművelődés!J18+Támogatás!J12</f>
        <v>0</v>
      </c>
      <c r="K12" s="189">
        <f>Igazgatás!K12+Községgazd!K12+Vagyongazd!K12+Közút!K12+Sport!K12+Közművelődés!K18+Támogatás!K12</f>
        <v>0</v>
      </c>
      <c r="L12" s="190">
        <f>Igazgatás!L12+Községgazd!L12+Vagyongazd!L12+Közút!L12+Sport!L12+Közművelődés!L18+Támogatás!L12</f>
        <v>0</v>
      </c>
      <c r="M12" s="198">
        <f>Igazgatás!M12+Községgazd!P12+Vagyongazd!M12+Közút!M12+Sport!M12+Közművelődés!O18+Támogatás!T12</f>
        <v>0</v>
      </c>
      <c r="N12" s="192">
        <f>Igazgatás!N12+Községgazd!Q12+Vagyongazd!N12+Közút!N12+Sport!N12+Közművelődés!P18+Támogatás!U12</f>
        <v>0</v>
      </c>
      <c r="O12" s="192">
        <f>Igazgatás!O12+Községgazd!R12+Vagyongazd!O12+Közút!O12+Sport!O12+Közművelődés!Q18+Támogatás!V12</f>
        <v>0</v>
      </c>
      <c r="P12" s="192">
        <f>Igazgatás!P12+Községgazd!S12+Vagyongazd!P12+Közút!P12+Sport!P12+Közművelődés!R18+Támogatás!W12</f>
        <v>0</v>
      </c>
      <c r="Q12" s="192">
        <f>Igazgatás!Q12+Községgazd!T12+Vagyongazd!Q12+Közút!Q12+Sport!Q12+Közművelődés!S18+Támogatás!X12</f>
        <v>0</v>
      </c>
      <c r="R12" s="193">
        <f>Igazgatás!R12+Községgazd!U12+Vagyongazd!R12+Közút!R12+Sport!R12+Közművelődés!T18+Támogatás!Y12</f>
        <v>0</v>
      </c>
      <c r="S12" s="192">
        <f>Igazgatás!S12+Községgazd!V12+Vagyongazd!S12+Közút!S12+Sport!S12+Közművelődés!U18+Támogatás!Z12</f>
        <v>0</v>
      </c>
      <c r="T12" s="191">
        <f>Igazgatás!T12+Községgazd!W12+Vagyongazd!T12+Közút!T12+Sport!T12+Közművelődés!V18+Támogatás!AA12</f>
        <v>0</v>
      </c>
      <c r="U12" s="193">
        <f>Igazgatás!U12+Községgazd!X12+Vagyongazd!U12+Közút!U12+Sport!U12+Közművelődés!W18+Támogatás!AB12</f>
        <v>0</v>
      </c>
      <c r="V12" s="193">
        <f>Igazgatás!V12+Községgazd!Y12+Vagyongazd!V12+Közút!V12+Sport!V12+Közművelődés!X18+Támogatás!AC12</f>
        <v>0</v>
      </c>
      <c r="W12" s="194">
        <f>Igazgatás!W12+Községgazd!Z12+Vagyongazd!W12+Közút!W12+Sport!W12+Közművelődés!Y18+Támogatás!AD12</f>
        <v>0</v>
      </c>
      <c r="X12" s="646">
        <f>Igazgatás!X12+Községgazd!AA12+Vagyongazd!X12+Közút!X12+Sport!X12+Közművelődés!Z18+Támogatás!AE12</f>
        <v>0</v>
      </c>
    </row>
    <row r="13" spans="1:24" s="208" customFormat="1" x14ac:dyDescent="0.25">
      <c r="A13" s="125" t="s">
        <v>132</v>
      </c>
      <c r="B13" s="188" t="s">
        <v>616</v>
      </c>
      <c r="C13" s="201"/>
      <c r="D13" s="264" t="s">
        <v>133</v>
      </c>
      <c r="E13" s="264"/>
      <c r="F13" s="690">
        <v>200000</v>
      </c>
      <c r="G13" s="705">
        <v>200000</v>
      </c>
      <c r="H13" s="587">
        <v>200000</v>
      </c>
      <c r="I13" s="762">
        <f>[1]Igazgatás!I13+[1]Községgazd!I13+[1]Vagyongazd!I13+[1]Közút!I13+[1]Sport!I13+[1]Közművelődés!I19+[1]Támogatás!I13</f>
        <v>200000</v>
      </c>
      <c r="J13" s="269">
        <f>Igazgatás!J13+Községgazd!J13+Vagyongazd!J13+Közút!J13+Sport!J13+Közművelődés!J19+Támogatás!J13</f>
        <v>200000</v>
      </c>
      <c r="K13" s="189">
        <f>Igazgatás!K13+Községgazd!K13+Vagyongazd!K13+Közút!K13+Sport!K13+Közművelődés!K19+Támogatás!K13</f>
        <v>0</v>
      </c>
      <c r="L13" s="190">
        <f>Igazgatás!L13+Községgazd!L13+Vagyongazd!L13+Közút!L13+Sport!L13+Közművelődés!L19+Támogatás!L13</f>
        <v>200000</v>
      </c>
      <c r="M13" s="198">
        <f>Igazgatás!M13+Községgazd!P13+Vagyongazd!M13+Közút!M13+Sport!M13+Közművelődés!O19+Támogatás!T13</f>
        <v>0</v>
      </c>
      <c r="N13" s="192">
        <f>Igazgatás!N13+Községgazd!Q13+Vagyongazd!N13+Közút!N13+Sport!N13+Közművelődés!P19+Támogatás!U13</f>
        <v>0</v>
      </c>
      <c r="O13" s="192">
        <f>Igazgatás!O13+Községgazd!R13+Vagyongazd!O13+Közút!O13+Sport!O13+Közművelődés!Q19+Támogatás!V13</f>
        <v>200000</v>
      </c>
      <c r="P13" s="192">
        <f>Igazgatás!P13+Községgazd!S13+Vagyongazd!P13+Közút!P13+Sport!P13+Közművelődés!R19+Támogatás!W13</f>
        <v>0</v>
      </c>
      <c r="Q13" s="192">
        <f>Igazgatás!Q13+Községgazd!T13+Vagyongazd!Q13+Közút!Q13+Sport!Q13+Közművelődés!S19+Támogatás!X13</f>
        <v>0</v>
      </c>
      <c r="R13" s="193">
        <f>Igazgatás!R13+Községgazd!U13+Vagyongazd!R13+Közút!R13+Sport!R13+Közművelődés!T19+Támogatás!Y13</f>
        <v>0</v>
      </c>
      <c r="S13" s="192">
        <f>Igazgatás!S13+Községgazd!V13+Vagyongazd!S13+Közút!S13+Sport!S13+Közművelődés!U19+Támogatás!Z13</f>
        <v>0</v>
      </c>
      <c r="T13" s="191">
        <f>Igazgatás!T13+Községgazd!W13+Vagyongazd!T13+Közút!T13+Sport!T13+Közművelődés!V19+Támogatás!AA13</f>
        <v>0</v>
      </c>
      <c r="U13" s="193">
        <f>Igazgatás!U13+Községgazd!X13+Vagyongazd!U13+Közút!U13+Sport!U13+Közművelődés!W19+Támogatás!AB13</f>
        <v>0</v>
      </c>
      <c r="V13" s="193">
        <f>Igazgatás!V13+Községgazd!Y13+Vagyongazd!V13+Közút!V13+Sport!V13+Közművelődés!X19+Támogatás!AC13</f>
        <v>0</v>
      </c>
      <c r="W13" s="194">
        <f>Igazgatás!W13+Községgazd!Z13+Vagyongazd!W13+Közút!W13+Sport!W13+Közművelődés!Y19+Támogatás!AD13</f>
        <v>0</v>
      </c>
      <c r="X13" s="646">
        <f>Igazgatás!X13+Községgazd!AA13+Vagyongazd!X13+Közút!X13+Sport!X13+Közművelődés!Z19+Támogatás!AE13</f>
        <v>0</v>
      </c>
    </row>
    <row r="14" spans="1:24" s="208" customFormat="1" x14ac:dyDescent="0.25">
      <c r="A14" s="125" t="s">
        <v>134</v>
      </c>
      <c r="B14" s="188" t="s">
        <v>617</v>
      </c>
      <c r="C14" s="201"/>
      <c r="D14" s="264" t="s">
        <v>135</v>
      </c>
      <c r="E14" s="264"/>
      <c r="F14" s="690">
        <v>50000</v>
      </c>
      <c r="G14" s="705">
        <v>50000</v>
      </c>
      <c r="H14" s="587">
        <v>50000</v>
      </c>
      <c r="I14" s="762">
        <f>[1]Igazgatás!I14+[1]Községgazd!I14+[1]Vagyongazd!I14+[1]Közút!I14+[1]Sport!I14+[1]Közművelődés!I22+[1]Támogatás!I14</f>
        <v>50000</v>
      </c>
      <c r="J14" s="269">
        <f>Igazgatás!J14+Községgazd!J14+Vagyongazd!J14+Közút!J14+Sport!J14+Közművelődés!J22+Támogatás!J14</f>
        <v>50000</v>
      </c>
      <c r="K14" s="189">
        <f>Igazgatás!K14+Községgazd!K14+Vagyongazd!K14+Közút!K14+Sport!K14+Közművelődés!K22+Támogatás!K14</f>
        <v>0</v>
      </c>
      <c r="L14" s="190">
        <f>Igazgatás!L14+Községgazd!L14+Vagyongazd!L14+Közút!L14+Sport!L14+Közművelődés!L22+Támogatás!L14</f>
        <v>50000</v>
      </c>
      <c r="M14" s="198">
        <f>Igazgatás!M14+Községgazd!P14+Vagyongazd!M14+Közút!M14+Sport!M14+Közművelődés!O22+Támogatás!T14</f>
        <v>0</v>
      </c>
      <c r="N14" s="192">
        <f>Igazgatás!N14+Községgazd!Q14+Vagyongazd!N14+Közút!N14+Sport!N14+Közművelődés!P22+Támogatás!U14</f>
        <v>0</v>
      </c>
      <c r="O14" s="192">
        <f>Igazgatás!O14+Községgazd!R14+Vagyongazd!O14+Közút!O14+Sport!O14+Közművelődés!Q22+Támogatás!V14</f>
        <v>0</v>
      </c>
      <c r="P14" s="192">
        <f>Igazgatás!P14+Községgazd!S14+Vagyongazd!P14+Közút!P14+Sport!P14+Közművelődés!R22+Támogatás!W14</f>
        <v>0</v>
      </c>
      <c r="Q14" s="192">
        <f>Igazgatás!Q14+Községgazd!T14+Vagyongazd!Q14+Közút!Q14+Sport!Q14+Közművelődés!S22+Támogatás!X14</f>
        <v>0</v>
      </c>
      <c r="R14" s="193">
        <f>Igazgatás!R14+Községgazd!U14+Vagyongazd!R14+Közút!R14+Sport!R14+Közművelődés!T22+Támogatás!Y14</f>
        <v>0</v>
      </c>
      <c r="S14" s="192">
        <f>Igazgatás!S14+Községgazd!V14+Vagyongazd!S14+Közút!S14+Sport!S14+Közművelődés!U22+Támogatás!Z14</f>
        <v>0</v>
      </c>
      <c r="T14" s="191">
        <f>Igazgatás!T14+Községgazd!W14+Vagyongazd!T14+Közút!T14+Sport!T14+Közművelődés!V22+Támogatás!AA14</f>
        <v>25000</v>
      </c>
      <c r="U14" s="193">
        <f>Igazgatás!U14+Községgazd!X14+Vagyongazd!U14+Közút!U14+Sport!U14+Közművelődés!W22+Támogatás!AB14</f>
        <v>0</v>
      </c>
      <c r="V14" s="193">
        <f>Igazgatás!V14+Községgazd!Y14+Vagyongazd!V14+Közút!V14+Sport!V14+Közművelődés!X22+Támogatás!AC14</f>
        <v>25000</v>
      </c>
      <c r="W14" s="194">
        <f>Igazgatás!W14+Községgazd!Z14+Vagyongazd!W14+Közút!W14+Sport!W14+Közművelődés!Y22+Támogatás!AD14</f>
        <v>0</v>
      </c>
      <c r="X14" s="646">
        <f>Igazgatás!X14+Községgazd!AA14+Vagyongazd!X14+Közút!X14+Sport!X14+Közművelődés!Z22+Támogatás!AE14</f>
        <v>0</v>
      </c>
    </row>
    <row r="15" spans="1:24" s="208" customFormat="1" hidden="1" x14ac:dyDescent="0.25">
      <c r="A15" s="125" t="s">
        <v>136</v>
      </c>
      <c r="B15" s="188" t="s">
        <v>618</v>
      </c>
      <c r="C15" s="201"/>
      <c r="D15" s="264" t="s">
        <v>137</v>
      </c>
      <c r="E15" s="264"/>
      <c r="F15" s="690">
        <f>[2]Igazgatás!F15+[2]Községgazd!F15+[2]Vagyongazd!F15+[2]Közút!F15+[2]Sport!F15+[2]Közművelődés!F25+[2]Támogatás!F15</f>
        <v>0</v>
      </c>
      <c r="G15" s="705">
        <f>[2]Igazgatás!G15+[2]Községgazd!G15+[2]Vagyongazd!G15+[2]Közút!G15+[2]Sport!G15+[2]Közművelődés!G25+[2]Támogatás!G15</f>
        <v>0</v>
      </c>
      <c r="H15" s="587">
        <v>0</v>
      </c>
      <c r="I15" s="762">
        <f>[1]Igazgatás!I15+[1]Községgazd!I15+[1]Vagyongazd!I15+[1]Közút!I15+[1]Sport!I15+[1]Közművelődés!I25+[1]Támogatás!I15</f>
        <v>0</v>
      </c>
      <c r="J15" s="269">
        <f>Igazgatás!J15+Községgazd!J15+Vagyongazd!J15+Közút!J15+Sport!J15+Közművelődés!J25+Támogatás!J15</f>
        <v>0</v>
      </c>
      <c r="K15" s="189">
        <f>Igazgatás!K15+Községgazd!K15+Vagyongazd!K15+Közút!K15+Sport!K15+Közművelődés!K25+Támogatás!K15</f>
        <v>0</v>
      </c>
      <c r="L15" s="190">
        <f>Igazgatás!L15+Községgazd!L15+Vagyongazd!L15+Közút!L15+Sport!L15+Közművelődés!L25+Támogatás!L15</f>
        <v>0</v>
      </c>
      <c r="M15" s="198">
        <f>Igazgatás!M15+Községgazd!P15+Vagyongazd!M15+Közút!M15+Sport!M15+Közművelődés!O25+Támogatás!T15</f>
        <v>0</v>
      </c>
      <c r="N15" s="192">
        <f>Igazgatás!N15+Községgazd!Q15+Vagyongazd!N15+Közút!N15+Sport!N15+Közművelődés!P25+Támogatás!U15</f>
        <v>0</v>
      </c>
      <c r="O15" s="192">
        <f>Igazgatás!O15+Községgazd!R15+Vagyongazd!O15+Közút!O15+Sport!O15+Közművelődés!Q25+Támogatás!V15</f>
        <v>0</v>
      </c>
      <c r="P15" s="192">
        <f>Igazgatás!P15+Községgazd!S15+Vagyongazd!P15+Közút!P15+Sport!P15+Közművelődés!R25+Támogatás!W15</f>
        <v>0</v>
      </c>
      <c r="Q15" s="192">
        <f>Igazgatás!Q15+Községgazd!T15+Vagyongazd!Q15+Közút!Q15+Sport!Q15+Közművelődés!S25+Támogatás!X15</f>
        <v>0</v>
      </c>
      <c r="R15" s="193">
        <f>Igazgatás!R15+Községgazd!U15+Vagyongazd!R15+Közút!R15+Sport!R15+Közművelődés!T25+Támogatás!Y15</f>
        <v>0</v>
      </c>
      <c r="S15" s="192">
        <f>Igazgatás!S15+Községgazd!V15+Vagyongazd!S15+Közút!S15+Sport!S15+Közművelődés!U25+Támogatás!Z15</f>
        <v>0</v>
      </c>
      <c r="T15" s="191">
        <f>Igazgatás!T15+Községgazd!W15+Vagyongazd!T15+Közút!T15+Sport!T15+Közművelődés!V25+Támogatás!AA15</f>
        <v>0</v>
      </c>
      <c r="U15" s="193">
        <f>Igazgatás!U15+Községgazd!X15+Vagyongazd!U15+Közút!U15+Sport!U15+Közművelődés!W25+Támogatás!AB15</f>
        <v>0</v>
      </c>
      <c r="V15" s="193">
        <f>Igazgatás!V15+Községgazd!Y15+Vagyongazd!V15+Közút!V15+Sport!V15+Közművelődés!X25+Támogatás!AC15</f>
        <v>0</v>
      </c>
      <c r="W15" s="194">
        <f>Igazgatás!W15+Községgazd!Z15+Vagyongazd!W15+Közút!W15+Sport!W15+Közművelődés!Y25+Támogatás!AD15</f>
        <v>0</v>
      </c>
      <c r="X15" s="646">
        <f>Igazgatás!X15+Községgazd!AA15+Vagyongazd!X15+Közút!X15+Sport!X15+Közművelődés!Z25+Támogatás!AE15</f>
        <v>0</v>
      </c>
    </row>
    <row r="16" spans="1:24" s="208" customFormat="1" hidden="1" x14ac:dyDescent="0.25">
      <c r="A16" s="125" t="s">
        <v>138</v>
      </c>
      <c r="B16" s="188" t="s">
        <v>619</v>
      </c>
      <c r="C16" s="201"/>
      <c r="D16" s="264" t="s">
        <v>139</v>
      </c>
      <c r="E16" s="264"/>
      <c r="F16" s="690">
        <f>[2]Igazgatás!F16+[2]Községgazd!F16+[2]Vagyongazd!F16+[2]Közút!F16+[2]Sport!F16+[2]Közművelődés!F26+[2]Támogatás!F16</f>
        <v>0</v>
      </c>
      <c r="G16" s="705">
        <f>[2]Igazgatás!G16+[2]Községgazd!G16+[2]Vagyongazd!G16+[2]Közút!G16+[2]Sport!G16+[2]Közművelődés!G26+[2]Támogatás!G16</f>
        <v>0</v>
      </c>
      <c r="H16" s="587">
        <v>0</v>
      </c>
      <c r="I16" s="762">
        <f>[1]Igazgatás!I16+[1]Községgazd!I16+[1]Vagyongazd!I16+[1]Közút!I16+[1]Sport!I16+[1]Közművelődés!I26+[1]Támogatás!I16</f>
        <v>0</v>
      </c>
      <c r="J16" s="269">
        <f>Igazgatás!J16+Községgazd!J16+Vagyongazd!J16+Közút!J16+Sport!J16+Közművelődés!J26+Támogatás!J16</f>
        <v>0</v>
      </c>
      <c r="K16" s="189">
        <f>Igazgatás!K16+Községgazd!K16+Vagyongazd!K16+Közút!K16+Sport!K16+Közművelődés!K26+Támogatás!K16</f>
        <v>0</v>
      </c>
      <c r="L16" s="190">
        <f>Igazgatás!L16+Községgazd!L16+Vagyongazd!L16+Közút!L16+Sport!L16+Közművelődés!L26+Támogatás!L16</f>
        <v>0</v>
      </c>
      <c r="M16" s="198">
        <f>Igazgatás!M16+Községgazd!P16+Vagyongazd!M16+Közút!M16+Sport!M16+Közművelődés!O26+Támogatás!T16</f>
        <v>0</v>
      </c>
      <c r="N16" s="192">
        <f>Igazgatás!N16+Községgazd!Q16+Vagyongazd!N16+Közút!N16+Sport!N16+Közművelődés!P26+Támogatás!U16</f>
        <v>0</v>
      </c>
      <c r="O16" s="192">
        <f>Igazgatás!O16+Községgazd!R16+Vagyongazd!O16+Közút!O16+Sport!O16+Közművelődés!Q26+Támogatás!V16</f>
        <v>0</v>
      </c>
      <c r="P16" s="192">
        <f>Igazgatás!P16+Községgazd!S16+Vagyongazd!P16+Közút!P16+Sport!P16+Közművelődés!R26+Támogatás!W16</f>
        <v>0</v>
      </c>
      <c r="Q16" s="192">
        <f>Igazgatás!Q16+Községgazd!T16+Vagyongazd!Q16+Közút!Q16+Sport!Q16+Közművelődés!S26+Támogatás!X16</f>
        <v>0</v>
      </c>
      <c r="R16" s="193">
        <f>Igazgatás!R16+Községgazd!U16+Vagyongazd!R16+Közút!R16+Sport!R16+Közművelődés!T26+Támogatás!Y16</f>
        <v>0</v>
      </c>
      <c r="S16" s="192">
        <f>Igazgatás!S16+Községgazd!V16+Vagyongazd!S16+Közút!S16+Sport!S16+Közművelődés!U26+Támogatás!Z16</f>
        <v>0</v>
      </c>
      <c r="T16" s="191">
        <f>Igazgatás!T16+Községgazd!W16+Vagyongazd!T16+Közút!T16+Sport!T16+Közművelődés!V26+Támogatás!AA16</f>
        <v>0</v>
      </c>
      <c r="U16" s="193">
        <f>Igazgatás!U16+Községgazd!X16+Vagyongazd!U16+Közút!U16+Sport!U16+Közművelődés!W26+Támogatás!AB16</f>
        <v>0</v>
      </c>
      <c r="V16" s="193">
        <f>Igazgatás!V16+Községgazd!Y16+Vagyongazd!V16+Közút!V16+Sport!V16+Közművelődés!X26+Támogatás!AC16</f>
        <v>0</v>
      </c>
      <c r="W16" s="194">
        <f>Igazgatás!W16+Községgazd!Z16+Vagyongazd!W16+Közút!W16+Sport!W16+Közművelődés!Y26+Támogatás!AD16</f>
        <v>0</v>
      </c>
      <c r="X16" s="646">
        <f>Igazgatás!X16+Községgazd!AA16+Vagyongazd!X16+Közút!X16+Sport!X16+Közművelődés!Z26+Támogatás!AE16</f>
        <v>0</v>
      </c>
    </row>
    <row r="17" spans="1:24" s="208" customFormat="1" hidden="1" x14ac:dyDescent="0.25">
      <c r="A17" s="125" t="s">
        <v>140</v>
      </c>
      <c r="B17" s="188" t="s">
        <v>620</v>
      </c>
      <c r="C17" s="201"/>
      <c r="D17" s="264" t="s">
        <v>141</v>
      </c>
      <c r="E17" s="264"/>
      <c r="F17" s="690">
        <f>[2]Igazgatás!F17+[2]Községgazd!F17+[2]Vagyongazd!F17+[2]Közút!F17+[2]Sport!F17+[2]Közművelődés!F27+[2]Támogatás!F17</f>
        <v>0</v>
      </c>
      <c r="G17" s="705">
        <f>[2]Igazgatás!G17+[2]Községgazd!G17+[2]Vagyongazd!G17+[2]Közút!G17+[2]Sport!G17+[2]Közművelődés!G27+[2]Támogatás!G17</f>
        <v>0</v>
      </c>
      <c r="H17" s="587">
        <v>0</v>
      </c>
      <c r="I17" s="762">
        <f>[1]Igazgatás!I17+[1]Községgazd!I17+[1]Vagyongazd!I17+[1]Közút!I17+[1]Sport!I17+[1]Közművelődés!I27+[1]Támogatás!I17</f>
        <v>0</v>
      </c>
      <c r="J17" s="269">
        <f>Igazgatás!J17+Községgazd!J17+Vagyongazd!J17+Közút!J17+Sport!J17+Közművelődés!J27+Támogatás!J17</f>
        <v>0</v>
      </c>
      <c r="K17" s="189">
        <f>Igazgatás!K17+Községgazd!K17+Vagyongazd!K17+Közút!K17+Sport!K17+Közművelődés!K27+Támogatás!K17</f>
        <v>0</v>
      </c>
      <c r="L17" s="190">
        <f>Igazgatás!L17+Községgazd!L17+Vagyongazd!L17+Közút!L17+Sport!L17+Közművelődés!L27+Támogatás!L17</f>
        <v>0</v>
      </c>
      <c r="M17" s="198">
        <f>Igazgatás!M17+Községgazd!P17+Vagyongazd!M17+Közút!M17+Sport!M17+Közművelődés!O27+Támogatás!T17</f>
        <v>0</v>
      </c>
      <c r="N17" s="192">
        <f>Igazgatás!N17+Községgazd!Q17+Vagyongazd!N17+Közút!N17+Sport!N17+Közművelődés!P27+Támogatás!U17</f>
        <v>0</v>
      </c>
      <c r="O17" s="192">
        <f>Igazgatás!O17+Községgazd!R17+Vagyongazd!O17+Közút!O17+Sport!O17+Közművelődés!Q27+Támogatás!V17</f>
        <v>0</v>
      </c>
      <c r="P17" s="192">
        <f>Igazgatás!P17+Községgazd!S17+Vagyongazd!P17+Közút!P17+Sport!P17+Közművelődés!R27+Támogatás!W17</f>
        <v>0</v>
      </c>
      <c r="Q17" s="192">
        <f>Igazgatás!Q17+Községgazd!T17+Vagyongazd!Q17+Közút!Q17+Sport!Q17+Közművelődés!S27+Támogatás!X17</f>
        <v>0</v>
      </c>
      <c r="R17" s="193">
        <f>Igazgatás!R17+Községgazd!U17+Vagyongazd!R17+Közút!R17+Sport!R17+Közművelődés!T27+Támogatás!Y17</f>
        <v>0</v>
      </c>
      <c r="S17" s="192">
        <f>Igazgatás!S17+Községgazd!V17+Vagyongazd!S17+Közút!S17+Sport!S17+Közművelődés!U27+Támogatás!Z17</f>
        <v>0</v>
      </c>
      <c r="T17" s="191">
        <f>Igazgatás!T17+Községgazd!W17+Vagyongazd!T17+Közút!T17+Sport!T17+Közművelődés!V27+Támogatás!AA17</f>
        <v>0</v>
      </c>
      <c r="U17" s="193">
        <f>Igazgatás!U17+Községgazd!X17+Vagyongazd!U17+Közút!U17+Sport!U17+Közművelődés!W27+Támogatás!AB17</f>
        <v>0</v>
      </c>
      <c r="V17" s="193">
        <f>Igazgatás!V17+Községgazd!Y17+Vagyongazd!V17+Közút!V17+Sport!V17+Közművelődés!X27+Támogatás!AC17</f>
        <v>0</v>
      </c>
      <c r="W17" s="194">
        <f>Igazgatás!W17+Községgazd!Z17+Vagyongazd!W17+Közút!W17+Sport!W17+Közművelődés!Y27+Támogatás!AD17</f>
        <v>0</v>
      </c>
      <c r="X17" s="646">
        <f>Igazgatás!X17+Községgazd!AA17+Vagyongazd!X17+Közút!X17+Sport!X17+Közművelődés!Z27+Támogatás!AE17</f>
        <v>0</v>
      </c>
    </row>
    <row r="18" spans="1:24" s="208" customFormat="1" hidden="1" x14ac:dyDescent="0.25">
      <c r="A18" s="125" t="s">
        <v>142</v>
      </c>
      <c r="B18" s="188" t="s">
        <v>621</v>
      </c>
      <c r="C18" s="201"/>
      <c r="D18" s="264" t="s">
        <v>143</v>
      </c>
      <c r="E18" s="264"/>
      <c r="F18" s="690">
        <f>[2]Igazgatás!F18+[2]Községgazd!F18+[2]Vagyongazd!F18+[2]Közút!F18+[2]Sport!F18+[2]Közművelődés!F28+[2]Támogatás!F18</f>
        <v>0</v>
      </c>
      <c r="G18" s="705">
        <f>[2]Igazgatás!G18+[2]Községgazd!G18+[2]Vagyongazd!G18+[2]Közút!G18+[2]Sport!G18+[2]Közművelődés!G28+[2]Támogatás!G18</f>
        <v>0</v>
      </c>
      <c r="H18" s="587">
        <v>0</v>
      </c>
      <c r="I18" s="762">
        <f>[1]Igazgatás!I18+[1]Községgazd!I18+[1]Vagyongazd!I18+[1]Közút!I18+[1]Sport!I18+[1]Közművelődés!I28+[1]Támogatás!I18</f>
        <v>0</v>
      </c>
      <c r="J18" s="269">
        <f>Igazgatás!J18+Községgazd!J18+Vagyongazd!J18+Közút!J18+Sport!J18+Közművelődés!J28+Támogatás!J18</f>
        <v>0</v>
      </c>
      <c r="K18" s="189">
        <f>Igazgatás!K18+Községgazd!K18+Vagyongazd!K18+Közút!K18+Sport!K18+Közművelődés!K28+Támogatás!K18</f>
        <v>0</v>
      </c>
      <c r="L18" s="190">
        <f>Igazgatás!L18+Községgazd!L18+Vagyongazd!L18+Közút!L18+Sport!L18+Közművelődés!L28+Támogatás!L18</f>
        <v>0</v>
      </c>
      <c r="M18" s="198">
        <f>Igazgatás!M18+Községgazd!P18+Vagyongazd!M18+Közút!M18+Sport!M18+Közművelődés!O28+Támogatás!T18</f>
        <v>0</v>
      </c>
      <c r="N18" s="192">
        <f>Igazgatás!N18+Községgazd!Q18+Vagyongazd!N18+Közút!N18+Sport!N18+Közművelődés!P28+Támogatás!U18</f>
        <v>0</v>
      </c>
      <c r="O18" s="192">
        <f>Igazgatás!O18+Községgazd!R18+Vagyongazd!O18+Közút!O18+Sport!O18+Közművelődés!Q28+Támogatás!V18</f>
        <v>0</v>
      </c>
      <c r="P18" s="192">
        <f>Igazgatás!P18+Községgazd!S18+Vagyongazd!P18+Közút!P18+Sport!P18+Közművelődés!R28+Támogatás!W18</f>
        <v>0</v>
      </c>
      <c r="Q18" s="192">
        <f>Igazgatás!Q18+Községgazd!T18+Vagyongazd!Q18+Közút!Q18+Sport!Q18+Közművelődés!S28+Támogatás!X18</f>
        <v>0</v>
      </c>
      <c r="R18" s="193">
        <f>Igazgatás!R18+Községgazd!U18+Vagyongazd!R18+Közút!R18+Sport!R18+Közművelődés!T28+Támogatás!Y18</f>
        <v>0</v>
      </c>
      <c r="S18" s="192">
        <f>Igazgatás!S18+Községgazd!V18+Vagyongazd!S18+Közút!S18+Sport!S18+Közművelődés!U28+Támogatás!Z18</f>
        <v>0</v>
      </c>
      <c r="T18" s="191">
        <f>Igazgatás!T18+Községgazd!W18+Vagyongazd!T18+Közút!T18+Sport!T18+Közművelődés!V28+Támogatás!AA18</f>
        <v>0</v>
      </c>
      <c r="U18" s="193">
        <f>Igazgatás!U18+Községgazd!X18+Vagyongazd!U18+Közút!U18+Sport!U18+Közművelődés!W28+Támogatás!AB18</f>
        <v>0</v>
      </c>
      <c r="V18" s="193">
        <f>Igazgatás!V18+Községgazd!Y18+Vagyongazd!V18+Közút!V18+Sport!V18+Közművelődés!X28+Támogatás!AC18</f>
        <v>0</v>
      </c>
      <c r="W18" s="194">
        <f>Igazgatás!W18+Községgazd!Z18+Vagyongazd!W18+Közút!W18+Sport!W18+Közművelődés!Y28+Támogatás!AD18</f>
        <v>0</v>
      </c>
      <c r="X18" s="646">
        <f>Igazgatás!X18+Községgazd!AA18+Vagyongazd!X18+Közút!X18+Sport!X18+Közművelődés!Z28+Támogatás!AE18</f>
        <v>0</v>
      </c>
    </row>
    <row r="19" spans="1:24" s="208" customFormat="1" x14ac:dyDescent="0.25">
      <c r="A19" s="125" t="s">
        <v>144</v>
      </c>
      <c r="B19" s="188" t="s">
        <v>622</v>
      </c>
      <c r="C19" s="201"/>
      <c r="D19" s="264" t="s">
        <v>145</v>
      </c>
      <c r="E19" s="264"/>
      <c r="F19" s="690">
        <v>198900</v>
      </c>
      <c r="G19" s="705">
        <v>198900</v>
      </c>
      <c r="H19" s="587">
        <v>337700</v>
      </c>
      <c r="I19" s="762">
        <f>[1]Igazgatás!I19+[1]Községgazd!I19+[1]Vagyongazd!I19+[1]Közút!I19+[1]Sport!I19+[1]Közművelődés!I29+[1]Támogatás!I19</f>
        <v>337700</v>
      </c>
      <c r="J19" s="269">
        <f>Igazgatás!J19+Községgazd!J19+Vagyongazd!J19+Közút!J19+Sport!J19+Közművelődés!J29+Támogatás!J19</f>
        <v>337700</v>
      </c>
      <c r="K19" s="189">
        <f>Igazgatás!K19+Községgazd!K19+Vagyongazd!K19+Közút!K19+Sport!K19+Közművelődés!K29+Támogatás!K19</f>
        <v>0</v>
      </c>
      <c r="L19" s="190">
        <f>Igazgatás!L19+Községgazd!L19+Vagyongazd!L19+Közút!L19+Sport!L19+Közművelődés!L29+Támogatás!L19</f>
        <v>337700</v>
      </c>
      <c r="M19" s="198">
        <f>Igazgatás!M19+Községgazd!P19+Vagyongazd!M19+Közút!M19+Sport!M19+Közművelődés!O29+Támogatás!T19</f>
        <v>10800</v>
      </c>
      <c r="N19" s="192">
        <f>Igazgatás!N19+Községgazd!Q19+Vagyongazd!N19+Közút!N19+Sport!N19+Közművelődés!P29+Támogatás!U19</f>
        <v>17100</v>
      </c>
      <c r="O19" s="192">
        <f>Igazgatás!O19+Községgazd!R19+Vagyongazd!O19+Közút!O19+Sport!O19+Közművelődés!Q29+Támogatás!V19</f>
        <v>17100</v>
      </c>
      <c r="P19" s="192">
        <f>Igazgatás!P19+Községgazd!S19+Vagyongazd!P19+Közút!P19+Sport!P19+Közművelődés!R29+Támogatás!W19</f>
        <v>17100</v>
      </c>
      <c r="Q19" s="192">
        <f>Igazgatás!Q19+Községgazd!T19+Vagyongazd!Q19+Közút!Q19+Sport!Q19+Közművelődés!S29+Támogatás!X19</f>
        <v>17100</v>
      </c>
      <c r="R19" s="193">
        <f>Igazgatás!R19+Községgazd!U19+Vagyongazd!R19+Közút!R19+Sport!R19+Közművelődés!T29+Támogatás!Y19</f>
        <v>17100</v>
      </c>
      <c r="S19" s="192">
        <f>Igazgatás!S19+Községgazd!V19+Vagyongazd!S19+Közút!S19+Sport!S19+Közművelődés!U29+Támogatás!Z19</f>
        <v>17100</v>
      </c>
      <c r="T19" s="191">
        <f>Igazgatás!T19+Községgazd!W19+Vagyongazd!T19+Közút!T19+Sport!T19+Közművelődés!V29+Támogatás!AA19</f>
        <v>17100</v>
      </c>
      <c r="U19" s="193">
        <f>Igazgatás!U19+Községgazd!X19+Vagyongazd!U19+Közút!U19+Sport!U19+Közművelődés!W29+Támogatás!AB19</f>
        <v>155900</v>
      </c>
      <c r="V19" s="193">
        <f>Igazgatás!V19+Községgazd!Y19+Vagyongazd!V19+Közút!V19+Sport!V19+Közművelődés!X29+Támogatás!AC19</f>
        <v>17100</v>
      </c>
      <c r="W19" s="194">
        <f>Igazgatás!W19+Községgazd!Z19+Vagyongazd!W19+Közút!W19+Sport!W19+Közművelődés!Y29+Támogatás!AD19</f>
        <v>17100</v>
      </c>
      <c r="X19" s="646">
        <f>Igazgatás!X19+Községgazd!AA19+Vagyongazd!X19+Közút!X19+Sport!X19+Közművelődés!Z29+Támogatás!AE19</f>
        <v>17100</v>
      </c>
    </row>
    <row r="20" spans="1:24" x14ac:dyDescent="0.25">
      <c r="B20" s="91" t="s">
        <v>623</v>
      </c>
      <c r="C20" s="870" t="s">
        <v>146</v>
      </c>
      <c r="D20" s="871"/>
      <c r="E20" s="871"/>
      <c r="F20" s="688">
        <f>SUM(F21:F22)</f>
        <v>5267887</v>
      </c>
      <c r="G20" s="703">
        <f>SUM(G21:G23)</f>
        <v>4929500</v>
      </c>
      <c r="H20" s="703">
        <f>SUM(H21:H23)</f>
        <v>4889678</v>
      </c>
      <c r="I20" s="763">
        <f>[1]Igazgatás!I20+[1]Községgazd!I20+[1]Vagyongazd!I20+[1]Közút!I20+[1]Sport!I20+[1]Közművelődés!I32+[1]Támogatás!I20</f>
        <v>4395178</v>
      </c>
      <c r="J20" s="250">
        <f>Igazgatás!J20+Községgazd!J20+Vagyongazd!J20+Közút!J20+Sport!J20+Közművelődés!J32+Támogatás!J20</f>
        <v>4377506</v>
      </c>
      <c r="K20" s="149">
        <f>Igazgatás!K20+Községgazd!K20+Vagyongazd!K20+Közút!K20+Sport!K20+Közművelődés!K32+Támogatás!K20</f>
        <v>577500</v>
      </c>
      <c r="L20" s="165">
        <f>Igazgatás!L20+Községgazd!L20+Vagyongazd!L20+Közút!L20+Sport!L20+Közművelődés!L32+Támogatás!L20</f>
        <v>4955006</v>
      </c>
      <c r="M20" s="93">
        <f>Igazgatás!M20+Községgazd!P20+Vagyongazd!M20+Közút!M20+Sport!M20+Közművelődés!O32+Támogatás!T20</f>
        <v>158325</v>
      </c>
      <c r="N20" s="94">
        <f>Igazgatás!N20+Községgazd!Q20+Vagyongazd!N20+Közút!N20+Sport!N20+Közművelődés!P32+Támogatás!U20</f>
        <v>347191</v>
      </c>
      <c r="O20" s="94">
        <f>Igazgatás!O20+Községgazd!R20+Vagyongazd!O20+Közút!O20+Sport!O20+Közművelődés!Q32+Támogatás!V20</f>
        <v>511699</v>
      </c>
      <c r="P20" s="94">
        <f>Igazgatás!P20+Községgazd!S20+Vagyongazd!P20+Közút!P20+Sport!P20+Közművelődés!R32+Támogatás!W20</f>
        <v>393666</v>
      </c>
      <c r="Q20" s="94">
        <f>Igazgatás!Q20+Községgazd!T20+Vagyongazd!Q20+Közút!Q20+Sport!Q20+Közművelődés!S32+Támogatás!X20</f>
        <v>437859</v>
      </c>
      <c r="R20" s="97">
        <f>Igazgatás!R20+Községgazd!U20+Vagyongazd!R20+Közút!R20+Sport!R20+Közművelődés!T32+Támogatás!Y20</f>
        <v>590260</v>
      </c>
      <c r="S20" s="94">
        <f>Igazgatás!S20+Községgazd!V20+Vagyongazd!S20+Közút!S20+Sport!S20+Közművelődés!U32+Támogatás!Z20</f>
        <v>447600</v>
      </c>
      <c r="T20" s="96">
        <f>Igazgatás!T20+Községgazd!W20+Vagyongazd!T20+Közút!T20+Sport!T20+Közművelődés!V32+Támogatás!AA20</f>
        <v>466253</v>
      </c>
      <c r="U20" s="97">
        <f>Igazgatás!U20+Községgazd!X20+Vagyongazd!U20+Közút!U20+Sport!U20+Közművelődés!W32+Támogatás!AB20</f>
        <v>344985</v>
      </c>
      <c r="V20" s="97">
        <f>Igazgatás!V20+Községgazd!Y20+Vagyongazd!V20+Közút!V20+Sport!V20+Közművelődés!X32+Támogatás!AC20</f>
        <v>384080</v>
      </c>
      <c r="W20" s="98">
        <f>Igazgatás!W20+Községgazd!Z20+Vagyongazd!W20+Közút!W20+Sport!W20+Közművelődés!Y32+Támogatás!AD20</f>
        <v>456508</v>
      </c>
      <c r="X20" s="731">
        <f>Igazgatás!X20+Községgazd!AA20+Vagyongazd!X20+Közút!X20+Sport!X20+Közművelődés!Z32+Támogatás!AE20</f>
        <v>416580</v>
      </c>
    </row>
    <row r="21" spans="1:24" s="41" customFormat="1" x14ac:dyDescent="0.25">
      <c r="A21" s="125" t="s">
        <v>147</v>
      </c>
      <c r="B21" s="53" t="s">
        <v>624</v>
      </c>
      <c r="C21" s="891" t="s">
        <v>148</v>
      </c>
      <c r="D21" s="892"/>
      <c r="E21" s="892"/>
      <c r="F21" s="691">
        <v>4135887</v>
      </c>
      <c r="G21" s="696">
        <v>4091007</v>
      </c>
      <c r="H21" s="696">
        <v>4091007</v>
      </c>
      <c r="I21" s="764">
        <f>[1]Igazgatás!I21+[1]Községgazd!I21+[1]Vagyongazd!I21+[1]Közút!I21+[1]Sport!I21+[1]Közművelődés!I33+[1]Támogatás!I21</f>
        <v>4091007</v>
      </c>
      <c r="J21" s="256">
        <f>Igazgatás!J21+Községgazd!J21+Vagyongazd!J21+Közút!J21+Sport!J21+Közművelődés!J33+Támogatás!J21</f>
        <v>4091007</v>
      </c>
      <c r="K21" s="155">
        <f>Igazgatás!K21+Községgazd!K21+Vagyongazd!K21+Közút!K21+Sport!K21+Közművelődés!K33+Támogatás!K21</f>
        <v>0</v>
      </c>
      <c r="L21" s="167">
        <f>Igazgatás!L21+Községgazd!L21+Vagyongazd!L21+Közút!L21+Sport!L21+Közművelődés!L33+Támogatás!L21</f>
        <v>4091007</v>
      </c>
      <c r="M21" s="76">
        <f>Igazgatás!M21+Községgazd!P21+Vagyongazd!M21+Közút!M21+Sport!M21+Közművelődés!O33+Támogatás!T21</f>
        <v>157118</v>
      </c>
      <c r="N21" s="13">
        <f>Igazgatás!N21+Községgazd!Q21+Vagyongazd!N21+Közút!N21+Sport!N21+Közművelődés!P33+Támogatás!U21</f>
        <v>344080</v>
      </c>
      <c r="O21" s="13">
        <f>Igazgatás!O21+Községgazd!R21+Vagyongazd!O21+Közút!O21+Sport!O21+Közművelődés!Q33+Támogatás!V21</f>
        <v>444080</v>
      </c>
      <c r="P21" s="13">
        <f>Igazgatás!P21+Községgazd!S21+Vagyongazd!P21+Közút!P21+Sport!P21+Közművelődés!R33+Támogatás!W21</f>
        <v>344080</v>
      </c>
      <c r="Q21" s="13">
        <f>Igazgatás!Q21+Községgazd!T21+Vagyongazd!Q21+Közút!Q21+Sport!Q21+Közművelődés!S33+Támogatás!X21</f>
        <v>344080</v>
      </c>
      <c r="R21" s="81">
        <f>Igazgatás!R21+Községgazd!U21+Vagyongazd!R21+Közút!R21+Sport!R21+Közművelődés!T33+Támogatás!Y21</f>
        <v>344080</v>
      </c>
      <c r="S21" s="13">
        <f>Igazgatás!S21+Községgazd!V21+Vagyongazd!S21+Közút!S21+Sport!S21+Közművelődés!U33+Támogatás!Z21</f>
        <v>393089</v>
      </c>
      <c r="T21" s="43">
        <f>Igazgatás!T21+Községgazd!W21+Vagyongazd!T21+Közút!T21+Sport!T21+Közművelődés!V33+Támogatás!AA21</f>
        <v>344080</v>
      </c>
      <c r="U21" s="81">
        <f>Igazgatás!U21+Községgazd!X21+Vagyongazd!U21+Közút!U21+Sport!U21+Közművelődés!W33+Támogatás!AB21</f>
        <v>344080</v>
      </c>
      <c r="V21" s="81">
        <f>Igazgatás!V21+Községgazd!Y21+Vagyongazd!V21+Közút!V21+Sport!V21+Közművelődés!X33+Támogatás!AC21</f>
        <v>344080</v>
      </c>
      <c r="W21" s="45">
        <f>Igazgatás!W21+Községgazd!Z21+Vagyongazd!W21+Közút!W21+Sport!W21+Közművelődés!Y33+Támogatás!AD21</f>
        <v>344080</v>
      </c>
      <c r="X21" s="730">
        <f>Igazgatás!X21+Községgazd!AA21+Vagyongazd!X21+Közút!X21+Sport!X21+Közművelődés!Z33+Támogatás!AE21</f>
        <v>344080</v>
      </c>
    </row>
    <row r="22" spans="1:24" s="41" customFormat="1" ht="25.5" customHeight="1" x14ac:dyDescent="0.25">
      <c r="A22" s="125" t="s">
        <v>149</v>
      </c>
      <c r="B22" s="53" t="s">
        <v>625</v>
      </c>
      <c r="C22" s="893" t="s">
        <v>877</v>
      </c>
      <c r="D22" s="894"/>
      <c r="E22" s="894"/>
      <c r="F22" s="691">
        <v>1132000</v>
      </c>
      <c r="G22" s="696">
        <v>737500</v>
      </c>
      <c r="H22" s="696">
        <v>700000</v>
      </c>
      <c r="I22" s="764">
        <f>[1]Igazgatás!I22+[1]Községgazd!I22+[1]Vagyongazd!I22+[1]Közút!I22+[1]Sport!I22+[1]Közművelődés!I34+[1]Támogatás!I22</f>
        <v>212000</v>
      </c>
      <c r="J22" s="256">
        <f>Igazgatás!J22+Községgazd!J22+Vagyongazd!J22+Közút!J22+Sport!J22+Közművelődés!J34+Támogatás!J22</f>
        <v>180000</v>
      </c>
      <c r="K22" s="155">
        <f>Igazgatás!K22+Községgazd!K22+Vagyongazd!K22+Közút!K22+Sport!K22+Közművelődés!K34+Támogatás!K22</f>
        <v>577500</v>
      </c>
      <c r="L22" s="167">
        <f>Igazgatás!L22+Községgazd!L22+Vagyongazd!L22+Közút!L22+Sport!L22+Közművelődés!L34+Támogatás!L22</f>
        <v>757500</v>
      </c>
      <c r="M22" s="76">
        <f>Igazgatás!M22+Községgazd!P22+Vagyongazd!M22+Közút!M22+Sport!M22+Közművelődés!O34+Támogatás!T22</f>
        <v>0</v>
      </c>
      <c r="N22" s="13">
        <f>Igazgatás!N22+Községgazd!Q22+Vagyongazd!N22+Közút!N22+Sport!N22+Közművelődés!P34+Támogatás!U22</f>
        <v>0</v>
      </c>
      <c r="O22" s="13">
        <f>Igazgatás!O22+Községgazd!R22+Vagyongazd!O22+Közút!O22+Sport!O22+Közművelődés!Q34+Támogatás!V22</f>
        <v>55000</v>
      </c>
      <c r="P22" s="13">
        <f>Igazgatás!P22+Községgazd!S22+Vagyongazd!P22+Közút!P22+Sport!P22+Közművelődés!R34+Támogatás!W22</f>
        <v>47500</v>
      </c>
      <c r="Q22" s="13">
        <f>Igazgatás!Q22+Községgazd!T22+Vagyongazd!Q22+Közút!Q22+Sport!Q22+Közművelődés!S34+Támogatás!X22</f>
        <v>85000</v>
      </c>
      <c r="R22" s="81">
        <f>Igazgatás!R22+Községgazd!U22+Vagyongazd!R22+Közút!R22+Sport!R22+Közművelődés!T34+Támogatás!Y22</f>
        <v>225000</v>
      </c>
      <c r="S22" s="13">
        <f>Igazgatás!S22+Községgazd!V22+Vagyongazd!S22+Közút!S22+Sport!S22+Közművelődés!U34+Támogatás!Z22</f>
        <v>52500</v>
      </c>
      <c r="T22" s="43">
        <f>Igazgatás!T22+Községgazd!W22+Vagyongazd!T22+Közút!T22+Sport!T22+Közművelődés!V34+Támogatás!AA22</f>
        <v>107500</v>
      </c>
      <c r="U22" s="81">
        <f>Igazgatás!U22+Községgazd!X22+Vagyongazd!U22+Közút!U22+Sport!U22+Közművelődés!W34+Támogatás!AB22</f>
        <v>0</v>
      </c>
      <c r="V22" s="81">
        <f>Igazgatás!V22+Községgazd!Y22+Vagyongazd!V22+Közút!V22+Sport!V22+Közművelődés!X34+Támogatás!AC22</f>
        <v>40000</v>
      </c>
      <c r="W22" s="45">
        <f>Igazgatás!W22+Községgazd!Z22+Vagyongazd!W22+Közút!W22+Sport!W22+Közművelődés!Y34+Támogatás!AD22</f>
        <v>92500</v>
      </c>
      <c r="X22" s="730">
        <f>Igazgatás!X22+Községgazd!AA22+Vagyongazd!X22+Közút!X22+Sport!X22+Közművelődés!Z34+Támogatás!AE22</f>
        <v>52500</v>
      </c>
    </row>
    <row r="23" spans="1:24" s="41" customFormat="1" ht="15.75" thickBot="1" x14ac:dyDescent="0.3">
      <c r="A23" s="125" t="s">
        <v>150</v>
      </c>
      <c r="B23" s="195" t="s">
        <v>626</v>
      </c>
      <c r="C23" s="936" t="s">
        <v>151</v>
      </c>
      <c r="D23" s="937"/>
      <c r="E23" s="937"/>
      <c r="F23" s="691">
        <f>[2]Igazgatás!F23+[2]Községgazd!F23+[2]Vagyongazd!F23+[2]Közút!F23+[2]Sport!F23+[2]Közművelődés!F33+[2]Támogatás!F23</f>
        <v>0</v>
      </c>
      <c r="G23" s="697">
        <v>100993</v>
      </c>
      <c r="H23" s="697">
        <v>98671</v>
      </c>
      <c r="I23" s="764">
        <f>[1]Igazgatás!I23+[1]Községgazd!I23+[1]Vagyongazd!I23+[1]Közút!I23+[1]Sport!I23+[1]Közművelődés!I35+[1]Támogatás!I23</f>
        <v>92171</v>
      </c>
      <c r="J23" s="270">
        <f>Igazgatás!J23+Községgazd!J23+Vagyongazd!J23+Közút!J23+Sport!J23+Közművelődés!J35+Támogatás!J23</f>
        <v>106499</v>
      </c>
      <c r="K23" s="196">
        <f>Igazgatás!K23+Községgazd!K23+Vagyongazd!K23+Közút!K23+Sport!K23+Közművelődés!K35+Támogatás!K23</f>
        <v>0</v>
      </c>
      <c r="L23" s="167">
        <f>Igazgatás!L23+Községgazd!L23+Vagyongazd!L23+Közút!L23+Sport!L23+Közművelődés!L35+Támogatás!L23</f>
        <v>106499</v>
      </c>
      <c r="M23" s="76">
        <f>Igazgatás!M23+Községgazd!P23+Vagyongazd!M23+Közút!M23+Sport!M23+Közművelődés!O35+Támogatás!T23</f>
        <v>1207</v>
      </c>
      <c r="N23" s="13">
        <f>Igazgatás!N23+Községgazd!Q23+Vagyongazd!N23+Közút!N23+Sport!N23+Közművelődés!P35+Támogatás!U23</f>
        <v>3111</v>
      </c>
      <c r="O23" s="13">
        <f>Igazgatás!O23+Községgazd!R23+Vagyongazd!O23+Közút!O23+Sport!O23+Közművelődés!Q35+Támogatás!V23</f>
        <v>12619</v>
      </c>
      <c r="P23" s="13">
        <f>Igazgatás!P23+Községgazd!S23+Vagyongazd!P23+Közút!P23+Sport!P23+Közművelődés!R35+Támogatás!W23</f>
        <v>2086</v>
      </c>
      <c r="Q23" s="13">
        <f>Igazgatás!Q23+Községgazd!T23+Vagyongazd!Q23+Közút!Q23+Sport!Q23+Közművelődés!S35+Támogatás!X23</f>
        <v>8779</v>
      </c>
      <c r="R23" s="81">
        <f>Igazgatás!R23+Községgazd!U23+Vagyongazd!R23+Közút!R23+Sport!R23+Közművelődés!T35+Támogatás!Y23</f>
        <v>21180</v>
      </c>
      <c r="S23" s="13">
        <f>Igazgatás!S23+Községgazd!V23+Vagyongazd!S23+Közút!S23+Sport!S23+Közművelődés!U35+Támogatás!Z23</f>
        <v>2011</v>
      </c>
      <c r="T23" s="43">
        <f>Igazgatás!T23+Községgazd!W23+Vagyongazd!T23+Közút!T23+Sport!T23+Közművelődés!V35+Támogatás!AA23</f>
        <v>14673</v>
      </c>
      <c r="U23" s="81">
        <f>Igazgatás!U23+Községgazd!X23+Vagyongazd!U23+Közút!U23+Sport!U23+Közművelődés!W35+Támogatás!AB23</f>
        <v>905</v>
      </c>
      <c r="V23" s="81">
        <f>Igazgatás!V23+Községgazd!Y23+Vagyongazd!V23+Közút!V23+Sport!V23+Közművelődés!X35+Támogatás!AC23</f>
        <v>0</v>
      </c>
      <c r="W23" s="45">
        <f>Igazgatás!W23+Községgazd!Z23+Vagyongazd!W23+Közút!W23+Sport!W23+Közművelődés!Y35+Támogatás!AD23</f>
        <v>19928</v>
      </c>
      <c r="X23" s="730">
        <f>Igazgatás!X23+Községgazd!AA23+Vagyongazd!X23+Közút!X23+Sport!X23+Közművelődés!Z35+Támogatás!AE23</f>
        <v>20000</v>
      </c>
    </row>
    <row r="24" spans="1:24" ht="15.75" thickBot="1" x14ac:dyDescent="0.3">
      <c r="A24" s="125" t="s">
        <v>966</v>
      </c>
      <c r="B24" s="83" t="s">
        <v>152</v>
      </c>
      <c r="C24" s="866" t="s">
        <v>803</v>
      </c>
      <c r="D24" s="866"/>
      <c r="E24" s="867"/>
      <c r="F24" s="686">
        <f>F25+F28+F31</f>
        <v>2175123</v>
      </c>
      <c r="G24" s="698">
        <f>G25+G28+G31</f>
        <v>2062519</v>
      </c>
      <c r="H24" s="698">
        <v>2043084</v>
      </c>
      <c r="I24" s="760">
        <f>[1]Igazgatás!I24+[1]Községgazd!I24+[1]Vagyongazd!I24+[1]Közút!I24+[1]Sport!I24+[1]Közművelődés!I36+[1]Támogatás!I24</f>
        <v>2008024.507</v>
      </c>
      <c r="J24" s="252">
        <f>Igazgatás!J24+Községgazd!J24+Vagyongazd!J24+Közút!J24+Sport!J24+Közművelődés!J36+Támogatás!J24</f>
        <v>2010705.97</v>
      </c>
      <c r="K24" s="151">
        <f>Igazgatás!K24+Községgazd!K24+Vagyongazd!K24+Közút!K24+Sport!K24+Közművelődés!K36+Támogatás!K24</f>
        <v>30000</v>
      </c>
      <c r="L24" s="163">
        <f>Igazgatás!L24+Községgazd!L24+Vagyongazd!L24+Közút!L24+Sport!L24+Közművelődés!L36+Támogatás!L24</f>
        <v>2040705.97</v>
      </c>
      <c r="M24" s="85">
        <f>Igazgatás!M24+Községgazd!P24+Vagyongazd!M24+Közút!M24+Sport!M24+Közművelődés!O36+Támogatás!T24</f>
        <v>118004</v>
      </c>
      <c r="N24" s="86">
        <f>Igazgatás!N24+Községgazd!Q24+Vagyongazd!N24+Közút!N24+Sport!N24+Közművelődés!P36+Támogatás!U24</f>
        <v>136601.52000000002</v>
      </c>
      <c r="O24" s="86">
        <f>Igazgatás!O24+Községgazd!R24+Vagyongazd!O24+Közút!O24+Sport!O24+Közművelődés!Q36+Támogatás!V24</f>
        <v>249468.3</v>
      </c>
      <c r="P24" s="86">
        <f>Igazgatás!P24+Községgazd!S24+Vagyongazd!P24+Közút!P24+Sport!P24+Közművelődés!R36+Támogatás!W24</f>
        <v>145322.29999999999</v>
      </c>
      <c r="Q24" s="86">
        <f>Igazgatás!Q24+Községgazd!T24+Vagyongazd!Q24+Közút!Q24+Sport!Q24+Közművelődés!S36+Támogatás!X24</f>
        <v>159347.29999999999</v>
      </c>
      <c r="R24" s="89">
        <f>Igazgatás!R24+Községgazd!U24+Vagyongazd!R24+Közút!R24+Sport!R24+Közművelődés!T36+Támogatás!Y24</f>
        <v>186997.3</v>
      </c>
      <c r="S24" s="86">
        <f>Igazgatás!S24+Községgazd!V24+Vagyongazd!S24+Közút!S24+Sport!S24+Közművelődés!U36+Támogatás!Z24</f>
        <v>163083.29999999999</v>
      </c>
      <c r="T24" s="88">
        <f>Igazgatás!T24+Községgazd!W24+Vagyongazd!T24+Közút!T24+Sport!T24+Közművelődés!V36+Támogatás!AA24</f>
        <v>168118.45</v>
      </c>
      <c r="U24" s="89">
        <f>Igazgatás!U24+Községgazd!X24+Vagyongazd!U24+Közút!U24+Sport!U24+Közművelődés!W36+Támogatás!AB24</f>
        <v>166453.5</v>
      </c>
      <c r="V24" s="89">
        <f>Igazgatás!V24+Községgazd!Y24+Vagyongazd!V24+Közút!V24+Sport!V24+Közművelődés!X36+Támogatás!AC24</f>
        <v>154752.59999999998</v>
      </c>
      <c r="W24" s="90">
        <f>Igazgatás!W24+Községgazd!Z24+Vagyongazd!W24+Közút!W24+Sport!W24+Közművelődés!Y36+Támogatás!AD24</f>
        <v>154232.79999999999</v>
      </c>
      <c r="X24" s="728">
        <f>Igazgatás!X24+Községgazd!AA24+Vagyongazd!X24+Közút!X24+Sport!X24+Közművelődés!Z36+Támogatás!AE24</f>
        <v>238324.6</v>
      </c>
    </row>
    <row r="25" spans="1:24" x14ac:dyDescent="0.25">
      <c r="B25" s="61"/>
      <c r="C25" s="921" t="s">
        <v>154</v>
      </c>
      <c r="D25" s="922"/>
      <c r="E25" s="922"/>
      <c r="F25" s="692">
        <v>1973567</v>
      </c>
      <c r="G25" s="699">
        <v>1878156</v>
      </c>
      <c r="H25" s="699">
        <v>1858720</v>
      </c>
      <c r="I25" s="765">
        <f>[1]Igazgatás!I25+[1]Községgazd!I25+[1]Vagyongazd!I25+[1]Közút!I25+[1]Sport!I25+[1]Közművelődés!I37+[1]Támogatás!I25</f>
        <v>1853660.12</v>
      </c>
      <c r="J25" s="253">
        <f>Igazgatás!J25+Községgazd!J25+Vagyongazd!J25+Közút!J25+Sport!J25+Közművelődés!J37+Támogatás!J25</f>
        <v>1859193.82</v>
      </c>
      <c r="K25" s="152">
        <f>Igazgatás!K25+Községgazd!K25+Vagyongazd!K25+Közút!K25+Sport!K25+Közművelődés!K37+Támogatás!K25</f>
        <v>0</v>
      </c>
      <c r="L25" s="166">
        <f>Igazgatás!L25+Községgazd!L25+Vagyongazd!L25+Közút!L25+Sport!L25+Közművelődés!L37+Támogatás!L25</f>
        <v>1859193.82</v>
      </c>
      <c r="M25" s="74">
        <f>Igazgatás!M25+Községgazd!P25+Vagyongazd!M25+Közút!M25+Sport!M25+Közművelődés!O37+Támogatás!T25</f>
        <v>107755</v>
      </c>
      <c r="N25" s="1">
        <f>Igazgatás!N25+Községgazd!Q25+Vagyongazd!N25+Közút!N25+Sport!N25+Közművelődés!P37+Támogatás!U25</f>
        <v>136601.52000000002</v>
      </c>
      <c r="O25" s="1">
        <f>Igazgatás!O25+Községgazd!R25+Vagyongazd!O25+Közút!O25+Sport!O25+Közművelődés!Q37+Támogatás!V25</f>
        <v>146807.29999999999</v>
      </c>
      <c r="P25" s="1">
        <f>Igazgatás!P25+Községgazd!S25+Vagyongazd!P25+Közút!P25+Sport!P25+Közművelődés!R37+Támogatás!W25</f>
        <v>145322.29999999999</v>
      </c>
      <c r="Q25" s="1">
        <f>Igazgatás!Q25+Községgazd!T25+Vagyongazd!Q25+Közút!Q25+Sport!Q25+Közművelődés!S37+Támogatás!X25</f>
        <v>159347.29999999999</v>
      </c>
      <c r="R25" s="80">
        <f>Igazgatás!R25+Községgazd!U25+Vagyongazd!R25+Közút!R25+Sport!R25+Közművelődés!T37+Támogatás!Y25</f>
        <v>186997.3</v>
      </c>
      <c r="S25" s="1">
        <f>Igazgatás!S25+Községgazd!V25+Vagyongazd!S25+Közút!S25+Sport!S25+Közművelődés!U37+Támogatás!Z25</f>
        <v>146312.29999999999</v>
      </c>
      <c r="T25" s="42">
        <f>Igazgatás!T25+Községgazd!W25+Vagyongazd!T25+Közút!T25+Sport!T25+Közművelődés!V37+Támogatás!AA25</f>
        <v>157202.29999999999</v>
      </c>
      <c r="U25" s="80">
        <f>Igazgatás!U25+Községgazd!X25+Vagyongazd!U25+Közút!U25+Sport!U25+Közművelődés!W37+Támogatás!AB25</f>
        <v>166453.5</v>
      </c>
      <c r="V25" s="80">
        <f>Igazgatás!V25+Községgazd!Y25+Vagyongazd!V25+Közút!V25+Sport!V25+Közművelődés!X37+Támogatás!AC25</f>
        <v>143837.6</v>
      </c>
      <c r="W25" s="44">
        <f>Igazgatás!W25+Községgazd!Z25+Vagyongazd!W25+Közút!W25+Sport!W25+Közművelődés!Y37+Támogatás!AD25</f>
        <v>154232.79999999999</v>
      </c>
      <c r="X25" s="718">
        <f>Igazgatás!X25+Községgazd!AA25+Vagyongazd!X25+Közút!X25+Sport!X25+Közművelődés!Z37+Támogatás!AE25</f>
        <v>208324.6</v>
      </c>
    </row>
    <row r="26" spans="1:24" hidden="1" x14ac:dyDescent="0.25">
      <c r="B26" s="62"/>
      <c r="C26" s="923" t="s">
        <v>155</v>
      </c>
      <c r="D26" s="924"/>
      <c r="E26" s="924"/>
      <c r="F26" s="692">
        <f>[2]Igazgatás!F26+[2]Községgazd!F26+[2]Vagyongazd!F26+[2]Közút!F26+[2]Sport!F26+[2]Közművelődés!F38+[2]Támogatás!F26</f>
        <v>0</v>
      </c>
      <c r="G26" s="700"/>
      <c r="H26" s="700"/>
      <c r="I26" s="765">
        <f>[1]Igazgatás!I26+[1]Községgazd!I26+[1]Vagyongazd!I26+[1]Közút!I26+[1]Sport!I26+[1]Közművelődés!I40+[1]Támogatás!I26</f>
        <v>0</v>
      </c>
      <c r="J26" s="254">
        <f>Igazgatás!J26+Községgazd!J26+Vagyongazd!J26+Közút!J26+Sport!J26+Közművelődés!J40+Támogatás!J26</f>
        <v>0</v>
      </c>
      <c r="K26" s="153">
        <f>Igazgatás!K26+Községgazd!K26+Vagyongazd!K26+Közút!K26+Sport!K26+Közművelődés!K40+Támogatás!K26</f>
        <v>0</v>
      </c>
      <c r="L26" s="166">
        <f>Igazgatás!L26+Községgazd!L26+Vagyongazd!L26+Közút!L26+Sport!L26+Közművelődés!L40+Támogatás!L26</f>
        <v>0</v>
      </c>
      <c r="M26" s="74">
        <f>Igazgatás!M26+Községgazd!P26+Vagyongazd!M26+Közút!M26+Sport!M26+Közművelődés!O40+Támogatás!T26</f>
        <v>0</v>
      </c>
      <c r="N26" s="1">
        <f>Igazgatás!N26+Községgazd!Q26+Vagyongazd!N26+Közút!N26+Sport!N26+Közművelődés!P40+Támogatás!U26</f>
        <v>0</v>
      </c>
      <c r="O26" s="1">
        <f>Igazgatás!O26+Községgazd!R26+Vagyongazd!O26+Közút!O26+Sport!O26+Közművelődés!Q40+Támogatás!V26</f>
        <v>0</v>
      </c>
      <c r="P26" s="1">
        <f>Igazgatás!P26+Községgazd!S26+Vagyongazd!P26+Közút!P26+Sport!P26+Közművelődés!R40+Támogatás!W26</f>
        <v>0</v>
      </c>
      <c r="Q26" s="1">
        <f>Igazgatás!Q26+Községgazd!T26+Vagyongazd!Q26+Közút!Q26+Sport!Q26+Közművelődés!S40+Támogatás!X26</f>
        <v>0</v>
      </c>
      <c r="R26" s="80">
        <f>Igazgatás!R26+Községgazd!U26+Vagyongazd!R26+Közút!R26+Sport!R26+Közművelődés!T40+Támogatás!Y26</f>
        <v>0</v>
      </c>
      <c r="S26" s="1">
        <f>Igazgatás!S26+Községgazd!V26+Vagyongazd!S26+Közút!S26+Sport!S26+Közművelődés!U40+Támogatás!Z26</f>
        <v>0</v>
      </c>
      <c r="T26" s="42">
        <f>Igazgatás!T26+Községgazd!W26+Vagyongazd!T26+Közút!T26+Sport!T26+Közművelődés!V40+Támogatás!AA26</f>
        <v>0</v>
      </c>
      <c r="U26" s="80">
        <f>Igazgatás!U26+Községgazd!X26+Vagyongazd!U26+Közút!U26+Sport!U26+Közművelődés!W40+Támogatás!AB26</f>
        <v>0</v>
      </c>
      <c r="V26" s="80">
        <f>Igazgatás!V26+Községgazd!Y26+Vagyongazd!V26+Közút!V26+Sport!V26+Közművelődés!X40+Támogatás!AC26</f>
        <v>0</v>
      </c>
      <c r="W26" s="44">
        <f>Igazgatás!W26+Községgazd!Z26+Vagyongazd!W26+Közút!W26+Sport!W26+Közművelődés!Y40+Támogatás!AD26</f>
        <v>0</v>
      </c>
      <c r="X26" s="718">
        <f>Igazgatás!X26+Községgazd!AA26+Vagyongazd!X26+Közút!X26+Sport!X26+Közművelődés!Z40+Támogatás!AE26</f>
        <v>0</v>
      </c>
    </row>
    <row r="27" spans="1:24" hidden="1" x14ac:dyDescent="0.25">
      <c r="B27" s="62"/>
      <c r="C27" s="923" t="s">
        <v>156</v>
      </c>
      <c r="D27" s="924"/>
      <c r="E27" s="924"/>
      <c r="F27" s="692">
        <f>[2]Igazgatás!F27+[2]Községgazd!F27+[2]Vagyongazd!F27+[2]Közút!F27+[2]Sport!F27+[2]Közművelődés!F39+[2]Támogatás!F27</f>
        <v>0</v>
      </c>
      <c r="G27" s="700"/>
      <c r="H27" s="700"/>
      <c r="I27" s="765">
        <f>[1]Igazgatás!I27+[1]Községgazd!I27+[1]Vagyongazd!I27+[1]Közút!I27+[1]Sport!I27+[1]Közművelődés!I41+[1]Támogatás!I27</f>
        <v>0</v>
      </c>
      <c r="J27" s="254">
        <f>Igazgatás!J27+Községgazd!J27+Vagyongazd!J27+Közút!J27+Sport!J27+Közművelődés!J41+Támogatás!J27</f>
        <v>0</v>
      </c>
      <c r="K27" s="153">
        <f>Igazgatás!K27+Községgazd!K27+Vagyongazd!K27+Közút!K27+Sport!K27+Közművelődés!K41+Támogatás!K27</f>
        <v>0</v>
      </c>
      <c r="L27" s="166">
        <f>Igazgatás!L27+Községgazd!L27+Vagyongazd!L27+Közút!L27+Sport!L27+Közművelődés!L41+Támogatás!L27</f>
        <v>0</v>
      </c>
      <c r="M27" s="74">
        <f>Igazgatás!M27+Községgazd!P27+Vagyongazd!M27+Közút!M27+Sport!M27+Közművelődés!O41+Támogatás!T27</f>
        <v>0</v>
      </c>
      <c r="N27" s="1">
        <f>Igazgatás!N27+Községgazd!Q27+Vagyongazd!N27+Közút!N27+Sport!N27+Közművelődés!P41+Támogatás!U27</f>
        <v>0</v>
      </c>
      <c r="O27" s="1">
        <f>Igazgatás!O27+Községgazd!R27+Vagyongazd!O27+Közút!O27+Sport!O27+Közművelődés!Q41+Támogatás!V27</f>
        <v>0</v>
      </c>
      <c r="P27" s="1">
        <f>Igazgatás!P27+Községgazd!S27+Vagyongazd!P27+Közút!P27+Sport!P27+Közművelődés!R41+Támogatás!W27</f>
        <v>0</v>
      </c>
      <c r="Q27" s="1">
        <f>Igazgatás!Q27+Községgazd!T27+Vagyongazd!Q27+Közút!Q27+Sport!Q27+Közművelődés!S41+Támogatás!X27</f>
        <v>0</v>
      </c>
      <c r="R27" s="80">
        <f>Igazgatás!R27+Községgazd!U27+Vagyongazd!R27+Közút!R27+Sport!R27+Közművelődés!T41+Támogatás!Y27</f>
        <v>0</v>
      </c>
      <c r="S27" s="1">
        <f>Igazgatás!S27+Községgazd!V27+Vagyongazd!S27+Közút!S27+Sport!S27+Közművelődés!U41+Támogatás!Z27</f>
        <v>0</v>
      </c>
      <c r="T27" s="42">
        <f>Igazgatás!T27+Községgazd!W27+Vagyongazd!T27+Közút!T27+Sport!T27+Közművelődés!V41+Támogatás!AA27</f>
        <v>0</v>
      </c>
      <c r="U27" s="80">
        <f>Igazgatás!U27+Községgazd!X27+Vagyongazd!U27+Közút!U27+Sport!U27+Közművelődés!W41+Támogatás!AB27</f>
        <v>0</v>
      </c>
      <c r="V27" s="80">
        <f>Igazgatás!V27+Községgazd!Y27+Vagyongazd!V27+Közút!V27+Sport!V27+Közművelődés!X41+Támogatás!AC27</f>
        <v>0</v>
      </c>
      <c r="W27" s="44">
        <f>Igazgatás!W27+Községgazd!Z27+Vagyongazd!W27+Közút!W27+Sport!W27+Közművelődés!Y41+Támogatás!AD27</f>
        <v>0</v>
      </c>
      <c r="X27" s="718">
        <f>Igazgatás!X27+Községgazd!AA27+Vagyongazd!X27+Közút!X27+Sport!X27+Közművelődés!Z41+Támogatás!AE27</f>
        <v>0</v>
      </c>
    </row>
    <row r="28" spans="1:24" x14ac:dyDescent="0.25">
      <c r="B28" s="62"/>
      <c r="C28" s="923" t="s">
        <v>157</v>
      </c>
      <c r="D28" s="924"/>
      <c r="E28" s="924"/>
      <c r="F28" s="692">
        <v>110094</v>
      </c>
      <c r="G28" s="700">
        <v>97277</v>
      </c>
      <c r="H28" s="700">
        <v>97278</v>
      </c>
      <c r="I28" s="765">
        <f>[1]Igazgatás!I28+[1]Községgazd!I28+[1]Vagyongazd!I28+[1]Közút!I28+[1]Sport!I28+[1]Közművelődés!I42+[1]Támogatás!I28</f>
        <v>77277.842000000004</v>
      </c>
      <c r="J28" s="254">
        <f>Igazgatás!J28+Községgazd!J28+Vagyongazd!J28+Közút!J28+Sport!J28+Közművelődés!J42+Támogatás!J28</f>
        <v>75900.899999999994</v>
      </c>
      <c r="K28" s="153">
        <f>Igazgatás!K28+Községgazd!K28+Vagyongazd!K28+Közút!K28+Sport!K28+Közművelődés!K42+Támogatás!K28</f>
        <v>20000</v>
      </c>
      <c r="L28" s="166">
        <f>Igazgatás!L28+Községgazd!L28+Vagyongazd!L28+Közút!L28+Sport!L28+Közművelődés!L42+Támogatás!L28</f>
        <v>95900.9</v>
      </c>
      <c r="M28" s="74">
        <f>Igazgatás!M28+Községgazd!P28+Vagyongazd!M28+Közút!M28+Sport!M28+Közművelődés!O42+Támogatás!T28</f>
        <v>5263</v>
      </c>
      <c r="N28" s="1">
        <f>Igazgatás!N28+Községgazd!Q28+Vagyongazd!N28+Közút!N28+Sport!N28+Közművelődés!P42+Támogatás!U28</f>
        <v>0</v>
      </c>
      <c r="O28" s="1">
        <f>Igazgatás!O28+Községgazd!R28+Vagyongazd!O28+Közút!O28+Sport!O28+Közművelődés!Q42+Támogatás!V28</f>
        <v>49561</v>
      </c>
      <c r="P28" s="1">
        <f>Igazgatás!P28+Községgazd!S28+Vagyongazd!P28+Közút!P28+Sport!P28+Közművelődés!R42+Támogatás!W28</f>
        <v>0</v>
      </c>
      <c r="Q28" s="1">
        <f>Igazgatás!Q28+Községgazd!T28+Vagyongazd!Q28+Közút!Q28+Sport!Q28+Közművelődés!S42+Támogatás!X28</f>
        <v>0</v>
      </c>
      <c r="R28" s="80">
        <f>Igazgatás!R28+Községgazd!U28+Vagyongazd!R28+Közút!R28+Sport!R28+Közművelődés!T42+Támogatás!Y28</f>
        <v>0</v>
      </c>
      <c r="S28" s="1">
        <f>Igazgatás!S28+Községgazd!V28+Vagyongazd!S28+Közút!S28+Sport!S28+Közművelődés!U42+Támogatás!Z28</f>
        <v>8096</v>
      </c>
      <c r="T28" s="42">
        <f>Igazgatás!T28+Községgazd!W28+Vagyongazd!T28+Közút!T28+Sport!T28+Közművelődés!V42+Támogatás!AA28</f>
        <v>6490.9</v>
      </c>
      <c r="U28" s="80">
        <f>Igazgatás!U28+Községgazd!X28+Vagyongazd!U28+Közút!U28+Sport!U28+Közművelődés!W42+Támogatás!AB28</f>
        <v>0</v>
      </c>
      <c r="V28" s="80">
        <f>Igazgatás!V28+Községgazd!Y28+Vagyongazd!V28+Közút!V28+Sport!V28+Közművelődés!X42+Támogatás!AC28</f>
        <v>6490</v>
      </c>
      <c r="W28" s="44">
        <f>Igazgatás!W28+Községgazd!Z28+Vagyongazd!W28+Közút!W28+Sport!W28+Közművelődés!Y42+Támogatás!AD28</f>
        <v>0</v>
      </c>
      <c r="X28" s="718">
        <f>Igazgatás!X28+Községgazd!AA28+Vagyongazd!X28+Közút!X28+Sport!X28+Közművelődés!Z42+Támogatás!AE28</f>
        <v>20000</v>
      </c>
    </row>
    <row r="29" spans="1:24" hidden="1" x14ac:dyDescent="0.25">
      <c r="B29" s="62"/>
      <c r="C29" s="923" t="s">
        <v>158</v>
      </c>
      <c r="D29" s="924"/>
      <c r="E29" s="924"/>
      <c r="F29" s="692">
        <f>[2]Igazgatás!F29+[2]Községgazd!F29+[2]Vagyongazd!F29+[2]Közút!F29+[2]Sport!F29+[2]Közművelődés!F43+[2]Támogatás!F29</f>
        <v>0</v>
      </c>
      <c r="G29" s="700"/>
      <c r="H29" s="700"/>
      <c r="I29" s="765">
        <f>[1]Igazgatás!I29+[1]Községgazd!I29+[1]Vagyongazd!I29+[1]Közút!I29+[1]Sport!I29+[1]Közművelődés!I45+[1]Támogatás!I29</f>
        <v>0</v>
      </c>
      <c r="J29" s="254">
        <f>Igazgatás!J29+Községgazd!J29+Vagyongazd!J29+Közút!J29+Sport!J29+Közművelődés!J45+Támogatás!J29</f>
        <v>0</v>
      </c>
      <c r="K29" s="153">
        <f>Igazgatás!K29+Községgazd!K29+Vagyongazd!K29+Közút!K29+Sport!K29+Közművelődés!K45+Támogatás!K29</f>
        <v>0</v>
      </c>
      <c r="L29" s="166">
        <f>Igazgatás!L29+Községgazd!L29+Vagyongazd!L29+Közút!L29+Sport!L29+Közművelődés!L45+Támogatás!L29</f>
        <v>0</v>
      </c>
      <c r="M29" s="74">
        <f>Igazgatás!M29+Községgazd!P29+Vagyongazd!M29+Közút!M29+Sport!M29+Közművelődés!O45+Támogatás!T29</f>
        <v>0</v>
      </c>
      <c r="N29" s="1">
        <f>Igazgatás!N29+Községgazd!Q29+Vagyongazd!N29+Közút!N29+Sport!N29+Közművelődés!P45+Támogatás!U29</f>
        <v>0</v>
      </c>
      <c r="O29" s="1">
        <f>Igazgatás!O29+Községgazd!R29+Vagyongazd!O29+Közút!O29+Sport!O29+Közművelődés!Q45+Támogatás!V29</f>
        <v>0</v>
      </c>
      <c r="P29" s="1">
        <f>Igazgatás!P29+Községgazd!S29+Vagyongazd!P29+Közút!P29+Sport!P29+Közművelődés!R45+Támogatás!W29</f>
        <v>0</v>
      </c>
      <c r="Q29" s="1">
        <f>Igazgatás!Q29+Községgazd!T29+Vagyongazd!Q29+Közút!Q29+Sport!Q29+Közművelődés!S45+Támogatás!X29</f>
        <v>0</v>
      </c>
      <c r="R29" s="80">
        <f>Igazgatás!R29+Községgazd!U29+Vagyongazd!R29+Közút!R29+Sport!R29+Közművelődés!T45+Támogatás!Y29</f>
        <v>0</v>
      </c>
      <c r="S29" s="1">
        <f>Igazgatás!S29+Községgazd!V29+Vagyongazd!S29+Közút!S29+Sport!S29+Közművelődés!U45+Támogatás!Z29</f>
        <v>0</v>
      </c>
      <c r="T29" s="42">
        <f>Igazgatás!T29+Községgazd!W29+Vagyongazd!T29+Közút!T29+Sport!T29+Közművelődés!V45+Támogatás!AA29</f>
        <v>0</v>
      </c>
      <c r="U29" s="80">
        <f>Igazgatás!U29+Községgazd!X29+Vagyongazd!U29+Közút!U29+Sport!U29+Közművelődés!W45+Támogatás!AB29</f>
        <v>0</v>
      </c>
      <c r="V29" s="80">
        <f>Igazgatás!V29+Községgazd!Y29+Vagyongazd!V29+Közút!V29+Sport!V29+Közművelődés!X45+Támogatás!AC29</f>
        <v>0</v>
      </c>
      <c r="W29" s="44">
        <f>Igazgatás!W29+Községgazd!Z29+Vagyongazd!W29+Közút!W29+Sport!W29+Közművelődés!Y45+Támogatás!AD29</f>
        <v>0</v>
      </c>
      <c r="X29" s="718">
        <f>Igazgatás!X29+Községgazd!AA29+Vagyongazd!X29+Közút!X29+Sport!X29+Közművelődés!Z45+Támogatás!AE29</f>
        <v>0</v>
      </c>
    </row>
    <row r="30" spans="1:24" hidden="1" x14ac:dyDescent="0.25">
      <c r="B30" s="62"/>
      <c r="C30" s="923" t="s">
        <v>159</v>
      </c>
      <c r="D30" s="924"/>
      <c r="E30" s="924"/>
      <c r="F30" s="692">
        <f>[2]Igazgatás!F30+[2]Községgazd!F30+[2]Vagyongazd!F30+[2]Közút!F30+[2]Sport!F30+[2]Közművelődés!F44+[2]Támogatás!F30</f>
        <v>0</v>
      </c>
      <c r="G30" s="700"/>
      <c r="H30" s="700"/>
      <c r="I30" s="765">
        <f>[1]Igazgatás!I30+[1]Községgazd!I30+[1]Vagyongazd!I30+[1]Közút!I30+[1]Sport!I30+[1]Közművelődés!I46+[1]Támogatás!I30</f>
        <v>0</v>
      </c>
      <c r="J30" s="254">
        <f>Igazgatás!J30+Községgazd!J30+Vagyongazd!J30+Közút!J30+Sport!J30+Közművelődés!J46+Támogatás!J30</f>
        <v>0</v>
      </c>
      <c r="K30" s="153">
        <f>Igazgatás!K30+Községgazd!K30+Vagyongazd!K30+Közút!K30+Sport!K30+Közművelődés!K46+Támogatás!K30</f>
        <v>0</v>
      </c>
      <c r="L30" s="166">
        <f>Igazgatás!L30+Községgazd!L30+Vagyongazd!L30+Közút!L30+Sport!L30+Közművelődés!L46+Támogatás!L30</f>
        <v>0</v>
      </c>
      <c r="M30" s="74">
        <f>Igazgatás!M30+Községgazd!P30+Vagyongazd!M30+Közút!M30+Sport!M30+Közművelődés!O46+Támogatás!T30</f>
        <v>0</v>
      </c>
      <c r="N30" s="1">
        <f>Igazgatás!N30+Községgazd!Q30+Vagyongazd!N30+Közút!N30+Sport!N30+Közművelődés!P46+Támogatás!U30</f>
        <v>0</v>
      </c>
      <c r="O30" s="1">
        <f>Igazgatás!O30+Községgazd!R30+Vagyongazd!O30+Közút!O30+Sport!O30+Közművelődés!Q46+Támogatás!V30</f>
        <v>0</v>
      </c>
      <c r="P30" s="1">
        <f>Igazgatás!P30+Községgazd!S30+Vagyongazd!P30+Közút!P30+Sport!P30+Közművelődés!R46+Támogatás!W30</f>
        <v>0</v>
      </c>
      <c r="Q30" s="1">
        <f>Igazgatás!Q30+Községgazd!T30+Vagyongazd!Q30+Közút!Q30+Sport!Q30+Közművelődés!S46+Támogatás!X30</f>
        <v>0</v>
      </c>
      <c r="R30" s="80">
        <f>Igazgatás!R30+Községgazd!U30+Vagyongazd!R30+Közút!R30+Sport!R30+Közművelődés!T46+Támogatás!Y30</f>
        <v>0</v>
      </c>
      <c r="S30" s="1">
        <f>Igazgatás!S30+Községgazd!V30+Vagyongazd!S30+Közút!S30+Sport!S30+Közművelődés!U46+Támogatás!Z30</f>
        <v>0</v>
      </c>
      <c r="T30" s="42">
        <f>Igazgatás!T30+Községgazd!W30+Vagyongazd!T30+Közút!T30+Sport!T30+Közművelődés!V46+Támogatás!AA30</f>
        <v>0</v>
      </c>
      <c r="U30" s="80">
        <f>Igazgatás!U30+Községgazd!X30+Vagyongazd!U30+Közút!U30+Sport!U30+Közművelődés!W46+Támogatás!AB30</f>
        <v>0</v>
      </c>
      <c r="V30" s="80">
        <f>Igazgatás!V30+Községgazd!Y30+Vagyongazd!V30+Közút!V30+Sport!V30+Közművelődés!X46+Támogatás!AC30</f>
        <v>0</v>
      </c>
      <c r="W30" s="44">
        <f>Igazgatás!W30+Községgazd!Z30+Vagyongazd!W30+Közút!W30+Sport!W30+Közművelődés!Y46+Támogatás!AD30</f>
        <v>0</v>
      </c>
      <c r="X30" s="718">
        <f>Igazgatás!X30+Községgazd!AA30+Vagyongazd!X30+Közút!X30+Sport!X30+Közművelődés!Z46+Támogatás!AE30</f>
        <v>0</v>
      </c>
    </row>
    <row r="31" spans="1:24" ht="15.75" thickBot="1" x14ac:dyDescent="0.3">
      <c r="B31" s="63"/>
      <c r="C31" s="925" t="s">
        <v>160</v>
      </c>
      <c r="D31" s="926"/>
      <c r="E31" s="926"/>
      <c r="F31" s="692">
        <v>91462</v>
      </c>
      <c r="G31" s="701">
        <v>87086</v>
      </c>
      <c r="H31" s="701">
        <v>87087</v>
      </c>
      <c r="I31" s="765">
        <f>[1]Igazgatás!I31+[1]Községgazd!I31+[1]Vagyongazd!I31+[1]Közút!I31+[1]Sport!I31+[1]Közművelődés!I47+[1]Támogatás!I31</f>
        <v>77086.544999999998</v>
      </c>
      <c r="J31" s="255">
        <f>Igazgatás!J31+Községgazd!J31+Vagyongazd!J31+Közút!J31+Sport!J31+Közművelődés!J47+Támogatás!J31</f>
        <v>75611.25</v>
      </c>
      <c r="K31" s="154">
        <f>Igazgatás!K31+Községgazd!K31+Vagyongazd!K31+Közút!K31+Sport!K31+Közművelődés!K47+Támogatás!K31</f>
        <v>10000</v>
      </c>
      <c r="L31" s="166">
        <f>Igazgatás!L31+Községgazd!L31+Vagyongazd!L31+Közút!L31+Sport!L31+Közművelődés!L47+Támogatás!L31</f>
        <v>85611.25</v>
      </c>
      <c r="M31" s="74">
        <f>Igazgatás!M31+Községgazd!P31+Vagyongazd!M31+Közút!M31+Sport!M31+Közművelődés!O47+Támogatás!T31</f>
        <v>4986</v>
      </c>
      <c r="N31" s="1">
        <f>Igazgatás!N31+Községgazd!Q31+Vagyongazd!N31+Közút!N31+Sport!N31+Közművelődés!P47+Támogatás!U31</f>
        <v>0</v>
      </c>
      <c r="O31" s="1">
        <f>Igazgatás!O31+Községgazd!R31+Vagyongazd!O31+Közút!O31+Sport!O31+Közművelődés!Q47+Támogatás!V31</f>
        <v>53100</v>
      </c>
      <c r="P31" s="1">
        <f>Igazgatás!P31+Községgazd!S31+Vagyongazd!P31+Közút!P31+Sport!P31+Közművelődés!R47+Támogatás!W31</f>
        <v>0</v>
      </c>
      <c r="Q31" s="1">
        <f>Igazgatás!Q31+Községgazd!T31+Vagyongazd!Q31+Közút!Q31+Sport!Q31+Közművelődés!S47+Támogatás!X31</f>
        <v>0</v>
      </c>
      <c r="R31" s="80">
        <f>Igazgatás!R31+Községgazd!U31+Vagyongazd!R31+Közút!R31+Sport!R31+Közművelődés!T47+Támogatás!Y31</f>
        <v>0</v>
      </c>
      <c r="S31" s="1">
        <f>Igazgatás!S31+Községgazd!V31+Vagyongazd!S31+Közút!S31+Sport!S31+Közművelődés!U47+Támogatás!Z31</f>
        <v>8675</v>
      </c>
      <c r="T31" s="42">
        <f>Igazgatás!T31+Községgazd!W31+Vagyongazd!T31+Közút!T31+Sport!T31+Közművelődés!V47+Támogatás!AA31</f>
        <v>4425.25</v>
      </c>
      <c r="U31" s="80">
        <f>Igazgatás!U31+Községgazd!X31+Vagyongazd!U31+Közút!U31+Sport!U31+Közművelődés!W47+Támogatás!AB31</f>
        <v>0</v>
      </c>
      <c r="V31" s="80">
        <f>Igazgatás!V31+Községgazd!Y31+Vagyongazd!V31+Közút!V31+Sport!V31+Közművelődés!X47+Támogatás!AC31</f>
        <v>4425</v>
      </c>
      <c r="W31" s="44">
        <f>Igazgatás!W31+Községgazd!Z31+Vagyongazd!W31+Közút!W31+Sport!W31+Közművelődés!Y47+Támogatás!AD31</f>
        <v>0</v>
      </c>
      <c r="X31" s="718">
        <f>Igazgatás!X31+Községgazd!AA31+Vagyongazd!X31+Közút!X31+Sport!X31+Közművelődés!Z47+Támogatás!AE31</f>
        <v>10000</v>
      </c>
    </row>
    <row r="32" spans="1:24" ht="15.75" thickBot="1" x14ac:dyDescent="0.3">
      <c r="B32" s="83" t="s">
        <v>161</v>
      </c>
      <c r="C32" s="867" t="s">
        <v>162</v>
      </c>
      <c r="D32" s="875"/>
      <c r="E32" s="875"/>
      <c r="F32" s="686">
        <f>F33+F37+F40+F50+F53</f>
        <v>11096576.5024</v>
      </c>
      <c r="G32" s="698">
        <f>G33+G37+G40+G50+G53</f>
        <v>10615668</v>
      </c>
      <c r="H32" s="698">
        <f>H33+H37+H40+H50+H53</f>
        <v>10762496</v>
      </c>
      <c r="I32" s="760">
        <f>[1]Igazgatás!I32+[1]Községgazd!I32+[1]Vagyongazd!I32+[1]Közút!I32+[1]Sport!I32+[1]Közművelődés!I50+[1]Támogatás!I32</f>
        <v>10577658.370000001</v>
      </c>
      <c r="J32" s="252">
        <f>Igazgatás!J32+Községgazd!J32+Vagyongazd!J32+Közút!J32+Sport!J32+Közművelődés!J50+Támogatás!J32</f>
        <v>10418263.120000001</v>
      </c>
      <c r="K32" s="151">
        <f>Igazgatás!K32+Községgazd!K32+Vagyongazd!K32+Közút!K32+Sport!K32+Közművelődés!K50+Támogatás!K32</f>
        <v>134260</v>
      </c>
      <c r="L32" s="163">
        <f>Igazgatás!L32+Községgazd!L32+Vagyongazd!L32+Közút!L32+Sport!L32+Közművelődés!L50+Támogatás!L32</f>
        <v>10552523.120000001</v>
      </c>
      <c r="M32" s="85">
        <f>Igazgatás!M32+Községgazd!P32+Vagyongazd!M32+Közút!M32+Sport!M32+Közművelődés!O50+Támogatás!T32</f>
        <v>304744</v>
      </c>
      <c r="N32" s="86">
        <f>Igazgatás!N32+Községgazd!Q32+Vagyongazd!N32+Közút!N32+Sport!N32+Közművelődés!P50+Támogatás!U32</f>
        <v>390991</v>
      </c>
      <c r="O32" s="86">
        <f>Igazgatás!O32+Községgazd!R32+Vagyongazd!O32+Közút!O32+Sport!O32+Közművelődés!Q50+Támogatás!V32</f>
        <v>364364.12</v>
      </c>
      <c r="P32" s="86">
        <f>Igazgatás!P32+Községgazd!S32+Vagyongazd!P32+Közút!P32+Sport!P32+Közművelődés!R50+Támogatás!W32</f>
        <v>838850</v>
      </c>
      <c r="Q32" s="86">
        <f>Igazgatás!Q32+Községgazd!T32+Vagyongazd!Q32+Közút!Q32+Sport!Q32+Közművelődés!S50+Támogatás!X32</f>
        <v>757794</v>
      </c>
      <c r="R32" s="89">
        <f>Igazgatás!R32+Községgazd!U32+Vagyongazd!R32+Közút!R32+Sport!R32+Közművelődés!T50+Támogatás!Y32</f>
        <v>858458</v>
      </c>
      <c r="S32" s="86">
        <f>Igazgatás!S32+Községgazd!V32+Vagyongazd!S32+Közút!S32+Sport!S32+Közművelődés!U50+Támogatás!Z32</f>
        <v>592419</v>
      </c>
      <c r="T32" s="88">
        <f>Igazgatás!T32+Községgazd!W32+Vagyongazd!T32+Közút!T32+Sport!T32+Közművelődés!V50+Támogatás!AA32</f>
        <v>674826</v>
      </c>
      <c r="U32" s="89">
        <f>Igazgatás!U32+Községgazd!X32+Vagyongazd!U32+Közút!U32+Sport!U32+Közművelődés!W50+Támogatás!AB32</f>
        <v>651571</v>
      </c>
      <c r="V32" s="89">
        <f>Igazgatás!V32+Községgazd!Y32+Vagyongazd!V32+Közút!V32+Sport!V32+Közművelődés!X50+Támogatás!AC32</f>
        <v>771945</v>
      </c>
      <c r="W32" s="90">
        <f>Igazgatás!W32+Községgazd!Z32+Vagyongazd!W32+Közút!W32+Sport!W32+Közművelődés!Y50+Támogatás!AD32</f>
        <v>1004671</v>
      </c>
      <c r="X32" s="728">
        <f>Igazgatás!X32+Községgazd!AA32+Vagyongazd!X32+Közút!X32+Sport!X32+Közművelődés!Z50+Támogatás!AE32</f>
        <v>3341890</v>
      </c>
    </row>
    <row r="33" spans="1:24" x14ac:dyDescent="0.25">
      <c r="B33" s="122" t="s">
        <v>627</v>
      </c>
      <c r="C33" s="868" t="s">
        <v>163</v>
      </c>
      <c r="D33" s="869"/>
      <c r="E33" s="869"/>
      <c r="F33" s="687">
        <f>F34+F35</f>
        <v>867540</v>
      </c>
      <c r="G33" s="702">
        <f>G34+G35</f>
        <v>664734</v>
      </c>
      <c r="H33" s="702">
        <f>H34+H35</f>
        <v>727682</v>
      </c>
      <c r="I33" s="761">
        <f>[1]Igazgatás!I33+[1]Községgazd!I33+[1]Vagyongazd!I33+[1]Közút!I33+[1]Sport!I33+[1]Közművelődés!I51+[1]Támogatás!I33</f>
        <v>691771</v>
      </c>
      <c r="J33" s="248">
        <f>Igazgatás!J33+Községgazd!J33+Vagyongazd!J33+Közút!J33+Sport!J33+Közművelődés!J51+Támogatás!J33</f>
        <v>623708</v>
      </c>
      <c r="K33" s="147">
        <f>Igazgatás!K33+Községgazd!K33+Vagyongazd!K33+Közút!K33+Sport!K33+Közművelődés!K51+Támogatás!K33</f>
        <v>1000</v>
      </c>
      <c r="L33" s="164">
        <f>Igazgatás!L33+Községgazd!L33+Vagyongazd!L33+Közút!L33+Sport!L33+Közművelődés!L51+Támogatás!L33</f>
        <v>624708</v>
      </c>
      <c r="M33" s="116">
        <f>Igazgatás!M33+Községgazd!P33+Vagyongazd!M33+Közút!M33+Sport!M33+Közművelődés!O51+Támogatás!T33</f>
        <v>33818</v>
      </c>
      <c r="N33" s="117">
        <f>Igazgatás!N33+Községgazd!Q33+Vagyongazd!N33+Közút!N33+Sport!N33+Közművelődés!P51+Támogatás!U33</f>
        <v>59847</v>
      </c>
      <c r="O33" s="117">
        <f>Igazgatás!O33+Községgazd!R33+Vagyongazd!O33+Közút!O33+Sport!O33+Közművelődés!Q51+Támogatás!V33</f>
        <v>40404</v>
      </c>
      <c r="P33" s="117">
        <f>Igazgatás!P33+Községgazd!S33+Vagyongazd!P33+Közút!P33+Sport!P33+Közművelődés!R51+Támogatás!W33</f>
        <v>85599</v>
      </c>
      <c r="Q33" s="117">
        <f>Igazgatás!Q33+Községgazd!T33+Vagyongazd!Q33+Közút!Q33+Sport!Q33+Közművelődés!S51+Támogatás!X33</f>
        <v>49347</v>
      </c>
      <c r="R33" s="120">
        <f>Igazgatás!R33+Községgazd!U33+Vagyongazd!R33+Közút!R33+Sport!R33+Közművelődés!T51+Támogatás!Y33</f>
        <v>32914</v>
      </c>
      <c r="S33" s="117">
        <f>Igazgatás!S33+Községgazd!V33+Vagyongazd!S33+Közút!S33+Sport!S33+Közművelődés!U51+Támogatás!Z33</f>
        <v>25984</v>
      </c>
      <c r="T33" s="119">
        <f>Igazgatás!T33+Községgazd!W33+Vagyongazd!T33+Közút!T33+Sport!T33+Közművelődés!V51+Támogatás!AA33</f>
        <v>72416</v>
      </c>
      <c r="U33" s="120">
        <f>Igazgatás!U33+Községgazd!X33+Vagyongazd!U33+Közút!U33+Sport!U33+Közművelődés!W51+Támogatás!AB33</f>
        <v>42402</v>
      </c>
      <c r="V33" s="120">
        <f>Igazgatás!V33+Községgazd!Y33+Vagyongazd!V33+Közút!V33+Sport!V33+Közművelődés!X51+Támogatás!AC33</f>
        <v>33459</v>
      </c>
      <c r="W33" s="121">
        <f>Igazgatás!W33+Községgazd!Z33+Vagyongazd!W33+Közút!W33+Sport!W33+Közművelődés!Y51+Támogatás!AD33</f>
        <v>3937</v>
      </c>
      <c r="X33" s="729">
        <f>Igazgatás!X33+Községgazd!AA33+Vagyongazd!X33+Közút!X33+Sport!X33+Közművelődés!Z51+Támogatás!AE33</f>
        <v>144581</v>
      </c>
    </row>
    <row r="34" spans="1:24" s="41" customFormat="1" x14ac:dyDescent="0.25">
      <c r="A34" s="125" t="s">
        <v>164</v>
      </c>
      <c r="B34" s="53" t="s">
        <v>628</v>
      </c>
      <c r="C34" s="891" t="s">
        <v>165</v>
      </c>
      <c r="D34" s="892"/>
      <c r="E34" s="892"/>
      <c r="F34" s="691">
        <v>35000</v>
      </c>
      <c r="G34" s="696">
        <v>15000</v>
      </c>
      <c r="H34" s="696">
        <v>37500</v>
      </c>
      <c r="I34" s="764">
        <f>[1]Igazgatás!I34+[1]Községgazd!I34+[1]Vagyongazd!I34+[1]Közút!I34+[1]Sport!I34+[1]Közművelődés!I52+[1]Támogatás!I34</f>
        <v>37500</v>
      </c>
      <c r="J34" s="256">
        <f>Igazgatás!J34+Községgazd!J34+Vagyongazd!J34+Közút!J34+Sport!J34+Közművelődés!J52+Támogatás!J34</f>
        <v>37500</v>
      </c>
      <c r="K34" s="155">
        <f>Igazgatás!K34+Községgazd!K34+Vagyongazd!K34+Közút!K34+Sport!K34+Közművelődés!K52+Támogatás!K34</f>
        <v>0</v>
      </c>
      <c r="L34" s="167">
        <f>Igazgatás!L34+Községgazd!L34+Vagyongazd!L34+Közút!L34+Sport!L34+Közművelődés!L52+Támogatás!L34</f>
        <v>37500</v>
      </c>
      <c r="M34" s="76">
        <f>Igazgatás!M34+Községgazd!P34+Vagyongazd!M34+Közút!M34+Sport!M34+Közművelődés!O52+Támogatás!T34</f>
        <v>0</v>
      </c>
      <c r="N34" s="13">
        <f>Igazgatás!N34+Községgazd!Q34+Vagyongazd!N34+Közút!N34+Sport!N34+Közművelődés!P52+Támogatás!U34</f>
        <v>0</v>
      </c>
      <c r="O34" s="13">
        <f>Igazgatás!O34+Községgazd!R34+Vagyongazd!O34+Közút!O34+Sport!O34+Közművelődés!Q52+Támogatás!V34</f>
        <v>0</v>
      </c>
      <c r="P34" s="13">
        <f>Igazgatás!P34+Községgazd!S34+Vagyongazd!P34+Közút!P34+Sport!P34+Közművelődés!R52+Támogatás!W34</f>
        <v>0</v>
      </c>
      <c r="Q34" s="13">
        <f>Igazgatás!Q34+Községgazd!T34+Vagyongazd!Q34+Közút!Q34+Sport!Q34+Közművelődés!S52+Támogatás!X34</f>
        <v>0</v>
      </c>
      <c r="R34" s="81">
        <f>Igazgatás!R34+Községgazd!U34+Vagyongazd!R34+Közút!R34+Sport!R34+Közművelődés!T52+Támogatás!Y34</f>
        <v>0</v>
      </c>
      <c r="S34" s="13">
        <f>Igazgatás!S34+Községgazd!V34+Vagyongazd!S34+Közút!S34+Sport!S34+Közművelődés!U52+Támogatás!Z34</f>
        <v>0</v>
      </c>
      <c r="T34" s="43">
        <f>Igazgatás!T34+Községgazd!W34+Vagyongazd!T34+Közút!T34+Sport!T34+Közművelődés!V52+Támogatás!AA34</f>
        <v>22500</v>
      </c>
      <c r="U34" s="81">
        <f>Igazgatás!U34+Községgazd!X34+Vagyongazd!U34+Közút!U34+Sport!U34+Közművelődés!W52+Támogatás!AB34</f>
        <v>15000</v>
      </c>
      <c r="V34" s="81">
        <f>Igazgatás!V34+Községgazd!Y34+Vagyongazd!V34+Közút!V34+Sport!V34+Közművelődés!X52+Támogatás!AC34</f>
        <v>0</v>
      </c>
      <c r="W34" s="45">
        <f>Igazgatás!W34+Községgazd!Z34+Vagyongazd!W34+Közút!W34+Sport!W34+Közművelődés!Y52+Támogatás!AD34</f>
        <v>0</v>
      </c>
      <c r="X34" s="730">
        <f>Igazgatás!X34+Községgazd!AA34+Vagyongazd!X34+Közút!X34+Sport!X34+Közművelődés!Z52+Támogatás!AE34</f>
        <v>0</v>
      </c>
    </row>
    <row r="35" spans="1:24" s="41" customFormat="1" x14ac:dyDescent="0.25">
      <c r="A35" s="125" t="s">
        <v>166</v>
      </c>
      <c r="B35" s="53" t="s">
        <v>629</v>
      </c>
      <c r="C35" s="891" t="s">
        <v>167</v>
      </c>
      <c r="D35" s="892"/>
      <c r="E35" s="892"/>
      <c r="F35" s="691">
        <v>832540</v>
      </c>
      <c r="G35" s="696">
        <v>649734</v>
      </c>
      <c r="H35" s="696">
        <v>690182</v>
      </c>
      <c r="I35" s="764">
        <f>[1]Igazgatás!I35+[1]Községgazd!I35+[1]Vagyongazd!I35+[1]Közút!I35+[1]Sport!I35+[1]Közművelődés!I53+[1]Támogatás!I35</f>
        <v>654271</v>
      </c>
      <c r="J35" s="256">
        <f>Igazgatás!J35+Községgazd!J35+Vagyongazd!J35+Közút!J35+Sport!J35+Közművelődés!J53+Támogatás!J35</f>
        <v>586208</v>
      </c>
      <c r="K35" s="155">
        <f>Igazgatás!K35+Községgazd!K35+Vagyongazd!K35+Közút!K35+Sport!K35+Közművelődés!K53+Támogatás!K35</f>
        <v>1000</v>
      </c>
      <c r="L35" s="167">
        <f>Igazgatás!L35+Községgazd!L35+Vagyongazd!L35+Közút!L35+Sport!L35+Közművelődés!L53+Támogatás!L35</f>
        <v>587208</v>
      </c>
      <c r="M35" s="76">
        <f>Igazgatás!M35+Községgazd!P35+Vagyongazd!M35+Közút!M35+Sport!M35+Közművelődés!O53+Támogatás!T35</f>
        <v>33818</v>
      </c>
      <c r="N35" s="13">
        <f>Igazgatás!N35+Községgazd!Q35+Vagyongazd!N35+Közút!N35+Sport!N35+Közművelődés!P53+Támogatás!U35</f>
        <v>59847</v>
      </c>
      <c r="O35" s="13">
        <f>Igazgatás!O35+Községgazd!R35+Vagyongazd!O35+Közút!O35+Sport!O35+Közművelődés!Q53+Támogatás!V35</f>
        <v>40404</v>
      </c>
      <c r="P35" s="13">
        <f>Igazgatás!P35+Községgazd!S35+Vagyongazd!P35+Közút!P35+Sport!P35+Közművelődés!R53+Támogatás!W35</f>
        <v>85599</v>
      </c>
      <c r="Q35" s="13">
        <f>Igazgatás!Q35+Községgazd!T35+Vagyongazd!Q35+Közút!Q35+Sport!Q35+Közművelődés!S53+Támogatás!X35</f>
        <v>49347</v>
      </c>
      <c r="R35" s="81">
        <f>Igazgatás!R35+Községgazd!U35+Vagyongazd!R35+Közút!R35+Sport!R35+Közművelődés!T53+Támogatás!Y35</f>
        <v>32914</v>
      </c>
      <c r="S35" s="13">
        <f>Igazgatás!S35+Községgazd!V35+Vagyongazd!S35+Közút!S35+Sport!S35+Közművelődés!U53+Támogatás!Z35</f>
        <v>25984</v>
      </c>
      <c r="T35" s="43">
        <f>Igazgatás!T35+Községgazd!W35+Vagyongazd!T35+Közút!T35+Sport!T35+Közművelődés!V53+Támogatás!AA35</f>
        <v>49916</v>
      </c>
      <c r="U35" s="81">
        <f>Igazgatás!U35+Községgazd!X35+Vagyongazd!U35+Közút!U35+Sport!U35+Közművelődés!W53+Támogatás!AB35</f>
        <v>27402</v>
      </c>
      <c r="V35" s="81">
        <f>Igazgatás!V35+Községgazd!Y35+Vagyongazd!V35+Közút!V35+Sport!V35+Közművelődés!X53+Támogatás!AC35</f>
        <v>33459</v>
      </c>
      <c r="W35" s="45">
        <f>Igazgatás!W35+Községgazd!Z35+Vagyongazd!W35+Közút!W35+Sport!W35+Közművelődés!Y53+Támogatás!AD35</f>
        <v>3937</v>
      </c>
      <c r="X35" s="730">
        <f>Igazgatás!X35+Községgazd!AA35+Vagyongazd!X35+Közút!X35+Sport!X35+Közművelődés!Z53+Támogatás!AE35</f>
        <v>144581</v>
      </c>
    </row>
    <row r="36" spans="1:24" s="41" customFormat="1" hidden="1" x14ac:dyDescent="0.25">
      <c r="A36" s="125" t="s">
        <v>168</v>
      </c>
      <c r="B36" s="53" t="s">
        <v>630</v>
      </c>
      <c r="C36" s="891" t="s">
        <v>169</v>
      </c>
      <c r="D36" s="892"/>
      <c r="E36" s="892"/>
      <c r="F36" s="691">
        <f>[2]Igazgatás!F38+[2]Községgazd!F38+[2]Vagyongazd!F36+[2]Közút!F36+[2]Sport!F36+[2]Közművelődés!F54+[2]Támogatás!F36</f>
        <v>0</v>
      </c>
      <c r="G36" s="696"/>
      <c r="H36" s="696"/>
      <c r="I36" s="764">
        <f>[1]Igazgatás!I38+[1]Községgazd!I38+[1]Vagyongazd!I36+[1]Közút!I36+[1]Sport!I36+[1]Közművelődés!I56+[1]Támogatás!I36</f>
        <v>0</v>
      </c>
      <c r="J36" s="256">
        <f>Igazgatás!J38+Községgazd!J38+Vagyongazd!J36+Közút!J36+Sport!J36+Közművelődés!J56+Támogatás!J36</f>
        <v>0</v>
      </c>
      <c r="K36" s="155">
        <f>Igazgatás!K38+Községgazd!K38+Vagyongazd!K36+Közút!K36+Sport!K36+Közművelődés!K56+Támogatás!K36</f>
        <v>0</v>
      </c>
      <c r="L36" s="167">
        <f>Igazgatás!L38+Községgazd!L38+Vagyongazd!L36+Közút!L36+Sport!L36+Közművelődés!L56+Támogatás!L36</f>
        <v>0</v>
      </c>
      <c r="M36" s="76">
        <f>Igazgatás!M38+Községgazd!P38+Vagyongazd!M36+Közút!M36+Sport!M36+Közművelődés!O56+Támogatás!T36</f>
        <v>0</v>
      </c>
      <c r="N36" s="13">
        <f>Igazgatás!N38+Községgazd!Q38+Vagyongazd!N36+Közút!N36+Sport!N36+Közművelődés!P56+Támogatás!U36</f>
        <v>0</v>
      </c>
      <c r="O36" s="13">
        <f>Igazgatás!O38+Községgazd!R38+Vagyongazd!O36+Közút!O36+Sport!O36+Közművelődés!Q56+Támogatás!V36</f>
        <v>0</v>
      </c>
      <c r="P36" s="13">
        <f>Igazgatás!P38+Községgazd!S38+Vagyongazd!P36+Közút!P36+Sport!P36+Közművelődés!R56+Támogatás!W36</f>
        <v>0</v>
      </c>
      <c r="Q36" s="13">
        <f>Igazgatás!Q38+Községgazd!T38+Vagyongazd!Q36+Közút!Q36+Sport!Q36+Közművelődés!S56+Támogatás!X36</f>
        <v>0</v>
      </c>
      <c r="R36" s="81">
        <f>Igazgatás!R38+Községgazd!U38+Vagyongazd!R36+Közút!R36+Sport!R36+Közművelődés!T56+Támogatás!Y36</f>
        <v>0</v>
      </c>
      <c r="S36" s="13">
        <f>Igazgatás!S38+Községgazd!V38+Vagyongazd!S36+Közút!S36+Sport!S36+Közművelődés!U56+Támogatás!Z36</f>
        <v>0</v>
      </c>
      <c r="T36" s="43">
        <f>Igazgatás!T38+Községgazd!W38+Vagyongazd!T36+Közút!T36+Sport!T36+Közművelődés!V56+Támogatás!AA36</f>
        <v>0</v>
      </c>
      <c r="U36" s="81">
        <f>Igazgatás!U38+Községgazd!X38+Vagyongazd!U36+Közút!U36+Sport!U36+Közművelődés!W56+Támogatás!AB36</f>
        <v>0</v>
      </c>
      <c r="V36" s="81">
        <f>Igazgatás!V38+Községgazd!Y38+Vagyongazd!V36+Közút!V36+Sport!V36+Közművelődés!X56+Támogatás!AC36</f>
        <v>0</v>
      </c>
      <c r="W36" s="45">
        <f>Igazgatás!W38+Községgazd!Z38+Vagyongazd!W36+Közút!W36+Sport!W36+Közművelődés!Y56+Támogatás!AD36</f>
        <v>0</v>
      </c>
      <c r="X36" s="730">
        <f>Igazgatás!X38+Községgazd!AA38+Vagyongazd!X36+Közút!X36+Sport!X36+Közművelődés!Z56+Támogatás!AE36</f>
        <v>0</v>
      </c>
    </row>
    <row r="37" spans="1:24" x14ac:dyDescent="0.25">
      <c r="B37" s="91" t="s">
        <v>631</v>
      </c>
      <c r="C37" s="870" t="s">
        <v>170</v>
      </c>
      <c r="D37" s="871"/>
      <c r="E37" s="871"/>
      <c r="F37" s="688">
        <f>F38+F39</f>
        <v>182000</v>
      </c>
      <c r="G37" s="703">
        <f>G38+G39</f>
        <v>189854</v>
      </c>
      <c r="H37" s="703">
        <f>H38+H39</f>
        <v>187283</v>
      </c>
      <c r="I37" s="763">
        <f>[1]Igazgatás!I39+[1]Községgazd!I39+[1]Vagyongazd!I37+[1]Közút!I37+[1]Sport!I37+[1]Közművelődés!I57+[1]Támogatás!I37</f>
        <v>185841</v>
      </c>
      <c r="J37" s="250">
        <f>Igazgatás!J39+Községgazd!J39+Vagyongazd!J37+Közút!J37+Sport!J37+Közművelődés!J57+Támogatás!J37</f>
        <v>184410</v>
      </c>
      <c r="K37" s="149">
        <f>Igazgatás!K39+Községgazd!K39+Vagyongazd!K37+Közút!K37+Sport!K37+Közművelődés!K57+Támogatás!K37</f>
        <v>0</v>
      </c>
      <c r="L37" s="165">
        <f>Igazgatás!L39+Községgazd!L39+Vagyongazd!L37+Közút!L37+Sport!L37+Közművelődés!L57+Támogatás!L37</f>
        <v>184410</v>
      </c>
      <c r="M37" s="93">
        <f>Igazgatás!M39+Községgazd!P39+Vagyongazd!M37+Közút!M37+Sport!M37+Közművelődés!O57+Támogatás!T37</f>
        <v>14950</v>
      </c>
      <c r="N37" s="94">
        <f>Igazgatás!N39+Községgazd!Q39+Vagyongazd!N37+Közút!N37+Sport!N37+Közművelődés!P57+Támogatás!U37</f>
        <v>14950</v>
      </c>
      <c r="O37" s="94">
        <f>Igazgatás!O39+Községgazd!R39+Vagyongazd!O37+Közút!O37+Sport!O37+Közművelődés!Q57+Támogatás!V37</f>
        <v>14950</v>
      </c>
      <c r="P37" s="94">
        <f>Igazgatás!P39+Községgazd!S39+Vagyongazd!P37+Közút!P37+Sport!P37+Közművelődés!R57+Támogatás!W37</f>
        <v>14950</v>
      </c>
      <c r="Q37" s="94">
        <f>Igazgatás!Q39+Községgazd!T39+Vagyongazd!Q37+Közút!Q37+Sport!Q37+Közművelődés!S57+Támogatás!X37</f>
        <v>14950</v>
      </c>
      <c r="R37" s="97">
        <f>Igazgatás!R39+Községgazd!U39+Vagyongazd!R37+Közút!R37+Sport!R37+Közművelődés!T57+Támogatás!Y37</f>
        <v>25404</v>
      </c>
      <c r="S37" s="94">
        <f>Igazgatás!S39+Községgazd!V39+Vagyongazd!S37+Közút!S37+Sport!S37+Közművelődés!U57+Támogatás!Z37</f>
        <v>14950</v>
      </c>
      <c r="T37" s="96">
        <f>Igazgatás!T39+Községgazd!W39+Vagyongazd!T37+Közút!T37+Sport!T37+Közművelődés!V57+Támogatás!AA37</f>
        <v>5093</v>
      </c>
      <c r="U37" s="97">
        <f>Igazgatás!U39+Községgazd!X39+Vagyongazd!U37+Közút!U37+Sport!U37+Közművelődés!W57+Támogatás!AB37</f>
        <v>22236</v>
      </c>
      <c r="V37" s="97">
        <f>Igazgatás!V39+Községgazd!Y39+Vagyongazd!V37+Közút!V37+Sport!V37+Közművelődés!X57+Támogatás!AC37</f>
        <v>13508</v>
      </c>
      <c r="W37" s="98">
        <f>Igazgatás!W39+Községgazd!Z39+Vagyongazd!W37+Közút!W37+Sport!W37+Közművelődés!Y57+Támogatás!AD37</f>
        <v>13519</v>
      </c>
      <c r="X37" s="731">
        <f>Igazgatás!X39+Községgazd!AA39+Vagyongazd!X37+Közút!X37+Sport!X37+Közművelődés!Z57+Támogatás!AE37</f>
        <v>14950</v>
      </c>
    </row>
    <row r="38" spans="1:24" s="41" customFormat="1" x14ac:dyDescent="0.25">
      <c r="A38" s="125" t="s">
        <v>171</v>
      </c>
      <c r="B38" s="53" t="s">
        <v>632</v>
      </c>
      <c r="C38" s="891" t="s">
        <v>172</v>
      </c>
      <c r="D38" s="892"/>
      <c r="E38" s="892"/>
      <c r="F38" s="691">
        <v>132000</v>
      </c>
      <c r="G38" s="696">
        <v>138500</v>
      </c>
      <c r="H38" s="696">
        <v>138291</v>
      </c>
      <c r="I38" s="764">
        <f>[1]Igazgatás!I40+[1]Községgazd!I40+[1]Vagyongazd!I38+[1]Közút!I38+[1]Sport!I38+[1]Közművelődés!I58+[1]Támogatás!I38</f>
        <v>138291</v>
      </c>
      <c r="J38" s="256">
        <f>Igazgatás!J40+Községgazd!J40+Vagyongazd!J38+Közút!J38+Sport!J38+Közművelődés!J58+Támogatás!J38</f>
        <v>138291</v>
      </c>
      <c r="K38" s="155">
        <f>Igazgatás!K40+Községgazd!K40+Vagyongazd!K38+Közút!K38+Sport!K38+Közművelődés!K58+Támogatás!K38</f>
        <v>0</v>
      </c>
      <c r="L38" s="167">
        <f>Igazgatás!L40+Községgazd!L40+Vagyongazd!L38+Közút!L38+Sport!L38+Közművelődés!L58+Támogatás!L38</f>
        <v>138291</v>
      </c>
      <c r="M38" s="76">
        <f>Igazgatás!M40+Községgazd!P40+Vagyongazd!M38+Közút!M38+Sport!M38+Közművelődés!O58+Támogatás!T38</f>
        <v>11000</v>
      </c>
      <c r="N38" s="13">
        <f>Igazgatás!N40+Községgazd!Q40+Vagyongazd!N38+Közút!N38+Sport!N38+Közművelődés!P58+Támogatás!U38</f>
        <v>11000</v>
      </c>
      <c r="O38" s="13">
        <f>Igazgatás!O40+Községgazd!R40+Vagyongazd!O38+Közút!O38+Sport!O38+Közművelődés!Q58+Támogatás!V38</f>
        <v>11000</v>
      </c>
      <c r="P38" s="13">
        <f>Igazgatás!P40+Községgazd!S40+Vagyongazd!P38+Közút!P38+Sport!P38+Közművelődés!R58+Támogatás!W38</f>
        <v>11000</v>
      </c>
      <c r="Q38" s="13">
        <f>Igazgatás!Q40+Községgazd!T40+Vagyongazd!Q38+Közút!Q38+Sport!Q38+Közművelődés!S58+Támogatás!X38</f>
        <v>11000</v>
      </c>
      <c r="R38" s="81">
        <f>Igazgatás!R40+Községgazd!U40+Vagyongazd!R38+Közút!R38+Sport!R38+Közművelődés!T58+Támogatás!Y38</f>
        <v>17500</v>
      </c>
      <c r="S38" s="13">
        <f>Igazgatás!S40+Községgazd!V40+Vagyongazd!S38+Közút!S38+Sport!S38+Közművelődés!U58+Támogatás!Z38</f>
        <v>11000</v>
      </c>
      <c r="T38" s="43">
        <f>Igazgatás!T40+Községgazd!W40+Vagyongazd!T38+Közút!T38+Sport!T38+Közművelődés!V58+Támogatás!AA38</f>
        <v>4500</v>
      </c>
      <c r="U38" s="81">
        <f>Igazgatás!U40+Községgazd!X40+Vagyongazd!U38+Közút!U38+Sport!U38+Közművelődés!W58+Támogatás!AB38</f>
        <v>17291</v>
      </c>
      <c r="V38" s="81">
        <f>Igazgatás!V40+Községgazd!Y40+Vagyongazd!V38+Közút!V38+Sport!V38+Közművelődés!X58+Támogatás!AC38</f>
        <v>11000</v>
      </c>
      <c r="W38" s="45">
        <f>Igazgatás!W40+Községgazd!Z40+Vagyongazd!W38+Közút!W38+Sport!W38+Közművelődés!Y58+Támogatás!AD38</f>
        <v>11000</v>
      </c>
      <c r="X38" s="730">
        <f>Igazgatás!X40+Községgazd!AA40+Vagyongazd!X38+Közút!X38+Sport!X38+Közművelődés!Z58+Támogatás!AE38</f>
        <v>11000</v>
      </c>
    </row>
    <row r="39" spans="1:24" s="41" customFormat="1" x14ac:dyDescent="0.25">
      <c r="A39" s="125" t="s">
        <v>173</v>
      </c>
      <c r="B39" s="53" t="s">
        <v>633</v>
      </c>
      <c r="C39" s="891" t="s">
        <v>174</v>
      </c>
      <c r="D39" s="892"/>
      <c r="E39" s="892"/>
      <c r="F39" s="691">
        <v>50000</v>
      </c>
      <c r="G39" s="696">
        <v>51354</v>
      </c>
      <c r="H39" s="696">
        <v>48992</v>
      </c>
      <c r="I39" s="764">
        <f>[1]Igazgatás!I44+[1]Községgazd!I41+[1]Vagyongazd!I39+[1]Közút!I39+[1]Sport!I39+[1]Közművelődés!I59+[1]Támogatás!I39</f>
        <v>47550</v>
      </c>
      <c r="J39" s="256">
        <f>Igazgatás!J44+Községgazd!J41+Vagyongazd!J39+Közút!J39+Sport!J39+Közművelődés!J59+Támogatás!J39</f>
        <v>46119</v>
      </c>
      <c r="K39" s="155">
        <f>Igazgatás!K44+Községgazd!K41+Vagyongazd!K39+Közút!K39+Sport!K39+Közművelődés!K59+Támogatás!K39</f>
        <v>0</v>
      </c>
      <c r="L39" s="167">
        <f>Igazgatás!L44+Községgazd!L41+Vagyongazd!L39+Közút!L39+Sport!L39+Közművelődés!L59+Támogatás!L39</f>
        <v>46119</v>
      </c>
      <c r="M39" s="76">
        <f>Igazgatás!M44+Községgazd!P41+Vagyongazd!M39+Közút!M39+Sport!M39+Közművelődés!O59+Támogatás!T39</f>
        <v>3950</v>
      </c>
      <c r="N39" s="13">
        <f>Igazgatás!N44+Községgazd!Q41+Vagyongazd!N39+Közút!N39+Sport!N39+Közművelődés!P59+Támogatás!U39</f>
        <v>3950</v>
      </c>
      <c r="O39" s="13">
        <f>Igazgatás!O44+Községgazd!R41+Vagyongazd!O39+Közút!O39+Sport!O39+Közművelődés!Q59+Támogatás!V39</f>
        <v>3950</v>
      </c>
      <c r="P39" s="13">
        <f>Igazgatás!P44+Községgazd!S41+Vagyongazd!P39+Közút!P39+Sport!P39+Közművelődés!R59+Támogatás!W39</f>
        <v>3950</v>
      </c>
      <c r="Q39" s="13">
        <f>Igazgatás!Q44+Községgazd!T41+Vagyongazd!Q39+Közút!Q39+Sport!Q39+Közművelődés!S59+Támogatás!X39</f>
        <v>3950</v>
      </c>
      <c r="R39" s="81">
        <f>Igazgatás!R44+Községgazd!U41+Vagyongazd!R39+Közút!R39+Sport!R39+Közművelődés!T59+Támogatás!Y39</f>
        <v>7904</v>
      </c>
      <c r="S39" s="13">
        <f>Igazgatás!S44+Községgazd!V41+Vagyongazd!S39+Közút!S39+Sport!S39+Közművelődés!U59+Támogatás!Z39</f>
        <v>3950</v>
      </c>
      <c r="T39" s="43">
        <f>Igazgatás!T44+Községgazd!W41+Vagyongazd!T39+Közút!T39+Sport!T39+Közművelődés!V59+Támogatás!AA39</f>
        <v>593</v>
      </c>
      <c r="U39" s="81">
        <f>Igazgatás!U44+Községgazd!X41+Vagyongazd!U39+Közút!U39+Sport!U39+Közművelődés!W59+Támogatás!AB39</f>
        <v>4945</v>
      </c>
      <c r="V39" s="81">
        <f>Igazgatás!V44+Községgazd!Y41+Vagyongazd!V39+Közút!V39+Sport!V39+Közművelődés!X59+Támogatás!AC39</f>
        <v>2508</v>
      </c>
      <c r="W39" s="45">
        <f>Igazgatás!W44+Községgazd!Z41+Vagyongazd!W39+Közút!W39+Sport!W39+Közművelődés!Y59+Támogatás!AD39</f>
        <v>2519</v>
      </c>
      <c r="X39" s="730">
        <f>Igazgatás!X44+Községgazd!AA41+Vagyongazd!X39+Közút!X39+Sport!X39+Közművelődés!Z59+Támogatás!AE39</f>
        <v>3950</v>
      </c>
    </row>
    <row r="40" spans="1:24" x14ac:dyDescent="0.25">
      <c r="B40" s="91" t="s">
        <v>634</v>
      </c>
      <c r="C40" s="870" t="s">
        <v>175</v>
      </c>
      <c r="D40" s="871"/>
      <c r="E40" s="871"/>
      <c r="F40" s="688">
        <f>F41+F43+F44+F45+F48+F49</f>
        <v>6858656</v>
      </c>
      <c r="G40" s="703">
        <f>G41+G43+G44+G45+G48+G49</f>
        <v>6803432</v>
      </c>
      <c r="H40" s="703">
        <f>H41+H43+H44+H45+H48+H49</f>
        <v>6888078</v>
      </c>
      <c r="I40" s="763">
        <f>[1]Igazgatás!I45+[1]Községgazd!I42+[1]Vagyongazd!I40+[1]Közút!I40+[1]Sport!I40+[1]Közművelődés!I60+[1]Támogatás!I40</f>
        <v>7243495.1200000001</v>
      </c>
      <c r="J40" s="250">
        <f>Igazgatás!J45+Községgazd!J42+Vagyongazd!J40+Közút!J40+Sport!J40+Közművelődés!J60+Támogatás!J40</f>
        <v>7242611.1200000001</v>
      </c>
      <c r="K40" s="149">
        <f>Igazgatás!K45+Községgazd!K42+Vagyongazd!K40+Közút!K40+Sport!K40+Közművelődés!K60+Támogatás!K40</f>
        <v>133260</v>
      </c>
      <c r="L40" s="165">
        <f>Igazgatás!L45+Községgazd!L42+Vagyongazd!L40+Közút!L40+Sport!L40+Közművelődés!L60+Támogatás!L40</f>
        <v>7375871.1200000001</v>
      </c>
      <c r="M40" s="93">
        <f>Igazgatás!M45+Községgazd!P42+Vagyongazd!M40+Közút!M40+Sport!M40+Közművelődés!O60+Támogatás!T40</f>
        <v>195353</v>
      </c>
      <c r="N40" s="94">
        <f>Igazgatás!N45+Községgazd!Q42+Vagyongazd!N40+Közút!N40+Sport!N40+Közművelődés!P60+Támogatás!U40</f>
        <v>223420</v>
      </c>
      <c r="O40" s="94">
        <f>Igazgatás!O45+Községgazd!R42+Vagyongazd!O40+Közút!O40+Sport!O40+Közművelődés!Q60+Támogatás!V40</f>
        <v>235001.12</v>
      </c>
      <c r="P40" s="94">
        <f>Igazgatás!P45+Községgazd!S42+Vagyongazd!P40+Közút!P40+Sport!P40+Közművelődés!R60+Támogatás!W40</f>
        <v>582938</v>
      </c>
      <c r="Q40" s="94">
        <f>Igazgatás!Q45+Községgazd!T42+Vagyongazd!Q40+Közút!Q40+Sport!Q40+Közművelődés!S60+Támogatás!X40</f>
        <v>261367</v>
      </c>
      <c r="R40" s="97">
        <f>Igazgatás!R45+Községgazd!U42+Vagyongazd!R40+Közút!R40+Sport!R40+Közművelődés!T60+Támogatás!Y40</f>
        <v>597034</v>
      </c>
      <c r="S40" s="94">
        <f>Igazgatás!S45+Községgazd!V42+Vagyongazd!S40+Közút!S40+Sport!S40+Közművelődés!U60+Támogatás!Z40</f>
        <v>365654</v>
      </c>
      <c r="T40" s="96">
        <f>Igazgatás!T45+Községgazd!W42+Vagyongazd!T40+Közút!T40+Sport!T40+Közművelődés!V60+Támogatás!AA40</f>
        <v>334000</v>
      </c>
      <c r="U40" s="97">
        <f>Igazgatás!U45+Községgazd!X42+Vagyongazd!U40+Közút!U40+Sport!U40+Közművelődés!W60+Támogatás!AB40</f>
        <v>514849</v>
      </c>
      <c r="V40" s="97">
        <f>Igazgatás!V45+Községgazd!Y42+Vagyongazd!V40+Közút!V40+Sport!V40+Közművelődés!X60+Támogatás!AC40</f>
        <v>368308</v>
      </c>
      <c r="W40" s="98">
        <f>Igazgatás!W45+Községgazd!Z42+Vagyongazd!W40+Közút!W40+Sport!W40+Közművelődés!Y60+Támogatás!AD40</f>
        <v>753823</v>
      </c>
      <c r="X40" s="731">
        <f>Igazgatás!X45+Községgazd!AA42+Vagyongazd!X40+Közút!X40+Sport!X40+Közművelődés!Z60+Támogatás!AE40</f>
        <v>2944124</v>
      </c>
    </row>
    <row r="41" spans="1:24" s="41" customFormat="1" x14ac:dyDescent="0.25">
      <c r="A41" s="125" t="s">
        <v>176</v>
      </c>
      <c r="B41" s="53" t="s">
        <v>635</v>
      </c>
      <c r="C41" s="891" t="s">
        <v>177</v>
      </c>
      <c r="D41" s="892"/>
      <c r="E41" s="892"/>
      <c r="F41" s="691">
        <v>1311942</v>
      </c>
      <c r="G41" s="696">
        <v>1809630</v>
      </c>
      <c r="H41" s="696">
        <v>1850791</v>
      </c>
      <c r="I41" s="764">
        <f>[1]Igazgatás!I46+[1]Községgazd!I43+[1]Vagyongazd!I41+[1]Közút!I41+[1]Sport!I41+[1]Közművelődés!I61+[1]Támogatás!I41</f>
        <v>1775206</v>
      </c>
      <c r="J41" s="256">
        <f>Igazgatás!J46+Községgazd!J43+Vagyongazd!J41+Közút!J41+Sport!J41+Közművelődés!J61+Támogatás!J41</f>
        <v>1766364</v>
      </c>
      <c r="K41" s="155">
        <f>Igazgatás!K46+Községgazd!K43+Vagyongazd!K41+Közút!K41+Sport!K41+Közművelődés!K61+Támogatás!K41</f>
        <v>0</v>
      </c>
      <c r="L41" s="167">
        <f>Igazgatás!L46+Községgazd!L43+Vagyongazd!L41+Közút!L41+Sport!L41+Közművelődés!L61+Támogatás!L41</f>
        <v>1766364</v>
      </c>
      <c r="M41" s="76">
        <f>Igazgatás!M46+Községgazd!P43+Vagyongazd!M41+Közút!M41+Sport!M41+Közművelődés!O61+Támogatás!T41</f>
        <v>103992</v>
      </c>
      <c r="N41" s="13">
        <f>Igazgatás!N46+Községgazd!Q43+Vagyongazd!N41+Közút!N41+Sport!N41+Közművelődés!P61+Támogatás!U41</f>
        <v>112168</v>
      </c>
      <c r="O41" s="13">
        <f>Igazgatás!O46+Községgazd!R43+Vagyongazd!O41+Közút!O41+Sport!O41+Közművelődés!Q61+Támogatás!V41</f>
        <v>104230</v>
      </c>
      <c r="P41" s="13">
        <f>Igazgatás!P46+Községgazd!S43+Vagyongazd!P41+Közút!P41+Sport!P41+Közművelődés!R61+Támogatás!W41</f>
        <v>125461</v>
      </c>
      <c r="Q41" s="13">
        <f>Igazgatás!Q46+Községgazd!T43+Vagyongazd!Q41+Közút!Q41+Sport!Q41+Közművelődés!S61+Támogatás!X41</f>
        <v>121231</v>
      </c>
      <c r="R41" s="81">
        <f>Igazgatás!R46+Községgazd!U43+Vagyongazd!R41+Közút!R41+Sport!R41+Közművelődés!T61+Támogatás!Y41</f>
        <v>406247</v>
      </c>
      <c r="S41" s="13">
        <f>Igazgatás!S46+Községgazd!V43+Vagyongazd!S41+Közút!S41+Sport!S41+Közművelődés!U61+Támogatás!Z41</f>
        <v>108683</v>
      </c>
      <c r="T41" s="43">
        <f>Igazgatás!T46+Községgazd!W43+Vagyongazd!T41+Közút!T41+Sport!T41+Közművelődés!V61+Támogatás!AA41</f>
        <v>100822</v>
      </c>
      <c r="U41" s="81">
        <f>Igazgatás!U46+Községgazd!X43+Vagyongazd!U41+Közút!U41+Sport!U41+Közművelődés!W61+Támogatás!AB41</f>
        <v>100769</v>
      </c>
      <c r="V41" s="81">
        <f>Igazgatás!V46+Községgazd!Y43+Vagyongazd!V41+Közút!V41+Sport!V41+Közművelődés!X61+Támogatás!AC41</f>
        <v>275819</v>
      </c>
      <c r="W41" s="45">
        <f>Igazgatás!W46+Községgazd!Z43+Vagyongazd!W41+Közút!W41+Sport!W41+Közművelődés!Y61+Támogatás!AD41</f>
        <v>100938</v>
      </c>
      <c r="X41" s="730">
        <f>Igazgatás!X46+Községgazd!AA43+Vagyongazd!X41+Közút!X41+Sport!X41+Közművelődés!Z61+Támogatás!AE41</f>
        <v>106004</v>
      </c>
    </row>
    <row r="42" spans="1:24" s="41" customFormat="1" hidden="1" x14ac:dyDescent="0.25">
      <c r="A42" s="125" t="s">
        <v>178</v>
      </c>
      <c r="B42" s="53" t="s">
        <v>636</v>
      </c>
      <c r="C42" s="891" t="s">
        <v>179</v>
      </c>
      <c r="D42" s="892"/>
      <c r="E42" s="892"/>
      <c r="F42" s="691">
        <f>[2]Igazgatás!F50+[2]Községgazd!F48+[2]Vagyongazd!F42+[2]Közút!F42+[2]Sport!F44+[2]Közművelődés!F69+[2]Támogatás!F42</f>
        <v>0</v>
      </c>
      <c r="G42" s="696"/>
      <c r="H42" s="696"/>
      <c r="I42" s="764">
        <f>[1]Igazgatás!I50+[1]Községgazd!I48+[1]Vagyongazd!I42+[1]Közút!I42+[1]Sport!I44+[1]Közművelődés!I71+[1]Támogatás!I42</f>
        <v>0</v>
      </c>
      <c r="J42" s="256">
        <f>Igazgatás!J50+Községgazd!J48+Vagyongazd!J42+Közút!J42+Sport!J44+Közművelődés!J71+Támogatás!J42</f>
        <v>0</v>
      </c>
      <c r="K42" s="155">
        <f>Igazgatás!K50+Községgazd!K48+Vagyongazd!K42+Közút!K42+Sport!K44+Közművelődés!K71+Támogatás!K42</f>
        <v>0</v>
      </c>
      <c r="L42" s="167">
        <f>Igazgatás!L50+Községgazd!L48+Vagyongazd!L42+Közút!L42+Sport!L44+Közművelődés!L71+Támogatás!L42</f>
        <v>0</v>
      </c>
      <c r="M42" s="76">
        <f>Igazgatás!M50+Községgazd!P48+Vagyongazd!M42+Közút!M42+Sport!M44+Közművelődés!O71+Támogatás!T42</f>
        <v>0</v>
      </c>
      <c r="N42" s="13">
        <f>Igazgatás!N50+Községgazd!Q48+Vagyongazd!N42+Közút!N42+Sport!N44+Közművelődés!P71+Támogatás!U42</f>
        <v>0</v>
      </c>
      <c r="O42" s="13">
        <f>Igazgatás!O50+Községgazd!R48+Vagyongazd!O42+Közút!O42+Sport!O44+Közművelődés!Q71+Támogatás!V42</f>
        <v>0</v>
      </c>
      <c r="P42" s="13">
        <f>Igazgatás!P50+Községgazd!S48+Vagyongazd!P42+Közút!P42+Sport!P44+Közművelődés!R71+Támogatás!W42</f>
        <v>0</v>
      </c>
      <c r="Q42" s="13">
        <f>Igazgatás!Q50+Községgazd!T48+Vagyongazd!Q42+Közút!Q42+Sport!Q44+Közművelődés!S71+Támogatás!X42</f>
        <v>0</v>
      </c>
      <c r="R42" s="81">
        <f>Igazgatás!R50+Községgazd!U48+Vagyongazd!R42+Közút!R42+Sport!R44+Közművelődés!T71+Támogatás!Y42</f>
        <v>0</v>
      </c>
      <c r="S42" s="13">
        <f>Igazgatás!S50+Községgazd!V48+Vagyongazd!S42+Közút!S42+Sport!S44+Közművelődés!U71+Támogatás!Z42</f>
        <v>0</v>
      </c>
      <c r="T42" s="43">
        <f>Igazgatás!T50+Községgazd!W48+Vagyongazd!T42+Közút!T42+Sport!T44+Közművelődés!V71+Támogatás!AA42</f>
        <v>0</v>
      </c>
      <c r="U42" s="81">
        <f>Igazgatás!U50+Községgazd!X48+Vagyongazd!U42+Közút!U42+Sport!U44+Közművelődés!W71+Támogatás!AB42</f>
        <v>0</v>
      </c>
      <c r="V42" s="81">
        <f>Igazgatás!V50+Községgazd!Y48+Vagyongazd!V42+Közút!V42+Sport!V44+Közművelődés!X71+Támogatás!AC42</f>
        <v>0</v>
      </c>
      <c r="W42" s="45">
        <f>Igazgatás!W50+Községgazd!Z48+Vagyongazd!W42+Közút!W42+Sport!W44+Közművelődés!Y71+Támogatás!AD42</f>
        <v>0</v>
      </c>
      <c r="X42" s="730">
        <f>Igazgatás!X50+Községgazd!AA48+Vagyongazd!X42+Közút!X42+Sport!X44+Közművelődés!Z71+Támogatás!AE42</f>
        <v>0</v>
      </c>
    </row>
    <row r="43" spans="1:24" s="41" customFormat="1" x14ac:dyDescent="0.25">
      <c r="A43" s="125" t="s">
        <v>180</v>
      </c>
      <c r="B43" s="53" t="s">
        <v>637</v>
      </c>
      <c r="C43" s="891" t="s">
        <v>181</v>
      </c>
      <c r="D43" s="892"/>
      <c r="E43" s="892"/>
      <c r="F43" s="691">
        <v>465002</v>
      </c>
      <c r="G43" s="696">
        <v>480095</v>
      </c>
      <c r="H43" s="696">
        <v>488975</v>
      </c>
      <c r="I43" s="764">
        <f>[1]Igazgatás!I51+[1]Községgazd!I49+[1]Vagyongazd!I43+[1]Közút!I43+[1]Sport!I45+[1]Közművelődés!I72+[1]Támogatás!I43</f>
        <v>255715.12</v>
      </c>
      <c r="J43" s="256">
        <f>Igazgatás!J51+Községgazd!J49+Vagyongazd!J43+Közút!J43+Sport!J45+Közművelődés!J72+Támogatás!J43</f>
        <v>255715.12</v>
      </c>
      <c r="K43" s="155">
        <f>Igazgatás!K51+Községgazd!K49+Vagyongazd!K43+Közút!K43+Sport!K45+Közművelődés!K72+Támogatás!K43</f>
        <v>133260</v>
      </c>
      <c r="L43" s="167">
        <f>Igazgatás!L51+Községgazd!L49+Vagyongazd!L43+Közút!L43+Sport!L45+Közművelődés!L72+Támogatás!L43</f>
        <v>388975.12</v>
      </c>
      <c r="M43" s="76">
        <f>Igazgatás!M51+Községgazd!P49+Vagyongazd!M43+Közút!M43+Sport!M45+Közművelődés!O72+Támogatás!T43</f>
        <v>26429</v>
      </c>
      <c r="N43" s="13">
        <f>Igazgatás!N51+Községgazd!Q49+Vagyongazd!N43+Közút!N43+Sport!N45+Közművelődés!P72+Támogatás!U43</f>
        <v>20000</v>
      </c>
      <c r="O43" s="13">
        <f>Igazgatás!O51+Községgazd!R49+Vagyongazd!O43+Közút!O43+Sport!O45+Közművelődés!Q72+Támogatás!V43</f>
        <v>20000.12</v>
      </c>
      <c r="P43" s="13">
        <f>Igazgatás!P51+Községgazd!S49+Vagyongazd!P43+Közút!P43+Sport!P45+Közművelődés!R72+Támogatás!W43</f>
        <v>20000</v>
      </c>
      <c r="Q43" s="13">
        <f>Igazgatás!Q51+Községgazd!T49+Vagyongazd!Q43+Közút!Q43+Sport!Q45+Közművelődés!S72+Támogatás!X43</f>
        <v>84260</v>
      </c>
      <c r="R43" s="81">
        <f>Igazgatás!R51+Községgazd!U49+Vagyongazd!R43+Közút!R43+Sport!R45+Közművelődés!T72+Támogatás!Y43</f>
        <v>20000</v>
      </c>
      <c r="S43" s="13">
        <f>Igazgatás!S51+Községgazd!V49+Vagyongazd!S43+Közút!S43+Sport!S45+Közművelődés!U72+Támogatás!Z43</f>
        <v>89406</v>
      </c>
      <c r="T43" s="43">
        <f>Igazgatás!T51+Községgazd!W49+Vagyongazd!T43+Közút!T43+Sport!T45+Közművelődés!V72+Támogatás!AA43</f>
        <v>28880</v>
      </c>
      <c r="U43" s="81">
        <f>Igazgatás!U51+Községgazd!X49+Vagyongazd!U43+Közút!U43+Sport!U45+Közművelődés!W72+Támogatás!AB43</f>
        <v>20000</v>
      </c>
      <c r="V43" s="81">
        <f>Igazgatás!V51+Községgazd!Y49+Vagyongazd!V43+Közút!V43+Sport!V45+Közművelődés!X72+Támogatás!AC43</f>
        <v>20000</v>
      </c>
      <c r="W43" s="45">
        <f>Igazgatás!W51+Községgazd!Z49+Vagyongazd!W43+Közút!W43+Sport!W45+Közművelődés!Y72+Támogatás!AD43</f>
        <v>20000</v>
      </c>
      <c r="X43" s="730">
        <f>Igazgatás!X51+Községgazd!AA49+Vagyongazd!X43+Közút!X43+Sport!X45+Közművelődés!Z72+Támogatás!AE43</f>
        <v>20000</v>
      </c>
    </row>
    <row r="44" spans="1:24" s="41" customFormat="1" x14ac:dyDescent="0.25">
      <c r="A44" s="125" t="s">
        <v>182</v>
      </c>
      <c r="B44" s="53" t="s">
        <v>638</v>
      </c>
      <c r="C44" s="891" t="s">
        <v>183</v>
      </c>
      <c r="D44" s="892"/>
      <c r="E44" s="892"/>
      <c r="F44" s="691">
        <v>808362</v>
      </c>
      <c r="G44" s="696">
        <v>464008</v>
      </c>
      <c r="H44" s="696">
        <v>453220</v>
      </c>
      <c r="I44" s="764">
        <f>[1]Igazgatás!I52+[1]Községgazd!I50+[1]Vagyongazd!I44+[1]Közút!I44+[1]Sport!I46+[1]Közművelődés!I73+[1]Támogatás!I44</f>
        <v>449839</v>
      </c>
      <c r="J44" s="256">
        <f>Igazgatás!J52+Községgazd!J50+Vagyongazd!J44+Közút!J44+Sport!J46+Közművelődés!J73+Támogatás!J44</f>
        <v>422902</v>
      </c>
      <c r="K44" s="155">
        <f>Igazgatás!K52+Községgazd!K50+Vagyongazd!K44+Közút!K44+Sport!K46+Közművelődés!K73+Támogatás!K44</f>
        <v>0</v>
      </c>
      <c r="L44" s="167">
        <f>Igazgatás!L52+Községgazd!L50+Vagyongazd!L44+Közút!L44+Sport!L46+Közművelődés!L73+Támogatás!L44</f>
        <v>422902</v>
      </c>
      <c r="M44" s="76">
        <f>Igazgatás!M52+Községgazd!P50+Vagyongazd!M44+Közút!M44+Sport!M46+Közművelődés!O73+Támogatás!T44</f>
        <v>26175</v>
      </c>
      <c r="N44" s="13">
        <f>Igazgatás!N52+Községgazd!Q50+Vagyongazd!N44+Közút!N44+Sport!N46+Közművelődés!P73+Támogatás!U44</f>
        <v>8325</v>
      </c>
      <c r="O44" s="13">
        <f>Igazgatás!O52+Községgazd!R50+Vagyongazd!O44+Közút!O44+Sport!O46+Közművelődés!Q73+Támogatás!V44</f>
        <v>9569</v>
      </c>
      <c r="P44" s="13">
        <f>Igazgatás!P52+Községgazd!S50+Vagyongazd!P44+Közút!P44+Sport!P46+Közművelődés!R73+Támogatás!W44</f>
        <v>119000</v>
      </c>
      <c r="Q44" s="13">
        <f>Igazgatás!Q52+Községgazd!T50+Vagyongazd!Q44+Közút!Q44+Sport!Q46+Közművelődés!S73+Támogatás!X44</f>
        <v>10471</v>
      </c>
      <c r="R44" s="81">
        <f>Igazgatás!R52+Községgazd!U50+Vagyongazd!R44+Közút!R44+Sport!R46+Közművelődés!T73+Támogatás!Y44</f>
        <v>80690</v>
      </c>
      <c r="S44" s="13">
        <f>Igazgatás!S52+Községgazd!V50+Vagyongazd!S44+Közút!S44+Sport!S46+Közművelődés!U73+Támogatás!Z44</f>
        <v>16153</v>
      </c>
      <c r="T44" s="43">
        <f>Igazgatás!T52+Községgazd!W50+Vagyongazd!T44+Közút!T44+Sport!T46+Közművelődés!V73+Támogatás!AA44</f>
        <v>14603</v>
      </c>
      <c r="U44" s="81">
        <f>Igazgatás!U52+Községgazd!X50+Vagyongazd!U44+Közút!U44+Sport!U46+Közművelődés!W73+Támogatás!AB44</f>
        <v>15219</v>
      </c>
      <c r="V44" s="81">
        <f>Igazgatás!V52+Községgazd!Y50+Vagyongazd!V44+Közút!V44+Sport!V46+Közművelődés!X73+Támogatás!AC44</f>
        <v>24878</v>
      </c>
      <c r="W44" s="45">
        <f>Igazgatás!W52+Községgazd!Z50+Vagyongazd!W44+Közút!W44+Sport!W46+Közművelődés!Y73+Támogatás!AD44</f>
        <v>21421</v>
      </c>
      <c r="X44" s="730">
        <f>Igazgatás!X52+Községgazd!AA50+Vagyongazd!X44+Közút!X44+Sport!X46+Közművelődés!Z73+Támogatás!AE44</f>
        <v>76398</v>
      </c>
    </row>
    <row r="45" spans="1:24" s="18" customFormat="1" x14ac:dyDescent="0.25">
      <c r="A45" s="125" t="s">
        <v>184</v>
      </c>
      <c r="B45" s="53" t="s">
        <v>639</v>
      </c>
      <c r="C45" s="891" t="s">
        <v>185</v>
      </c>
      <c r="D45" s="892"/>
      <c r="E45" s="892"/>
      <c r="F45" s="691">
        <f>F46</f>
        <v>352247</v>
      </c>
      <c r="G45" s="696">
        <f>G46</f>
        <v>383543</v>
      </c>
      <c r="H45" s="696">
        <f>H46</f>
        <v>392461</v>
      </c>
      <c r="I45" s="764">
        <f>[1]Igazgatás!I53+[1]Községgazd!I53+[1]Vagyongazd!I45+[1]Közút!I45+[1]Sport!I47+[1]Közművelődés!I76+[1]Támogatás!I45</f>
        <v>409214</v>
      </c>
      <c r="J45" s="256">
        <f>Igazgatás!J53+Községgazd!J53+Vagyongazd!J45+Közút!J45+Sport!J47+Közművelődés!J76+Támogatás!J45</f>
        <v>406194</v>
      </c>
      <c r="K45" s="155">
        <f>Igazgatás!K53+Községgazd!K53+Vagyongazd!K45+Közút!K45+Sport!K47+Közművelődés!K76+Támogatás!K45</f>
        <v>0</v>
      </c>
      <c r="L45" s="167">
        <f>Igazgatás!L53+Községgazd!L53+Vagyongazd!L45+Közút!L45+Sport!L47+Közművelődés!L76+Támogatás!L45</f>
        <v>406194</v>
      </c>
      <c r="M45" s="76">
        <f>Igazgatás!M53+Községgazd!P53+Vagyongazd!M45+Közút!M45+Sport!M47+Közművelődés!O76+Támogatás!T45</f>
        <v>0</v>
      </c>
      <c r="N45" s="13">
        <f>Igazgatás!N53+Községgazd!Q53+Vagyongazd!N45+Közút!N45+Sport!N47+Közművelődés!P76+Támogatás!U45</f>
        <v>0</v>
      </c>
      <c r="O45" s="13">
        <f>Igazgatás!O53+Községgazd!R53+Vagyongazd!O45+Közút!O45+Sport!O47+Közművelődés!Q76+Támogatás!V45</f>
        <v>5743</v>
      </c>
      <c r="P45" s="13">
        <f>Igazgatás!P53+Községgazd!S53+Vagyongazd!P45+Közút!P45+Sport!P47+Közművelődés!R76+Támogatás!W45</f>
        <v>0</v>
      </c>
      <c r="Q45" s="13">
        <f>Igazgatás!Q53+Községgazd!T53+Vagyongazd!Q45+Közút!Q45+Sport!Q47+Közművelődés!S76+Támogatás!X45</f>
        <v>0</v>
      </c>
      <c r="R45" s="81">
        <f>Igazgatás!R53+Községgazd!U53+Vagyongazd!R45+Közút!R45+Sport!R47+Közművelődés!T76+Támogatás!Y45</f>
        <v>7972</v>
      </c>
      <c r="S45" s="13">
        <f>Igazgatás!S53+Községgazd!V53+Vagyongazd!S45+Közút!S45+Sport!S47+Közművelődés!U76+Támogatás!Z45</f>
        <v>123925</v>
      </c>
      <c r="T45" s="43">
        <f>Igazgatás!T53+Községgazd!W53+Vagyongazd!T45+Közút!T45+Sport!T47+Közművelődés!V76+Támogatás!AA45</f>
        <v>0</v>
      </c>
      <c r="U45" s="81">
        <f>Igazgatás!U53+Községgazd!X53+Vagyongazd!U45+Közút!U45+Sport!U47+Közművelődés!W76+Támogatás!AB45</f>
        <v>153225</v>
      </c>
      <c r="V45" s="81">
        <f>Igazgatás!V53+Községgazd!Y53+Vagyongazd!V45+Közút!V45+Sport!V47+Közművelődés!X76+Támogatás!AC45</f>
        <v>0</v>
      </c>
      <c r="W45" s="45">
        <f>Igazgatás!W53+Községgazd!Z53+Vagyongazd!W45+Közút!W45+Sport!W47+Közművelődés!Y76+Támogatás!AD45</f>
        <v>20253</v>
      </c>
      <c r="X45" s="730">
        <f>Igazgatás!X53+Községgazd!AA53+Vagyongazd!X45+Közút!X45+Sport!X47+Közművelődés!Z76+Támogatás!AE45</f>
        <v>95076</v>
      </c>
    </row>
    <row r="46" spans="1:24" x14ac:dyDescent="0.25">
      <c r="B46" s="55"/>
      <c r="C46" s="46"/>
      <c r="D46" s="850" t="s">
        <v>186</v>
      </c>
      <c r="E46" s="850"/>
      <c r="F46" s="692">
        <v>352247</v>
      </c>
      <c r="G46" s="700">
        <v>383543</v>
      </c>
      <c r="H46" s="700">
        <v>392461</v>
      </c>
      <c r="I46" s="765">
        <f>[1]Igazgatás!I54+[1]Községgazd!I54+[1]Vagyongazd!I46+[1]Közút!I46+[1]Sport!I48+[1]Közművelődés!I77+[1]Támogatás!I46</f>
        <v>409214</v>
      </c>
      <c r="J46" s="249">
        <f>Igazgatás!J54+Községgazd!J54+Vagyongazd!J46+Közút!J46+Sport!J48+Közművelődés!J77+Támogatás!J46</f>
        <v>406194</v>
      </c>
      <c r="K46" s="148">
        <f>Igazgatás!K54+Községgazd!K54+Vagyongazd!K46+Közút!K46+Sport!K48+Közművelődés!K77+Támogatás!K46</f>
        <v>0</v>
      </c>
      <c r="L46" s="166">
        <f>Igazgatás!L54+Községgazd!L54+Vagyongazd!L46+Közút!L46+Sport!L48+Közművelődés!L77+Támogatás!L46</f>
        <v>406194</v>
      </c>
      <c r="M46" s="74">
        <f>Igazgatás!M54+Községgazd!P54+Vagyongazd!M46+Közút!M46+Sport!M48+Közművelődés!O77+Támogatás!T46</f>
        <v>0</v>
      </c>
      <c r="N46" s="1">
        <f>Igazgatás!N54+Községgazd!Q54+Vagyongazd!N46+Közút!N46+Sport!N48+Közművelődés!P77+Támogatás!U46</f>
        <v>0</v>
      </c>
      <c r="O46" s="1">
        <f>Igazgatás!O54+Községgazd!R54+Vagyongazd!O46+Közút!O46+Sport!O48+Közművelődés!Q77+Támogatás!V46</f>
        <v>5743</v>
      </c>
      <c r="P46" s="1">
        <f>Igazgatás!P54+Községgazd!S54+Vagyongazd!P46+Közút!P46+Sport!P48+Közművelődés!R77+Támogatás!W46</f>
        <v>0</v>
      </c>
      <c r="Q46" s="1">
        <f>Igazgatás!Q54+Községgazd!T54+Vagyongazd!Q46+Közút!Q46+Sport!Q48+Közművelődés!S77+Támogatás!X46</f>
        <v>0</v>
      </c>
      <c r="R46" s="80">
        <f>Igazgatás!R54+Községgazd!U54+Vagyongazd!R46+Közút!R46+Sport!R48+Közművelődés!T77+Támogatás!Y46</f>
        <v>7972</v>
      </c>
      <c r="S46" s="1">
        <f>Igazgatás!S54+Községgazd!V54+Vagyongazd!S46+Közút!S46+Sport!S48+Közművelődés!U77+Támogatás!Z46</f>
        <v>123925</v>
      </c>
      <c r="T46" s="42">
        <f>Igazgatás!T54+Községgazd!W54+Vagyongazd!T46+Közút!T46+Sport!T48+Közművelődés!V77+Támogatás!AA46</f>
        <v>0</v>
      </c>
      <c r="U46" s="80">
        <f>Igazgatás!U54+Községgazd!X54+Vagyongazd!U46+Közút!U46+Sport!U48+Közművelődés!W77+Támogatás!AB46</f>
        <v>153225</v>
      </c>
      <c r="V46" s="80">
        <f>Igazgatás!V54+Községgazd!Y54+Vagyongazd!V46+Közút!V46+Sport!V48+Közművelődés!X77+Támogatás!AC46</f>
        <v>0</v>
      </c>
      <c r="W46" s="44">
        <f>Igazgatás!W54+Községgazd!Z54+Vagyongazd!W46+Közút!W46+Sport!W48+Közművelődés!Y77+Támogatás!AD46</f>
        <v>20253</v>
      </c>
      <c r="X46" s="718">
        <f>Igazgatás!X54+Községgazd!AA54+Vagyongazd!X46+Közút!X46+Sport!X48+Közművelődés!Z77+Támogatás!AE46</f>
        <v>95076</v>
      </c>
    </row>
    <row r="47" spans="1:24" hidden="1" x14ac:dyDescent="0.25">
      <c r="B47" s="55"/>
      <c r="C47" s="46"/>
      <c r="D47" s="850" t="s">
        <v>187</v>
      </c>
      <c r="E47" s="850"/>
      <c r="F47" s="692">
        <f>[2]Igazgatás!F55+[2]Községgazd!F55+[2]Vagyongazd!F47+[2]Közút!F47+[2]Sport!F49+[2]Közművelődés!F76+[2]Támogatás!F47</f>
        <v>0</v>
      </c>
      <c r="G47" s="700"/>
      <c r="H47" s="700"/>
      <c r="I47" s="765">
        <f>[1]Igazgatás!I55+[1]Községgazd!I55+[1]Vagyongazd!I47+[1]Közút!I47+[1]Sport!I49+[1]Közművelődés!I78+[1]Támogatás!I47</f>
        <v>0</v>
      </c>
      <c r="J47" s="249">
        <f>Igazgatás!J55+Községgazd!J55+Vagyongazd!J47+Közút!J47+Sport!J49+Közművelődés!J78+Támogatás!J47</f>
        <v>0</v>
      </c>
      <c r="K47" s="148">
        <f>Igazgatás!K55+Községgazd!K55+Vagyongazd!K47+Közút!K47+Sport!K49+Közművelődés!K78+Támogatás!K47</f>
        <v>0</v>
      </c>
      <c r="L47" s="166">
        <f>Igazgatás!L55+Községgazd!L55+Vagyongazd!L47+Közút!L47+Sport!L49+Közművelődés!L78+Támogatás!L47</f>
        <v>0</v>
      </c>
      <c r="M47" s="74">
        <f>Igazgatás!M55+Községgazd!P55+Vagyongazd!M47+Közút!M47+Sport!M49+Közművelődés!O78+Támogatás!T47</f>
        <v>0</v>
      </c>
      <c r="N47" s="1">
        <f>Igazgatás!N55+Községgazd!Q55+Vagyongazd!N47+Közút!N47+Sport!N49+Közművelődés!P78+Támogatás!U47</f>
        <v>0</v>
      </c>
      <c r="O47" s="1">
        <f>Igazgatás!O55+Községgazd!R55+Vagyongazd!O47+Közút!O47+Sport!O49+Közművelődés!Q78+Támogatás!V47</f>
        <v>0</v>
      </c>
      <c r="P47" s="1">
        <f>Igazgatás!P55+Községgazd!S55+Vagyongazd!P47+Közút!P47+Sport!P49+Közművelődés!R78+Támogatás!W47</f>
        <v>0</v>
      </c>
      <c r="Q47" s="1">
        <f>Igazgatás!Q55+Községgazd!T55+Vagyongazd!Q47+Közút!Q47+Sport!Q49+Közművelődés!S78+Támogatás!X47</f>
        <v>0</v>
      </c>
      <c r="R47" s="80">
        <f>Igazgatás!R55+Községgazd!U55+Vagyongazd!R47+Közút!R47+Sport!R49+Közművelődés!T78+Támogatás!Y47</f>
        <v>0</v>
      </c>
      <c r="S47" s="1">
        <f>Igazgatás!S55+Községgazd!V55+Vagyongazd!S47+Közút!S47+Sport!S49+Közművelődés!U78+Támogatás!Z47</f>
        <v>0</v>
      </c>
      <c r="T47" s="42">
        <f>Igazgatás!T55+Községgazd!W55+Vagyongazd!T47+Közút!T47+Sport!T49+Közművelődés!V78+Támogatás!AA47</f>
        <v>0</v>
      </c>
      <c r="U47" s="80">
        <f>Igazgatás!U55+Községgazd!X55+Vagyongazd!U47+Közút!U47+Sport!U49+Közművelődés!W78+Támogatás!AB47</f>
        <v>0</v>
      </c>
      <c r="V47" s="80">
        <f>Igazgatás!V55+Községgazd!Y55+Vagyongazd!V47+Közút!V47+Sport!V49+Közművelődés!X78+Támogatás!AC47</f>
        <v>0</v>
      </c>
      <c r="W47" s="44">
        <f>Igazgatás!W55+Községgazd!Z55+Vagyongazd!W47+Közút!W47+Sport!W49+Közművelődés!Y78+Támogatás!AD47</f>
        <v>0</v>
      </c>
      <c r="X47" s="718">
        <f>Igazgatás!X55+Községgazd!AA55+Vagyongazd!X47+Közút!X47+Sport!X49+Közművelődés!Z78+Támogatás!AE47</f>
        <v>0</v>
      </c>
    </row>
    <row r="48" spans="1:24" s="41" customFormat="1" x14ac:dyDescent="0.25">
      <c r="A48" s="125" t="s">
        <v>188</v>
      </c>
      <c r="B48" s="53" t="s">
        <v>640</v>
      </c>
      <c r="C48" s="898" t="s">
        <v>189</v>
      </c>
      <c r="D48" s="899"/>
      <c r="E48" s="899"/>
      <c r="F48" s="691">
        <v>3336303</v>
      </c>
      <c r="G48" s="696">
        <v>3070725</v>
      </c>
      <c r="H48" s="696">
        <v>3080877</v>
      </c>
      <c r="I48" s="764">
        <f>[1]Igazgatás!I56+[1]Községgazd!I56+[1]Vagyongazd!I48+[1]Közút!I48+[1]Sport!I50+[1]Közművelődés!I79+[1]Támogatás!I48</f>
        <v>3706877</v>
      </c>
      <c r="J48" s="256">
        <f>Igazgatás!J56+Községgazd!J56+Vagyongazd!J48+Közút!J48+Sport!J50+Közművelődés!J79+Támogatás!J48</f>
        <v>3706877</v>
      </c>
      <c r="K48" s="155">
        <f>Igazgatás!K56+Községgazd!K56+Vagyongazd!K48+Közút!K48+Sport!K50+Közművelődés!K79+Támogatás!K48</f>
        <v>0</v>
      </c>
      <c r="L48" s="167">
        <f>Igazgatás!L56+Községgazd!L56+Vagyongazd!L48+Közút!L48+Sport!L50+Közművelődés!L79+Támogatás!L48</f>
        <v>3706877</v>
      </c>
      <c r="M48" s="76">
        <f>Igazgatás!M56+Községgazd!P56+Vagyongazd!M48+Közút!M48+Sport!M50+Közművelődés!O79+Támogatás!T48</f>
        <v>16221</v>
      </c>
      <c r="N48" s="13">
        <f>Igazgatás!N56+Községgazd!Q56+Vagyongazd!N48+Közút!N48+Sport!N50+Közművelődés!P79+Támogatás!U48</f>
        <v>22721</v>
      </c>
      <c r="O48" s="13">
        <f>Igazgatás!O56+Községgazd!R56+Vagyongazd!O48+Közút!O48+Sport!O50+Közművelődés!Q79+Támogatás!V48</f>
        <v>16221</v>
      </c>
      <c r="P48" s="13">
        <f>Igazgatás!P56+Községgazd!S56+Vagyongazd!P48+Közút!P48+Sport!P50+Közművelődés!R79+Támogatás!W48</f>
        <v>209631</v>
      </c>
      <c r="Q48" s="13">
        <f>Igazgatás!Q56+Községgazd!T56+Vagyongazd!Q48+Közút!Q48+Sport!Q50+Közművelődés!S79+Támogatás!X48</f>
        <v>16221</v>
      </c>
      <c r="R48" s="81">
        <f>Igazgatás!R56+Községgazd!U56+Vagyongazd!R48+Közút!R48+Sport!R50+Közművelődés!T79+Támogatás!Y48</f>
        <v>40521</v>
      </c>
      <c r="S48" s="13">
        <f>Igazgatás!S56+Községgazd!V56+Vagyongazd!S48+Közút!S48+Sport!S50+Közművelődés!U79+Támogatás!Z48</f>
        <v>16221</v>
      </c>
      <c r="T48" s="43">
        <f>Igazgatás!T56+Községgazd!W56+Vagyongazd!T48+Közút!T48+Sport!T50+Közművelődés!V79+Támogatás!AA48</f>
        <v>164236</v>
      </c>
      <c r="U48" s="81">
        <f>Igazgatás!U56+Községgazd!X56+Vagyongazd!U48+Közút!U48+Sport!U50+Közművelődés!W79+Támogatás!AB48</f>
        <v>56221</v>
      </c>
      <c r="V48" s="81">
        <f>Igazgatás!V56+Községgazd!Y56+Vagyongazd!V48+Közút!V48+Sport!V50+Közművelődés!X79+Támogatás!AC48</f>
        <v>16221</v>
      </c>
      <c r="W48" s="45">
        <f>Igazgatás!W56+Községgazd!Z56+Vagyongazd!W48+Közút!W48+Sport!W50+Közművelődés!Y79+Támogatás!AD48</f>
        <v>576221</v>
      </c>
      <c r="X48" s="730">
        <f>Igazgatás!X56+Községgazd!AA56+Vagyongazd!X48+Közút!X48+Sport!X50+Közművelődés!Z79+Támogatás!AE48</f>
        <v>2556221</v>
      </c>
    </row>
    <row r="49" spans="1:24" s="41" customFormat="1" x14ac:dyDescent="0.25">
      <c r="A49" s="125" t="s">
        <v>190</v>
      </c>
      <c r="B49" s="53" t="s">
        <v>641</v>
      </c>
      <c r="C49" s="898" t="s">
        <v>191</v>
      </c>
      <c r="D49" s="899"/>
      <c r="E49" s="899"/>
      <c r="F49" s="691">
        <v>584800</v>
      </c>
      <c r="G49" s="696">
        <v>595431</v>
      </c>
      <c r="H49" s="696">
        <v>621754</v>
      </c>
      <c r="I49" s="764">
        <f>[1]Igazgatás!I64+[1]Községgazd!I57+[1]Vagyongazd!I49+[1]Közút!I49+[1]Sport!I51+[1]Közművelődés!I80+[1]Támogatás!I49</f>
        <v>646644</v>
      </c>
      <c r="J49" s="256">
        <f>Igazgatás!J64+Községgazd!J57+Vagyongazd!J49+Közút!J49+Sport!J51+Közművelődés!J80+Támogatás!J49</f>
        <v>684559</v>
      </c>
      <c r="K49" s="155">
        <f>Igazgatás!K64+Községgazd!K57+Vagyongazd!K49+Közút!K49+Sport!K51+Közművelődés!K80+Támogatás!K49</f>
        <v>0</v>
      </c>
      <c r="L49" s="167">
        <f>Igazgatás!L64+Községgazd!L57+Vagyongazd!L49+Közút!L49+Sport!L51+Közművelődés!L80+Támogatás!L49</f>
        <v>684559</v>
      </c>
      <c r="M49" s="76">
        <f>Igazgatás!M64+Községgazd!P57+Vagyongazd!M49+Közút!M49+Sport!M51+Közművelődés!O80+Támogatás!T49</f>
        <v>22536</v>
      </c>
      <c r="N49" s="13">
        <f>Igazgatás!N64+Községgazd!Q57+Vagyongazd!N49+Közút!N49+Sport!N51+Közművelődés!P80+Támogatás!U49</f>
        <v>60206</v>
      </c>
      <c r="O49" s="13">
        <f>Igazgatás!O64+Községgazd!R57+Vagyongazd!O49+Közút!O49+Sport!O51+Közművelődés!Q80+Támogatás!V49</f>
        <v>79238</v>
      </c>
      <c r="P49" s="13">
        <f>Igazgatás!P64+Községgazd!S57+Vagyongazd!P49+Közút!P49+Sport!P51+Közművelődés!R80+Támogatás!W49</f>
        <v>108846</v>
      </c>
      <c r="Q49" s="13">
        <f>Igazgatás!Q64+Községgazd!T57+Vagyongazd!Q49+Közút!Q49+Sport!Q51+Közművelődés!S80+Támogatás!X49</f>
        <v>29184</v>
      </c>
      <c r="R49" s="81">
        <f>Igazgatás!R64+Községgazd!U57+Vagyongazd!R49+Közút!R49+Sport!R51+Közművelődés!T80+Támogatás!Y49</f>
        <v>41604</v>
      </c>
      <c r="S49" s="13">
        <f>Igazgatás!S64+Községgazd!V57+Vagyongazd!S49+Közút!S49+Sport!S51+Közművelődés!U80+Támogatás!Z49</f>
        <v>11266</v>
      </c>
      <c r="T49" s="43">
        <f>Igazgatás!T64+Községgazd!W57+Vagyongazd!T49+Közút!T49+Sport!T51+Közművelődés!V80+Támogatás!AA49</f>
        <v>25459</v>
      </c>
      <c r="U49" s="81">
        <f>Igazgatás!U64+Községgazd!X57+Vagyongazd!U49+Közút!U49+Sport!U51+Közművelődés!W80+Támogatás!AB49</f>
        <v>169415</v>
      </c>
      <c r="V49" s="81">
        <f>Igazgatás!V64+Községgazd!Y57+Vagyongazd!V49+Közút!V49+Sport!V51+Közművelődés!X80+Támogatás!AC49</f>
        <v>31390</v>
      </c>
      <c r="W49" s="45">
        <f>Igazgatás!W64+Községgazd!Z57+Vagyongazd!W49+Közút!W49+Sport!W51+Közművelődés!Y80+Támogatás!AD49</f>
        <v>14990</v>
      </c>
      <c r="X49" s="730">
        <f>Igazgatás!X64+Községgazd!AA57+Vagyongazd!X49+Közút!X49+Sport!X51+Közművelődés!Z80+Támogatás!AE49</f>
        <v>90425</v>
      </c>
    </row>
    <row r="50" spans="1:24" x14ac:dyDescent="0.25">
      <c r="B50" s="91" t="s">
        <v>642</v>
      </c>
      <c r="C50" s="873" t="s">
        <v>192</v>
      </c>
      <c r="D50" s="874"/>
      <c r="E50" s="874"/>
      <c r="F50" s="688">
        <f>[2]Igazgatás!F70+[2]Községgazd!F60+[2]Vagyongazd!F50+[2]Közút!F50+[2]Sport!F52+[2]Közművelődés!F81+[2]Támogatás!F50</f>
        <v>1060560</v>
      </c>
      <c r="G50" s="703">
        <f>G52</f>
        <v>1068911</v>
      </c>
      <c r="H50" s="703">
        <f>H52</f>
        <v>1141708</v>
      </c>
      <c r="I50" s="763">
        <f>[1]Igazgatás!I70+[1]Községgazd!I60+[1]Vagyongazd!I50+[1]Közút!I50+[1]Sport!I52+[1]Közművelődés!I83+[1]Támogatás!I50</f>
        <v>1129815</v>
      </c>
      <c r="J50" s="250">
        <f>Igazgatás!J70+Községgazd!J60+Vagyongazd!J50+Közút!J50+Sport!J52+Közművelődés!J83+Támogatás!J50</f>
        <v>1042186</v>
      </c>
      <c r="K50" s="149">
        <f>Igazgatás!K70+Községgazd!K60+Vagyongazd!K50+Közút!K50+Sport!K52+Közművelődés!K83+Támogatás!K50</f>
        <v>0</v>
      </c>
      <c r="L50" s="165">
        <f>Igazgatás!L70+Községgazd!L60+Vagyongazd!L50+Közút!L50+Sport!L52+Közművelődés!L83+Támogatás!L50</f>
        <v>1042186</v>
      </c>
      <c r="M50" s="93">
        <f>Igazgatás!M70+Községgazd!P60+Vagyongazd!M50+Közút!M50+Sport!M52+Közművelődés!O83+Támogatás!T50</f>
        <v>6880</v>
      </c>
      <c r="N50" s="94">
        <f>Igazgatás!N70+Községgazd!Q60+Vagyongazd!N50+Közút!N50+Sport!N52+Közművelődés!P83+Támogatás!U50</f>
        <v>22395</v>
      </c>
      <c r="O50" s="94">
        <f>Igazgatás!O70+Községgazd!R60+Vagyongazd!O50+Közút!O50+Sport!O52+Közművelődés!Q83+Támogatás!V50</f>
        <v>17869</v>
      </c>
      <c r="P50" s="94">
        <f>Igazgatás!P70+Községgazd!S60+Vagyongazd!P50+Közút!P50+Sport!P52+Közművelődés!R83+Támogatás!W50</f>
        <v>6880</v>
      </c>
      <c r="Q50" s="94">
        <f>Igazgatás!Q70+Községgazd!T60+Vagyongazd!Q50+Közút!Q50+Sport!Q52+Közművelődés!S83+Támogatás!X50</f>
        <v>353601</v>
      </c>
      <c r="R50" s="97">
        <f>Igazgatás!R70+Községgazd!U60+Vagyongazd!R50+Közút!R50+Sport!R52+Közművelődés!T83+Támogatás!Y50</f>
        <v>29006</v>
      </c>
      <c r="S50" s="94">
        <f>Igazgatás!S70+Községgazd!V60+Vagyongazd!S50+Közút!S50+Sport!S52+Közművelődés!U83+Támogatás!Z50</f>
        <v>106880</v>
      </c>
      <c r="T50" s="96">
        <f>Igazgatás!T70+Községgazd!W60+Vagyongazd!T50+Közút!T50+Sport!T52+Közművelődés!V83+Támogatás!AA50</f>
        <v>170677</v>
      </c>
      <c r="U50" s="97">
        <f>Igazgatás!U70+Községgazd!X60+Vagyongazd!U50+Közút!U50+Sport!U52+Közművelődés!W83+Támogatás!AB50</f>
        <v>6880</v>
      </c>
      <c r="V50" s="97">
        <f>Igazgatás!V70+Községgazd!Y60+Vagyongazd!V50+Közút!V50+Sport!V52+Közművelődés!X83+Támogatás!AC50</f>
        <v>243867</v>
      </c>
      <c r="W50" s="98">
        <f>Igazgatás!W70+Községgazd!Z60+Vagyongazd!W50+Közút!W50+Sport!W52+Közművelődés!Y83+Támogatás!AD50</f>
        <v>69251</v>
      </c>
      <c r="X50" s="731">
        <f>Igazgatás!X70+Községgazd!AA60+Vagyongazd!X50+Közút!X50+Sport!X52+Közművelődés!Z83+Támogatás!AE50</f>
        <v>8000</v>
      </c>
    </row>
    <row r="51" spans="1:24" s="41" customFormat="1" hidden="1" x14ac:dyDescent="0.25">
      <c r="A51" s="125" t="s">
        <v>193</v>
      </c>
      <c r="B51" s="53" t="s">
        <v>643</v>
      </c>
      <c r="C51" s="898" t="s">
        <v>194</v>
      </c>
      <c r="D51" s="899"/>
      <c r="E51" s="899"/>
      <c r="F51" s="691">
        <f>[2]Igazgatás!F71+[2]Községgazd!F61+[2]Vagyongazd!F51+[2]Közút!F51+[2]Sport!F53+[2]Közművelődés!F82+[2]Támogatás!F51</f>
        <v>0</v>
      </c>
      <c r="G51" s="696"/>
      <c r="H51" s="696"/>
      <c r="I51" s="764">
        <f>[1]Igazgatás!I71+[1]Községgazd!I61+[1]Vagyongazd!I51+[1]Közút!I51+[1]Sport!I53+[1]Közművelődés!I84+[1]Támogatás!I51</f>
        <v>0</v>
      </c>
      <c r="J51" s="256">
        <f>Igazgatás!J71+Községgazd!J61+Vagyongazd!J51+Közút!J51+Sport!J53+Közművelődés!J84+Támogatás!J51</f>
        <v>0</v>
      </c>
      <c r="K51" s="155">
        <f>Igazgatás!K71+Községgazd!K61+Vagyongazd!K51+Közút!K51+Sport!K53+Közművelődés!K84+Támogatás!K51</f>
        <v>0</v>
      </c>
      <c r="L51" s="167">
        <f>Igazgatás!L71+Községgazd!L61+Vagyongazd!L51+Közút!L51+Sport!L53+Közművelődés!L84+Támogatás!L51</f>
        <v>0</v>
      </c>
      <c r="M51" s="76">
        <f>Igazgatás!M71+Községgazd!P61+Vagyongazd!M51+Közút!M51+Sport!M53+Közművelődés!O84+Támogatás!T51</f>
        <v>0</v>
      </c>
      <c r="N51" s="13">
        <f>Igazgatás!N71+Községgazd!Q61+Vagyongazd!N51+Közút!N51+Sport!N53+Közművelődés!P84+Támogatás!U51</f>
        <v>0</v>
      </c>
      <c r="O51" s="13">
        <f>Igazgatás!O71+Községgazd!R61+Vagyongazd!O51+Közút!O51+Sport!O53+Közművelődés!Q84+Támogatás!V51</f>
        <v>0</v>
      </c>
      <c r="P51" s="13">
        <f>Igazgatás!P71+Községgazd!S61+Vagyongazd!P51+Közút!P51+Sport!P53+Közművelődés!R84+Támogatás!W51</f>
        <v>0</v>
      </c>
      <c r="Q51" s="13">
        <f>Igazgatás!Q71+Községgazd!T61+Vagyongazd!Q51+Közút!Q51+Sport!Q53+Közművelődés!S84+Támogatás!X51</f>
        <v>0</v>
      </c>
      <c r="R51" s="81">
        <f>Igazgatás!R71+Községgazd!U61+Vagyongazd!R51+Közút!R51+Sport!R53+Közművelődés!T84+Támogatás!Y51</f>
        <v>0</v>
      </c>
      <c r="S51" s="13">
        <f>Igazgatás!S71+Községgazd!V61+Vagyongazd!S51+Közút!S51+Sport!S53+Közművelődés!U84+Támogatás!Z51</f>
        <v>0</v>
      </c>
      <c r="T51" s="43">
        <f>Igazgatás!T71+Községgazd!W61+Vagyongazd!T51+Közút!T51+Sport!T53+Közművelődés!V84+Támogatás!AA51</f>
        <v>0</v>
      </c>
      <c r="U51" s="81">
        <f>Igazgatás!U71+Községgazd!X61+Vagyongazd!U51+Közút!U51+Sport!U53+Közművelődés!W84+Támogatás!AB51</f>
        <v>0</v>
      </c>
      <c r="V51" s="81">
        <f>Igazgatás!V71+Községgazd!Y61+Vagyongazd!V51+Közút!V51+Sport!V53+Közművelődés!X84+Támogatás!AC51</f>
        <v>0</v>
      </c>
      <c r="W51" s="45">
        <f>Igazgatás!W71+Községgazd!Z61+Vagyongazd!W51+Közút!W51+Sport!W53+Közművelődés!Y84+Támogatás!AD51</f>
        <v>0</v>
      </c>
      <c r="X51" s="730">
        <f>Igazgatás!X71+Községgazd!AA61+Vagyongazd!X51+Közút!X51+Sport!X53+Közművelődés!Z84+Támogatás!AE51</f>
        <v>0</v>
      </c>
    </row>
    <row r="52" spans="1:24" s="41" customFormat="1" x14ac:dyDescent="0.25">
      <c r="A52" s="125" t="s">
        <v>195</v>
      </c>
      <c r="B52" s="53" t="s">
        <v>644</v>
      </c>
      <c r="C52" s="898" t="s">
        <v>196</v>
      </c>
      <c r="D52" s="899"/>
      <c r="E52" s="899"/>
      <c r="F52" s="691">
        <v>1060560</v>
      </c>
      <c r="G52" s="696">
        <v>1068911</v>
      </c>
      <c r="H52" s="696">
        <v>1141708</v>
      </c>
      <c r="I52" s="764">
        <f>[1]Igazgatás!I72+[1]Községgazd!I62+[1]Vagyongazd!I52+[1]Közút!I52+[1]Sport!I54+[1]Közművelődés!I85+[1]Támogatás!I52</f>
        <v>1129815</v>
      </c>
      <c r="J52" s="256">
        <f>Igazgatás!J72+Községgazd!J62+Vagyongazd!J52+Közút!J52+Sport!J54+Közművelődés!J85+Támogatás!J52</f>
        <v>1042186</v>
      </c>
      <c r="K52" s="155">
        <f>Igazgatás!K72+Községgazd!K62+Vagyongazd!K52+Közút!K52+Sport!K54+Közművelődés!K85+Támogatás!K52</f>
        <v>0</v>
      </c>
      <c r="L52" s="167">
        <f>Igazgatás!L72+Községgazd!L62+Vagyongazd!L52+Közút!L52+Sport!L54+Közművelődés!L85+Támogatás!L52</f>
        <v>1042186</v>
      </c>
      <c r="M52" s="76">
        <f>Igazgatás!M72+Községgazd!P62+Vagyongazd!M52+Közút!M52+Sport!M54+Közművelődés!O85+Támogatás!T52</f>
        <v>6880</v>
      </c>
      <c r="N52" s="13">
        <f>Igazgatás!N72+Községgazd!Q62+Vagyongazd!N52+Közút!N52+Sport!N54+Közművelődés!P85+Támogatás!U52</f>
        <v>22395</v>
      </c>
      <c r="O52" s="13">
        <f>Igazgatás!O72+Községgazd!R62+Vagyongazd!O52+Közút!O52+Sport!O54+Közművelődés!Q85+Támogatás!V52</f>
        <v>17869</v>
      </c>
      <c r="P52" s="13">
        <f>Igazgatás!P72+Községgazd!S62+Vagyongazd!P52+Közút!P52+Sport!P54+Közművelődés!R85+Támogatás!W52</f>
        <v>6880</v>
      </c>
      <c r="Q52" s="13">
        <f>Igazgatás!Q72+Községgazd!T62+Vagyongazd!Q52+Közút!Q52+Sport!Q54+Közművelődés!S85+Támogatás!X52</f>
        <v>353601</v>
      </c>
      <c r="R52" s="81">
        <f>Igazgatás!R72+Községgazd!U62+Vagyongazd!R52+Közút!R52+Sport!R54+Közművelődés!T85+Támogatás!Y52</f>
        <v>29006</v>
      </c>
      <c r="S52" s="13">
        <f>Igazgatás!S72+Községgazd!V62+Vagyongazd!S52+Közút!S52+Sport!S54+Közművelődés!U85+Támogatás!Z52</f>
        <v>106880</v>
      </c>
      <c r="T52" s="43">
        <f>Igazgatás!T72+Községgazd!W62+Vagyongazd!T52+Közút!T52+Sport!T54+Közművelődés!V85+Támogatás!AA52</f>
        <v>170677</v>
      </c>
      <c r="U52" s="81">
        <f>Igazgatás!U72+Községgazd!X62+Vagyongazd!U52+Közút!U52+Sport!U54+Közművelődés!W85+Támogatás!AB52</f>
        <v>6880</v>
      </c>
      <c r="V52" s="81">
        <f>Igazgatás!V72+Községgazd!Y62+Vagyongazd!V52+Közút!V52+Sport!V54+Közművelődés!X85+Támogatás!AC52</f>
        <v>243867</v>
      </c>
      <c r="W52" s="45">
        <f>Igazgatás!W72+Községgazd!Z62+Vagyongazd!W52+Közút!W52+Sport!W54+Közművelődés!Y85+Támogatás!AD52</f>
        <v>69251</v>
      </c>
      <c r="X52" s="730">
        <f>Igazgatás!X72+Községgazd!AA62+Vagyongazd!X52+Közút!X52+Sport!X54+Közművelődés!Z85+Támogatás!AE52</f>
        <v>8000</v>
      </c>
    </row>
    <row r="53" spans="1:24" x14ac:dyDescent="0.25">
      <c r="B53" s="91" t="s">
        <v>645</v>
      </c>
      <c r="C53" s="873" t="s">
        <v>197</v>
      </c>
      <c r="D53" s="874"/>
      <c r="E53" s="874"/>
      <c r="F53" s="688">
        <f>[2]Igazgatás!F76+[2]Községgazd!F63+[2]Vagyongazd!F53+[2]Közút!F53+[2]Sport!F55+[2]Közművelődés!F84+[2]Támogatás!F53</f>
        <v>2127820.5024000006</v>
      </c>
      <c r="G53" s="703">
        <f>G54+G58</f>
        <v>1888737</v>
      </c>
      <c r="H53" s="703">
        <f>H54+H58</f>
        <v>1817745</v>
      </c>
      <c r="I53" s="763">
        <f>[1]Igazgatás!I77+[1]Községgazd!I63+[1]Vagyongazd!I53+[1]Közút!I53+[1]Sport!I55+[1]Közművelődés!I86+[1]Támogatás!I53</f>
        <v>1326736.25</v>
      </c>
      <c r="J53" s="250">
        <f>Igazgatás!J77+Községgazd!J63+Vagyongazd!J53+Közút!J53+Sport!J55+Közművelődés!J86+Támogatás!J53</f>
        <v>1325348</v>
      </c>
      <c r="K53" s="149">
        <f>Igazgatás!K77+Községgazd!K63+Vagyongazd!K53+Közút!K53+Sport!K55+Közművelődés!K86+Támogatás!K53</f>
        <v>0</v>
      </c>
      <c r="L53" s="165">
        <f>Igazgatás!L77+Községgazd!L63+Vagyongazd!L53+Közút!L53+Sport!L55+Közművelődés!L86+Támogatás!L53</f>
        <v>1325348</v>
      </c>
      <c r="M53" s="93">
        <f>Igazgatás!M77+Községgazd!P63+Vagyongazd!M53+Közút!M53+Sport!M55+Közművelődés!O86+Támogatás!T53</f>
        <v>53743</v>
      </c>
      <c r="N53" s="94">
        <f>Igazgatás!N77+Községgazd!Q63+Vagyongazd!N53+Közút!N53+Sport!N55+Közművelődés!P86+Támogatás!U53</f>
        <v>70379</v>
      </c>
      <c r="O53" s="94">
        <f>Igazgatás!O77+Községgazd!R63+Vagyongazd!O53+Közút!O53+Sport!O55+Közművelődés!Q86+Támogatás!V53</f>
        <v>56140</v>
      </c>
      <c r="P53" s="94">
        <f>Igazgatás!P77+Községgazd!S63+Vagyongazd!P53+Közút!P53+Sport!P55+Közművelődés!R86+Támogatás!W53</f>
        <v>148483</v>
      </c>
      <c r="Q53" s="94">
        <f>Igazgatás!Q77+Községgazd!T63+Vagyongazd!Q53+Közút!Q53+Sport!Q55+Közművelődés!S86+Támogatás!X53</f>
        <v>78529</v>
      </c>
      <c r="R53" s="97">
        <f>Igazgatás!R77+Községgazd!U63+Vagyongazd!R53+Közút!R53+Sport!R55+Közművelődés!T86+Támogatás!Y53</f>
        <v>174100</v>
      </c>
      <c r="S53" s="94">
        <f>Igazgatás!S77+Községgazd!V63+Vagyongazd!S53+Közút!S53+Sport!S55+Közművelődés!U86+Támogatás!Z53</f>
        <v>78951</v>
      </c>
      <c r="T53" s="96">
        <f>Igazgatás!T77+Községgazd!W63+Vagyongazd!T53+Közút!T53+Sport!T55+Közművelődés!V86+Támogatás!AA53</f>
        <v>92640</v>
      </c>
      <c r="U53" s="97">
        <f>Igazgatás!U77+Községgazd!X63+Vagyongazd!U53+Közút!U53+Sport!U55+Közművelődés!W86+Támogatás!AB53</f>
        <v>65204</v>
      </c>
      <c r="V53" s="97">
        <f>Igazgatás!V77+Községgazd!Y63+Vagyongazd!V53+Közút!V53+Sport!V55+Közművelődés!X86+Támogatás!AC53</f>
        <v>112803</v>
      </c>
      <c r="W53" s="98">
        <f>Igazgatás!W77+Községgazd!Z63+Vagyongazd!W53+Közút!W53+Sport!W55+Közművelődés!Y86+Támogatás!AD53</f>
        <v>164141</v>
      </c>
      <c r="X53" s="731">
        <f>Igazgatás!X77+Községgazd!AA63+Vagyongazd!X53+Közút!X53+Sport!X55+Közművelődés!Z86+Támogatás!AE53</f>
        <v>230235</v>
      </c>
    </row>
    <row r="54" spans="1:24" s="41" customFormat="1" x14ac:dyDescent="0.25">
      <c r="A54" s="125" t="s">
        <v>198</v>
      </c>
      <c r="B54" s="53" t="s">
        <v>646</v>
      </c>
      <c r="C54" s="898" t="s">
        <v>878</v>
      </c>
      <c r="D54" s="899"/>
      <c r="E54" s="899"/>
      <c r="F54" s="691">
        <v>2041821</v>
      </c>
      <c r="G54" s="696">
        <v>1832146</v>
      </c>
      <c r="H54" s="696">
        <v>1760156</v>
      </c>
      <c r="I54" s="764">
        <f>[1]Igazgatás!I78+[1]Községgazd!I64+[1]Vagyongazd!I54+[1]Közút!I54+[1]Sport!I56+[1]Közművelődés!I87+[1]Támogatás!I54</f>
        <v>1284145.25</v>
      </c>
      <c r="J54" s="256">
        <f>Igazgatás!J78+Községgazd!J64+Vagyongazd!J54+Közút!J54+Sport!J56+Közművelődés!J87+Támogatás!J54</f>
        <v>1316759</v>
      </c>
      <c r="K54" s="155">
        <f>Igazgatás!K78+Községgazd!K64+Vagyongazd!K54+Közút!K54+Sport!K56+Közművelődés!K87+Támogatás!K54</f>
        <v>0</v>
      </c>
      <c r="L54" s="167">
        <f>Igazgatás!L78+Községgazd!L64+Vagyongazd!L54+Közút!L54+Sport!L56+Közművelődés!L87+Támogatás!L54</f>
        <v>1316759</v>
      </c>
      <c r="M54" s="76">
        <f>Igazgatás!M78+Községgazd!P64+Vagyongazd!M54+Közút!M54+Sport!M56+Közművelődés!O87+Támogatás!T54</f>
        <v>53743</v>
      </c>
      <c r="N54" s="13">
        <f>Igazgatás!N78+Községgazd!Q64+Vagyongazd!N54+Közút!N54+Sport!N56+Közművelődés!P87+Támogatás!U54</f>
        <v>70379</v>
      </c>
      <c r="O54" s="13">
        <f>Igazgatás!O78+Községgazd!R64+Vagyongazd!O54+Közút!O54+Sport!O56+Közművelődés!Q87+Támogatás!V54</f>
        <v>56140</v>
      </c>
      <c r="P54" s="13">
        <f>Igazgatás!P78+Községgazd!S64+Vagyongazd!P54+Közút!P54+Sport!P56+Közművelődés!R87+Támogatás!W54</f>
        <v>148483</v>
      </c>
      <c r="Q54" s="13">
        <f>Igazgatás!Q78+Községgazd!T64+Vagyongazd!Q54+Közút!Q54+Sport!Q56+Közművelődés!S87+Támogatás!X54</f>
        <v>78529</v>
      </c>
      <c r="R54" s="81">
        <f>Igazgatás!R78+Községgazd!U64+Vagyongazd!R54+Közút!R54+Sport!R56+Közművelődés!T87+Támogatás!Y54</f>
        <v>174100</v>
      </c>
      <c r="S54" s="13">
        <f>Igazgatás!S78+Községgazd!V64+Vagyongazd!S54+Közút!S54+Sport!S56+Közművelődés!U87+Támogatás!Z54</f>
        <v>77360</v>
      </c>
      <c r="T54" s="43">
        <f>Igazgatás!T78+Községgazd!W64+Vagyongazd!T54+Közút!T54+Sport!T56+Közművelődés!V87+Támogatás!AA54</f>
        <v>92640</v>
      </c>
      <c r="U54" s="81">
        <f>Igazgatás!U78+Községgazd!X64+Vagyongazd!U54+Közút!U54+Sport!U56+Közművelődés!W87+Támogatás!AB54</f>
        <v>65205</v>
      </c>
      <c r="V54" s="81">
        <f>Igazgatás!V78+Községgazd!Y64+Vagyongazd!V54+Közút!V54+Sport!V56+Közművelődés!X87+Támogatás!AC54</f>
        <v>112802</v>
      </c>
      <c r="W54" s="45">
        <f>Igazgatás!W78+Községgazd!Z64+Vagyongazd!W54+Közút!W54+Sport!W56+Közművelődés!Y87+Támogatás!AD54</f>
        <v>164143</v>
      </c>
      <c r="X54" s="730">
        <f>Igazgatás!X78+Községgazd!AA64+Vagyongazd!X54+Közút!X54+Sport!X56+Közművelődés!Z87+Támogatás!AE54</f>
        <v>223235</v>
      </c>
    </row>
    <row r="55" spans="1:24" s="41" customFormat="1" hidden="1" x14ac:dyDescent="0.25">
      <c r="A55" s="125" t="s">
        <v>199</v>
      </c>
      <c r="B55" s="53" t="s">
        <v>647</v>
      </c>
      <c r="C55" s="898" t="s">
        <v>200</v>
      </c>
      <c r="D55" s="899"/>
      <c r="E55" s="899"/>
      <c r="F55" s="691">
        <f>[2]Igazgatás!F80+[2]Községgazd!F68+[2]Vagyongazd!F55+[2]Közút!F55+[2]Sport!F57+[2]Közművelődés!F88+[2]Támogatás!F55</f>
        <v>0</v>
      </c>
      <c r="G55" s="696"/>
      <c r="H55" s="696"/>
      <c r="I55" s="764">
        <f>[1]Igazgatás!I81+[1]Községgazd!I68+[1]Vagyongazd!I55+[1]Közút!I55+[1]Sport!I57+[1]Közművelődés!I90+[1]Támogatás!I55</f>
        <v>0</v>
      </c>
      <c r="J55" s="256">
        <f>Igazgatás!J81+Községgazd!J68+Vagyongazd!J55+Közút!J55+Sport!J57+Közművelődés!J90+Támogatás!J55</f>
        <v>0</v>
      </c>
      <c r="K55" s="155">
        <f>Igazgatás!K81+Községgazd!K68+Vagyongazd!K55+Közút!K55+Sport!K57+Közművelődés!K90+Támogatás!K55</f>
        <v>0</v>
      </c>
      <c r="L55" s="167">
        <f>Igazgatás!L81+Községgazd!L68+Vagyongazd!L55+Közút!L55+Sport!L57+Közművelődés!L90+Támogatás!L55</f>
        <v>0</v>
      </c>
      <c r="M55" s="76">
        <f>Igazgatás!M81+Községgazd!P68+Vagyongazd!M55+Közút!M55+Sport!M57+Közművelődés!O90+Támogatás!T55</f>
        <v>0</v>
      </c>
      <c r="N55" s="13">
        <f>Igazgatás!N81+Községgazd!Q68+Vagyongazd!N55+Közút!N55+Sport!N57+Közművelődés!P90+Támogatás!U55</f>
        <v>0</v>
      </c>
      <c r="O55" s="13">
        <f>Igazgatás!O81+Községgazd!R68+Vagyongazd!O55+Közút!O55+Sport!O57+Közművelődés!Q90+Támogatás!V55</f>
        <v>0</v>
      </c>
      <c r="P55" s="13">
        <f>Igazgatás!P81+Községgazd!S68+Vagyongazd!P55+Közút!P55+Sport!P57+Közművelődés!R90+Támogatás!W55</f>
        <v>0</v>
      </c>
      <c r="Q55" s="13">
        <f>Igazgatás!Q81+Községgazd!T68+Vagyongazd!Q55+Közút!Q55+Sport!Q57+Közművelődés!S90+Támogatás!X55</f>
        <v>0</v>
      </c>
      <c r="R55" s="81">
        <f>Igazgatás!R81+Községgazd!U68+Vagyongazd!R55+Közút!R55+Sport!R57+Közművelődés!T90+Támogatás!Y55</f>
        <v>0</v>
      </c>
      <c r="S55" s="13">
        <f>Igazgatás!S81+Községgazd!V68+Vagyongazd!S55+Közút!S55+Sport!S57+Közművelődés!U90+Támogatás!Z55</f>
        <v>0</v>
      </c>
      <c r="T55" s="43">
        <f>Igazgatás!T81+Községgazd!W68+Vagyongazd!T55+Közút!T55+Sport!T57+Közművelődés!V90+Támogatás!AA55</f>
        <v>0</v>
      </c>
      <c r="U55" s="81">
        <f>Igazgatás!U81+Községgazd!X68+Vagyongazd!U55+Közút!U55+Sport!U57+Közművelődés!W90+Támogatás!AB55</f>
        <v>0</v>
      </c>
      <c r="V55" s="81">
        <f>Igazgatás!V81+Községgazd!Y68+Vagyongazd!V55+Közút!V55+Sport!V57+Közművelődés!X90+Támogatás!AC55</f>
        <v>0</v>
      </c>
      <c r="W55" s="45">
        <f>Igazgatás!W81+Községgazd!Z68+Vagyongazd!W55+Közút!W55+Sport!W57+Közművelődés!Y90+Támogatás!AD55</f>
        <v>0</v>
      </c>
      <c r="X55" s="730">
        <f>Igazgatás!X81+Községgazd!AA68+Vagyongazd!X55+Közút!X55+Sport!X57+Közművelődés!Z90+Támogatás!AE55</f>
        <v>0</v>
      </c>
    </row>
    <row r="56" spans="1:24" s="41" customFormat="1" hidden="1" x14ac:dyDescent="0.25">
      <c r="A56" s="125" t="s">
        <v>201</v>
      </c>
      <c r="B56" s="53" t="s">
        <v>648</v>
      </c>
      <c r="C56" s="898" t="s">
        <v>202</v>
      </c>
      <c r="D56" s="899"/>
      <c r="E56" s="899"/>
      <c r="F56" s="691">
        <f>[2]Igazgatás!F81+[2]Községgazd!F69+[2]Vagyongazd!F56+[2]Közút!F56+[2]Sport!F58+[2]Közművelődés!F89+[2]Támogatás!F56</f>
        <v>0</v>
      </c>
      <c r="G56" s="696"/>
      <c r="H56" s="696"/>
      <c r="I56" s="764">
        <f>[1]Igazgatás!I82+[1]Községgazd!I69+[1]Vagyongazd!I56+[1]Közút!I56+[1]Sport!I58+[1]Közművelődés!I91+[1]Támogatás!I56</f>
        <v>0</v>
      </c>
      <c r="J56" s="256">
        <f>Igazgatás!J82+Községgazd!J69+Vagyongazd!J56+Közút!J56+Sport!J58+Közművelődés!J91+Támogatás!J56</f>
        <v>0</v>
      </c>
      <c r="K56" s="155">
        <f>Igazgatás!K82+Községgazd!K69+Vagyongazd!K56+Közút!K56+Sport!K58+Közművelődés!K91+Támogatás!K56</f>
        <v>0</v>
      </c>
      <c r="L56" s="167">
        <f>Igazgatás!L82+Községgazd!L69+Vagyongazd!L56+Közút!L56+Sport!L58+Közművelődés!L91+Támogatás!L56</f>
        <v>0</v>
      </c>
      <c r="M56" s="76">
        <f>Igazgatás!M82+Községgazd!P69+Vagyongazd!M56+Közút!M56+Sport!M58+Közművelődés!O91+Támogatás!T56</f>
        <v>0</v>
      </c>
      <c r="N56" s="13">
        <f>Igazgatás!N82+Községgazd!Q69+Vagyongazd!N56+Közút!N56+Sport!N58+Közművelődés!P91+Támogatás!U56</f>
        <v>0</v>
      </c>
      <c r="O56" s="13">
        <f>Igazgatás!O82+Községgazd!R69+Vagyongazd!O56+Közút!O56+Sport!O58+Közművelődés!Q91+Támogatás!V56</f>
        <v>0</v>
      </c>
      <c r="P56" s="13">
        <f>Igazgatás!P82+Községgazd!S69+Vagyongazd!P56+Közút!P56+Sport!P58+Közművelődés!R91+Támogatás!W56</f>
        <v>0</v>
      </c>
      <c r="Q56" s="13">
        <f>Igazgatás!Q82+Községgazd!T69+Vagyongazd!Q56+Közút!Q56+Sport!Q58+Közművelődés!S91+Támogatás!X56</f>
        <v>0</v>
      </c>
      <c r="R56" s="81">
        <f>Igazgatás!R82+Községgazd!U69+Vagyongazd!R56+Közút!R56+Sport!R58+Közművelődés!T91+Támogatás!Y56</f>
        <v>0</v>
      </c>
      <c r="S56" s="13">
        <f>Igazgatás!S82+Községgazd!V69+Vagyongazd!S56+Közút!S56+Sport!S58+Közművelődés!U91+Támogatás!Z56</f>
        <v>0</v>
      </c>
      <c r="T56" s="43">
        <f>Igazgatás!T82+Községgazd!W69+Vagyongazd!T56+Közút!T56+Sport!T58+Közművelődés!V91+Támogatás!AA56</f>
        <v>0</v>
      </c>
      <c r="U56" s="81">
        <f>Igazgatás!U82+Községgazd!X69+Vagyongazd!U56+Közút!U56+Sport!U58+Közművelődés!W91+Támogatás!AB56</f>
        <v>0</v>
      </c>
      <c r="V56" s="81">
        <f>Igazgatás!V82+Községgazd!Y69+Vagyongazd!V56+Közút!V56+Sport!V58+Közművelődés!X91+Támogatás!AC56</f>
        <v>0</v>
      </c>
      <c r="W56" s="45">
        <f>Igazgatás!W82+Községgazd!Z69+Vagyongazd!W56+Közút!W56+Sport!W58+Közművelődés!Y91+Támogatás!AD56</f>
        <v>0</v>
      </c>
      <c r="X56" s="730">
        <f>Igazgatás!X82+Községgazd!AA69+Vagyongazd!X56+Közút!X56+Sport!X58+Közművelődés!Z91+Támogatás!AE56</f>
        <v>0</v>
      </c>
    </row>
    <row r="57" spans="1:24" s="41" customFormat="1" hidden="1" x14ac:dyDescent="0.25">
      <c r="A57" s="125" t="s">
        <v>203</v>
      </c>
      <c r="B57" s="53" t="s">
        <v>649</v>
      </c>
      <c r="C57" s="898" t="s">
        <v>204</v>
      </c>
      <c r="D57" s="899"/>
      <c r="E57" s="899"/>
      <c r="F57" s="691">
        <f>[2]Igazgatás!F82+[2]Községgazd!F70+[2]Vagyongazd!F57+[2]Közút!F57+[2]Sport!F59+[2]Közművelődés!F90+[2]Támogatás!F57</f>
        <v>0</v>
      </c>
      <c r="G57" s="696"/>
      <c r="H57" s="696"/>
      <c r="I57" s="764">
        <f>[1]Igazgatás!I83+[1]Községgazd!I70+[1]Vagyongazd!I57+[1]Közút!I57+[1]Sport!I59+[1]Közművelődés!I92+[1]Támogatás!I57</f>
        <v>0</v>
      </c>
      <c r="J57" s="256">
        <f>Igazgatás!J83+Községgazd!J70+Vagyongazd!J57+Közút!J57+Sport!J59+Közművelődés!J92+Támogatás!J57</f>
        <v>0</v>
      </c>
      <c r="K57" s="155">
        <f>Igazgatás!K83+Községgazd!K70+Vagyongazd!K57+Közút!K57+Sport!K59+Közművelődés!K92+Támogatás!K57</f>
        <v>0</v>
      </c>
      <c r="L57" s="167">
        <f>Igazgatás!L83+Községgazd!L70+Vagyongazd!L57+Közút!L57+Sport!L59+Közművelődés!L92+Támogatás!L57</f>
        <v>0</v>
      </c>
      <c r="M57" s="76">
        <f>Igazgatás!M83+Községgazd!P70+Vagyongazd!M57+Közút!M57+Sport!M59+Közművelődés!O92+Támogatás!T57</f>
        <v>0</v>
      </c>
      <c r="N57" s="13">
        <f>Igazgatás!N83+Községgazd!Q70+Vagyongazd!N57+Közút!N57+Sport!N59+Közművelődés!P92+Támogatás!U57</f>
        <v>0</v>
      </c>
      <c r="O57" s="13">
        <f>Igazgatás!O83+Községgazd!R70+Vagyongazd!O57+Közút!O57+Sport!O59+Közművelődés!Q92+Támogatás!V57</f>
        <v>0</v>
      </c>
      <c r="P57" s="13">
        <f>Igazgatás!P83+Községgazd!S70+Vagyongazd!P57+Közút!P57+Sport!P59+Közművelődés!R92+Támogatás!W57</f>
        <v>0</v>
      </c>
      <c r="Q57" s="13">
        <f>Igazgatás!Q83+Községgazd!T70+Vagyongazd!Q57+Közút!Q57+Sport!Q59+Közművelődés!S92+Támogatás!X57</f>
        <v>0</v>
      </c>
      <c r="R57" s="81">
        <f>Igazgatás!R83+Községgazd!U70+Vagyongazd!R57+Közút!R57+Sport!R59+Közművelődés!T92+Támogatás!Y57</f>
        <v>0</v>
      </c>
      <c r="S57" s="13">
        <f>Igazgatás!S83+Községgazd!V70+Vagyongazd!S57+Közút!S57+Sport!S59+Közművelődés!U92+Támogatás!Z57</f>
        <v>0</v>
      </c>
      <c r="T57" s="43">
        <f>Igazgatás!T83+Községgazd!W70+Vagyongazd!T57+Közút!T57+Sport!T59+Közművelődés!V92+Támogatás!AA57</f>
        <v>0</v>
      </c>
      <c r="U57" s="81">
        <f>Igazgatás!U83+Községgazd!X70+Vagyongazd!U57+Közút!U57+Sport!U59+Közművelődés!W92+Támogatás!AB57</f>
        <v>0</v>
      </c>
      <c r="V57" s="81">
        <f>Igazgatás!V83+Községgazd!Y70+Vagyongazd!V57+Közút!V57+Sport!V59+Közművelődés!X92+Támogatás!AC57</f>
        <v>0</v>
      </c>
      <c r="W57" s="45">
        <f>Igazgatás!W83+Községgazd!Z70+Vagyongazd!W57+Közút!W57+Sport!W59+Közművelődés!Y92+Támogatás!AD57</f>
        <v>0</v>
      </c>
      <c r="X57" s="730">
        <f>Igazgatás!X83+Községgazd!AA70+Vagyongazd!X57+Közút!X57+Sport!X59+Közművelődés!Z92+Támogatás!AE57</f>
        <v>0</v>
      </c>
    </row>
    <row r="58" spans="1:24" s="41" customFormat="1" ht="15.75" thickBot="1" x14ac:dyDescent="0.3">
      <c r="A58" s="125" t="s">
        <v>205</v>
      </c>
      <c r="B58" s="195" t="s">
        <v>650</v>
      </c>
      <c r="C58" s="903" t="s">
        <v>206</v>
      </c>
      <c r="D58" s="904"/>
      <c r="E58" s="904"/>
      <c r="F58" s="691">
        <v>86000</v>
      </c>
      <c r="G58" s="697">
        <v>56591</v>
      </c>
      <c r="H58" s="697">
        <v>57589</v>
      </c>
      <c r="I58" s="764">
        <f>[1]Igazgatás!I84+[1]Községgazd!I71+[1]Vagyongazd!I58+[1]Közút!I58+[1]Sport!I60+[1]Közművelődés!I93+[1]Támogatás!I58</f>
        <v>42591</v>
      </c>
      <c r="J58" s="270">
        <f>Igazgatás!J84+Községgazd!J71+Vagyongazd!J58+Közút!J58+Sport!J60+Közművelődés!J93+Támogatás!J58</f>
        <v>8589</v>
      </c>
      <c r="K58" s="196">
        <f>Igazgatás!K84+Községgazd!K71+Vagyongazd!K58+Közút!K58+Sport!K60+Közművelődés!K93+Támogatás!K58</f>
        <v>0</v>
      </c>
      <c r="L58" s="167">
        <f>Igazgatás!L84+Községgazd!L71+Vagyongazd!L58+Közút!L58+Sport!L60+Közművelődés!L93+Támogatás!L58</f>
        <v>8589</v>
      </c>
      <c r="M58" s="76">
        <f>Igazgatás!M84+Községgazd!P71+Vagyongazd!M58+Közút!M58+Sport!M60+Közművelődés!O93+Támogatás!T58</f>
        <v>0</v>
      </c>
      <c r="N58" s="13">
        <f>Igazgatás!N84+Községgazd!Q71+Vagyongazd!N58+Közút!N58+Sport!N60+Közművelődés!P93+Támogatás!U58</f>
        <v>0</v>
      </c>
      <c r="O58" s="13">
        <f>Igazgatás!O84+Községgazd!R71+Vagyongazd!O58+Közút!O58+Sport!O60+Közművelődés!Q93+Támogatás!V58</f>
        <v>0</v>
      </c>
      <c r="P58" s="13">
        <f>Igazgatás!P84+Községgazd!S71+Vagyongazd!P58+Közút!P58+Sport!P60+Közművelődés!R93+Támogatás!W58</f>
        <v>0</v>
      </c>
      <c r="Q58" s="13">
        <f>Igazgatás!Q84+Községgazd!T71+Vagyongazd!Q58+Közút!Q58+Sport!Q60+Közművelődés!S93+Támogatás!X58</f>
        <v>0</v>
      </c>
      <c r="R58" s="81">
        <f>Igazgatás!R84+Községgazd!U71+Vagyongazd!R58+Közút!R58+Sport!R60+Közművelődés!T93+Támogatás!Y58</f>
        <v>0</v>
      </c>
      <c r="S58" s="13">
        <f>Igazgatás!S84+Községgazd!V71+Vagyongazd!S58+Közút!S58+Sport!S60+Közművelődés!U93+Támogatás!Z58</f>
        <v>1591</v>
      </c>
      <c r="T58" s="43">
        <f>Igazgatás!T84+Községgazd!W71+Vagyongazd!T58+Közút!T58+Sport!T60+Közművelődés!V93+Támogatás!AA58</f>
        <v>0</v>
      </c>
      <c r="U58" s="81">
        <f>Igazgatás!U84+Községgazd!X71+Vagyongazd!U58+Közút!U58+Sport!U60+Közművelődés!W93+Támogatás!AB58</f>
        <v>-1</v>
      </c>
      <c r="V58" s="81">
        <f>Igazgatás!V84+Községgazd!Y71+Vagyongazd!V58+Közút!V58+Sport!V60+Közművelődés!X93+Támogatás!AC58</f>
        <v>1</v>
      </c>
      <c r="W58" s="45">
        <f>Igazgatás!W84+Községgazd!Z71+Vagyongazd!W58+Közút!W58+Sport!W60+Közművelődés!Y93+Támogatás!AD58</f>
        <v>-2</v>
      </c>
      <c r="X58" s="730">
        <f>Igazgatás!X84+Községgazd!AA71+Vagyongazd!X58+Közút!X58+Sport!X60+Közművelődés!Z93+Támogatás!AE58</f>
        <v>7000</v>
      </c>
    </row>
    <row r="59" spans="1:24" ht="15.75" thickBot="1" x14ac:dyDescent="0.3">
      <c r="B59" s="83" t="s">
        <v>207</v>
      </c>
      <c r="C59" s="877" t="s">
        <v>208</v>
      </c>
      <c r="D59" s="878"/>
      <c r="E59" s="878"/>
      <c r="F59" s="686">
        <f>F65+F66+F70</f>
        <v>2180560</v>
      </c>
      <c r="G59" s="698">
        <f>G65+G66+G70</f>
        <v>2005560</v>
      </c>
      <c r="H59" s="698">
        <f>H65+H66+H70</f>
        <v>1728578</v>
      </c>
      <c r="I59" s="760">
        <f>[1]Igazgatás!I85+[1]Községgazd!I72+[1]Vagyongazd!I59+[1]Közút!I59+[1]Sport!I61+[1]Közművelődés!I96+[1]Támogatás!I59</f>
        <v>1676587</v>
      </c>
      <c r="J59" s="252">
        <f>Igazgatás!J85+Községgazd!J72+Vagyongazd!J59+Közút!J59+Sport!J61+Közművelődés!J96+Támogatás!J59</f>
        <v>1676587</v>
      </c>
      <c r="K59" s="151">
        <f>Igazgatás!K85+Községgazd!K72+Vagyongazd!K59+Közút!K59+Sport!K61+Közművelődés!K96+Támogatás!K59</f>
        <v>0</v>
      </c>
      <c r="L59" s="163">
        <f>Igazgatás!L85+Községgazd!L72+Vagyongazd!L59+Közút!L59+Sport!L61+Közművelődés!L96+Támogatás!L59</f>
        <v>1676587</v>
      </c>
      <c r="M59" s="85">
        <f>Igazgatás!M85+Községgazd!P72+Vagyongazd!M59+Közút!M59+Sport!M61+Közművelődés!O96+Támogatás!T59</f>
        <v>102730</v>
      </c>
      <c r="N59" s="86">
        <f>Igazgatás!N85+Községgazd!Q72+Vagyongazd!N59+Közút!N59+Sport!N61+Közművelődés!P96+Támogatás!U59</f>
        <v>10000</v>
      </c>
      <c r="O59" s="86">
        <f>Igazgatás!O85+Községgazd!R72+Vagyongazd!O59+Közút!O59+Sport!O61+Közművelődés!Q96+Támogatás!V59</f>
        <v>13300</v>
      </c>
      <c r="P59" s="86">
        <f>Igazgatás!P85+Községgazd!S72+Vagyongazd!P59+Közút!P59+Sport!P61+Közművelődés!R96+Támogatás!W59</f>
        <v>19835</v>
      </c>
      <c r="Q59" s="86">
        <f>Igazgatás!Q85+Községgazd!T72+Vagyongazd!Q59+Közút!Q59+Sport!Q61+Közművelődés!S96+Támogatás!X59</f>
        <v>232740</v>
      </c>
      <c r="R59" s="89">
        <f>Igazgatás!R85+Községgazd!U72+Vagyongazd!R59+Közút!R59+Sport!R61+Közművelődés!T96+Támogatás!Y59</f>
        <v>33000</v>
      </c>
      <c r="S59" s="86">
        <f>Igazgatás!S85+Községgazd!V72+Vagyongazd!S59+Közút!S59+Sport!S61+Közművelődés!U96+Támogatás!Z59</f>
        <v>19000</v>
      </c>
      <c r="T59" s="88">
        <f>Igazgatás!T85+Községgazd!W72+Vagyongazd!T59+Közút!T59+Sport!T61+Közművelődés!V96+Támogatás!AA59</f>
        <v>96000</v>
      </c>
      <c r="U59" s="89">
        <f>Igazgatás!U85+Községgazd!X72+Vagyongazd!U59+Közút!U59+Sport!U61+Közművelődés!W96+Támogatás!AB59</f>
        <v>127000</v>
      </c>
      <c r="V59" s="89">
        <f>Igazgatás!V85+Községgazd!Y72+Vagyongazd!V59+Közút!V59+Sport!V61+Közművelődés!X96+Támogatás!AC59</f>
        <v>72000</v>
      </c>
      <c r="W59" s="90">
        <f>Igazgatás!W85+Községgazd!Z72+Vagyongazd!W59+Közút!W59+Sport!W61+Közművelődés!Y96+Támogatás!AD59</f>
        <v>83000</v>
      </c>
      <c r="X59" s="728">
        <f>Igazgatás!X85+Községgazd!AA72+Vagyongazd!X59+Közút!X59+Sport!X61+Közművelődés!Z96+Támogatás!AE59</f>
        <v>867982</v>
      </c>
    </row>
    <row r="60" spans="1:24" s="18" customFormat="1" hidden="1" x14ac:dyDescent="0.25">
      <c r="A60" s="125" t="s">
        <v>879</v>
      </c>
      <c r="B60" s="114" t="s">
        <v>880</v>
      </c>
      <c r="C60" s="900" t="s">
        <v>881</v>
      </c>
      <c r="D60" s="901"/>
      <c r="E60" s="901"/>
      <c r="F60" s="688">
        <f>[2]Igazgatás!F85+[2]Községgazd!F73+[2]Vagyongazd!F60+[2]Közút!F60+[2]Sport!F62+[2]Közművelődés!F95+[2]Támogatás!F60</f>
        <v>0</v>
      </c>
      <c r="G60" s="702"/>
      <c r="H60" s="702"/>
      <c r="I60" s="763">
        <f>[1]Igazgatás!I86+[1]Községgazd!I73+[1]Vagyongazd!I60+[1]Közút!I60+[1]Sport!I62+[1]Közművelődés!I97+[1]Támogatás!I60</f>
        <v>0</v>
      </c>
      <c r="J60" s="248">
        <f>Igazgatás!J86+Községgazd!J73+Vagyongazd!J60+Közút!J60+Sport!J62+Közművelődés!J97+Támogatás!J60</f>
        <v>0</v>
      </c>
      <c r="K60" s="147">
        <f>Igazgatás!K86+Községgazd!K73+Vagyongazd!K60+Közút!K60+Sport!K62+Közművelődés!K97+Támogatás!K60</f>
        <v>0</v>
      </c>
      <c r="L60" s="165">
        <f>Igazgatás!L86+Községgazd!L73+Vagyongazd!L60+Közút!L60+Sport!L62+Közművelődés!L97+Támogatás!L60</f>
        <v>0</v>
      </c>
      <c r="M60" s="93">
        <f>Igazgatás!M86+Községgazd!P73+Vagyongazd!M60+Közút!M60+Sport!M62+Közművelődés!O97+Támogatás!T60</f>
        <v>0</v>
      </c>
      <c r="N60" s="94">
        <f>Igazgatás!N86+Községgazd!Q73+Vagyongazd!N60+Közút!N60+Sport!N62+Közművelődés!P97+Támogatás!U60</f>
        <v>0</v>
      </c>
      <c r="O60" s="94">
        <f>Igazgatás!O86+Községgazd!R73+Vagyongazd!O60+Közút!O60+Sport!O62+Közművelődés!Q97+Támogatás!V60</f>
        <v>0</v>
      </c>
      <c r="P60" s="94">
        <f>Igazgatás!P86+Községgazd!S73+Vagyongazd!P60+Közút!P60+Sport!P62+Közművelődés!R97+Támogatás!W60</f>
        <v>0</v>
      </c>
      <c r="Q60" s="94">
        <f>Igazgatás!Q86+Községgazd!T73+Vagyongazd!Q60+Közút!Q60+Sport!Q62+Közművelődés!S97+Támogatás!X60</f>
        <v>0</v>
      </c>
      <c r="R60" s="97">
        <f>Igazgatás!R86+Községgazd!U73+Vagyongazd!R60+Közút!R60+Sport!R62+Közművelődés!T97+Támogatás!Y60</f>
        <v>0</v>
      </c>
      <c r="S60" s="94">
        <f>Igazgatás!S86+Községgazd!V73+Vagyongazd!S60+Közút!S60+Sport!S62+Közművelődés!U97+Támogatás!Z60</f>
        <v>0</v>
      </c>
      <c r="T60" s="96">
        <f>Igazgatás!T86+Községgazd!W73+Vagyongazd!T60+Közút!T60+Sport!T62+Közművelődés!V97+Támogatás!AA60</f>
        <v>0</v>
      </c>
      <c r="U60" s="97">
        <f>Igazgatás!U86+Községgazd!X73+Vagyongazd!U60+Közút!U60+Sport!U62+Közművelődés!W97+Támogatás!AB60</f>
        <v>0</v>
      </c>
      <c r="V60" s="97">
        <f>Igazgatás!V86+Községgazd!Y73+Vagyongazd!V60+Közút!V60+Sport!V62+Közművelődés!X97+Támogatás!AC60</f>
        <v>0</v>
      </c>
      <c r="W60" s="98">
        <f>Igazgatás!W86+Községgazd!Z73+Vagyongazd!W60+Közút!W60+Sport!W62+Közművelődés!Y97+Támogatás!AD60</f>
        <v>0</v>
      </c>
      <c r="X60" s="731">
        <f>Igazgatás!X86+Községgazd!AA73+Vagyongazd!X60+Közút!X60+Sport!X62+Közművelődés!Z97+Támogatás!AE60</f>
        <v>0</v>
      </c>
    </row>
    <row r="61" spans="1:24" s="18" customFormat="1" hidden="1" x14ac:dyDescent="0.25">
      <c r="A61" s="125" t="s">
        <v>209</v>
      </c>
      <c r="B61" s="114" t="s">
        <v>651</v>
      </c>
      <c r="C61" s="900" t="s">
        <v>210</v>
      </c>
      <c r="D61" s="901"/>
      <c r="E61" s="901"/>
      <c r="F61" s="688">
        <f>[2]Igazgatás!F86+[2]Községgazd!F74+[2]Vagyongazd!F61+[2]Közút!F61+[2]Sport!F63+[2]Közművelődés!F96+[2]Támogatás!F61</f>
        <v>0</v>
      </c>
      <c r="G61" s="702"/>
      <c r="H61" s="702"/>
      <c r="I61" s="763">
        <f>[1]Igazgatás!I87+[1]Községgazd!I74+[1]Vagyongazd!I61+[1]Közút!I61+[1]Sport!I63+[1]Közművelődés!I98+[1]Támogatás!I61</f>
        <v>0</v>
      </c>
      <c r="J61" s="248">
        <f>Igazgatás!J87+Községgazd!J74+Vagyongazd!J61+Közút!J61+Sport!J63+Közművelődés!J98+Támogatás!J61</f>
        <v>0</v>
      </c>
      <c r="K61" s="147">
        <f>Igazgatás!K87+Községgazd!K74+Vagyongazd!K61+Közút!K61+Sport!K63+Közművelődés!K98+Támogatás!K61</f>
        <v>0</v>
      </c>
      <c r="L61" s="165">
        <f>Igazgatás!L87+Községgazd!L74+Vagyongazd!L61+Közút!L61+Sport!L63+Közművelődés!L98+Támogatás!L61</f>
        <v>0</v>
      </c>
      <c r="M61" s="93">
        <f>Igazgatás!M87+Községgazd!P74+Vagyongazd!M61+Közút!M61+Sport!M63+Közművelődés!O98+Támogatás!T61</f>
        <v>0</v>
      </c>
      <c r="N61" s="94">
        <f>Igazgatás!N87+Községgazd!Q74+Vagyongazd!N61+Közút!N61+Sport!N63+Közművelődés!P98+Támogatás!U61</f>
        <v>0</v>
      </c>
      <c r="O61" s="94">
        <f>Igazgatás!O87+Községgazd!R74+Vagyongazd!O61+Közút!O61+Sport!O63+Közművelődés!Q98+Támogatás!V61</f>
        <v>0</v>
      </c>
      <c r="P61" s="94">
        <f>Igazgatás!P87+Községgazd!S74+Vagyongazd!P61+Közút!P61+Sport!P63+Közművelődés!R98+Támogatás!W61</f>
        <v>0</v>
      </c>
      <c r="Q61" s="94">
        <f>Igazgatás!Q87+Községgazd!T74+Vagyongazd!Q61+Közút!Q61+Sport!Q63+Közművelődés!S98+Támogatás!X61</f>
        <v>0</v>
      </c>
      <c r="R61" s="97">
        <f>Igazgatás!R87+Községgazd!U74+Vagyongazd!R61+Közút!R61+Sport!R63+Közművelődés!T98+Támogatás!Y61</f>
        <v>0</v>
      </c>
      <c r="S61" s="94">
        <f>Igazgatás!S87+Községgazd!V74+Vagyongazd!S61+Közút!S61+Sport!S63+Közművelődés!U98+Támogatás!Z61</f>
        <v>0</v>
      </c>
      <c r="T61" s="96">
        <f>Igazgatás!T87+Községgazd!W74+Vagyongazd!T61+Közút!T61+Sport!T63+Közművelődés!V98+Támogatás!AA61</f>
        <v>0</v>
      </c>
      <c r="U61" s="97">
        <f>Igazgatás!U87+Községgazd!X74+Vagyongazd!U61+Közút!U61+Sport!U63+Közművelődés!W98+Támogatás!AB61</f>
        <v>0</v>
      </c>
      <c r="V61" s="97">
        <f>Igazgatás!V87+Községgazd!Y74+Vagyongazd!V61+Közút!V61+Sport!V63+Közművelődés!X98+Támogatás!AC61</f>
        <v>0</v>
      </c>
      <c r="W61" s="98">
        <f>Igazgatás!W87+Községgazd!Z74+Vagyongazd!W61+Közút!W61+Sport!W63+Közművelődés!Y98+Támogatás!AD61</f>
        <v>0</v>
      </c>
      <c r="X61" s="731">
        <f>Igazgatás!X87+Községgazd!AA74+Vagyongazd!X61+Közút!X61+Sport!X63+Közművelődés!Z98+Támogatás!AE61</f>
        <v>0</v>
      </c>
    </row>
    <row r="62" spans="1:24" s="18" customFormat="1" hidden="1" x14ac:dyDescent="0.25">
      <c r="A62" s="125" t="s">
        <v>211</v>
      </c>
      <c r="B62" s="91" t="s">
        <v>652</v>
      </c>
      <c r="C62" s="873" t="s">
        <v>352</v>
      </c>
      <c r="D62" s="874"/>
      <c r="E62" s="874"/>
      <c r="F62" s="688">
        <f>[2]Igazgatás!F87+[2]Községgazd!F75+[2]Vagyongazd!F62+[2]Közút!F62+[2]Sport!F64+[2]Közművelődés!F97+[2]Támogatás!F62</f>
        <v>0</v>
      </c>
      <c r="G62" s="703"/>
      <c r="H62" s="703"/>
      <c r="I62" s="763">
        <f>[1]Igazgatás!I88+[1]Községgazd!I75+[1]Vagyongazd!I62+[1]Közút!I62+[1]Sport!I64+[1]Közművelődés!I99+[1]Támogatás!I62</f>
        <v>0</v>
      </c>
      <c r="J62" s="250">
        <f>Igazgatás!J88+Községgazd!J75+Vagyongazd!J62+Közút!J62+Sport!J64+Közművelődés!J99+Támogatás!J62</f>
        <v>0</v>
      </c>
      <c r="K62" s="149">
        <f>Igazgatás!K88+Községgazd!K75+Vagyongazd!K62+Közút!K62+Sport!K64+Közművelődés!K99+Támogatás!K62</f>
        <v>0</v>
      </c>
      <c r="L62" s="165">
        <f>Igazgatás!L88+Községgazd!L75+Vagyongazd!L62+Közút!L62+Sport!L64+Közművelődés!L99+Támogatás!L62</f>
        <v>0</v>
      </c>
      <c r="M62" s="93">
        <f>Igazgatás!M88+Községgazd!P75+Vagyongazd!M62+Közút!M62+Sport!M64+Közművelődés!O99+Támogatás!T62</f>
        <v>0</v>
      </c>
      <c r="N62" s="94">
        <f>Igazgatás!N88+Községgazd!Q75+Vagyongazd!N62+Közút!N62+Sport!N64+Közművelődés!P99+Támogatás!U62</f>
        <v>0</v>
      </c>
      <c r="O62" s="94">
        <f>Igazgatás!O88+Községgazd!R75+Vagyongazd!O62+Közút!O62+Sport!O64+Közművelődés!Q99+Támogatás!V62</f>
        <v>0</v>
      </c>
      <c r="P62" s="94">
        <f>Igazgatás!P88+Községgazd!S75+Vagyongazd!P62+Közút!P62+Sport!P64+Közművelődés!R99+Támogatás!W62</f>
        <v>0</v>
      </c>
      <c r="Q62" s="94">
        <f>Igazgatás!Q88+Községgazd!T75+Vagyongazd!Q62+Közút!Q62+Sport!Q64+Közművelődés!S99+Támogatás!X62</f>
        <v>0</v>
      </c>
      <c r="R62" s="97">
        <f>Igazgatás!R88+Községgazd!U75+Vagyongazd!R62+Közút!R62+Sport!R64+Közművelődés!T99+Támogatás!Y62</f>
        <v>0</v>
      </c>
      <c r="S62" s="94">
        <f>Igazgatás!S88+Községgazd!V75+Vagyongazd!S62+Közút!S62+Sport!S64+Közművelődés!U99+Támogatás!Z62</f>
        <v>0</v>
      </c>
      <c r="T62" s="96">
        <f>Igazgatás!T88+Községgazd!W75+Vagyongazd!T62+Közút!T62+Sport!T64+Közművelődés!V99+Támogatás!AA62</f>
        <v>0</v>
      </c>
      <c r="U62" s="97">
        <f>Igazgatás!U88+Községgazd!X75+Vagyongazd!U62+Közút!U62+Sport!U64+Közművelődés!W99+Támogatás!AB62</f>
        <v>0</v>
      </c>
      <c r="V62" s="97">
        <f>Igazgatás!V88+Községgazd!Y75+Vagyongazd!V62+Közút!V62+Sport!V64+Közművelődés!X99+Támogatás!AC62</f>
        <v>0</v>
      </c>
      <c r="W62" s="98">
        <f>Igazgatás!W88+Községgazd!Z75+Vagyongazd!W62+Közút!W62+Sport!W64+Közművelődés!Y99+Támogatás!AD62</f>
        <v>0</v>
      </c>
      <c r="X62" s="731">
        <f>Igazgatás!X88+Községgazd!AA75+Vagyongazd!X62+Közút!X62+Sport!X64+Közművelődés!Z99+Támogatás!AE62</f>
        <v>0</v>
      </c>
    </row>
    <row r="63" spans="1:24" s="18" customFormat="1" hidden="1" x14ac:dyDescent="0.25">
      <c r="A63" s="125" t="s">
        <v>212</v>
      </c>
      <c r="B63" s="114" t="s">
        <v>653</v>
      </c>
      <c r="C63" s="873" t="s">
        <v>882</v>
      </c>
      <c r="D63" s="874"/>
      <c r="E63" s="874"/>
      <c r="F63" s="688">
        <f>[2]Igazgatás!F88+[2]Községgazd!F76+[2]Vagyongazd!F63+[2]Közút!F63+[2]Sport!F65+[2]Közművelődés!F98+[2]Támogatás!F63</f>
        <v>0</v>
      </c>
      <c r="G63" s="703"/>
      <c r="H63" s="703"/>
      <c r="I63" s="763">
        <f>[1]Igazgatás!I89+[1]Községgazd!I76+[1]Vagyongazd!I63+[1]Közút!I63+[1]Sport!I65+[1]Közművelődés!I100+[1]Támogatás!I63</f>
        <v>0</v>
      </c>
      <c r="J63" s="250">
        <f>Igazgatás!J89+Községgazd!J76+Vagyongazd!J63+Közút!J63+Sport!J65+Közművelődés!J100+Támogatás!J63</f>
        <v>0</v>
      </c>
      <c r="K63" s="149">
        <f>Igazgatás!K89+Községgazd!K76+Vagyongazd!K63+Közút!K63+Sport!K65+Közművelődés!K100+Támogatás!K63</f>
        <v>0</v>
      </c>
      <c r="L63" s="165">
        <f>Igazgatás!L89+Községgazd!L76+Vagyongazd!L63+Közút!L63+Sport!L65+Közművelődés!L100+Támogatás!L63</f>
        <v>0</v>
      </c>
      <c r="M63" s="93">
        <f>Igazgatás!M89+Községgazd!P76+Vagyongazd!M63+Közút!M63+Sport!M65+Közművelődés!O100+Támogatás!T63</f>
        <v>0</v>
      </c>
      <c r="N63" s="94">
        <f>Igazgatás!N89+Községgazd!Q76+Vagyongazd!N63+Közút!N63+Sport!N65+Közművelődés!P100+Támogatás!U63</f>
        <v>0</v>
      </c>
      <c r="O63" s="94">
        <f>Igazgatás!O89+Községgazd!R76+Vagyongazd!O63+Közút!O63+Sport!O65+Közművelődés!Q100+Támogatás!V63</f>
        <v>0</v>
      </c>
      <c r="P63" s="94">
        <f>Igazgatás!P89+Községgazd!S76+Vagyongazd!P63+Közút!P63+Sport!P65+Közművelődés!R100+Támogatás!W63</f>
        <v>0</v>
      </c>
      <c r="Q63" s="94">
        <f>Igazgatás!Q89+Községgazd!T76+Vagyongazd!Q63+Közút!Q63+Sport!Q65+Közművelődés!S100+Támogatás!X63</f>
        <v>0</v>
      </c>
      <c r="R63" s="97">
        <f>Igazgatás!R89+Községgazd!U76+Vagyongazd!R63+Közút!R63+Sport!R65+Közművelődés!T100+Támogatás!Y63</f>
        <v>0</v>
      </c>
      <c r="S63" s="94">
        <f>Igazgatás!S89+Községgazd!V76+Vagyongazd!S63+Közút!S63+Sport!S65+Közművelődés!U100+Támogatás!Z63</f>
        <v>0</v>
      </c>
      <c r="T63" s="96">
        <f>Igazgatás!T89+Községgazd!W76+Vagyongazd!T63+Közút!T63+Sport!T65+Közművelődés!V100+Támogatás!AA63</f>
        <v>0</v>
      </c>
      <c r="U63" s="97">
        <f>Igazgatás!U89+Községgazd!X76+Vagyongazd!U63+Közút!U63+Sport!U65+Közművelődés!W100+Támogatás!AB63</f>
        <v>0</v>
      </c>
      <c r="V63" s="97">
        <f>Igazgatás!V89+Községgazd!Y76+Vagyongazd!V63+Közút!V63+Sport!V65+Közművelődés!X100+Támogatás!AC63</f>
        <v>0</v>
      </c>
      <c r="W63" s="98">
        <f>Igazgatás!W89+Községgazd!Z76+Vagyongazd!W63+Közút!W63+Sport!W65+Közművelődés!Y100+Támogatás!AD63</f>
        <v>0</v>
      </c>
      <c r="X63" s="731">
        <f>Igazgatás!X89+Községgazd!AA76+Vagyongazd!X63+Közút!X63+Sport!X65+Közművelődés!Z100+Támogatás!AE63</f>
        <v>0</v>
      </c>
    </row>
    <row r="64" spans="1:24" s="18" customFormat="1" hidden="1" x14ac:dyDescent="0.25">
      <c r="A64" s="125" t="s">
        <v>213</v>
      </c>
      <c r="B64" s="91" t="s">
        <v>654</v>
      </c>
      <c r="C64" s="873" t="s">
        <v>883</v>
      </c>
      <c r="D64" s="874"/>
      <c r="E64" s="874"/>
      <c r="F64" s="688">
        <f>[2]Igazgatás!F89+[2]Községgazd!F77+[2]Vagyongazd!F64+[2]Közút!F64+[2]Sport!F66+[2]Közművelődés!F99+[2]Támogatás!F64</f>
        <v>0</v>
      </c>
      <c r="G64" s="703"/>
      <c r="H64" s="703"/>
      <c r="I64" s="763">
        <f>[1]Igazgatás!I90+[1]Községgazd!I77+[1]Vagyongazd!I64+[1]Közút!I64+[1]Sport!I66+[1]Közművelődés!I101+[1]Támogatás!I64</f>
        <v>0</v>
      </c>
      <c r="J64" s="250">
        <f>Igazgatás!J90+Községgazd!J77+Vagyongazd!J64+Közút!J64+Sport!J66+Közművelődés!J101+Támogatás!J64</f>
        <v>0</v>
      </c>
      <c r="K64" s="149">
        <f>Igazgatás!K90+Községgazd!K77+Vagyongazd!K64+Közút!K64+Sport!K66+Közművelődés!K101+Támogatás!K64</f>
        <v>0</v>
      </c>
      <c r="L64" s="165">
        <f>Igazgatás!L90+Községgazd!L77+Vagyongazd!L64+Közút!L64+Sport!L66+Közművelődés!L101+Támogatás!L64</f>
        <v>0</v>
      </c>
      <c r="M64" s="93">
        <f>Igazgatás!M90+Községgazd!P77+Vagyongazd!M64+Közút!M64+Sport!M66+Közművelődés!O101+Támogatás!T64</f>
        <v>0</v>
      </c>
      <c r="N64" s="94">
        <f>Igazgatás!N90+Községgazd!Q77+Vagyongazd!N64+Közút!N64+Sport!N66+Közművelődés!P101+Támogatás!U64</f>
        <v>0</v>
      </c>
      <c r="O64" s="94">
        <f>Igazgatás!O90+Községgazd!R77+Vagyongazd!O64+Közút!O64+Sport!O66+Közművelődés!Q101+Támogatás!V64</f>
        <v>0</v>
      </c>
      <c r="P64" s="94">
        <f>Igazgatás!P90+Községgazd!S77+Vagyongazd!P64+Közút!P64+Sport!P66+Közművelődés!R101+Támogatás!W64</f>
        <v>0</v>
      </c>
      <c r="Q64" s="94">
        <f>Igazgatás!Q90+Községgazd!T77+Vagyongazd!Q64+Közút!Q64+Sport!Q66+Közművelődés!S101+Támogatás!X64</f>
        <v>0</v>
      </c>
      <c r="R64" s="97">
        <f>Igazgatás!R90+Községgazd!U77+Vagyongazd!R64+Közút!R64+Sport!R66+Közművelődés!T101+Támogatás!Y64</f>
        <v>0</v>
      </c>
      <c r="S64" s="94">
        <f>Igazgatás!S90+Községgazd!V77+Vagyongazd!S64+Közút!S64+Sport!S66+Közművelődés!U101+Támogatás!Z64</f>
        <v>0</v>
      </c>
      <c r="T64" s="96">
        <f>Igazgatás!T90+Községgazd!W77+Vagyongazd!T64+Közút!T64+Sport!T66+Közművelődés!V101+Támogatás!AA64</f>
        <v>0</v>
      </c>
      <c r="U64" s="97">
        <f>Igazgatás!U90+Községgazd!X77+Vagyongazd!U64+Közút!U64+Sport!U66+Közművelődés!W101+Támogatás!AB64</f>
        <v>0</v>
      </c>
      <c r="V64" s="97">
        <f>Igazgatás!V90+Községgazd!Y77+Vagyongazd!V64+Közút!V64+Sport!V66+Közművelődés!X101+Támogatás!AC64</f>
        <v>0</v>
      </c>
      <c r="W64" s="98">
        <f>Igazgatás!W90+Községgazd!Z77+Vagyongazd!W64+Közút!W64+Sport!W66+Közművelődés!Y101+Támogatás!AD64</f>
        <v>0</v>
      </c>
      <c r="X64" s="731">
        <f>Igazgatás!X90+Községgazd!AA77+Vagyongazd!X64+Közút!X64+Sport!X66+Közművelődés!Z101+Támogatás!AE64</f>
        <v>0</v>
      </c>
    </row>
    <row r="65" spans="1:25" s="18" customFormat="1" x14ac:dyDescent="0.25">
      <c r="A65" s="125" t="s">
        <v>214</v>
      </c>
      <c r="B65" s="114" t="s">
        <v>655</v>
      </c>
      <c r="C65" s="873" t="s">
        <v>215</v>
      </c>
      <c r="D65" s="874"/>
      <c r="E65" s="874"/>
      <c r="F65" s="688">
        <v>600000</v>
      </c>
      <c r="G65" s="703"/>
      <c r="H65" s="703"/>
      <c r="I65" s="763">
        <f>[1]Igazgatás!I91+[1]Községgazd!I78+[1]Vagyongazd!I65+[1]Közút!I65+[1]Sport!I67+[1]Közművelődés!I102+[1]Támogatás!I65</f>
        <v>0</v>
      </c>
      <c r="J65" s="250">
        <f>Igazgatás!J91+Községgazd!J78+Vagyongazd!J65+Közút!J65+Sport!J67+Közművelődés!J102+Támogatás!J65</f>
        <v>0</v>
      </c>
      <c r="K65" s="149">
        <f>Igazgatás!K91+Községgazd!K78+Vagyongazd!K65+Közút!K65+Sport!K67+Közművelődés!K102+Támogatás!K65</f>
        <v>0</v>
      </c>
      <c r="L65" s="165">
        <f>Igazgatás!L91+Községgazd!L78+Vagyongazd!L65+Közút!L65+Sport!L67+Közművelődés!L102+Támogatás!L65</f>
        <v>0</v>
      </c>
      <c r="M65" s="93">
        <f>Igazgatás!M91+Községgazd!P78+Vagyongazd!M65+Közút!M65+Sport!M67+Közművelődés!O102+Támogatás!T65</f>
        <v>0</v>
      </c>
      <c r="N65" s="94">
        <f>Igazgatás!N91+Községgazd!Q78+Vagyongazd!N65+Közút!N65+Sport!N67+Közművelődés!P102+Támogatás!U65</f>
        <v>0</v>
      </c>
      <c r="O65" s="94">
        <f>Igazgatás!O91+Községgazd!R78+Vagyongazd!O65+Közút!O65+Sport!O67+Közművelődés!Q102+Támogatás!V65</f>
        <v>0</v>
      </c>
      <c r="P65" s="94">
        <f>Igazgatás!P91+Községgazd!S78+Vagyongazd!P65+Közút!P65+Sport!P67+Közművelődés!R102+Támogatás!W65</f>
        <v>0</v>
      </c>
      <c r="Q65" s="94">
        <f>Igazgatás!Q91+Községgazd!T78+Vagyongazd!Q65+Közút!Q65+Sport!Q67+Közművelődés!S102+Támogatás!X65</f>
        <v>0</v>
      </c>
      <c r="R65" s="97">
        <f>Igazgatás!R91+Községgazd!U78+Vagyongazd!R65+Közút!R65+Sport!R67+Közművelődés!T102+Támogatás!Y65</f>
        <v>0</v>
      </c>
      <c r="S65" s="94">
        <f>Igazgatás!S91+Községgazd!V78+Vagyongazd!S65+Közút!S65+Sport!S67+Közművelődés!U102+Támogatás!Z65</f>
        <v>0</v>
      </c>
      <c r="T65" s="96">
        <f>Igazgatás!T91+Községgazd!W78+Vagyongazd!T65+Közút!T65+Sport!T67+Közművelődés!V102+Támogatás!AA65</f>
        <v>0</v>
      </c>
      <c r="U65" s="97">
        <f>Igazgatás!U91+Községgazd!X78+Vagyongazd!U65+Közút!U65+Sport!U67+Közművelődés!W102+Támogatás!AB65</f>
        <v>0</v>
      </c>
      <c r="V65" s="97">
        <f>Igazgatás!V91+Községgazd!Y78+Vagyongazd!V65+Közút!V65+Sport!V67+Közművelődés!X102+Támogatás!AC65</f>
        <v>0</v>
      </c>
      <c r="W65" s="98">
        <f>Igazgatás!W91+Községgazd!Z78+Vagyongazd!W65+Közút!W65+Sport!W67+Közművelődés!Y102+Támogatás!AD65</f>
        <v>0</v>
      </c>
      <c r="X65" s="731">
        <f>Igazgatás!X91+Községgazd!AA78+Vagyongazd!X65+Közút!X65+Sport!X67+Közművelődés!Z102+Támogatás!AE65</f>
        <v>0</v>
      </c>
    </row>
    <row r="66" spans="1:25" s="18" customFormat="1" x14ac:dyDescent="0.25">
      <c r="A66" s="125" t="s">
        <v>216</v>
      </c>
      <c r="B66" s="91" t="s">
        <v>656</v>
      </c>
      <c r="C66" s="873" t="s">
        <v>217</v>
      </c>
      <c r="D66" s="874"/>
      <c r="E66" s="874"/>
      <c r="F66" s="688">
        <f>[2]Igazgatás!F91+[2]Községgazd!F79+[2]Vagyongazd!F66+[2]Közút!F66+[2]Sport!F68+[2]Közművelődés!F101+[2]Támogatás!F66</f>
        <v>100000</v>
      </c>
      <c r="G66" s="703">
        <f>G68</f>
        <v>100000</v>
      </c>
      <c r="H66" s="703">
        <f>H68</f>
        <v>100000</v>
      </c>
      <c r="I66" s="763">
        <f>[1]Igazgatás!I92+[1]Községgazd!I79+[1]Vagyongazd!I66+[1]Közút!I66+[1]Sport!I68+[1]Közművelődés!I103+[1]Támogatás!I66</f>
        <v>100000</v>
      </c>
      <c r="J66" s="250">
        <f>Igazgatás!J92+Községgazd!J79+Vagyongazd!J66+Közút!J66+Sport!J68+Közművelődés!J103+Támogatás!J66</f>
        <v>100000</v>
      </c>
      <c r="K66" s="149">
        <f>Igazgatás!K92+Községgazd!K79+Vagyongazd!K66+Közút!K66+Sport!K68+Közművelődés!K103+Támogatás!K66</f>
        <v>0</v>
      </c>
      <c r="L66" s="165">
        <f>Igazgatás!L92+Községgazd!L79+Vagyongazd!L66+Közút!L66+Sport!L68+Közművelődés!L103+Támogatás!L66</f>
        <v>100000</v>
      </c>
      <c r="M66" s="93">
        <f>Igazgatás!M92+Községgazd!P79+Vagyongazd!M66+Közút!M66+Sport!M68+Közművelődés!O103+Támogatás!T66</f>
        <v>50000</v>
      </c>
      <c r="N66" s="94">
        <f>Igazgatás!N92+Községgazd!Q79+Vagyongazd!N66+Közút!N66+Sport!N68+Közművelődés!P103+Támogatás!U66</f>
        <v>0</v>
      </c>
      <c r="O66" s="94">
        <f>Igazgatás!O92+Községgazd!R79+Vagyongazd!O66+Közút!O66+Sport!O68+Közművelődés!Q103+Támogatás!V66</f>
        <v>0</v>
      </c>
      <c r="P66" s="94">
        <f>Igazgatás!P92+Községgazd!S79+Vagyongazd!P66+Közút!P66+Sport!P68+Közművelődés!R103+Támogatás!W66</f>
        <v>0</v>
      </c>
      <c r="Q66" s="94">
        <f>Igazgatás!Q92+Községgazd!T79+Vagyongazd!Q66+Közút!Q66+Sport!Q68+Közművelődés!S103+Támogatás!X66</f>
        <v>0</v>
      </c>
      <c r="R66" s="97">
        <f>Igazgatás!R92+Községgazd!U79+Vagyongazd!R66+Közút!R66+Sport!R68+Közművelődés!T103+Támogatás!Y66</f>
        <v>0</v>
      </c>
      <c r="S66" s="94">
        <f>Igazgatás!S92+Községgazd!V79+Vagyongazd!S66+Közút!S66+Sport!S68+Közművelődés!U103+Támogatás!Z66</f>
        <v>0</v>
      </c>
      <c r="T66" s="96">
        <f>Igazgatás!T92+Községgazd!W79+Vagyongazd!T66+Közút!T66+Sport!T68+Közművelődés!V103+Támogatás!AA66</f>
        <v>50000</v>
      </c>
      <c r="U66" s="97">
        <f>Igazgatás!U92+Községgazd!X79+Vagyongazd!U66+Közút!U66+Sport!U68+Közművelődés!W103+Támogatás!AB66</f>
        <v>0</v>
      </c>
      <c r="V66" s="97">
        <f>Igazgatás!V92+Községgazd!Y79+Vagyongazd!V66+Közút!V66+Sport!V68+Közművelődés!X103+Támogatás!AC66</f>
        <v>0</v>
      </c>
      <c r="W66" s="98">
        <f>Igazgatás!W92+Községgazd!Z79+Vagyongazd!W66+Közút!W66+Sport!W68+Közművelődés!Y103+Támogatás!AD66</f>
        <v>0</v>
      </c>
      <c r="X66" s="731">
        <f>Igazgatás!X92+Községgazd!AA79+Vagyongazd!X66+Közút!X66+Sport!X68+Közművelődés!Z103+Támogatás!AE66</f>
        <v>0</v>
      </c>
    </row>
    <row r="67" spans="1:25" hidden="1" x14ac:dyDescent="0.25">
      <c r="B67" s="55"/>
      <c r="C67" s="2"/>
      <c r="D67" s="850" t="s">
        <v>343</v>
      </c>
      <c r="E67" s="850"/>
      <c r="F67" s="692">
        <f>[2]Igazgatás!F92+[2]Községgazd!F80+[2]Vagyongazd!F67+[2]Közút!F67+[2]Sport!F69+[2]Közművelődés!F102+[2]Támogatás!F67</f>
        <v>0</v>
      </c>
      <c r="G67" s="700"/>
      <c r="H67" s="700"/>
      <c r="I67" s="765">
        <f>[1]Igazgatás!I93+[1]Községgazd!I80+[1]Vagyongazd!I67+[1]Közút!I67+[1]Sport!I69+[1]Közművelődés!I104+[1]Támogatás!I67</f>
        <v>0</v>
      </c>
      <c r="J67" s="249">
        <f>Igazgatás!J93+Községgazd!J80+Vagyongazd!J67+Közút!J67+Sport!J69+Közművelődés!J104+Támogatás!J67</f>
        <v>0</v>
      </c>
      <c r="K67" s="148">
        <f>Igazgatás!K93+Községgazd!K80+Vagyongazd!K67+Közút!K67+Sport!K69+Közművelődés!K104+Támogatás!K67</f>
        <v>0</v>
      </c>
      <c r="L67" s="166">
        <f>Igazgatás!L93+Községgazd!L80+Vagyongazd!L67+Közút!L67+Sport!L69+Közművelődés!L104+Támogatás!L67</f>
        <v>0</v>
      </c>
      <c r="M67" s="74">
        <f>Igazgatás!M93+Községgazd!P80+Vagyongazd!M67+Közút!M67+Sport!M69+Közművelődés!O104+Támogatás!T67</f>
        <v>0</v>
      </c>
      <c r="N67" s="1">
        <f>Igazgatás!N93+Községgazd!Q80+Vagyongazd!N67+Közút!N67+Sport!N69+Közművelődés!P104+Támogatás!U67</f>
        <v>0</v>
      </c>
      <c r="O67" s="1">
        <f>Igazgatás!O93+Községgazd!R80+Vagyongazd!O67+Közút!O67+Sport!O69+Közművelődés!Q104+Támogatás!V67</f>
        <v>0</v>
      </c>
      <c r="P67" s="1">
        <f>Igazgatás!P93+Községgazd!S80+Vagyongazd!P67+Közút!P67+Sport!P69+Közművelődés!R104+Támogatás!W67</f>
        <v>0</v>
      </c>
      <c r="Q67" s="1">
        <f>Igazgatás!Q93+Községgazd!T80+Vagyongazd!Q67+Közút!Q67+Sport!Q69+Közművelődés!S104+Támogatás!X67</f>
        <v>0</v>
      </c>
      <c r="R67" s="80">
        <f>Igazgatás!R93+Községgazd!U80+Vagyongazd!R67+Közút!R67+Sport!R69+Közművelődés!T104+Támogatás!Y67</f>
        <v>0</v>
      </c>
      <c r="S67" s="1">
        <f>Igazgatás!S93+Községgazd!V80+Vagyongazd!S67+Közút!S67+Sport!S69+Közművelődés!U104+Támogatás!Z67</f>
        <v>0</v>
      </c>
      <c r="T67" s="42">
        <f>Igazgatás!T93+Községgazd!W80+Vagyongazd!T67+Közút!T67+Sport!T69+Közművelődés!V104+Támogatás!AA67</f>
        <v>0</v>
      </c>
      <c r="U67" s="80">
        <f>Igazgatás!U93+Községgazd!X80+Vagyongazd!U67+Közút!U67+Sport!U69+Közművelődés!W104+Támogatás!AB67</f>
        <v>0</v>
      </c>
      <c r="V67" s="80">
        <f>Igazgatás!V93+Községgazd!Y80+Vagyongazd!V67+Közút!V67+Sport!V69+Közművelődés!X104+Támogatás!AC67</f>
        <v>0</v>
      </c>
      <c r="W67" s="44">
        <f>Igazgatás!W93+Községgazd!Z80+Vagyongazd!W67+Közút!W67+Sport!W69+Közművelődés!Y104+Támogatás!AD67</f>
        <v>0</v>
      </c>
      <c r="X67" s="718">
        <f>Igazgatás!X93+Községgazd!AA80+Vagyongazd!X67+Közút!X67+Sport!X69+Közművelődés!Z104+Támogatás!AE67</f>
        <v>0</v>
      </c>
      <c r="Y67" s="21"/>
    </row>
    <row r="68" spans="1:25" x14ac:dyDescent="0.25">
      <c r="B68" s="55"/>
      <c r="C68" s="2"/>
      <c r="D68" s="850" t="s">
        <v>344</v>
      </c>
      <c r="E68" s="850"/>
      <c r="F68" s="692">
        <v>100000</v>
      </c>
      <c r="G68" s="700">
        <v>100000</v>
      </c>
      <c r="H68" s="700">
        <v>100000</v>
      </c>
      <c r="I68" s="765">
        <f>[1]Igazgatás!I94+[1]Községgazd!I81+[1]Vagyongazd!I68+[1]Közút!I68+[1]Sport!I70+[1]Közművelődés!I105+[1]Támogatás!I68</f>
        <v>100000</v>
      </c>
      <c r="J68" s="249">
        <f>Igazgatás!J94+Községgazd!J81+Vagyongazd!J68+Közút!J68+Sport!J70+Közművelődés!J105+Támogatás!J68</f>
        <v>100000</v>
      </c>
      <c r="K68" s="148">
        <f>Igazgatás!K94+Községgazd!K81+Vagyongazd!K68+Közút!K68+Sport!K70+Közművelődés!K105+Támogatás!K68</f>
        <v>0</v>
      </c>
      <c r="L68" s="166">
        <f>Igazgatás!L94+Községgazd!L81+Vagyongazd!L68+Közút!L68+Sport!L70+Közművelődés!L105+Támogatás!L68</f>
        <v>100000</v>
      </c>
      <c r="M68" s="74">
        <f>Igazgatás!M94+Községgazd!P81+Vagyongazd!M68+Közút!M68+Sport!M70+Közművelődés!O105+Támogatás!T68</f>
        <v>50000</v>
      </c>
      <c r="N68" s="1">
        <f>Igazgatás!N94+Községgazd!Q81+Vagyongazd!N68+Közút!N68+Sport!N70+Közművelődés!P105+Támogatás!U68</f>
        <v>0</v>
      </c>
      <c r="O68" s="1">
        <f>Igazgatás!O94+Községgazd!R81+Vagyongazd!O68+Közút!O68+Sport!O70+Közművelődés!Q105+Támogatás!V68</f>
        <v>0</v>
      </c>
      <c r="P68" s="1">
        <f>Igazgatás!P94+Községgazd!S81+Vagyongazd!P68+Közút!P68+Sport!P70+Közművelődés!R105+Támogatás!W68</f>
        <v>0</v>
      </c>
      <c r="Q68" s="1">
        <f>Igazgatás!Q94+Községgazd!T81+Vagyongazd!Q68+Közút!Q68+Sport!Q70+Közművelődés!S105+Támogatás!X68</f>
        <v>0</v>
      </c>
      <c r="R68" s="80">
        <f>Igazgatás!R94+Községgazd!U81+Vagyongazd!R68+Közút!R68+Sport!R70+Közművelődés!T105+Támogatás!Y68</f>
        <v>0</v>
      </c>
      <c r="S68" s="1">
        <f>Igazgatás!S94+Községgazd!V81+Vagyongazd!S68+Közút!S68+Sport!S70+Közművelődés!U105+Támogatás!Z68</f>
        <v>0</v>
      </c>
      <c r="T68" s="42">
        <f>Igazgatás!T94+Községgazd!W81+Vagyongazd!T68+Közút!T68+Sport!T70+Közművelődés!V105+Támogatás!AA68</f>
        <v>50000</v>
      </c>
      <c r="U68" s="80">
        <f>Igazgatás!U94+Községgazd!X81+Vagyongazd!U68+Közút!U68+Sport!U70+Közművelődés!W105+Támogatás!AB68</f>
        <v>0</v>
      </c>
      <c r="V68" s="80">
        <f>Igazgatás!V94+Községgazd!Y81+Vagyongazd!V68+Közút!V68+Sport!V70+Közművelődés!X105+Támogatás!AC68</f>
        <v>0</v>
      </c>
      <c r="W68" s="44">
        <f>Igazgatás!W94+Községgazd!Z81+Vagyongazd!W68+Közút!W68+Sport!W70+Közművelődés!Y105+Támogatás!AD68</f>
        <v>0</v>
      </c>
      <c r="X68" s="718">
        <f>Igazgatás!X94+Községgazd!AA81+Vagyongazd!X68+Közút!X68+Sport!X70+Közművelődés!Z105+Támogatás!AE68</f>
        <v>0</v>
      </c>
    </row>
    <row r="69" spans="1:25" hidden="1" x14ac:dyDescent="0.25">
      <c r="B69" s="55"/>
      <c r="C69" s="2"/>
      <c r="D69" s="850" t="s">
        <v>345</v>
      </c>
      <c r="E69" s="850"/>
      <c r="F69" s="692">
        <f>[2]Igazgatás!F94+[2]Községgazd!F82+[2]Vagyongazd!F69+[2]Közút!F69+[2]Sport!F71+[2]Közművelődés!F104+[2]Támogatás!F69</f>
        <v>0</v>
      </c>
      <c r="G69" s="700"/>
      <c r="H69" s="700"/>
      <c r="I69" s="765">
        <f>[1]Igazgatás!I95+[1]Községgazd!I82+[1]Vagyongazd!I69+[1]Közút!I69+[1]Sport!I71+[1]Közművelődés!I106+[1]Támogatás!I69</f>
        <v>0</v>
      </c>
      <c r="J69" s="249">
        <f>Igazgatás!J95+Községgazd!J82+Vagyongazd!J69+Közút!J69+Sport!J71+Közművelődés!J106+Támogatás!J69</f>
        <v>0</v>
      </c>
      <c r="K69" s="148">
        <f>Igazgatás!K95+Községgazd!K82+Vagyongazd!K69+Közút!K69+Sport!K71+Közművelődés!K106+Támogatás!K69</f>
        <v>0</v>
      </c>
      <c r="L69" s="166">
        <f>Igazgatás!L95+Községgazd!L82+Vagyongazd!L69+Közút!L69+Sport!L71+Közművelődés!L106+Támogatás!L69</f>
        <v>0</v>
      </c>
      <c r="M69" s="74">
        <f>Igazgatás!M95+Községgazd!P82+Vagyongazd!M69+Közút!M69+Sport!M71+Közművelődés!O106+Támogatás!T69</f>
        <v>0</v>
      </c>
      <c r="N69" s="1">
        <f>Igazgatás!N95+Községgazd!Q82+Vagyongazd!N69+Közút!N69+Sport!N71+Közművelődés!P106+Támogatás!U69</f>
        <v>0</v>
      </c>
      <c r="O69" s="1">
        <f>Igazgatás!O95+Községgazd!R82+Vagyongazd!O69+Közút!O69+Sport!O71+Közművelődés!Q106+Támogatás!V69</f>
        <v>0</v>
      </c>
      <c r="P69" s="1">
        <f>Igazgatás!P95+Községgazd!S82+Vagyongazd!P69+Közút!P69+Sport!P71+Közművelődés!R106+Támogatás!W69</f>
        <v>0</v>
      </c>
      <c r="Q69" s="1">
        <f>Igazgatás!Q95+Községgazd!T82+Vagyongazd!Q69+Közút!Q69+Sport!Q71+Közművelődés!S106+Támogatás!X69</f>
        <v>0</v>
      </c>
      <c r="R69" s="80">
        <f>Igazgatás!R95+Községgazd!U82+Vagyongazd!R69+Közút!R69+Sport!R71+Közművelődés!T106+Támogatás!Y69</f>
        <v>0</v>
      </c>
      <c r="S69" s="1">
        <f>Igazgatás!S95+Községgazd!V82+Vagyongazd!S69+Közút!S69+Sport!S71+Közművelődés!U106+Támogatás!Z69</f>
        <v>0</v>
      </c>
      <c r="T69" s="42">
        <f>Igazgatás!T95+Községgazd!W82+Vagyongazd!T69+Közút!T69+Sport!T71+Közművelődés!V106+Támogatás!AA69</f>
        <v>0</v>
      </c>
      <c r="U69" s="80">
        <f>Igazgatás!U95+Községgazd!X82+Vagyongazd!U69+Közút!U69+Sport!U71+Közművelődés!W106+Támogatás!AB69</f>
        <v>0</v>
      </c>
      <c r="V69" s="80">
        <f>Igazgatás!V95+Községgazd!Y82+Vagyongazd!V69+Közút!V69+Sport!V71+Közművelődés!X106+Támogatás!AC69</f>
        <v>0</v>
      </c>
      <c r="W69" s="44">
        <f>Igazgatás!W95+Községgazd!Z82+Vagyongazd!W69+Közút!W69+Sport!W71+Közművelődés!Y106+Támogatás!AD69</f>
        <v>0</v>
      </c>
      <c r="X69" s="718">
        <f>Igazgatás!X95+Községgazd!AA82+Vagyongazd!X69+Közút!X69+Sport!X71+Közművelődés!Z106+Támogatás!AE69</f>
        <v>0</v>
      </c>
    </row>
    <row r="70" spans="1:25" s="18" customFormat="1" x14ac:dyDescent="0.25">
      <c r="A70" s="125" t="s">
        <v>218</v>
      </c>
      <c r="B70" s="91" t="s">
        <v>657</v>
      </c>
      <c r="C70" s="873" t="s">
        <v>219</v>
      </c>
      <c r="D70" s="874"/>
      <c r="E70" s="874"/>
      <c r="F70" s="688">
        <f>SUM(F71:F74)</f>
        <v>1480560</v>
      </c>
      <c r="G70" s="703">
        <f>G71+G72+G73+G74</f>
        <v>1905560</v>
      </c>
      <c r="H70" s="703">
        <f>H71+H72+H73+H74</f>
        <v>1628578</v>
      </c>
      <c r="I70" s="763">
        <f>[1]Igazgatás!I96+[1]Községgazd!I83+[1]Vagyongazd!I70+[1]Közút!I70+[1]Sport!I72+[1]Közművelődés!I107+[1]Támogatás!I70</f>
        <v>1576587</v>
      </c>
      <c r="J70" s="250">
        <f>Igazgatás!J96+Községgazd!J83+Vagyongazd!J70+Közút!J70+Sport!J72+Közművelődés!J107+Támogatás!J70</f>
        <v>1576587</v>
      </c>
      <c r="K70" s="149">
        <f>Igazgatás!K96+Községgazd!K83+Vagyongazd!K70+Közút!K70+Sport!K72+Közművelődés!K107+Támogatás!K70</f>
        <v>0</v>
      </c>
      <c r="L70" s="165">
        <f>Igazgatás!L96+Községgazd!L83+Vagyongazd!L70+Közút!L70+Sport!L72+Közművelődés!L107+Támogatás!L70</f>
        <v>1576587</v>
      </c>
      <c r="M70" s="93">
        <f>Igazgatás!M96+Községgazd!P83+Vagyongazd!M70+Közút!M70+Sport!M72+Közművelődés!O107+Támogatás!T70</f>
        <v>52730</v>
      </c>
      <c r="N70" s="94">
        <f>Igazgatás!N96+Községgazd!Q83+Vagyongazd!N70+Közút!N70+Sport!N72+Közművelődés!P107+Támogatás!U70</f>
        <v>10000</v>
      </c>
      <c r="O70" s="94">
        <f>Igazgatás!O96+Községgazd!R83+Vagyongazd!O70+Közút!O70+Sport!O72+Közművelődés!Q107+Támogatás!V70</f>
        <v>13300</v>
      </c>
      <c r="P70" s="94">
        <f>Igazgatás!P96+Községgazd!S83+Vagyongazd!P70+Közút!P70+Sport!P72+Közművelődés!R107+Támogatás!W70</f>
        <v>19835</v>
      </c>
      <c r="Q70" s="94">
        <f>Igazgatás!Q96+Községgazd!T83+Vagyongazd!Q70+Közút!Q70+Sport!Q72+Közművelődés!S107+Támogatás!X70</f>
        <v>232740</v>
      </c>
      <c r="R70" s="97">
        <f>Igazgatás!R96+Községgazd!U83+Vagyongazd!R70+Közút!R70+Sport!R72+Közművelődés!T107+Támogatás!Y70</f>
        <v>33000</v>
      </c>
      <c r="S70" s="94">
        <f>Igazgatás!S96+Községgazd!V83+Vagyongazd!S70+Közút!S70+Sport!S72+Közművelődés!U107+Támogatás!Z70</f>
        <v>19000</v>
      </c>
      <c r="T70" s="96">
        <f>Igazgatás!T96+Községgazd!W83+Vagyongazd!T70+Közút!T70+Sport!T72+Közművelődés!V107+Támogatás!AA70</f>
        <v>46000</v>
      </c>
      <c r="U70" s="97">
        <f>Igazgatás!U96+Községgazd!X83+Vagyongazd!U70+Közút!U70+Sport!U72+Közművelődés!W107+Támogatás!AB70</f>
        <v>127000</v>
      </c>
      <c r="V70" s="97">
        <f>Igazgatás!V96+Községgazd!Y83+Vagyongazd!V70+Közút!V70+Sport!V72+Közművelődés!X107+Támogatás!AC70</f>
        <v>72000</v>
      </c>
      <c r="W70" s="98">
        <f>Igazgatás!W96+Községgazd!Z83+Vagyongazd!W70+Közút!W70+Sport!W72+Közművelődés!Y107+Támogatás!AD70</f>
        <v>83000</v>
      </c>
      <c r="X70" s="731">
        <f>Igazgatás!X96+Községgazd!AA83+Vagyongazd!X70+Közút!X70+Sport!X72+Közművelődés!Z107+Támogatás!AE70</f>
        <v>867982</v>
      </c>
    </row>
    <row r="71" spans="1:25" x14ac:dyDescent="0.25">
      <c r="B71" s="55"/>
      <c r="C71" s="2"/>
      <c r="D71" s="850" t="s">
        <v>836</v>
      </c>
      <c r="E71" s="850"/>
      <c r="F71" s="692">
        <v>580000</v>
      </c>
      <c r="G71" s="700">
        <v>530000</v>
      </c>
      <c r="H71" s="700">
        <v>338000</v>
      </c>
      <c r="I71" s="765">
        <f>[1]Igazgatás!I97+[1]Községgazd!I84+[1]Vagyongazd!I71+[1]Közút!I71+[1]Sport!I73+[1]Közművelődés!I108+[1]Támogatás!I71</f>
        <v>242000</v>
      </c>
      <c r="J71" s="249">
        <f>Igazgatás!J97+Községgazd!J84+Vagyongazd!J71+Közút!J71+Sport!J73+Közművelődés!J108+Támogatás!J71</f>
        <v>242000</v>
      </c>
      <c r="K71" s="148">
        <f>Igazgatás!K97+Községgazd!K84+Vagyongazd!K71+Közút!K71+Sport!K73+Közművelődés!K108+Támogatás!K71</f>
        <v>0</v>
      </c>
      <c r="L71" s="166">
        <f>Igazgatás!L97+Községgazd!L84+Vagyongazd!L71+Közút!L71+Sport!L73+Közművelődés!L108+Támogatás!L71</f>
        <v>242000</v>
      </c>
      <c r="M71" s="74">
        <f>Igazgatás!M97+Községgazd!P84+Vagyongazd!M71+Közút!M71+Sport!M73+Közművelődés!O108+Támogatás!T71</f>
        <v>0</v>
      </c>
      <c r="N71" s="1">
        <f>Igazgatás!N97+Községgazd!Q84+Vagyongazd!N71+Közút!N71+Sport!N73+Közművelődés!P108+Támogatás!U71</f>
        <v>0</v>
      </c>
      <c r="O71" s="1">
        <f>Igazgatás!O97+Községgazd!R84+Vagyongazd!O71+Közút!O71+Sport!O73+Közművelődés!Q108+Támogatás!V71</f>
        <v>0</v>
      </c>
      <c r="P71" s="1">
        <f>Igazgatás!P97+Községgazd!S84+Vagyongazd!P71+Közút!P71+Sport!P73+Közművelődés!R108+Támogatás!W71</f>
        <v>0</v>
      </c>
      <c r="Q71" s="1">
        <f>Igazgatás!Q97+Községgazd!T84+Vagyongazd!Q71+Közút!Q71+Sport!Q73+Közművelődés!S108+Támogatás!X71</f>
        <v>0</v>
      </c>
      <c r="R71" s="80">
        <f>Igazgatás!R97+Községgazd!U84+Vagyongazd!R71+Közút!R71+Sport!R73+Közművelődés!T108+Támogatás!Y71</f>
        <v>0</v>
      </c>
      <c r="S71" s="1">
        <f>Igazgatás!S97+Községgazd!V84+Vagyongazd!S71+Közút!S71+Sport!S73+Közművelődés!U108+Támogatás!Z71</f>
        <v>0</v>
      </c>
      <c r="T71" s="42">
        <f>Igazgatás!T97+Községgazd!W84+Vagyongazd!T71+Közút!T71+Sport!T73+Közművelődés!V108+Támogatás!AA71</f>
        <v>0</v>
      </c>
      <c r="U71" s="80">
        <f>Igazgatás!U97+Községgazd!X84+Vagyongazd!U71+Közút!U71+Sport!U73+Közművelődés!W108+Támogatás!AB71</f>
        <v>0</v>
      </c>
      <c r="V71" s="80">
        <f>Igazgatás!V97+Községgazd!Y84+Vagyongazd!V71+Közút!V71+Sport!V73+Közművelődés!X108+Támogatás!AC71</f>
        <v>0</v>
      </c>
      <c r="W71" s="44">
        <f>Igazgatás!W97+Községgazd!Z84+Vagyongazd!W71+Közút!W71+Sport!W73+Közművelődés!Y108+Támogatás!AD71</f>
        <v>0</v>
      </c>
      <c r="X71" s="718">
        <f>Igazgatás!X97+Községgazd!AA84+Vagyongazd!X71+Közút!X71+Sport!X73+Közművelődés!Z108+Támogatás!AE71</f>
        <v>242000</v>
      </c>
    </row>
    <row r="72" spans="1:25" x14ac:dyDescent="0.25">
      <c r="B72" s="55"/>
      <c r="C72" s="2"/>
      <c r="D72" s="850" t="s">
        <v>346</v>
      </c>
      <c r="E72" s="850"/>
      <c r="F72" s="692">
        <v>150000</v>
      </c>
      <c r="G72" s="700">
        <v>150000</v>
      </c>
      <c r="H72" s="700">
        <v>150000</v>
      </c>
      <c r="I72" s="765">
        <f>[1]Igazgatás!I98+[1]Községgazd!I85+[1]Vagyongazd!I72+[1]Közút!I72+[1]Sport!I74+[1]Közművelődés!I109+[1]Támogatás!I74</f>
        <v>150000</v>
      </c>
      <c r="J72" s="249">
        <f>Igazgatás!J98+Községgazd!J85+Vagyongazd!J72+Közút!J72+Sport!J74+Közművelődés!J109+Támogatás!J74</f>
        <v>150000</v>
      </c>
      <c r="K72" s="148">
        <f>Igazgatás!K98+Községgazd!K85+Vagyongazd!K72+Közút!K72+Sport!K74+Közművelődés!K109+Támogatás!K74</f>
        <v>0</v>
      </c>
      <c r="L72" s="166">
        <f>Igazgatás!L98+Községgazd!L85+Vagyongazd!L72+Közút!L72+Sport!L74+Közművelődés!L109+Támogatás!L74</f>
        <v>150000</v>
      </c>
      <c r="M72" s="74">
        <f>Igazgatás!M98+Községgazd!P85+Vagyongazd!M72+Közút!M72+Sport!M74+Közművelődés!O109+Támogatás!T74</f>
        <v>0</v>
      </c>
      <c r="N72" s="1">
        <f>Igazgatás!N98+Községgazd!Q85+Vagyongazd!N72+Közút!N72+Sport!N74+Közművelődés!P109+Támogatás!U74</f>
        <v>0</v>
      </c>
      <c r="O72" s="1">
        <f>Igazgatás!O98+Községgazd!R85+Vagyongazd!O72+Közút!O72+Sport!O74+Közművelődés!Q109+Támogatás!V74</f>
        <v>0</v>
      </c>
      <c r="P72" s="1">
        <f>Igazgatás!P98+Községgazd!S85+Vagyongazd!P72+Közút!P72+Sport!P74+Közművelődés!R109+Támogatás!W74</f>
        <v>0</v>
      </c>
      <c r="Q72" s="1">
        <f>Igazgatás!Q98+Községgazd!T85+Vagyongazd!Q72+Közút!Q72+Sport!Q74+Közművelődés!S109+Támogatás!X74</f>
        <v>0</v>
      </c>
      <c r="R72" s="80">
        <f>Igazgatás!R98+Községgazd!U85+Vagyongazd!R72+Közút!R72+Sport!R74+Közművelődés!T109+Támogatás!Y74</f>
        <v>0</v>
      </c>
      <c r="S72" s="1">
        <f>Igazgatás!S98+Községgazd!V85+Vagyongazd!S72+Közút!S72+Sport!S74+Közművelődés!U109+Támogatás!Z74</f>
        <v>0</v>
      </c>
      <c r="T72" s="42">
        <f>Igazgatás!T98+Községgazd!W85+Vagyongazd!T72+Közút!T72+Sport!T74+Közművelődés!V109+Támogatás!AA74</f>
        <v>0</v>
      </c>
      <c r="U72" s="80">
        <f>Igazgatás!U98+Községgazd!X85+Vagyongazd!U72+Közút!U72+Sport!U74+Közművelődés!W109+Támogatás!AB74</f>
        <v>0</v>
      </c>
      <c r="V72" s="80">
        <f>Igazgatás!V98+Községgazd!Y85+Vagyongazd!V72+Közút!V72+Sport!V74+Közművelődés!X109+Támogatás!AC74</f>
        <v>0</v>
      </c>
      <c r="W72" s="44">
        <f>Igazgatás!W98+Községgazd!Z85+Vagyongazd!W72+Közút!W72+Sport!W74+Közművelődés!Y109+Támogatás!AD74</f>
        <v>0</v>
      </c>
      <c r="X72" s="718">
        <f>Igazgatás!X98+Községgazd!AA85+Vagyongazd!X72+Közút!X72+Sport!X74+Közművelődés!Z109+Támogatás!AE74</f>
        <v>150000</v>
      </c>
    </row>
    <row r="73" spans="1:25" x14ac:dyDescent="0.25">
      <c r="B73" s="55"/>
      <c r="C73" s="2"/>
      <c r="D73" s="850" t="s">
        <v>837</v>
      </c>
      <c r="E73" s="850"/>
      <c r="F73" s="692">
        <v>300000</v>
      </c>
      <c r="G73" s="700">
        <v>1225560</v>
      </c>
      <c r="H73" s="700">
        <v>1140578</v>
      </c>
      <c r="I73" s="765">
        <f>[1]Igazgatás!I99+[1]Községgazd!I86+[1]Vagyongazd!I73+[1]Közút!I73+[1]Sport!I75+[1]Közművelődés!I110+[1]Támogatás!I75</f>
        <v>1184587</v>
      </c>
      <c r="J73" s="249">
        <f>Igazgatás!J99+Községgazd!J86+Vagyongazd!J73+Közút!J73+Sport!J75+Közművelődés!J110+Támogatás!J75</f>
        <v>1184587</v>
      </c>
      <c r="K73" s="148">
        <f>Igazgatás!K99+Községgazd!K86+Vagyongazd!K73+Közút!K73+Sport!K75+Közművelődés!K110+Támogatás!K75</f>
        <v>0</v>
      </c>
      <c r="L73" s="166">
        <f>Igazgatás!L99+Községgazd!L86+Vagyongazd!L73+Közút!L73+Sport!L75+Közművelődés!L110+Támogatás!L75</f>
        <v>1184587</v>
      </c>
      <c r="M73" s="74">
        <f>Igazgatás!M99+Községgazd!P86+Vagyongazd!M73+Közút!M73+Sport!M75+Közművelődés!O110+Támogatás!T75</f>
        <v>52730</v>
      </c>
      <c r="N73" s="1">
        <f>Igazgatás!N99+Községgazd!Q86+Vagyongazd!N73+Közút!N73+Sport!N75+Közművelődés!P110+Támogatás!U75</f>
        <v>10000</v>
      </c>
      <c r="O73" s="1">
        <f>Igazgatás!O99+Községgazd!R86+Vagyongazd!O73+Közút!O73+Sport!O75+Közművelődés!Q110+Támogatás!V75</f>
        <v>13300</v>
      </c>
      <c r="P73" s="1">
        <f>Igazgatás!P99+Községgazd!S86+Vagyongazd!P73+Közút!P73+Sport!P75+Közművelődés!R110+Támogatás!W75</f>
        <v>19835</v>
      </c>
      <c r="Q73" s="1">
        <f>Igazgatás!Q99+Községgazd!T86+Vagyongazd!Q73+Közút!Q73+Sport!Q75+Közművelődés!S110+Támogatás!X75</f>
        <v>232740</v>
      </c>
      <c r="R73" s="80">
        <f>Igazgatás!R99+Községgazd!U86+Vagyongazd!R73+Közút!R73+Sport!R75+Közművelődés!T110+Támogatás!Y75</f>
        <v>33000</v>
      </c>
      <c r="S73" s="1">
        <f>Igazgatás!S99+Községgazd!V86+Vagyongazd!S73+Közút!S73+Sport!S75+Közművelődés!U110+Támogatás!Z75</f>
        <v>19000</v>
      </c>
      <c r="T73" s="42">
        <f>Igazgatás!T99+Községgazd!W86+Vagyongazd!T73+Közút!T73+Sport!T75+Közművelődés!V110+Támogatás!AA75</f>
        <v>46000</v>
      </c>
      <c r="U73" s="80">
        <f>Igazgatás!U99+Községgazd!X86+Vagyongazd!U73+Közút!U73+Sport!U75+Közművelődés!W110+Támogatás!AB75</f>
        <v>127000</v>
      </c>
      <c r="V73" s="80">
        <f>Igazgatás!V99+Községgazd!Y86+Vagyongazd!V73+Közút!V73+Sport!V75+Közművelődés!X110+Támogatás!AC75</f>
        <v>72000</v>
      </c>
      <c r="W73" s="44">
        <f>Igazgatás!W99+Községgazd!Z86+Vagyongazd!W73+Közút!W73+Sport!W75+Közművelődés!Y110+Támogatás!AD75</f>
        <v>83000</v>
      </c>
      <c r="X73" s="718">
        <f>Igazgatás!X99+Községgazd!AA86+Vagyongazd!X73+Közút!X73+Sport!X75+Közművelődés!Z110+Támogatás!AE75</f>
        <v>475982</v>
      </c>
    </row>
    <row r="74" spans="1:25" ht="15.75" thickBot="1" x14ac:dyDescent="0.3">
      <c r="B74" s="55"/>
      <c r="C74" s="2"/>
      <c r="D74" s="850" t="s">
        <v>835</v>
      </c>
      <c r="E74" s="850"/>
      <c r="F74" s="692">
        <v>450560</v>
      </c>
      <c r="G74" s="700">
        <v>0</v>
      </c>
      <c r="H74" s="700">
        <v>0</v>
      </c>
      <c r="I74" s="765">
        <f>[1]Igazgatás!I100+[1]Községgazd!I87+[1]Vagyongazd!I74+[1]Közút!I74+[1]Sport!I76+[1]Közművelődés!I111+[1]Támogatás!I76</f>
        <v>0</v>
      </c>
      <c r="J74" s="249">
        <f>Igazgatás!J100+Községgazd!J87+Vagyongazd!J74+Közút!J74+Sport!J76+Közművelődés!J111+Támogatás!J76</f>
        <v>0</v>
      </c>
      <c r="K74" s="148">
        <f>Igazgatás!K100+Községgazd!K87+Vagyongazd!K74+Közút!K74+Sport!K76+Közművelődés!K111+Támogatás!K76</f>
        <v>0</v>
      </c>
      <c r="L74" s="166">
        <f>Igazgatás!L100+Községgazd!L87+Vagyongazd!L74+Közút!L74+Sport!L76+Közművelődés!L111+Támogatás!L76</f>
        <v>0</v>
      </c>
      <c r="M74" s="74">
        <f>Igazgatás!M100+Községgazd!P87+Vagyongazd!M74+Közút!M74+Sport!M76+Közművelődés!O111+Támogatás!T76</f>
        <v>0</v>
      </c>
      <c r="N74" s="1">
        <f>Igazgatás!N100+Községgazd!Q87+Vagyongazd!N74+Közút!N74+Sport!N76+Közművelődés!P111+Támogatás!U76</f>
        <v>0</v>
      </c>
      <c r="O74" s="1">
        <f>Igazgatás!O100+Községgazd!R87+Vagyongazd!O74+Közút!O74+Sport!O76+Közművelődés!Q111+Támogatás!V76</f>
        <v>0</v>
      </c>
      <c r="P74" s="1">
        <f>Igazgatás!P100+Községgazd!S87+Vagyongazd!P74+Közút!P74+Sport!P76+Közművelődés!R111+Támogatás!W76</f>
        <v>0</v>
      </c>
      <c r="Q74" s="1">
        <f>Igazgatás!Q100+Községgazd!T87+Vagyongazd!Q74+Közút!Q74+Sport!Q76+Közművelődés!S111+Támogatás!X76</f>
        <v>0</v>
      </c>
      <c r="R74" s="80">
        <f>Igazgatás!R100+Községgazd!U87+Vagyongazd!R74+Közút!R74+Sport!R76+Közművelődés!T111+Támogatás!Y76</f>
        <v>0</v>
      </c>
      <c r="S74" s="1">
        <f>Igazgatás!S100+Községgazd!V87+Vagyongazd!S74+Közút!S74+Sport!S76+Közművelődés!U111+Támogatás!Z76</f>
        <v>0</v>
      </c>
      <c r="T74" s="42">
        <f>Igazgatás!T100+Községgazd!W87+Vagyongazd!T74+Közút!T74+Sport!T76+Közművelődés!V111+Támogatás!AA76</f>
        <v>0</v>
      </c>
      <c r="U74" s="80">
        <f>Igazgatás!U100+Községgazd!X87+Vagyongazd!U74+Közút!U74+Sport!U76+Közművelődés!W111+Támogatás!AB76</f>
        <v>0</v>
      </c>
      <c r="V74" s="80">
        <f>Igazgatás!V100+Községgazd!Y87+Vagyongazd!V74+Közút!V74+Sport!V76+Közművelődés!X111+Támogatás!AC76</f>
        <v>0</v>
      </c>
      <c r="W74" s="44">
        <f>Igazgatás!W100+Községgazd!Z87+Vagyongazd!W74+Közút!W74+Sport!W76+Közművelődés!Y111+Támogatás!AD76</f>
        <v>0</v>
      </c>
      <c r="X74" s="718">
        <f>Igazgatás!X100+Községgazd!AA87+Vagyongazd!X74+Közút!X74+Sport!X76+Közművelődés!Z111+Támogatás!AE76</f>
        <v>0</v>
      </c>
    </row>
    <row r="75" spans="1:25" ht="15.75" thickBot="1" x14ac:dyDescent="0.3">
      <c r="B75" s="99" t="s">
        <v>220</v>
      </c>
      <c r="C75" s="877" t="s">
        <v>221</v>
      </c>
      <c r="D75" s="878"/>
      <c r="E75" s="878"/>
      <c r="F75" s="686">
        <f>[2]Igazgatás!F100+[2]Községgazd!F88+[2]Vagyongazd!F75+[2]Közút!F75+[2]Sport!F77+[2]Közművelődés!F110+[2]Támogatás!F77</f>
        <v>13169814.031399995</v>
      </c>
      <c r="G75" s="698">
        <f>G106+G135+G146+196121</f>
        <v>14592742</v>
      </c>
      <c r="H75" s="698">
        <f>H106+H135+H146+196121</f>
        <v>10826930</v>
      </c>
      <c r="I75" s="760">
        <f>[1]Igazgatás!I101+[1]Községgazd!I88+[1]Vagyongazd!I75+[1]Közút!I75+[1]Sport!I77+[1]Közművelődés!I112+[1]Támogatás!I77</f>
        <v>6027591</v>
      </c>
      <c r="J75" s="252">
        <f>Igazgatás!J101+Községgazd!J88+Vagyongazd!J75+Közút!J75+Sport!J77+Közművelődés!J112+Támogatás!J77</f>
        <v>6321009</v>
      </c>
      <c r="K75" s="151">
        <f>Igazgatás!K101+Községgazd!K88+Vagyongazd!K75+Közút!K75+Sport!K77+Közművelődés!K112+Támogatás!K77</f>
        <v>0</v>
      </c>
      <c r="L75" s="163">
        <f>Igazgatás!L101+Községgazd!L88+Vagyongazd!L75+Közút!L75+Sport!L77+Közművelődés!L112+Támogatás!L77</f>
        <v>6321009</v>
      </c>
      <c r="M75" s="85">
        <f>Igazgatás!M101+Községgazd!P88+Vagyongazd!M75+Közút!M75+Sport!M77+Közművelődés!O112+Támogatás!T77</f>
        <v>-196121</v>
      </c>
      <c r="N75" s="86">
        <f>Igazgatás!N101+Községgazd!Q88+Vagyongazd!N75+Közút!N75+Sport!N77+Közművelődés!P112+Támogatás!U77</f>
        <v>0</v>
      </c>
      <c r="O75" s="86">
        <f>Igazgatás!O101+Községgazd!R88+Vagyongazd!O75+Közút!O75+Sport!O77+Közművelődés!Q112+Támogatás!V77</f>
        <v>167120</v>
      </c>
      <c r="P75" s="86">
        <f>Igazgatás!P101+Községgazd!S88+Vagyongazd!P75+Közút!P75+Sport!P77+Közművelődés!R112+Támogatás!W77</f>
        <v>684639</v>
      </c>
      <c r="Q75" s="86">
        <f>Igazgatás!Q101+Községgazd!T88+Vagyongazd!Q75+Közút!Q75+Sport!Q77+Közművelődés!S112+Támogatás!X77</f>
        <v>589090</v>
      </c>
      <c r="R75" s="89">
        <f>Igazgatás!R101+Községgazd!U88+Vagyongazd!R75+Közút!R75+Sport!R77+Közművelődés!T112+Támogatás!Y77</f>
        <v>1169241</v>
      </c>
      <c r="S75" s="86">
        <f>Igazgatás!S101+Községgazd!V88+Vagyongazd!S75+Közút!S75+Sport!S77+Közművelődés!U112+Támogatás!Z77</f>
        <v>184559</v>
      </c>
      <c r="T75" s="88">
        <f>Igazgatás!T101+Községgazd!W88+Vagyongazd!T75+Közút!T75+Sport!T77+Közművelődés!V112+Támogatás!AA77</f>
        <v>279320</v>
      </c>
      <c r="U75" s="89">
        <f>Igazgatás!U101+Községgazd!X88+Vagyongazd!U75+Közút!U75+Sport!U77+Közművelődés!W112+Támogatás!AB77</f>
        <v>-431836</v>
      </c>
      <c r="V75" s="89">
        <f>Igazgatás!V101+Községgazd!Y88+Vagyongazd!V75+Közút!V75+Sport!V77+Közművelődés!X112+Támogatás!AC77</f>
        <v>169641</v>
      </c>
      <c r="W75" s="90">
        <f>Igazgatás!W101+Községgazd!Z88+Vagyongazd!W75+Közút!W75+Sport!W77+Közművelődés!Y112+Támogatás!AD77</f>
        <v>-1169542</v>
      </c>
      <c r="X75" s="728">
        <f>Igazgatás!X101+Községgazd!AA88+Vagyongazd!X75+Közút!X75+Sport!X77+Közművelődés!Z112+Támogatás!AE77</f>
        <v>5287226</v>
      </c>
    </row>
    <row r="76" spans="1:25" s="41" customFormat="1" hidden="1" x14ac:dyDescent="0.25">
      <c r="A76" s="125" t="s">
        <v>222</v>
      </c>
      <c r="B76" s="123" t="s">
        <v>658</v>
      </c>
      <c r="C76" s="879" t="s">
        <v>223</v>
      </c>
      <c r="D76" s="880"/>
      <c r="E76" s="880"/>
      <c r="F76" s="693">
        <f>[2]Igazgatás!F101+[2]Községgazd!F89+[2]Vagyongazd!F76+[2]Közút!F76+[2]Sport!F78+[2]Közművelődés!F111+[2]Támogatás!F78</f>
        <v>0</v>
      </c>
      <c r="G76" s="704"/>
      <c r="H76" s="704"/>
      <c r="I76" s="766">
        <f>[1]Igazgatás!I102+[1]Községgazd!I89+[1]Vagyongazd!I76+[1]Közút!I76+[1]Sport!I78+[1]Közművelődés!I113+[1]Támogatás!I78</f>
        <v>0</v>
      </c>
      <c r="J76" s="257">
        <f>Igazgatás!J102+Községgazd!J89+Vagyongazd!J76+Közút!J76+Sport!J78+Közművelődés!J113+Támogatás!J78</f>
        <v>0</v>
      </c>
      <c r="K76" s="156">
        <f>Igazgatás!K102+Községgazd!K89+Vagyongazd!K76+Közút!K76+Sport!K78+Közművelődés!K113+Támogatás!K78</f>
        <v>0</v>
      </c>
      <c r="L76" s="168">
        <f>Igazgatás!L102+Községgazd!L89+Vagyongazd!L76+Közút!L76+Sport!L78+Közművelődés!L113+Támogatás!L78</f>
        <v>0</v>
      </c>
      <c r="M76" s="170">
        <f>Igazgatás!M102+Községgazd!P89+Vagyongazd!M76+Közút!M76+Sport!M78+Közművelődés!O113+Támogatás!T78</f>
        <v>0</v>
      </c>
      <c r="N76" s="131">
        <f>Igazgatás!N102+Községgazd!Q89+Vagyongazd!N76+Közút!N76+Sport!N78+Közművelődés!P113+Támogatás!U78</f>
        <v>0</v>
      </c>
      <c r="O76" s="131">
        <f>Igazgatás!O102+Községgazd!R89+Vagyongazd!O76+Közút!O76+Sport!O78+Közművelődés!Q113+Támogatás!V78</f>
        <v>0</v>
      </c>
      <c r="P76" s="131">
        <f>Igazgatás!P102+Községgazd!S89+Vagyongazd!P76+Közút!P76+Sport!P78+Közművelődés!R113+Támogatás!W78</f>
        <v>0</v>
      </c>
      <c r="Q76" s="131">
        <f>Igazgatás!Q102+Községgazd!T89+Vagyongazd!Q76+Közút!Q76+Sport!Q78+Közművelődés!S113+Támogatás!X78</f>
        <v>0</v>
      </c>
      <c r="R76" s="132">
        <f>Igazgatás!R102+Községgazd!U89+Vagyongazd!R76+Közút!R76+Sport!R78+Közművelődés!T113+Támogatás!Y78</f>
        <v>0</v>
      </c>
      <c r="S76" s="131">
        <f>Igazgatás!S102+Községgazd!V89+Vagyongazd!S76+Közút!S76+Sport!S78+Közművelődés!U113+Támogatás!Z78</f>
        <v>0</v>
      </c>
      <c r="T76" s="130">
        <f>Igazgatás!T102+Községgazd!W89+Vagyongazd!T76+Közút!T76+Sport!T78+Közművelődés!V113+Támogatás!AA78</f>
        <v>0</v>
      </c>
      <c r="U76" s="132">
        <f>Igazgatás!U102+Községgazd!X89+Vagyongazd!U76+Közút!U76+Sport!U78+Közművelődés!W113+Támogatás!AB78</f>
        <v>0</v>
      </c>
      <c r="V76" s="132">
        <f>Igazgatás!V102+Községgazd!Y89+Vagyongazd!V76+Közút!V76+Sport!V78+Közművelődés!X113+Támogatás!AC78</f>
        <v>0</v>
      </c>
      <c r="W76" s="133">
        <f>Igazgatás!W102+Községgazd!Z89+Vagyongazd!W76+Közút!W76+Sport!W78+Közművelődés!Y113+Támogatás!AD78</f>
        <v>0</v>
      </c>
      <c r="X76" s="736">
        <f>Igazgatás!X102+Községgazd!AA89+Vagyongazd!X76+Közút!X76+Sport!X78+Közművelődés!Z113+Támogatás!AE78</f>
        <v>0</v>
      </c>
    </row>
    <row r="77" spans="1:25" hidden="1" x14ac:dyDescent="0.25">
      <c r="B77" s="55"/>
      <c r="C77" s="2"/>
      <c r="D77" s="850" t="s">
        <v>347</v>
      </c>
      <c r="E77" s="850"/>
      <c r="F77" s="692">
        <f>[2]Igazgatás!F102+[2]Községgazd!F90+[2]Vagyongazd!F77+[2]Közút!F77+[2]Sport!F79+[2]Közművelődés!F112+[2]Támogatás!F79</f>
        <v>0</v>
      </c>
      <c r="G77" s="700"/>
      <c r="H77" s="700"/>
      <c r="I77" s="765">
        <f>[1]Igazgatás!I103+[1]Községgazd!I90+[1]Vagyongazd!I77+[1]Közút!I77+[1]Sport!I79+[1]Közművelődés!I114+[1]Támogatás!I79</f>
        <v>0</v>
      </c>
      <c r="J77" s="249">
        <f>Igazgatás!J103+Községgazd!J90+Vagyongazd!J77+Közút!J77+Sport!J79+Közművelődés!J114+Támogatás!J79</f>
        <v>0</v>
      </c>
      <c r="K77" s="148">
        <f>Igazgatás!K103+Községgazd!K90+Vagyongazd!K77+Közút!K77+Sport!K79+Közművelődés!K114+Támogatás!K79</f>
        <v>0</v>
      </c>
      <c r="L77" s="166">
        <f>Igazgatás!L103+Községgazd!L90+Vagyongazd!L77+Közút!L77+Sport!L79+Közművelődés!L114+Támogatás!L79</f>
        <v>0</v>
      </c>
      <c r="M77" s="74">
        <f>Igazgatás!M103+Községgazd!P90+Vagyongazd!M77+Közút!M77+Sport!M79+Közművelődés!O114+Támogatás!T79</f>
        <v>0</v>
      </c>
      <c r="N77" s="1">
        <f>Igazgatás!N103+Községgazd!Q90+Vagyongazd!N77+Közút!N77+Sport!N79+Közművelődés!P114+Támogatás!U79</f>
        <v>0</v>
      </c>
      <c r="O77" s="1">
        <f>Igazgatás!O103+Községgazd!R90+Vagyongazd!O77+Közút!O77+Sport!O79+Közművelődés!Q114+Támogatás!V79</f>
        <v>0</v>
      </c>
      <c r="P77" s="1">
        <f>Igazgatás!P103+Községgazd!S90+Vagyongazd!P77+Közút!P77+Sport!P79+Közművelődés!R114+Támogatás!W79</f>
        <v>0</v>
      </c>
      <c r="Q77" s="1">
        <f>Igazgatás!Q103+Községgazd!T90+Vagyongazd!Q77+Közút!Q77+Sport!Q79+Közművelődés!S114+Támogatás!X79</f>
        <v>0</v>
      </c>
      <c r="R77" s="80">
        <f>Igazgatás!R103+Községgazd!U90+Vagyongazd!R77+Közút!R77+Sport!R79+Közművelődés!T114+Támogatás!Y79</f>
        <v>0</v>
      </c>
      <c r="S77" s="1">
        <f>Igazgatás!S103+Községgazd!V90+Vagyongazd!S77+Közút!S77+Sport!S79+Közművelődés!U114+Támogatás!Z79</f>
        <v>0</v>
      </c>
      <c r="T77" s="42">
        <f>Igazgatás!T103+Községgazd!W90+Vagyongazd!T77+Közút!T77+Sport!T79+Közművelődés!V114+Támogatás!AA79</f>
        <v>0</v>
      </c>
      <c r="U77" s="80">
        <f>Igazgatás!U103+Községgazd!X90+Vagyongazd!U77+Közút!U77+Sport!U79+Közművelődés!W114+Támogatás!AB79</f>
        <v>0</v>
      </c>
      <c r="V77" s="80">
        <f>Igazgatás!V103+Községgazd!Y90+Vagyongazd!V77+Közút!V77+Sport!V79+Közművelődés!X114+Támogatás!AC79</f>
        <v>0</v>
      </c>
      <c r="W77" s="44">
        <f>Igazgatás!W103+Községgazd!Z90+Vagyongazd!W77+Közút!W77+Sport!W79+Közművelődés!Y114+Támogatás!AD79</f>
        <v>0</v>
      </c>
      <c r="X77" s="718">
        <f>Igazgatás!X103+Községgazd!AA90+Vagyongazd!X77+Közút!X77+Sport!X79+Közművelődés!Z114+Támogatás!AE79</f>
        <v>0</v>
      </c>
    </row>
    <row r="78" spans="1:25" hidden="1" x14ac:dyDescent="0.25">
      <c r="B78" s="55"/>
      <c r="C78" s="2"/>
      <c r="D78" s="850" t="s">
        <v>348</v>
      </c>
      <c r="E78" s="850"/>
      <c r="F78" s="692">
        <f>[2]Igazgatás!F103+[2]Községgazd!F91+[2]Vagyongazd!F78+[2]Közút!F78+[2]Sport!F80+[2]Közművelődés!F113+[2]Támogatás!F80</f>
        <v>0</v>
      </c>
      <c r="G78" s="700"/>
      <c r="H78" s="700"/>
      <c r="I78" s="765">
        <f>[1]Igazgatás!I104+[1]Községgazd!I91+[1]Vagyongazd!I78+[1]Közút!I78+[1]Sport!I80+[1]Közművelődés!I115+[1]Támogatás!I80</f>
        <v>0</v>
      </c>
      <c r="J78" s="249">
        <f>Igazgatás!J104+Községgazd!J91+Vagyongazd!J78+Közút!J78+Sport!J80+Közművelődés!J115+Támogatás!J80</f>
        <v>0</v>
      </c>
      <c r="K78" s="148">
        <f>Igazgatás!K104+Községgazd!K91+Vagyongazd!K78+Közút!K78+Sport!K80+Közművelődés!K115+Támogatás!K80</f>
        <v>0</v>
      </c>
      <c r="L78" s="166">
        <f>Igazgatás!L104+Községgazd!L91+Vagyongazd!L78+Közút!L78+Sport!L80+Közművelődés!L115+Támogatás!L80</f>
        <v>0</v>
      </c>
      <c r="M78" s="74">
        <f>Igazgatás!M104+Községgazd!P91+Vagyongazd!M78+Közút!M78+Sport!M80+Közművelődés!O115+Támogatás!T80</f>
        <v>0</v>
      </c>
      <c r="N78" s="1">
        <f>Igazgatás!N104+Községgazd!Q91+Vagyongazd!N78+Közút!N78+Sport!N80+Közművelődés!P115+Támogatás!U80</f>
        <v>0</v>
      </c>
      <c r="O78" s="1">
        <f>Igazgatás!O104+Községgazd!R91+Vagyongazd!O78+Közút!O78+Sport!O80+Közművelődés!Q115+Támogatás!V80</f>
        <v>0</v>
      </c>
      <c r="P78" s="1">
        <f>Igazgatás!P104+Községgazd!S91+Vagyongazd!P78+Közút!P78+Sport!P80+Közművelődés!R115+Támogatás!W80</f>
        <v>0</v>
      </c>
      <c r="Q78" s="1">
        <f>Igazgatás!Q104+Községgazd!T91+Vagyongazd!Q78+Közút!Q78+Sport!Q80+Közművelődés!S115+Támogatás!X80</f>
        <v>0</v>
      </c>
      <c r="R78" s="80">
        <f>Igazgatás!R104+Községgazd!U91+Vagyongazd!R78+Közút!R78+Sport!R80+Közművelődés!T115+Támogatás!Y80</f>
        <v>0</v>
      </c>
      <c r="S78" s="1">
        <f>Igazgatás!S104+Községgazd!V91+Vagyongazd!S78+Közút!S78+Sport!S80+Közművelődés!U115+Támogatás!Z80</f>
        <v>0</v>
      </c>
      <c r="T78" s="42">
        <f>Igazgatás!T104+Községgazd!W91+Vagyongazd!T78+Közút!T78+Sport!T80+Közművelődés!V115+Támogatás!AA80</f>
        <v>0</v>
      </c>
      <c r="U78" s="80">
        <f>Igazgatás!U104+Községgazd!X91+Vagyongazd!U78+Közút!U78+Sport!U80+Közművelődés!W115+Támogatás!AB80</f>
        <v>0</v>
      </c>
      <c r="V78" s="80">
        <f>Igazgatás!V104+Községgazd!Y91+Vagyongazd!V78+Közút!V78+Sport!V80+Közművelődés!X115+Támogatás!AC80</f>
        <v>0</v>
      </c>
      <c r="W78" s="44">
        <f>Igazgatás!W104+Községgazd!Z91+Vagyongazd!W78+Közút!W78+Sport!W80+Közművelődés!Y115+Támogatás!AD80</f>
        <v>0</v>
      </c>
      <c r="X78" s="718">
        <f>Igazgatás!X104+Községgazd!AA91+Vagyongazd!X78+Közút!X78+Sport!X80+Közművelődés!Z115+Támogatás!AE80</f>
        <v>0</v>
      </c>
    </row>
    <row r="79" spans="1:25" hidden="1" x14ac:dyDescent="0.25">
      <c r="B79" s="123" t="s">
        <v>838</v>
      </c>
      <c r="C79" s="879" t="s">
        <v>839</v>
      </c>
      <c r="D79" s="880"/>
      <c r="E79" s="880"/>
      <c r="F79" s="693">
        <f>[2]Igazgatás!F104+[2]Községgazd!F92+[2]Vagyongazd!F79+[2]Közút!F79+[2]Sport!F81+[2]Közművelődés!F114+[2]Támogatás!F81</f>
        <v>0</v>
      </c>
      <c r="G79" s="704"/>
      <c r="H79" s="704"/>
      <c r="I79" s="766">
        <f>[1]Igazgatás!I105+[1]Községgazd!I92+[1]Vagyongazd!I79+[1]Közút!I79+[1]Sport!I81+[1]Közművelődés!I116+[1]Támogatás!I81</f>
        <v>197533</v>
      </c>
      <c r="J79" s="257">
        <f>Igazgatás!J105+Községgazd!J92+Vagyongazd!J79+Közút!J79+Sport!J81+Közművelődés!J116+Támogatás!J81</f>
        <v>197533</v>
      </c>
      <c r="K79" s="156">
        <f>Igazgatás!K105+Községgazd!K92+Vagyongazd!K79+Közút!K79+Sport!K81+Közművelődés!K116+Támogatás!K81</f>
        <v>0</v>
      </c>
      <c r="L79" s="168">
        <f>Igazgatás!L105+Községgazd!L92+Vagyongazd!L79+Közút!L79+Sport!L81+Közművelődés!L116+Támogatás!L81</f>
        <v>197533</v>
      </c>
      <c r="M79" s="170">
        <f>Igazgatás!M105+Községgazd!P92+Vagyongazd!M79+Közút!M79+Sport!M81+Közművelődés!O116+Támogatás!T81</f>
        <v>0</v>
      </c>
      <c r="N79" s="131">
        <f>Igazgatás!N105+Községgazd!Q92+Vagyongazd!N79+Közút!N79+Sport!N81+Közművelődés!P116+Támogatás!U81</f>
        <v>0</v>
      </c>
      <c r="O79" s="131">
        <f>Igazgatás!O105+Községgazd!R92+Vagyongazd!O79+Közút!O79+Sport!O81+Közművelődés!Q116+Támogatás!V81</f>
        <v>0</v>
      </c>
      <c r="P79" s="131">
        <f>Igazgatás!P105+Községgazd!S92+Vagyongazd!P79+Közút!P79+Sport!P81+Közművelődés!R116+Támogatás!W81</f>
        <v>0</v>
      </c>
      <c r="Q79" s="131">
        <f>Igazgatás!Q105+Községgazd!T92+Vagyongazd!Q79+Közút!Q79+Sport!Q81+Közművelődés!S116+Támogatás!X81</f>
        <v>196121</v>
      </c>
      <c r="R79" s="132">
        <f>Igazgatás!R105+Községgazd!U92+Vagyongazd!R79+Közút!R79+Sport!R81+Közművelődés!T116+Támogatás!Y81</f>
        <v>0</v>
      </c>
      <c r="S79" s="131">
        <f>Igazgatás!S105+Községgazd!V92+Vagyongazd!S79+Közút!S79+Sport!S81+Közművelődés!U116+Támogatás!Z81</f>
        <v>0</v>
      </c>
      <c r="T79" s="130">
        <f>Igazgatás!T105+Községgazd!W92+Vagyongazd!T79+Közút!T79+Sport!T81+Közművelődés!V116+Támogatás!AA81</f>
        <v>0</v>
      </c>
      <c r="U79" s="132">
        <f>Igazgatás!U105+Községgazd!X92+Vagyongazd!U79+Közút!U79+Sport!U81+Közművelődés!W116+Támogatás!AB81</f>
        <v>0</v>
      </c>
      <c r="V79" s="132">
        <f>Igazgatás!V105+Községgazd!Y92+Vagyongazd!V79+Közút!V79+Sport!V81+Közművelődés!X116+Támogatás!AC81</f>
        <v>0</v>
      </c>
      <c r="W79" s="133">
        <f>Igazgatás!W105+Községgazd!Z92+Vagyongazd!W79+Közút!W79+Sport!W81+Közművelődés!Y116+Támogatás!AD81</f>
        <v>1412</v>
      </c>
      <c r="X79" s="736">
        <f>Igazgatás!X105+Községgazd!AA92+Vagyongazd!X79+Közút!X79+Sport!X81+Közművelődés!Z116+Támogatás!AE81</f>
        <v>0</v>
      </c>
    </row>
    <row r="80" spans="1:25" s="208" customFormat="1" hidden="1" x14ac:dyDescent="0.25">
      <c r="A80" s="125" t="s">
        <v>884</v>
      </c>
      <c r="B80" s="188" t="s">
        <v>885</v>
      </c>
      <c r="C80" s="201"/>
      <c r="D80" s="264" t="s">
        <v>971</v>
      </c>
      <c r="E80" s="264"/>
      <c r="F80" s="690">
        <f>[2]Igazgatás!F105+[2]Községgazd!F93+[2]Vagyongazd!F80+[2]Közút!F80+[2]Sport!F82+[2]Közművelődés!F115+[2]Támogatás!F82</f>
        <v>0</v>
      </c>
      <c r="G80" s="705"/>
      <c r="H80" s="705"/>
      <c r="I80" s="762">
        <f>[1]Igazgatás!I106+[1]Községgazd!I93+[1]Vagyongazd!I80+[1]Közút!I80+[1]Sport!I82+[1]Közművelődés!I117+[1]Támogatás!I82</f>
        <v>197533</v>
      </c>
      <c r="J80" s="269">
        <f>Igazgatás!J106+Községgazd!J93+Vagyongazd!J80+Közút!J80+Sport!J82+Közművelődés!J117+Támogatás!J82</f>
        <v>197533</v>
      </c>
      <c r="K80" s="189">
        <f>Igazgatás!K106+Községgazd!K93+Vagyongazd!K80+Közút!K80+Sport!K82+Közművelődés!K117+Támogatás!K82</f>
        <v>0</v>
      </c>
      <c r="L80" s="190">
        <f>Igazgatás!L106+Községgazd!L93+Vagyongazd!L80+Közút!L80+Sport!L82+Közművelődés!L117+Támogatás!L82</f>
        <v>197533</v>
      </c>
      <c r="M80" s="198">
        <f>Igazgatás!M106+Községgazd!P93+Vagyongazd!M80+Közút!M80+Sport!M82+Közművelődés!O117+Támogatás!T82</f>
        <v>0</v>
      </c>
      <c r="N80" s="192">
        <f>Igazgatás!N106+Községgazd!Q93+Vagyongazd!N80+Közút!N80+Sport!N82+Közművelődés!P117+Támogatás!U82</f>
        <v>0</v>
      </c>
      <c r="O80" s="192">
        <f>Igazgatás!O106+Községgazd!R93+Vagyongazd!O80+Közút!O80+Sport!O82+Közművelődés!Q117+Támogatás!V82</f>
        <v>0</v>
      </c>
      <c r="P80" s="192">
        <f>Igazgatás!P106+Községgazd!S93+Vagyongazd!P80+Közút!P80+Sport!P82+Közművelődés!R117+Támogatás!W82</f>
        <v>0</v>
      </c>
      <c r="Q80" s="192">
        <f>Igazgatás!Q106+Községgazd!T93+Vagyongazd!Q80+Közút!Q80+Sport!Q82+Közművelődés!S117+Támogatás!X82</f>
        <v>196121</v>
      </c>
      <c r="R80" s="193">
        <f>Igazgatás!R106+Községgazd!U93+Vagyongazd!R80+Közút!R80+Sport!R82+Közművelődés!T117+Támogatás!Y82</f>
        <v>0</v>
      </c>
      <c r="S80" s="192">
        <f>Igazgatás!S106+Községgazd!V93+Vagyongazd!S80+Közút!S80+Sport!S82+Közművelődés!U117+Támogatás!Z82</f>
        <v>0</v>
      </c>
      <c r="T80" s="191">
        <f>Igazgatás!T106+Községgazd!W93+Vagyongazd!T80+Közút!T80+Sport!T82+Közművelődés!V117+Támogatás!AA82</f>
        <v>0</v>
      </c>
      <c r="U80" s="193">
        <f>Igazgatás!U106+Községgazd!X93+Vagyongazd!U80+Közút!U80+Sport!U82+Közművelődés!W117+Támogatás!AB82</f>
        <v>0</v>
      </c>
      <c r="V80" s="193">
        <f>Igazgatás!V106+Községgazd!Y93+Vagyongazd!V80+Közút!V80+Sport!V82+Közművelődés!X117+Támogatás!AC82</f>
        <v>0</v>
      </c>
      <c r="W80" s="194">
        <f>Igazgatás!W106+Községgazd!Z93+Vagyongazd!W80+Közút!W80+Sport!W82+Közművelődés!Y117+Támogatás!AD82</f>
        <v>1412</v>
      </c>
      <c r="X80" s="646">
        <f>Igazgatás!X106+Községgazd!AA93+Vagyongazd!X80+Közút!X80+Sport!X82+Közművelődés!Z117+Támogatás!AE82</f>
        <v>0</v>
      </c>
    </row>
    <row r="81" spans="1:24" s="208" customFormat="1" hidden="1" x14ac:dyDescent="0.25">
      <c r="A81" s="125" t="s">
        <v>224</v>
      </c>
      <c r="B81" s="188" t="s">
        <v>659</v>
      </c>
      <c r="C81" s="201"/>
      <c r="D81" s="264" t="s">
        <v>225</v>
      </c>
      <c r="E81" s="264"/>
      <c r="F81" s="690">
        <f>[2]Igazgatás!F106+[2]Községgazd!F94+[2]Vagyongazd!F81+[2]Közút!F81+[2]Sport!F83+[2]Közművelődés!F116+[2]Támogatás!F83</f>
        <v>0</v>
      </c>
      <c r="G81" s="705"/>
      <c r="H81" s="705"/>
      <c r="I81" s="762">
        <f>[1]Igazgatás!I107+[1]Községgazd!I94+[1]Vagyongazd!I81+[1]Közút!I81+[1]Sport!I83+[1]Közművelődés!I118+[1]Támogatás!I83</f>
        <v>0</v>
      </c>
      <c r="J81" s="269">
        <f>Igazgatás!J107+Községgazd!J94+Vagyongazd!J81+Közút!J81+Sport!J83+Közművelődés!J118+Támogatás!J83</f>
        <v>0</v>
      </c>
      <c r="K81" s="189">
        <f>Igazgatás!K107+Községgazd!K94+Vagyongazd!K81+Közút!K81+Sport!K83+Közművelődés!K118+Támogatás!K83</f>
        <v>0</v>
      </c>
      <c r="L81" s="190">
        <f>Igazgatás!L107+Községgazd!L94+Vagyongazd!L81+Közút!L81+Sport!L83+Közművelődés!L118+Támogatás!L83</f>
        <v>0</v>
      </c>
      <c r="M81" s="198">
        <f>Igazgatás!M107+Községgazd!P94+Vagyongazd!M81+Közút!M81+Sport!M83+Közművelődés!O118+Támogatás!T83</f>
        <v>0</v>
      </c>
      <c r="N81" s="192">
        <f>Igazgatás!N107+Községgazd!Q94+Vagyongazd!N81+Közút!N81+Sport!N83+Közművelődés!P118+Támogatás!U83</f>
        <v>0</v>
      </c>
      <c r="O81" s="192">
        <f>Igazgatás!O107+Községgazd!R94+Vagyongazd!O81+Közút!O81+Sport!O83+Közművelődés!Q118+Támogatás!V83</f>
        <v>0</v>
      </c>
      <c r="P81" s="192">
        <f>Igazgatás!P107+Községgazd!S94+Vagyongazd!P81+Közút!P81+Sport!P83+Közművelődés!R118+Támogatás!W83</f>
        <v>0</v>
      </c>
      <c r="Q81" s="192">
        <f>Igazgatás!Q107+Községgazd!T94+Vagyongazd!Q81+Közút!Q81+Sport!Q83+Közművelődés!S118+Támogatás!X83</f>
        <v>0</v>
      </c>
      <c r="R81" s="193">
        <f>Igazgatás!R107+Községgazd!U94+Vagyongazd!R81+Közút!R81+Sport!R83+Közművelődés!T118+Támogatás!Y83</f>
        <v>0</v>
      </c>
      <c r="S81" s="192">
        <f>Igazgatás!S107+Községgazd!V94+Vagyongazd!S81+Közút!S81+Sport!S83+Közművelődés!U118+Támogatás!Z83</f>
        <v>0</v>
      </c>
      <c r="T81" s="191">
        <f>Igazgatás!T107+Községgazd!W94+Vagyongazd!T81+Közút!T81+Sport!T83+Közművelődés!V118+Támogatás!AA83</f>
        <v>0</v>
      </c>
      <c r="U81" s="193">
        <f>Igazgatás!U107+Községgazd!X94+Vagyongazd!U81+Közút!U81+Sport!U83+Közművelődés!W118+Támogatás!AB83</f>
        <v>0</v>
      </c>
      <c r="V81" s="193">
        <f>Igazgatás!V107+Községgazd!Y94+Vagyongazd!V81+Közút!V81+Sport!V83+Közművelődés!X118+Támogatás!AC83</f>
        <v>0</v>
      </c>
      <c r="W81" s="194">
        <f>Igazgatás!W107+Községgazd!Z94+Vagyongazd!W81+Közút!W81+Sport!W83+Közművelődés!Y118+Támogatás!AD83</f>
        <v>0</v>
      </c>
      <c r="X81" s="646">
        <f>Igazgatás!X107+Községgazd!AA94+Vagyongazd!X81+Közút!X81+Sport!X83+Közművelődés!Z118+Támogatás!AE83</f>
        <v>0</v>
      </c>
    </row>
    <row r="82" spans="1:24" s="208" customFormat="1" hidden="1" x14ac:dyDescent="0.25">
      <c r="A82" s="125" t="s">
        <v>226</v>
      </c>
      <c r="B82" s="188" t="s">
        <v>660</v>
      </c>
      <c r="C82" s="201"/>
      <c r="D82" s="264" t="s">
        <v>227</v>
      </c>
      <c r="E82" s="264"/>
      <c r="F82" s="690">
        <f>[2]Igazgatás!F107+[2]Községgazd!F95+[2]Vagyongazd!F82+[2]Közút!F82+[2]Sport!F84+[2]Közművelődés!F117+[2]Támogatás!F84</f>
        <v>0</v>
      </c>
      <c r="G82" s="705"/>
      <c r="H82" s="705"/>
      <c r="I82" s="762">
        <f>[1]Igazgatás!I108+[1]Községgazd!I95+[1]Vagyongazd!I82+[1]Közút!I82+[1]Sport!I84+[1]Közművelődés!I119+[1]Támogatás!I84</f>
        <v>0</v>
      </c>
      <c r="J82" s="269">
        <f>Igazgatás!J108+Községgazd!J95+Vagyongazd!J82+Közút!J82+Sport!J84+Közművelődés!J119+Támogatás!J84</f>
        <v>0</v>
      </c>
      <c r="K82" s="189">
        <f>Igazgatás!K108+Községgazd!K95+Vagyongazd!K82+Közút!K82+Sport!K84+Közművelődés!K119+Támogatás!K84</f>
        <v>0</v>
      </c>
      <c r="L82" s="190">
        <f>Igazgatás!L108+Községgazd!L95+Vagyongazd!L82+Közút!L82+Sport!L84+Közművelődés!L119+Támogatás!L84</f>
        <v>0</v>
      </c>
      <c r="M82" s="198">
        <f>Igazgatás!M108+Községgazd!P95+Vagyongazd!M82+Közút!M82+Sport!M84+Közművelődés!O119+Támogatás!T84</f>
        <v>0</v>
      </c>
      <c r="N82" s="192">
        <f>Igazgatás!N108+Községgazd!Q95+Vagyongazd!N82+Közút!N82+Sport!N84+Közművelődés!P119+Támogatás!U84</f>
        <v>0</v>
      </c>
      <c r="O82" s="192">
        <f>Igazgatás!O108+Községgazd!R95+Vagyongazd!O82+Közút!O82+Sport!O84+Közművelődés!Q119+Támogatás!V84</f>
        <v>0</v>
      </c>
      <c r="P82" s="192">
        <f>Igazgatás!P108+Községgazd!S95+Vagyongazd!P82+Közút!P82+Sport!P84+Közművelődés!R119+Támogatás!W84</f>
        <v>0</v>
      </c>
      <c r="Q82" s="192">
        <f>Igazgatás!Q108+Községgazd!T95+Vagyongazd!Q82+Közút!Q82+Sport!Q84+Közművelődés!S119+Támogatás!X84</f>
        <v>0</v>
      </c>
      <c r="R82" s="193">
        <f>Igazgatás!R108+Községgazd!U95+Vagyongazd!R82+Közút!R82+Sport!R84+Közművelődés!T119+Támogatás!Y84</f>
        <v>0</v>
      </c>
      <c r="S82" s="192">
        <f>Igazgatás!S108+Községgazd!V95+Vagyongazd!S82+Közút!S82+Sport!S84+Közművelődés!U119+Támogatás!Z84</f>
        <v>0</v>
      </c>
      <c r="T82" s="191">
        <f>Igazgatás!T108+Községgazd!W95+Vagyongazd!T82+Közút!T82+Sport!T84+Közművelődés!V119+Támogatás!AA84</f>
        <v>0</v>
      </c>
      <c r="U82" s="193">
        <f>Igazgatás!U108+Községgazd!X95+Vagyongazd!U82+Közút!U82+Sport!U84+Közművelődés!W119+Támogatás!AB84</f>
        <v>0</v>
      </c>
      <c r="V82" s="193">
        <f>Igazgatás!V108+Községgazd!Y95+Vagyongazd!V82+Közút!V82+Sport!V84+Közművelődés!X119+Támogatás!AC84</f>
        <v>0</v>
      </c>
      <c r="W82" s="194">
        <f>Igazgatás!W108+Községgazd!Z95+Vagyongazd!W82+Közút!W82+Sport!W84+Közművelődés!Y119+Támogatás!AD84</f>
        <v>0</v>
      </c>
      <c r="X82" s="646">
        <f>Igazgatás!X108+Községgazd!AA95+Vagyongazd!X82+Közút!X82+Sport!X84+Közművelődés!Z119+Támogatás!AE84</f>
        <v>0</v>
      </c>
    </row>
    <row r="83" spans="1:24" s="41" customFormat="1" ht="27.75" hidden="1" customHeight="1" x14ac:dyDescent="0.25">
      <c r="A83" s="125" t="s">
        <v>228</v>
      </c>
      <c r="B83" s="106" t="s">
        <v>661</v>
      </c>
      <c r="C83" s="919" t="s">
        <v>353</v>
      </c>
      <c r="D83" s="920"/>
      <c r="E83" s="920"/>
      <c r="F83" s="689">
        <f>[2]Igazgatás!F108+[2]Községgazd!F96+[2]Vagyongazd!F83+[2]Közút!F83+[2]Sport!F85+[2]Közművelődés!F118+[2]Támogatás!F85</f>
        <v>0</v>
      </c>
      <c r="G83" s="706"/>
      <c r="H83" s="706"/>
      <c r="I83" s="767">
        <f>[1]Igazgatás!I109+[1]Községgazd!I96+[1]Vagyongazd!I83+[1]Közút!I83+[1]Sport!I85+[1]Közművelődés!I120+[1]Támogatás!I85</f>
        <v>0</v>
      </c>
      <c r="J83" s="258">
        <f>Igazgatás!J109+Községgazd!J96+Vagyongazd!J83+Közút!J83+Sport!J85+Közművelődés!J120+Támogatás!J85</f>
        <v>0</v>
      </c>
      <c r="K83" s="157">
        <f>Igazgatás!K109+Községgazd!K96+Vagyongazd!K83+Közút!K83+Sport!K85+Közművelődés!K120+Támogatás!K85</f>
        <v>0</v>
      </c>
      <c r="L83" s="169">
        <f>Igazgatás!L109+Községgazd!L96+Vagyongazd!L83+Közút!L83+Sport!L85+Közművelődés!L120+Támogatás!L85</f>
        <v>0</v>
      </c>
      <c r="M83" s="108">
        <f>Igazgatás!M109+Községgazd!P96+Vagyongazd!M83+Közút!M83+Sport!M85+Közművelődés!O120+Támogatás!T85</f>
        <v>0</v>
      </c>
      <c r="N83" s="109">
        <f>Igazgatás!N109+Községgazd!Q96+Vagyongazd!N83+Közút!N83+Sport!N85+Közművelődés!P120+Támogatás!U85</f>
        <v>0</v>
      </c>
      <c r="O83" s="109">
        <f>Igazgatás!O109+Községgazd!R96+Vagyongazd!O83+Közút!O83+Sport!O85+Közművelődés!Q120+Támogatás!V85</f>
        <v>0</v>
      </c>
      <c r="P83" s="109">
        <f>Igazgatás!P109+Községgazd!S96+Vagyongazd!P83+Közút!P83+Sport!P85+Közművelődés!R120+Támogatás!W85</f>
        <v>0</v>
      </c>
      <c r="Q83" s="109">
        <f>Igazgatás!Q109+Községgazd!T96+Vagyongazd!Q83+Közút!Q83+Sport!Q85+Közművelődés!S120+Támogatás!X85</f>
        <v>0</v>
      </c>
      <c r="R83" s="112">
        <f>Igazgatás!R109+Községgazd!U96+Vagyongazd!R83+Közút!R83+Sport!R85+Közművelődés!T120+Támogatás!Y85</f>
        <v>0</v>
      </c>
      <c r="S83" s="109">
        <f>Igazgatás!S109+Községgazd!V96+Vagyongazd!S83+Közút!S83+Sport!S85+Közművelődés!U120+Támogatás!Z85</f>
        <v>0</v>
      </c>
      <c r="T83" s="111">
        <f>Igazgatás!T109+Községgazd!W96+Vagyongazd!T83+Közút!T83+Sport!T85+Közművelődés!V120+Támogatás!AA85</f>
        <v>0</v>
      </c>
      <c r="U83" s="112">
        <f>Igazgatás!U109+Községgazd!X96+Vagyongazd!U83+Közút!U83+Sport!U85+Közművelődés!W120+Támogatás!AB85</f>
        <v>0</v>
      </c>
      <c r="V83" s="112">
        <f>Igazgatás!V109+Községgazd!Y96+Vagyongazd!V83+Közút!V83+Sport!V85+Közművelődés!X120+Támogatás!AC85</f>
        <v>0</v>
      </c>
      <c r="W83" s="113">
        <f>Igazgatás!W109+Községgazd!Z96+Vagyongazd!W83+Közút!W83+Sport!W85+Közművelődés!Y120+Támogatás!AD85</f>
        <v>0</v>
      </c>
      <c r="X83" s="732">
        <f>Igazgatás!X109+Községgazd!AA96+Vagyongazd!X83+Közút!X83+Sport!X85+Közművelődés!Z120+Támogatás!AE85</f>
        <v>0</v>
      </c>
    </row>
    <row r="84" spans="1:24" s="41" customFormat="1" hidden="1" x14ac:dyDescent="0.25">
      <c r="A84" s="125" t="s">
        <v>229</v>
      </c>
      <c r="B84" s="106" t="s">
        <v>662</v>
      </c>
      <c r="C84" s="919" t="s">
        <v>804</v>
      </c>
      <c r="D84" s="920"/>
      <c r="E84" s="920"/>
      <c r="F84" s="689">
        <f>[2]Igazgatás!F109+[2]Községgazd!F97+[2]Vagyongazd!F84+[2]Közút!F84+[2]Sport!F86+[2]Közművelődés!F119+[2]Támogatás!F86</f>
        <v>0</v>
      </c>
      <c r="G84" s="706"/>
      <c r="H84" s="706"/>
      <c r="I84" s="767">
        <f>[1]Igazgatás!I110+[1]Községgazd!I97+[1]Vagyongazd!I84+[1]Közút!I84+[1]Sport!I86+[1]Közművelődés!I121+[1]Támogatás!I86</f>
        <v>0</v>
      </c>
      <c r="J84" s="258">
        <f>Igazgatás!J110+Községgazd!J97+Vagyongazd!J84+Közút!J84+Sport!J86+Közművelődés!J121+Támogatás!J86</f>
        <v>0</v>
      </c>
      <c r="K84" s="157">
        <f>Igazgatás!K110+Községgazd!K97+Vagyongazd!K84+Közút!K84+Sport!K86+Közművelődés!K121+Támogatás!K86</f>
        <v>0</v>
      </c>
      <c r="L84" s="169">
        <f>Igazgatás!L110+Községgazd!L97+Vagyongazd!L84+Közút!L84+Sport!L86+Közművelődés!L121+Támogatás!L86</f>
        <v>0</v>
      </c>
      <c r="M84" s="108">
        <f>Igazgatás!M110+Községgazd!P97+Vagyongazd!M84+Közút!M84+Sport!M86+Közművelődés!O121+Támogatás!T86</f>
        <v>0</v>
      </c>
      <c r="N84" s="109">
        <f>Igazgatás!N110+Községgazd!Q97+Vagyongazd!N84+Közút!N84+Sport!N86+Közművelődés!P121+Támogatás!U86</f>
        <v>0</v>
      </c>
      <c r="O84" s="109">
        <f>Igazgatás!O110+Községgazd!R97+Vagyongazd!O84+Közút!O84+Sport!O86+Közművelődés!Q121+Támogatás!V86</f>
        <v>0</v>
      </c>
      <c r="P84" s="109">
        <f>Igazgatás!P110+Községgazd!S97+Vagyongazd!P84+Közút!P84+Sport!P86+Közművelődés!R121+Támogatás!W86</f>
        <v>0</v>
      </c>
      <c r="Q84" s="109">
        <f>Igazgatás!Q110+Községgazd!T97+Vagyongazd!Q84+Közút!Q84+Sport!Q86+Közművelődés!S121+Támogatás!X86</f>
        <v>0</v>
      </c>
      <c r="R84" s="112">
        <f>Igazgatás!R110+Községgazd!U97+Vagyongazd!R84+Közút!R84+Sport!R86+Közművelődés!T121+Támogatás!Y86</f>
        <v>0</v>
      </c>
      <c r="S84" s="109">
        <f>Igazgatás!S110+Községgazd!V97+Vagyongazd!S84+Közút!S84+Sport!S86+Közművelődés!U121+Támogatás!Z86</f>
        <v>0</v>
      </c>
      <c r="T84" s="111">
        <f>Igazgatás!T110+Községgazd!W97+Vagyongazd!T84+Közút!T84+Sport!T86+Közművelődés!V121+Támogatás!AA86</f>
        <v>0</v>
      </c>
      <c r="U84" s="112">
        <f>Igazgatás!U110+Községgazd!X97+Vagyongazd!U84+Közút!U84+Sport!U86+Közművelődés!W121+Támogatás!AB86</f>
        <v>0</v>
      </c>
      <c r="V84" s="112">
        <f>Igazgatás!V110+Községgazd!Y97+Vagyongazd!V84+Közút!V84+Sport!V86+Közművelődés!X121+Támogatás!AC86</f>
        <v>0</v>
      </c>
      <c r="W84" s="113">
        <f>Igazgatás!W110+Községgazd!Z97+Vagyongazd!W84+Közút!W84+Sport!W86+Közművelődés!Y121+Támogatás!AD86</f>
        <v>0</v>
      </c>
      <c r="X84" s="732">
        <f>Igazgatás!X110+Községgazd!AA97+Vagyongazd!X84+Közút!X84+Sport!X86+Közművelődés!Z121+Támogatás!AE86</f>
        <v>0</v>
      </c>
    </row>
    <row r="85" spans="1:24" hidden="1" x14ac:dyDescent="0.25">
      <c r="B85" s="55"/>
      <c r="C85" s="2"/>
      <c r="D85" s="850" t="s">
        <v>370</v>
      </c>
      <c r="E85" s="850"/>
      <c r="F85" s="692">
        <f>[2]Igazgatás!F110+[2]Községgazd!F98+[2]Vagyongazd!F85+[2]Közút!F85+[2]Sport!F87+[2]Közművelődés!F120+[2]Támogatás!F87</f>
        <v>0</v>
      </c>
      <c r="G85" s="700"/>
      <c r="H85" s="700"/>
      <c r="I85" s="765">
        <f>[1]Igazgatás!I111+[1]Községgazd!I98+[1]Vagyongazd!I85+[1]Közút!I85+[1]Sport!I87+[1]Közművelődés!I122+[1]Támogatás!I87</f>
        <v>0</v>
      </c>
      <c r="J85" s="249">
        <f>Igazgatás!J111+Községgazd!J98+Vagyongazd!J85+Közút!J85+Sport!J87+Közművelődés!J122+Támogatás!J87</f>
        <v>0</v>
      </c>
      <c r="K85" s="148">
        <f>Igazgatás!K111+Községgazd!K98+Vagyongazd!K85+Közút!K85+Sport!K87+Közművelődés!K122+Támogatás!K87</f>
        <v>0</v>
      </c>
      <c r="L85" s="166">
        <f>Igazgatás!L111+Községgazd!L98+Vagyongazd!L85+Közút!L85+Sport!L87+Közművelődés!L122+Támogatás!L87</f>
        <v>0</v>
      </c>
      <c r="M85" s="74">
        <f>Igazgatás!M111+Községgazd!P98+Vagyongazd!M85+Közút!M85+Sport!M87+Közművelődés!O122+Támogatás!T87</f>
        <v>0</v>
      </c>
      <c r="N85" s="1">
        <f>Igazgatás!N111+Községgazd!Q98+Vagyongazd!N85+Közút!N85+Sport!N87+Közművelődés!P122+Támogatás!U87</f>
        <v>0</v>
      </c>
      <c r="O85" s="1">
        <f>Igazgatás!O111+Községgazd!R98+Vagyongazd!O85+Közút!O85+Sport!O87+Közművelődés!Q122+Támogatás!V87</f>
        <v>0</v>
      </c>
      <c r="P85" s="1">
        <f>Igazgatás!P111+Községgazd!S98+Vagyongazd!P85+Közút!P85+Sport!P87+Közművelődés!R122+Támogatás!W87</f>
        <v>0</v>
      </c>
      <c r="Q85" s="1">
        <f>Igazgatás!Q111+Községgazd!T98+Vagyongazd!Q85+Közút!Q85+Sport!Q87+Közművelődés!S122+Támogatás!X87</f>
        <v>0</v>
      </c>
      <c r="R85" s="80">
        <f>Igazgatás!R111+Községgazd!U98+Vagyongazd!R85+Közút!R85+Sport!R87+Közművelődés!T122+Támogatás!Y87</f>
        <v>0</v>
      </c>
      <c r="S85" s="1">
        <f>Igazgatás!S111+Községgazd!V98+Vagyongazd!S85+Közút!S85+Sport!S87+Közművelődés!U122+Támogatás!Z87</f>
        <v>0</v>
      </c>
      <c r="T85" s="42">
        <f>Igazgatás!T111+Községgazd!W98+Vagyongazd!T85+Közút!T85+Sport!T87+Közművelődés!V122+Támogatás!AA87</f>
        <v>0</v>
      </c>
      <c r="U85" s="80">
        <f>Igazgatás!U111+Községgazd!X98+Vagyongazd!U85+Közút!U85+Sport!U87+Közművelődés!W122+Támogatás!AB87</f>
        <v>0</v>
      </c>
      <c r="V85" s="80">
        <f>Igazgatás!V111+Községgazd!Y98+Vagyongazd!V85+Közút!V85+Sport!V87+Közművelődés!X122+Támogatás!AC87</f>
        <v>0</v>
      </c>
      <c r="W85" s="44">
        <f>Igazgatás!W111+Községgazd!Z98+Vagyongazd!W85+Közút!W85+Sport!W87+Közművelődés!Y122+Támogatás!AD87</f>
        <v>0</v>
      </c>
      <c r="X85" s="718">
        <f>Igazgatás!X111+Községgazd!AA98+Vagyongazd!X85+Közút!X85+Sport!X87+Közművelődés!Z122+Támogatás!AE87</f>
        <v>0</v>
      </c>
    </row>
    <row r="86" spans="1:24" hidden="1" x14ac:dyDescent="0.25">
      <c r="B86" s="55"/>
      <c r="C86" s="2"/>
      <c r="D86" s="850" t="s">
        <v>506</v>
      </c>
      <c r="E86" s="850"/>
      <c r="F86" s="692">
        <f>[2]Igazgatás!F111+[2]Községgazd!F99+[2]Vagyongazd!F86+[2]Közút!F86+[2]Sport!F88+[2]Közművelődés!F121+[2]Támogatás!F88</f>
        <v>0</v>
      </c>
      <c r="G86" s="700"/>
      <c r="H86" s="700"/>
      <c r="I86" s="765">
        <f>[1]Igazgatás!I112+[1]Községgazd!I99+[1]Vagyongazd!I86+[1]Közút!I86+[1]Sport!I88+[1]Közművelődés!I123+[1]Támogatás!I88</f>
        <v>0</v>
      </c>
      <c r="J86" s="249">
        <f>Igazgatás!J112+Községgazd!J99+Vagyongazd!J86+Közút!J86+Sport!J88+Közművelődés!J123+Támogatás!J88</f>
        <v>0</v>
      </c>
      <c r="K86" s="148">
        <f>Igazgatás!K112+Községgazd!K99+Vagyongazd!K86+Közút!K86+Sport!K88+Közművelődés!K123+Támogatás!K88</f>
        <v>0</v>
      </c>
      <c r="L86" s="166">
        <f>Igazgatás!L112+Községgazd!L99+Vagyongazd!L86+Közút!L86+Sport!L88+Közművelődés!L123+Támogatás!L88</f>
        <v>0</v>
      </c>
      <c r="M86" s="74">
        <f>Igazgatás!M112+Községgazd!P99+Vagyongazd!M86+Közút!M86+Sport!M88+Közművelődés!O123+Támogatás!T88</f>
        <v>0</v>
      </c>
      <c r="N86" s="1">
        <f>Igazgatás!N112+Községgazd!Q99+Vagyongazd!N86+Közút!N86+Sport!N88+Közművelődés!P123+Támogatás!U88</f>
        <v>0</v>
      </c>
      <c r="O86" s="1">
        <f>Igazgatás!O112+Községgazd!R99+Vagyongazd!O86+Közút!O86+Sport!O88+Közművelődés!Q123+Támogatás!V88</f>
        <v>0</v>
      </c>
      <c r="P86" s="1">
        <f>Igazgatás!P112+Községgazd!S99+Vagyongazd!P86+Közút!P86+Sport!P88+Közművelődés!R123+Támogatás!W88</f>
        <v>0</v>
      </c>
      <c r="Q86" s="1">
        <f>Igazgatás!Q112+Községgazd!T99+Vagyongazd!Q86+Közút!Q86+Sport!Q88+Közművelődés!S123+Támogatás!X88</f>
        <v>0</v>
      </c>
      <c r="R86" s="80">
        <f>Igazgatás!R112+Községgazd!U99+Vagyongazd!R86+Közút!R86+Sport!R88+Közművelődés!T123+Támogatás!Y88</f>
        <v>0</v>
      </c>
      <c r="S86" s="1">
        <f>Igazgatás!S112+Községgazd!V99+Vagyongazd!S86+Közút!S86+Sport!S88+Közművelődés!U123+Támogatás!Z88</f>
        <v>0</v>
      </c>
      <c r="T86" s="42">
        <f>Igazgatás!T112+Községgazd!W99+Vagyongazd!T86+Közút!T86+Sport!T88+Közművelődés!V123+Támogatás!AA88</f>
        <v>0</v>
      </c>
      <c r="U86" s="80">
        <f>Igazgatás!U112+Községgazd!X99+Vagyongazd!U86+Közút!U86+Sport!U88+Közművelődés!W123+Támogatás!AB88</f>
        <v>0</v>
      </c>
      <c r="V86" s="80">
        <f>Igazgatás!V112+Községgazd!Y99+Vagyongazd!V86+Közút!V86+Sport!V88+Közművelődés!X123+Támogatás!AC88</f>
        <v>0</v>
      </c>
      <c r="W86" s="44">
        <f>Igazgatás!W112+Községgazd!Z99+Vagyongazd!W86+Közút!W86+Sport!W88+Közművelődés!Y123+Támogatás!AD88</f>
        <v>0</v>
      </c>
      <c r="X86" s="718">
        <f>Igazgatás!X112+Községgazd!AA99+Vagyongazd!X86+Közút!X86+Sport!X88+Közművelődés!Z123+Támogatás!AE88</f>
        <v>0</v>
      </c>
    </row>
    <row r="87" spans="1:24" hidden="1" x14ac:dyDescent="0.25">
      <c r="B87" s="55"/>
      <c r="C87" s="2"/>
      <c r="D87" s="850" t="s">
        <v>507</v>
      </c>
      <c r="E87" s="850"/>
      <c r="F87" s="692">
        <f>[2]Igazgatás!F112+[2]Községgazd!F100+[2]Vagyongazd!F87+[2]Közút!F87+[2]Sport!F89+[2]Közművelődés!F122+[2]Támogatás!F89</f>
        <v>0</v>
      </c>
      <c r="G87" s="700"/>
      <c r="H87" s="700"/>
      <c r="I87" s="765">
        <f>[1]Igazgatás!I113+[1]Községgazd!I100+[1]Vagyongazd!I87+[1]Közút!I87+[1]Sport!I89+[1]Közművelődés!I124+[1]Támogatás!I89</f>
        <v>0</v>
      </c>
      <c r="J87" s="249">
        <f>Igazgatás!J113+Községgazd!J100+Vagyongazd!J87+Közút!J87+Sport!J89+Közművelődés!J124+Támogatás!J89</f>
        <v>0</v>
      </c>
      <c r="K87" s="148">
        <f>Igazgatás!K113+Községgazd!K100+Vagyongazd!K87+Közút!K87+Sport!K89+Közművelődés!K124+Támogatás!K89</f>
        <v>0</v>
      </c>
      <c r="L87" s="166">
        <f>Igazgatás!L113+Községgazd!L100+Vagyongazd!L87+Közút!L87+Sport!L89+Közművelődés!L124+Támogatás!L89</f>
        <v>0</v>
      </c>
      <c r="M87" s="74">
        <f>Igazgatás!M113+Községgazd!P100+Vagyongazd!M87+Közút!M87+Sport!M89+Közművelődés!O124+Támogatás!T89</f>
        <v>0</v>
      </c>
      <c r="N87" s="1">
        <f>Igazgatás!N113+Községgazd!Q100+Vagyongazd!N87+Közút!N87+Sport!N89+Közművelődés!P124+Támogatás!U89</f>
        <v>0</v>
      </c>
      <c r="O87" s="1">
        <f>Igazgatás!O113+Községgazd!R100+Vagyongazd!O87+Közút!O87+Sport!O89+Közművelődés!Q124+Támogatás!V89</f>
        <v>0</v>
      </c>
      <c r="P87" s="1">
        <f>Igazgatás!P113+Községgazd!S100+Vagyongazd!P87+Közút!P87+Sport!P89+Közművelődés!R124+Támogatás!W89</f>
        <v>0</v>
      </c>
      <c r="Q87" s="1">
        <f>Igazgatás!Q113+Községgazd!T100+Vagyongazd!Q87+Közút!Q87+Sport!Q89+Közművelődés!S124+Támogatás!X89</f>
        <v>0</v>
      </c>
      <c r="R87" s="80">
        <f>Igazgatás!R113+Községgazd!U100+Vagyongazd!R87+Közút!R87+Sport!R89+Közművelődés!T124+Támogatás!Y89</f>
        <v>0</v>
      </c>
      <c r="S87" s="1">
        <f>Igazgatás!S113+Községgazd!V100+Vagyongazd!S87+Közút!S87+Sport!S89+Közművelődés!U124+Támogatás!Z89</f>
        <v>0</v>
      </c>
      <c r="T87" s="42">
        <f>Igazgatás!T113+Községgazd!W100+Vagyongazd!T87+Közút!T87+Sport!T89+Közművelődés!V124+Támogatás!AA89</f>
        <v>0</v>
      </c>
      <c r="U87" s="80">
        <f>Igazgatás!U113+Községgazd!X100+Vagyongazd!U87+Közút!U87+Sport!U89+Közművelődés!W124+Támogatás!AB89</f>
        <v>0</v>
      </c>
      <c r="V87" s="80">
        <f>Igazgatás!V113+Községgazd!Y100+Vagyongazd!V87+Közút!V87+Sport!V89+Közművelődés!X124+Támogatás!AC89</f>
        <v>0</v>
      </c>
      <c r="W87" s="44">
        <f>Igazgatás!W113+Községgazd!Z100+Vagyongazd!W87+Közút!W87+Sport!W89+Közművelődés!Y124+Támogatás!AD89</f>
        <v>0</v>
      </c>
      <c r="X87" s="718">
        <f>Igazgatás!X113+Községgazd!AA100+Vagyongazd!X87+Közút!X87+Sport!X89+Közművelődés!Z124+Támogatás!AE89</f>
        <v>0</v>
      </c>
    </row>
    <row r="88" spans="1:24" hidden="1" x14ac:dyDescent="0.25">
      <c r="B88" s="55"/>
      <c r="C88" s="2"/>
      <c r="D88" s="850" t="s">
        <v>508</v>
      </c>
      <c r="E88" s="850"/>
      <c r="F88" s="692">
        <f>[2]Igazgatás!F113+[2]Községgazd!F101+[2]Vagyongazd!F88+[2]Közút!F88+[2]Sport!F90+[2]Közművelődés!F123+[2]Támogatás!F90</f>
        <v>0</v>
      </c>
      <c r="G88" s="700"/>
      <c r="H88" s="700"/>
      <c r="I88" s="765">
        <f>[1]Igazgatás!I114+[1]Községgazd!I101+[1]Vagyongazd!I88+[1]Közút!I88+[1]Sport!I90+[1]Közművelődés!I125+[1]Támogatás!I90</f>
        <v>0</v>
      </c>
      <c r="J88" s="249">
        <f>Igazgatás!J114+Községgazd!J101+Vagyongazd!J88+Közút!J88+Sport!J90+Közművelődés!J125+Támogatás!J90</f>
        <v>0</v>
      </c>
      <c r="K88" s="148">
        <f>Igazgatás!K114+Községgazd!K101+Vagyongazd!K88+Közút!K88+Sport!K90+Közművelődés!K125+Támogatás!K90</f>
        <v>0</v>
      </c>
      <c r="L88" s="166">
        <f>Igazgatás!L114+Községgazd!L101+Vagyongazd!L88+Közút!L88+Sport!L90+Közművelődés!L125+Támogatás!L90</f>
        <v>0</v>
      </c>
      <c r="M88" s="74">
        <f>Igazgatás!M114+Községgazd!P101+Vagyongazd!M88+Közút!M88+Sport!M90+Közművelődés!O125+Támogatás!T90</f>
        <v>0</v>
      </c>
      <c r="N88" s="1">
        <f>Igazgatás!N114+Községgazd!Q101+Vagyongazd!N88+Közút!N88+Sport!N90+Közművelődés!P125+Támogatás!U90</f>
        <v>0</v>
      </c>
      <c r="O88" s="1">
        <f>Igazgatás!O114+Községgazd!R101+Vagyongazd!O88+Közút!O88+Sport!O90+Közművelődés!Q125+Támogatás!V90</f>
        <v>0</v>
      </c>
      <c r="P88" s="1">
        <f>Igazgatás!P114+Községgazd!S101+Vagyongazd!P88+Közút!P88+Sport!P90+Közművelődés!R125+Támogatás!W90</f>
        <v>0</v>
      </c>
      <c r="Q88" s="1">
        <f>Igazgatás!Q114+Községgazd!T101+Vagyongazd!Q88+Közút!Q88+Sport!Q90+Közművelődés!S125+Támogatás!X90</f>
        <v>0</v>
      </c>
      <c r="R88" s="80">
        <f>Igazgatás!R114+Községgazd!U101+Vagyongazd!R88+Közút!R88+Sport!R90+Közművelődés!T125+Támogatás!Y90</f>
        <v>0</v>
      </c>
      <c r="S88" s="1">
        <f>Igazgatás!S114+Községgazd!V101+Vagyongazd!S88+Közút!S88+Sport!S90+Közművelődés!U125+Támogatás!Z90</f>
        <v>0</v>
      </c>
      <c r="T88" s="42">
        <f>Igazgatás!T114+Községgazd!W101+Vagyongazd!T88+Közút!T88+Sport!T90+Közművelődés!V125+Támogatás!AA90</f>
        <v>0</v>
      </c>
      <c r="U88" s="80">
        <f>Igazgatás!U114+Községgazd!X101+Vagyongazd!U88+Közút!U88+Sport!U90+Közművelődés!W125+Támogatás!AB90</f>
        <v>0</v>
      </c>
      <c r="V88" s="80">
        <f>Igazgatás!V114+Községgazd!Y101+Vagyongazd!V88+Közút!V88+Sport!V90+Közművelődés!X125+Támogatás!AC90</f>
        <v>0</v>
      </c>
      <c r="W88" s="44">
        <f>Igazgatás!W114+Községgazd!Z101+Vagyongazd!W88+Közút!W88+Sport!W90+Közművelődés!Y125+Támogatás!AD90</f>
        <v>0</v>
      </c>
      <c r="X88" s="718">
        <f>Igazgatás!X114+Községgazd!AA101+Vagyongazd!X88+Közút!X88+Sport!X90+Közművelődés!Z125+Támogatás!AE90</f>
        <v>0</v>
      </c>
    </row>
    <row r="89" spans="1:24" hidden="1" x14ac:dyDescent="0.25">
      <c r="B89" s="55"/>
      <c r="C89" s="2"/>
      <c r="D89" s="850" t="s">
        <v>509</v>
      </c>
      <c r="E89" s="850"/>
      <c r="F89" s="692">
        <f>[2]Igazgatás!F114+[2]Községgazd!F102+[2]Vagyongazd!F89+[2]Közút!F89+[2]Sport!F91+[2]Közművelődés!F124+[2]Támogatás!F91</f>
        <v>0</v>
      </c>
      <c r="G89" s="700"/>
      <c r="H89" s="700"/>
      <c r="I89" s="765">
        <f>[1]Igazgatás!I115+[1]Községgazd!I102+[1]Vagyongazd!I89+[1]Közút!I89+[1]Sport!I91+[1]Közművelődés!I126+[1]Támogatás!I91</f>
        <v>0</v>
      </c>
      <c r="J89" s="249">
        <f>Igazgatás!J115+Községgazd!J102+Vagyongazd!J89+Közút!J89+Sport!J91+Közművelődés!J126+Támogatás!J91</f>
        <v>0</v>
      </c>
      <c r="K89" s="148">
        <f>Igazgatás!K115+Községgazd!K102+Vagyongazd!K89+Közút!K89+Sport!K91+Közművelődés!K126+Támogatás!K91</f>
        <v>0</v>
      </c>
      <c r="L89" s="166">
        <f>Igazgatás!L115+Községgazd!L102+Vagyongazd!L89+Közút!L89+Sport!L91+Közművelődés!L126+Támogatás!L91</f>
        <v>0</v>
      </c>
      <c r="M89" s="74">
        <f>Igazgatás!M115+Községgazd!P102+Vagyongazd!M89+Közút!M89+Sport!M91+Közművelődés!O126+Támogatás!T91</f>
        <v>0</v>
      </c>
      <c r="N89" s="1">
        <f>Igazgatás!N115+Községgazd!Q102+Vagyongazd!N89+Közút!N89+Sport!N91+Közművelődés!P126+Támogatás!U91</f>
        <v>0</v>
      </c>
      <c r="O89" s="1">
        <f>Igazgatás!O115+Községgazd!R102+Vagyongazd!O89+Közút!O89+Sport!O91+Közművelődés!Q126+Támogatás!V91</f>
        <v>0</v>
      </c>
      <c r="P89" s="1">
        <f>Igazgatás!P115+Községgazd!S102+Vagyongazd!P89+Közút!P89+Sport!P91+Közművelődés!R126+Támogatás!W91</f>
        <v>0</v>
      </c>
      <c r="Q89" s="1">
        <f>Igazgatás!Q115+Községgazd!T102+Vagyongazd!Q89+Közút!Q89+Sport!Q91+Közművelődés!S126+Támogatás!X91</f>
        <v>0</v>
      </c>
      <c r="R89" s="80">
        <f>Igazgatás!R115+Községgazd!U102+Vagyongazd!R89+Közút!R89+Sport!R91+Közművelődés!T126+Támogatás!Y91</f>
        <v>0</v>
      </c>
      <c r="S89" s="1">
        <f>Igazgatás!S115+Községgazd!V102+Vagyongazd!S89+Közút!S89+Sport!S91+Közművelődés!U126+Támogatás!Z91</f>
        <v>0</v>
      </c>
      <c r="T89" s="42">
        <f>Igazgatás!T115+Községgazd!W102+Vagyongazd!T89+Közút!T89+Sport!T91+Közművelődés!V126+Támogatás!AA91</f>
        <v>0</v>
      </c>
      <c r="U89" s="80">
        <f>Igazgatás!U115+Községgazd!X102+Vagyongazd!U89+Közút!U89+Sport!U91+Közművelődés!W126+Támogatás!AB91</f>
        <v>0</v>
      </c>
      <c r="V89" s="80">
        <f>Igazgatás!V115+Községgazd!Y102+Vagyongazd!V89+Közút!V89+Sport!V91+Közművelődés!X126+Támogatás!AC91</f>
        <v>0</v>
      </c>
      <c r="W89" s="44">
        <f>Igazgatás!W115+Községgazd!Z102+Vagyongazd!W89+Közút!W89+Sport!W91+Közművelődés!Y126+Támogatás!AD91</f>
        <v>0</v>
      </c>
      <c r="X89" s="718">
        <f>Igazgatás!X115+Községgazd!AA102+Vagyongazd!X89+Közút!X89+Sport!X91+Közművelődés!Z126+Támogatás!AE91</f>
        <v>0</v>
      </c>
    </row>
    <row r="90" spans="1:24" hidden="1" x14ac:dyDescent="0.25">
      <c r="B90" s="55"/>
      <c r="C90" s="2"/>
      <c r="D90" s="850" t="s">
        <v>510</v>
      </c>
      <c r="E90" s="850"/>
      <c r="F90" s="692">
        <f>[2]Igazgatás!F115+[2]Községgazd!F103+[2]Vagyongazd!F90+[2]Közút!F90+[2]Sport!F92+[2]Közművelődés!F125+[2]Támogatás!F92</f>
        <v>0</v>
      </c>
      <c r="G90" s="700"/>
      <c r="H90" s="700"/>
      <c r="I90" s="765">
        <f>[1]Igazgatás!I116+[1]Községgazd!I103+[1]Vagyongazd!I90+[1]Közút!I90+[1]Sport!I92+[1]Közművelődés!I127+[1]Támogatás!I92</f>
        <v>0</v>
      </c>
      <c r="J90" s="249">
        <f>Igazgatás!J116+Községgazd!J103+Vagyongazd!J90+Közút!J90+Sport!J92+Közművelődés!J127+Támogatás!J92</f>
        <v>0</v>
      </c>
      <c r="K90" s="148">
        <f>Igazgatás!K116+Községgazd!K103+Vagyongazd!K90+Közút!K90+Sport!K92+Közművelődés!K127+Támogatás!K92</f>
        <v>0</v>
      </c>
      <c r="L90" s="166">
        <f>Igazgatás!L116+Községgazd!L103+Vagyongazd!L90+Közút!L90+Sport!L92+Közművelődés!L127+Támogatás!L92</f>
        <v>0</v>
      </c>
      <c r="M90" s="74">
        <f>Igazgatás!M116+Községgazd!P103+Vagyongazd!M90+Közút!M90+Sport!M92+Közművelődés!O127+Támogatás!T92</f>
        <v>0</v>
      </c>
      <c r="N90" s="1">
        <f>Igazgatás!N116+Községgazd!Q103+Vagyongazd!N90+Közút!N90+Sport!N92+Közművelődés!P127+Támogatás!U92</f>
        <v>0</v>
      </c>
      <c r="O90" s="1">
        <f>Igazgatás!O116+Községgazd!R103+Vagyongazd!O90+Közút!O90+Sport!O92+Közművelődés!Q127+Támogatás!V92</f>
        <v>0</v>
      </c>
      <c r="P90" s="1">
        <f>Igazgatás!P116+Községgazd!S103+Vagyongazd!P90+Közút!P90+Sport!P92+Közművelődés!R127+Támogatás!W92</f>
        <v>0</v>
      </c>
      <c r="Q90" s="1">
        <f>Igazgatás!Q116+Községgazd!T103+Vagyongazd!Q90+Közút!Q90+Sport!Q92+Közművelődés!S127+Támogatás!X92</f>
        <v>0</v>
      </c>
      <c r="R90" s="80">
        <f>Igazgatás!R116+Községgazd!U103+Vagyongazd!R90+Közút!R90+Sport!R92+Közművelődés!T127+Támogatás!Y92</f>
        <v>0</v>
      </c>
      <c r="S90" s="1">
        <f>Igazgatás!S116+Községgazd!V103+Vagyongazd!S90+Közút!S90+Sport!S92+Közművelődés!U127+Támogatás!Z92</f>
        <v>0</v>
      </c>
      <c r="T90" s="42">
        <f>Igazgatás!T116+Községgazd!W103+Vagyongazd!T90+Közút!T90+Sport!T92+Közművelődés!V127+Támogatás!AA92</f>
        <v>0</v>
      </c>
      <c r="U90" s="80">
        <f>Igazgatás!U116+Községgazd!X103+Vagyongazd!U90+Közút!U90+Sport!U92+Közművelődés!W127+Támogatás!AB92</f>
        <v>0</v>
      </c>
      <c r="V90" s="80">
        <f>Igazgatás!V116+Községgazd!Y103+Vagyongazd!V90+Közút!V90+Sport!V92+Közművelődés!X127+Támogatás!AC92</f>
        <v>0</v>
      </c>
      <c r="W90" s="44">
        <f>Igazgatás!W116+Községgazd!Z103+Vagyongazd!W90+Közút!W90+Sport!W92+Közművelődés!Y127+Támogatás!AD92</f>
        <v>0</v>
      </c>
      <c r="X90" s="718">
        <f>Igazgatás!X116+Községgazd!AA103+Vagyongazd!X90+Közút!X90+Sport!X92+Közművelődés!Z127+Támogatás!AE92</f>
        <v>0</v>
      </c>
    </row>
    <row r="91" spans="1:24" ht="25.5" hidden="1" customHeight="1" x14ac:dyDescent="0.25">
      <c r="B91" s="55"/>
      <c r="C91" s="2"/>
      <c r="D91" s="851" t="s">
        <v>511</v>
      </c>
      <c r="E91" s="851"/>
      <c r="F91" s="692">
        <f>[2]Igazgatás!F116+[2]Községgazd!F104+[2]Vagyongazd!F91+[2]Közút!F91+[2]Sport!F93+[2]Közművelődés!F126+[2]Támogatás!F93</f>
        <v>0</v>
      </c>
      <c r="G91" s="700"/>
      <c r="H91" s="700"/>
      <c r="I91" s="765">
        <f>[1]Igazgatás!I117+[1]Községgazd!I104+[1]Vagyongazd!I91+[1]Közút!I91+[1]Sport!I93+[1]Közművelődés!I128+[1]Támogatás!I93</f>
        <v>0</v>
      </c>
      <c r="J91" s="259">
        <f>Igazgatás!J117+Községgazd!J104+Vagyongazd!J91+Közút!J91+Sport!J93+Közművelődés!J128+Támogatás!J93</f>
        <v>0</v>
      </c>
      <c r="K91" s="158">
        <f>Igazgatás!K117+Községgazd!K104+Vagyongazd!K91+Közút!K91+Sport!K93+Közművelődés!K128+Támogatás!K93</f>
        <v>0</v>
      </c>
      <c r="L91" s="166">
        <f>Igazgatás!L117+Községgazd!L104+Vagyongazd!L91+Közút!L91+Sport!L93+Közművelődés!L128+Támogatás!L93</f>
        <v>0</v>
      </c>
      <c r="M91" s="74">
        <f>Igazgatás!M117+Községgazd!P104+Vagyongazd!M91+Közút!M91+Sport!M93+Közművelődés!O128+Támogatás!T93</f>
        <v>0</v>
      </c>
      <c r="N91" s="1">
        <f>Igazgatás!N117+Községgazd!Q104+Vagyongazd!N91+Közút!N91+Sport!N93+Közművelődés!P128+Támogatás!U93</f>
        <v>0</v>
      </c>
      <c r="O91" s="1">
        <f>Igazgatás!O117+Községgazd!R104+Vagyongazd!O91+Közút!O91+Sport!O93+Közművelődés!Q128+Támogatás!V93</f>
        <v>0</v>
      </c>
      <c r="P91" s="1">
        <f>Igazgatás!P117+Községgazd!S104+Vagyongazd!P91+Közút!P91+Sport!P93+Közművelődés!R128+Támogatás!W93</f>
        <v>0</v>
      </c>
      <c r="Q91" s="1">
        <f>Igazgatás!Q117+Községgazd!T104+Vagyongazd!Q91+Közút!Q91+Sport!Q93+Közművelődés!S128+Támogatás!X93</f>
        <v>0</v>
      </c>
      <c r="R91" s="80">
        <f>Igazgatás!R117+Községgazd!U104+Vagyongazd!R91+Közút!R91+Sport!R93+Közművelődés!T128+Támogatás!Y93</f>
        <v>0</v>
      </c>
      <c r="S91" s="1">
        <f>Igazgatás!S117+Községgazd!V104+Vagyongazd!S91+Közút!S91+Sport!S93+Közművelődés!U128+Támogatás!Z93</f>
        <v>0</v>
      </c>
      <c r="T91" s="42">
        <f>Igazgatás!T117+Községgazd!W104+Vagyongazd!T91+Közút!T91+Sport!T93+Közművelődés!V128+Támogatás!AA93</f>
        <v>0</v>
      </c>
      <c r="U91" s="80">
        <f>Igazgatás!U117+Községgazd!X104+Vagyongazd!U91+Közút!U91+Sport!U93+Közművelődés!W128+Támogatás!AB93</f>
        <v>0</v>
      </c>
      <c r="V91" s="80">
        <f>Igazgatás!V117+Községgazd!Y104+Vagyongazd!V91+Közút!V91+Sport!V93+Közművelődés!X128+Támogatás!AC93</f>
        <v>0</v>
      </c>
      <c r="W91" s="44">
        <f>Igazgatás!W117+Községgazd!Z104+Vagyongazd!W91+Közút!W91+Sport!W93+Közművelődés!Y128+Támogatás!AD93</f>
        <v>0</v>
      </c>
      <c r="X91" s="718">
        <f>Igazgatás!X117+Községgazd!AA104+Vagyongazd!X91+Közút!X91+Sport!X93+Közművelődés!Z128+Támogatás!AE93</f>
        <v>0</v>
      </c>
    </row>
    <row r="92" spans="1:24" hidden="1" x14ac:dyDescent="0.25">
      <c r="B92" s="55"/>
      <c r="C92" s="2"/>
      <c r="D92" s="850" t="s">
        <v>805</v>
      </c>
      <c r="E92" s="850"/>
      <c r="F92" s="692">
        <f>[2]Igazgatás!F117+[2]Községgazd!F105+[2]Vagyongazd!F92+[2]Közút!F92+[2]Sport!F94+[2]Közművelődés!F127+[2]Támogatás!F94</f>
        <v>0</v>
      </c>
      <c r="G92" s="700"/>
      <c r="H92" s="700"/>
      <c r="I92" s="765">
        <f>[1]Igazgatás!I118+[1]Községgazd!I105+[1]Vagyongazd!I92+[1]Közút!I92+[1]Sport!I94+[1]Közművelődés!I129+[1]Támogatás!I94</f>
        <v>0</v>
      </c>
      <c r="J92" s="249">
        <f>Igazgatás!J118+Községgazd!J105+Vagyongazd!J92+Közút!J92+Sport!J94+Közművelődés!J129+Támogatás!J94</f>
        <v>0</v>
      </c>
      <c r="K92" s="148">
        <f>Igazgatás!K118+Községgazd!K105+Vagyongazd!K92+Közút!K92+Sport!K94+Közművelődés!K129+Támogatás!K94</f>
        <v>0</v>
      </c>
      <c r="L92" s="166">
        <f>Igazgatás!L118+Községgazd!L105+Vagyongazd!L92+Közút!L92+Sport!L94+Közművelődés!L129+Támogatás!L94</f>
        <v>0</v>
      </c>
      <c r="M92" s="74">
        <f>Igazgatás!M118+Községgazd!P105+Vagyongazd!M92+Közút!M92+Sport!M94+Közművelődés!O129+Támogatás!T94</f>
        <v>0</v>
      </c>
      <c r="N92" s="1">
        <f>Igazgatás!N118+Községgazd!Q105+Vagyongazd!N92+Közút!N92+Sport!N94+Közművelődés!P129+Támogatás!U94</f>
        <v>0</v>
      </c>
      <c r="O92" s="1">
        <f>Igazgatás!O118+Községgazd!R105+Vagyongazd!O92+Közút!O92+Sport!O94+Közművelődés!Q129+Támogatás!V94</f>
        <v>0</v>
      </c>
      <c r="P92" s="1">
        <f>Igazgatás!P118+Községgazd!S105+Vagyongazd!P92+Közút!P92+Sport!P94+Közművelődés!R129+Támogatás!W94</f>
        <v>0</v>
      </c>
      <c r="Q92" s="1">
        <f>Igazgatás!Q118+Községgazd!T105+Vagyongazd!Q92+Közút!Q92+Sport!Q94+Közművelődés!S129+Támogatás!X94</f>
        <v>0</v>
      </c>
      <c r="R92" s="80">
        <f>Igazgatás!R118+Községgazd!U105+Vagyongazd!R92+Közút!R92+Sport!R94+Közművelődés!T129+Támogatás!Y94</f>
        <v>0</v>
      </c>
      <c r="S92" s="1">
        <f>Igazgatás!S118+Községgazd!V105+Vagyongazd!S92+Közút!S92+Sport!S94+Közművelődés!U129+Támogatás!Z94</f>
        <v>0</v>
      </c>
      <c r="T92" s="42">
        <f>Igazgatás!T118+Községgazd!W105+Vagyongazd!T92+Közút!T92+Sport!T94+Közművelődés!V129+Támogatás!AA94</f>
        <v>0</v>
      </c>
      <c r="U92" s="80">
        <f>Igazgatás!U118+Községgazd!X105+Vagyongazd!U92+Közút!U92+Sport!U94+Közművelődés!W129+Támogatás!AB94</f>
        <v>0</v>
      </c>
      <c r="V92" s="80">
        <f>Igazgatás!V118+Községgazd!Y105+Vagyongazd!V92+Közút!V92+Sport!V94+Közművelődés!X129+Támogatás!AC94</f>
        <v>0</v>
      </c>
      <c r="W92" s="44">
        <f>Igazgatás!W118+Községgazd!Z105+Vagyongazd!W92+Közút!W92+Sport!W94+Közművelődés!Y129+Támogatás!AD94</f>
        <v>0</v>
      </c>
      <c r="X92" s="718">
        <f>Igazgatás!X118+Községgazd!AA105+Vagyongazd!X92+Közút!X92+Sport!X94+Közművelődés!Z129+Támogatás!AE94</f>
        <v>0</v>
      </c>
    </row>
    <row r="93" spans="1:24" ht="25.5" hidden="1" customHeight="1" x14ac:dyDescent="0.25">
      <c r="B93" s="55"/>
      <c r="C93" s="2"/>
      <c r="D93" s="851" t="s">
        <v>512</v>
      </c>
      <c r="E93" s="851"/>
      <c r="F93" s="692">
        <f>[2]Igazgatás!F118+[2]Községgazd!F106+[2]Vagyongazd!F93+[2]Közút!F93+[2]Sport!F95+[2]Közművelődés!F128+[2]Támogatás!F95</f>
        <v>0</v>
      </c>
      <c r="G93" s="700"/>
      <c r="H93" s="700"/>
      <c r="I93" s="765">
        <f>[1]Igazgatás!I119+[1]Községgazd!I106+[1]Vagyongazd!I93+[1]Közút!I93+[1]Sport!I95+[1]Közművelődés!I130+[1]Támogatás!I95</f>
        <v>0</v>
      </c>
      <c r="J93" s="259">
        <f>Igazgatás!J119+Községgazd!J106+Vagyongazd!J93+Közút!J93+Sport!J95+Közművelődés!J130+Támogatás!J95</f>
        <v>0</v>
      </c>
      <c r="K93" s="158">
        <f>Igazgatás!K119+Községgazd!K106+Vagyongazd!K93+Közút!K93+Sport!K95+Közművelődés!K130+Támogatás!K95</f>
        <v>0</v>
      </c>
      <c r="L93" s="166">
        <f>Igazgatás!L119+Községgazd!L106+Vagyongazd!L93+Közút!L93+Sport!L95+Közművelődés!L130+Támogatás!L95</f>
        <v>0</v>
      </c>
      <c r="M93" s="74">
        <f>Igazgatás!M119+Községgazd!P106+Vagyongazd!M93+Közút!M93+Sport!M95+Közművelődés!O130+Támogatás!T95</f>
        <v>0</v>
      </c>
      <c r="N93" s="1">
        <f>Igazgatás!N119+Községgazd!Q106+Vagyongazd!N93+Közút!N93+Sport!N95+Közművelődés!P130+Támogatás!U95</f>
        <v>0</v>
      </c>
      <c r="O93" s="1">
        <f>Igazgatás!O119+Községgazd!R106+Vagyongazd!O93+Közút!O93+Sport!O95+Közművelődés!Q130+Támogatás!V95</f>
        <v>0</v>
      </c>
      <c r="P93" s="1">
        <f>Igazgatás!P119+Községgazd!S106+Vagyongazd!P93+Közút!P93+Sport!P95+Közművelődés!R130+Támogatás!W95</f>
        <v>0</v>
      </c>
      <c r="Q93" s="1">
        <f>Igazgatás!Q119+Községgazd!T106+Vagyongazd!Q93+Közút!Q93+Sport!Q95+Közművelődés!S130+Támogatás!X95</f>
        <v>0</v>
      </c>
      <c r="R93" s="80">
        <f>Igazgatás!R119+Községgazd!U106+Vagyongazd!R93+Közút!R93+Sport!R95+Közművelődés!T130+Támogatás!Y95</f>
        <v>0</v>
      </c>
      <c r="S93" s="1">
        <f>Igazgatás!S119+Községgazd!V106+Vagyongazd!S93+Közút!S93+Sport!S95+Közművelődés!U130+Támogatás!Z95</f>
        <v>0</v>
      </c>
      <c r="T93" s="42">
        <f>Igazgatás!T119+Községgazd!W106+Vagyongazd!T93+Közút!T93+Sport!T95+Közművelődés!V130+Támogatás!AA95</f>
        <v>0</v>
      </c>
      <c r="U93" s="80">
        <f>Igazgatás!U119+Községgazd!X106+Vagyongazd!U93+Közút!U93+Sport!U95+Közművelődés!W130+Támogatás!AB95</f>
        <v>0</v>
      </c>
      <c r="V93" s="80">
        <f>Igazgatás!V119+Községgazd!Y106+Vagyongazd!V93+Közút!V93+Sport!V95+Közművelődés!X130+Támogatás!AC95</f>
        <v>0</v>
      </c>
      <c r="W93" s="44">
        <f>Igazgatás!W119+Községgazd!Z106+Vagyongazd!W93+Közút!W93+Sport!W95+Közművelődés!Y130+Támogatás!AD95</f>
        <v>0</v>
      </c>
      <c r="X93" s="718">
        <f>Igazgatás!X119+Községgazd!AA106+Vagyongazd!X93+Közút!X93+Sport!X95+Közművelődés!Z130+Támogatás!AE95</f>
        <v>0</v>
      </c>
    </row>
    <row r="94" spans="1:24" ht="25.5" hidden="1" customHeight="1" x14ac:dyDescent="0.25">
      <c r="B94" s="55"/>
      <c r="C94" s="2"/>
      <c r="D94" s="851" t="s">
        <v>513</v>
      </c>
      <c r="E94" s="851"/>
      <c r="F94" s="692">
        <f>[2]Igazgatás!F119+[2]Községgazd!F107+[2]Vagyongazd!F94+[2]Közút!F94+[2]Sport!F96+[2]Közművelődés!F129+[2]Támogatás!F96</f>
        <v>0</v>
      </c>
      <c r="G94" s="700"/>
      <c r="H94" s="700"/>
      <c r="I94" s="765">
        <f>[1]Igazgatás!I120+[1]Községgazd!I107+[1]Vagyongazd!I94+[1]Közút!I94+[1]Sport!I96+[1]Közművelődés!I131+[1]Támogatás!I96</f>
        <v>0</v>
      </c>
      <c r="J94" s="259">
        <f>Igazgatás!J120+Községgazd!J107+Vagyongazd!J94+Közút!J94+Sport!J96+Közművelődés!J131+Támogatás!J96</f>
        <v>0</v>
      </c>
      <c r="K94" s="158">
        <f>Igazgatás!K120+Községgazd!K107+Vagyongazd!K94+Közút!K94+Sport!K96+Közművelődés!K131+Támogatás!K96</f>
        <v>0</v>
      </c>
      <c r="L94" s="166">
        <f>Igazgatás!L120+Községgazd!L107+Vagyongazd!L94+Közút!L94+Sport!L96+Közművelődés!L131+Támogatás!L96</f>
        <v>0</v>
      </c>
      <c r="M94" s="74">
        <f>Igazgatás!M120+Községgazd!P107+Vagyongazd!M94+Közút!M94+Sport!M96+Közművelődés!O131+Támogatás!T96</f>
        <v>0</v>
      </c>
      <c r="N94" s="1">
        <f>Igazgatás!N120+Községgazd!Q107+Vagyongazd!N94+Közút!N94+Sport!N96+Közművelődés!P131+Támogatás!U96</f>
        <v>0</v>
      </c>
      <c r="O94" s="1">
        <f>Igazgatás!O120+Községgazd!R107+Vagyongazd!O94+Közút!O94+Sport!O96+Közművelődés!Q131+Támogatás!V96</f>
        <v>0</v>
      </c>
      <c r="P94" s="1">
        <f>Igazgatás!P120+Községgazd!S107+Vagyongazd!P94+Közút!P94+Sport!P96+Közművelődés!R131+Támogatás!W96</f>
        <v>0</v>
      </c>
      <c r="Q94" s="1">
        <f>Igazgatás!Q120+Községgazd!T107+Vagyongazd!Q94+Közút!Q94+Sport!Q96+Közművelődés!S131+Támogatás!X96</f>
        <v>0</v>
      </c>
      <c r="R94" s="80">
        <f>Igazgatás!R120+Községgazd!U107+Vagyongazd!R94+Közút!R94+Sport!R96+Közművelődés!T131+Támogatás!Y96</f>
        <v>0</v>
      </c>
      <c r="S94" s="1">
        <f>Igazgatás!S120+Községgazd!V107+Vagyongazd!S94+Közút!S94+Sport!S96+Közművelődés!U131+Támogatás!Z96</f>
        <v>0</v>
      </c>
      <c r="T94" s="42">
        <f>Igazgatás!T120+Községgazd!W107+Vagyongazd!T94+Közút!T94+Sport!T96+Közművelődés!V131+Támogatás!AA96</f>
        <v>0</v>
      </c>
      <c r="U94" s="80">
        <f>Igazgatás!U120+Községgazd!X107+Vagyongazd!U94+Közút!U94+Sport!U96+Közművelődés!W131+Támogatás!AB96</f>
        <v>0</v>
      </c>
      <c r="V94" s="80">
        <f>Igazgatás!V120+Községgazd!Y107+Vagyongazd!V94+Közút!V94+Sport!V96+Közművelődés!X131+Támogatás!AC96</f>
        <v>0</v>
      </c>
      <c r="W94" s="44">
        <f>Igazgatás!W120+Községgazd!Z107+Vagyongazd!W94+Közút!W94+Sport!W96+Közművelődés!Y131+Támogatás!AD96</f>
        <v>0</v>
      </c>
      <c r="X94" s="718">
        <f>Igazgatás!X120+Községgazd!AA107+Vagyongazd!X94+Közút!X94+Sport!X96+Közművelődés!Z131+Támogatás!AE96</f>
        <v>0</v>
      </c>
    </row>
    <row r="95" spans="1:24" s="41" customFormat="1" ht="15" hidden="1" customHeight="1" x14ac:dyDescent="0.25">
      <c r="A95" s="125" t="s">
        <v>230</v>
      </c>
      <c r="B95" s="106" t="s">
        <v>663</v>
      </c>
      <c r="C95" s="919" t="s">
        <v>806</v>
      </c>
      <c r="D95" s="920"/>
      <c r="E95" s="920"/>
      <c r="F95" s="689">
        <f>[2]Igazgatás!F120+[2]Községgazd!F108+[2]Vagyongazd!F95+[2]Közút!F95+[2]Sport!F97+[2]Közművelődés!F130+[2]Támogatás!F97</f>
        <v>0</v>
      </c>
      <c r="G95" s="706"/>
      <c r="H95" s="706"/>
      <c r="I95" s="767">
        <f>[1]Igazgatás!I121+[1]Községgazd!I108+[1]Vagyongazd!I95+[1]Közút!I95+[1]Sport!I97+[1]Közművelődés!I132+[1]Támogatás!I97</f>
        <v>0</v>
      </c>
      <c r="J95" s="258">
        <f>Igazgatás!J121+Községgazd!J108+Vagyongazd!J95+Közút!J95+Sport!J97+Közművelődés!J132+Támogatás!J97</f>
        <v>0</v>
      </c>
      <c r="K95" s="157">
        <f>Igazgatás!K121+Községgazd!K108+Vagyongazd!K95+Közút!K95+Sport!K97+Közművelődés!K132+Támogatás!K97</f>
        <v>0</v>
      </c>
      <c r="L95" s="169">
        <f>Igazgatás!L121+Községgazd!L108+Vagyongazd!L95+Közút!L95+Sport!L97+Közművelődés!L132+Támogatás!L97</f>
        <v>0</v>
      </c>
      <c r="M95" s="108">
        <f>Igazgatás!M121+Községgazd!P108+Vagyongazd!M95+Közút!M95+Sport!M97+Közművelődés!O132+Támogatás!T97</f>
        <v>0</v>
      </c>
      <c r="N95" s="109">
        <f>Igazgatás!N121+Községgazd!Q108+Vagyongazd!N95+Közút!N95+Sport!N97+Közművelődés!P132+Támogatás!U97</f>
        <v>0</v>
      </c>
      <c r="O95" s="109">
        <f>Igazgatás!O121+Községgazd!R108+Vagyongazd!O95+Közút!O95+Sport!O97+Közművelődés!Q132+Támogatás!V97</f>
        <v>0</v>
      </c>
      <c r="P95" s="109">
        <f>Igazgatás!P121+Községgazd!S108+Vagyongazd!P95+Közút!P95+Sport!P97+Közművelődés!R132+Támogatás!W97</f>
        <v>0</v>
      </c>
      <c r="Q95" s="109">
        <f>Igazgatás!Q121+Községgazd!T108+Vagyongazd!Q95+Közút!Q95+Sport!Q97+Közművelődés!S132+Támogatás!X97</f>
        <v>0</v>
      </c>
      <c r="R95" s="112">
        <f>Igazgatás!R121+Községgazd!U108+Vagyongazd!R95+Közút!R95+Sport!R97+Közművelődés!T132+Támogatás!Y97</f>
        <v>0</v>
      </c>
      <c r="S95" s="109">
        <f>Igazgatás!S121+Községgazd!V108+Vagyongazd!S95+Közút!S95+Sport!S97+Közművelődés!U132+Támogatás!Z97</f>
        <v>0</v>
      </c>
      <c r="T95" s="111">
        <f>Igazgatás!T121+Községgazd!W108+Vagyongazd!T95+Közút!T95+Sport!T97+Közművelődés!V132+Támogatás!AA97</f>
        <v>0</v>
      </c>
      <c r="U95" s="112">
        <f>Igazgatás!U121+Községgazd!X108+Vagyongazd!U95+Közút!U95+Sport!U97+Közművelődés!W132+Támogatás!AB97</f>
        <v>0</v>
      </c>
      <c r="V95" s="112">
        <f>Igazgatás!V121+Községgazd!Y108+Vagyongazd!V95+Közút!V95+Sport!V97+Közművelődés!X132+Támogatás!AC97</f>
        <v>0</v>
      </c>
      <c r="W95" s="113">
        <f>Igazgatás!W121+Községgazd!Z108+Vagyongazd!W95+Közút!W95+Sport!W97+Közművelődés!Y132+Támogatás!AD97</f>
        <v>0</v>
      </c>
      <c r="X95" s="732">
        <f>Igazgatás!X121+Községgazd!AA108+Vagyongazd!X95+Közút!X95+Sport!X97+Közművelődés!Z132+Támogatás!AE97</f>
        <v>0</v>
      </c>
    </row>
    <row r="96" spans="1:24" hidden="1" x14ac:dyDescent="0.25">
      <c r="B96" s="55"/>
      <c r="C96" s="2"/>
      <c r="D96" s="850" t="s">
        <v>369</v>
      </c>
      <c r="E96" s="850"/>
      <c r="F96" s="692">
        <f>[2]Igazgatás!F121+[2]Községgazd!F109+[2]Vagyongazd!F96+[2]Közút!F96+[2]Sport!F98+[2]Közművelődés!F131+[2]Támogatás!F98</f>
        <v>0</v>
      </c>
      <c r="G96" s="700"/>
      <c r="H96" s="700"/>
      <c r="I96" s="765">
        <f>[1]Igazgatás!I122+[1]Községgazd!I109+[1]Vagyongazd!I96+[1]Közút!I96+[1]Sport!I98+[1]Közművelődés!I133+[1]Támogatás!I98</f>
        <v>0</v>
      </c>
      <c r="J96" s="249">
        <f>Igazgatás!J122+Községgazd!J109+Vagyongazd!J96+Közút!J96+Sport!J98+Közművelődés!J133+Támogatás!J98</f>
        <v>0</v>
      </c>
      <c r="K96" s="148">
        <f>Igazgatás!K122+Községgazd!K109+Vagyongazd!K96+Közút!K96+Sport!K98+Közművelődés!K133+Támogatás!K98</f>
        <v>0</v>
      </c>
      <c r="L96" s="166">
        <f>Igazgatás!L122+Községgazd!L109+Vagyongazd!L96+Közút!L96+Sport!L98+Közművelődés!L133+Támogatás!L98</f>
        <v>0</v>
      </c>
      <c r="M96" s="74">
        <f>Igazgatás!M122+Községgazd!P109+Vagyongazd!M96+Közút!M96+Sport!M98+Közművelődés!O133+Támogatás!T98</f>
        <v>0</v>
      </c>
      <c r="N96" s="1">
        <f>Igazgatás!N122+Községgazd!Q109+Vagyongazd!N96+Közút!N96+Sport!N98+Közművelődés!P133+Támogatás!U98</f>
        <v>0</v>
      </c>
      <c r="O96" s="1">
        <f>Igazgatás!O122+Községgazd!R109+Vagyongazd!O96+Közút!O96+Sport!O98+Közművelődés!Q133+Támogatás!V98</f>
        <v>0</v>
      </c>
      <c r="P96" s="1">
        <f>Igazgatás!P122+Községgazd!S109+Vagyongazd!P96+Közút!P96+Sport!P98+Közművelődés!R133+Támogatás!W98</f>
        <v>0</v>
      </c>
      <c r="Q96" s="1">
        <f>Igazgatás!Q122+Községgazd!T109+Vagyongazd!Q96+Közút!Q96+Sport!Q98+Közművelődés!S133+Támogatás!X98</f>
        <v>0</v>
      </c>
      <c r="R96" s="80">
        <f>Igazgatás!R122+Községgazd!U109+Vagyongazd!R96+Közút!R96+Sport!R98+Közművelődés!T133+Támogatás!Y98</f>
        <v>0</v>
      </c>
      <c r="S96" s="1">
        <f>Igazgatás!S122+Községgazd!V109+Vagyongazd!S96+Közút!S96+Sport!S98+Közművelődés!U133+Támogatás!Z98</f>
        <v>0</v>
      </c>
      <c r="T96" s="42">
        <f>Igazgatás!T122+Községgazd!W109+Vagyongazd!T96+Közút!T96+Sport!T98+Közművelődés!V133+Támogatás!AA98</f>
        <v>0</v>
      </c>
      <c r="U96" s="80">
        <f>Igazgatás!U122+Községgazd!X109+Vagyongazd!U96+Közút!U96+Sport!U98+Közművelődés!W133+Támogatás!AB98</f>
        <v>0</v>
      </c>
      <c r="V96" s="80">
        <f>Igazgatás!V122+Községgazd!Y109+Vagyongazd!V96+Közút!V96+Sport!V98+Közművelődés!X133+Támogatás!AC98</f>
        <v>0</v>
      </c>
      <c r="W96" s="44">
        <f>Igazgatás!W122+Községgazd!Z109+Vagyongazd!W96+Közút!W96+Sport!W98+Közművelődés!Y133+Támogatás!AD98</f>
        <v>0</v>
      </c>
      <c r="X96" s="718">
        <f>Igazgatás!X122+Községgazd!AA109+Vagyongazd!X96+Közút!X96+Sport!X98+Közművelődés!Z133+Támogatás!AE98</f>
        <v>0</v>
      </c>
    </row>
    <row r="97" spans="1:24" hidden="1" x14ac:dyDescent="0.25">
      <c r="B97" s="55"/>
      <c r="C97" s="2"/>
      <c r="D97" s="850" t="s">
        <v>514</v>
      </c>
      <c r="E97" s="850"/>
      <c r="F97" s="692">
        <f>[2]Igazgatás!F122+[2]Községgazd!F110+[2]Vagyongazd!F97+[2]Közút!F97+[2]Sport!F99+[2]Közművelődés!F132+[2]Támogatás!F99</f>
        <v>0</v>
      </c>
      <c r="G97" s="700"/>
      <c r="H97" s="700"/>
      <c r="I97" s="765">
        <f>[1]Igazgatás!I123+[1]Községgazd!I110+[1]Vagyongazd!I97+[1]Közút!I97+[1]Sport!I99+[1]Közművelődés!I134+[1]Támogatás!I99</f>
        <v>0</v>
      </c>
      <c r="J97" s="249">
        <f>Igazgatás!J123+Községgazd!J110+Vagyongazd!J97+Közút!J97+Sport!J99+Közművelődés!J134+Támogatás!J99</f>
        <v>0</v>
      </c>
      <c r="K97" s="148">
        <f>Igazgatás!K123+Községgazd!K110+Vagyongazd!K97+Közút!K97+Sport!K99+Közművelődés!K134+Támogatás!K99</f>
        <v>0</v>
      </c>
      <c r="L97" s="166">
        <f>Igazgatás!L123+Községgazd!L110+Vagyongazd!L97+Közút!L97+Sport!L99+Közművelődés!L134+Támogatás!L99</f>
        <v>0</v>
      </c>
      <c r="M97" s="74">
        <f>Igazgatás!M123+Községgazd!P110+Vagyongazd!M97+Közút!M97+Sport!M99+Közművelődés!O134+Támogatás!T99</f>
        <v>0</v>
      </c>
      <c r="N97" s="1">
        <f>Igazgatás!N123+Községgazd!Q110+Vagyongazd!N97+Közút!N97+Sport!N99+Közművelődés!P134+Támogatás!U99</f>
        <v>0</v>
      </c>
      <c r="O97" s="1">
        <f>Igazgatás!O123+Községgazd!R110+Vagyongazd!O97+Közút!O97+Sport!O99+Közművelődés!Q134+Támogatás!V99</f>
        <v>0</v>
      </c>
      <c r="P97" s="1">
        <f>Igazgatás!P123+Községgazd!S110+Vagyongazd!P97+Közút!P97+Sport!P99+Közművelődés!R134+Támogatás!W99</f>
        <v>0</v>
      </c>
      <c r="Q97" s="1">
        <f>Igazgatás!Q123+Községgazd!T110+Vagyongazd!Q97+Közút!Q97+Sport!Q99+Közművelődés!S134+Támogatás!X99</f>
        <v>0</v>
      </c>
      <c r="R97" s="80">
        <f>Igazgatás!R123+Községgazd!U110+Vagyongazd!R97+Közút!R97+Sport!R99+Közművelődés!T134+Támogatás!Y99</f>
        <v>0</v>
      </c>
      <c r="S97" s="1">
        <f>Igazgatás!S123+Községgazd!V110+Vagyongazd!S97+Közút!S97+Sport!S99+Közművelődés!U134+Támogatás!Z99</f>
        <v>0</v>
      </c>
      <c r="T97" s="42">
        <f>Igazgatás!T123+Községgazd!W110+Vagyongazd!T97+Közút!T97+Sport!T99+Közművelődés!V134+Támogatás!AA99</f>
        <v>0</v>
      </c>
      <c r="U97" s="80">
        <f>Igazgatás!U123+Községgazd!X110+Vagyongazd!U97+Közút!U97+Sport!U99+Közművelődés!W134+Támogatás!AB99</f>
        <v>0</v>
      </c>
      <c r="V97" s="80">
        <f>Igazgatás!V123+Községgazd!Y110+Vagyongazd!V97+Közút!V97+Sport!V99+Közművelődés!X134+Támogatás!AC99</f>
        <v>0</v>
      </c>
      <c r="W97" s="44">
        <f>Igazgatás!W123+Községgazd!Z110+Vagyongazd!W97+Közút!W97+Sport!W99+Közművelődés!Y134+Támogatás!AD99</f>
        <v>0</v>
      </c>
      <c r="X97" s="718">
        <f>Igazgatás!X123+Községgazd!AA110+Vagyongazd!X97+Közút!X97+Sport!X99+Közművelődés!Z134+Támogatás!AE99</f>
        <v>0</v>
      </c>
    </row>
    <row r="98" spans="1:24" hidden="1" x14ac:dyDescent="0.25">
      <c r="B98" s="55"/>
      <c r="C98" s="2"/>
      <c r="D98" s="850" t="s">
        <v>516</v>
      </c>
      <c r="E98" s="850"/>
      <c r="F98" s="692">
        <f>[2]Igazgatás!F123+[2]Községgazd!F111+[2]Vagyongazd!F98+[2]Közút!F98+[2]Sport!F100+[2]Közművelődés!F133+[2]Támogatás!F100</f>
        <v>0</v>
      </c>
      <c r="G98" s="700"/>
      <c r="H98" s="700"/>
      <c r="I98" s="765">
        <f>[1]Igazgatás!I124+[1]Községgazd!I111+[1]Vagyongazd!I98+[1]Közút!I98+[1]Sport!I100+[1]Közművelődés!I135+[1]Támogatás!I100</f>
        <v>0</v>
      </c>
      <c r="J98" s="249">
        <f>Igazgatás!J124+Községgazd!J111+Vagyongazd!J98+Közút!J98+Sport!J100+Közművelődés!J135+Támogatás!J100</f>
        <v>0</v>
      </c>
      <c r="K98" s="148">
        <f>Igazgatás!K124+Községgazd!K111+Vagyongazd!K98+Közút!K98+Sport!K100+Közművelődés!K135+Támogatás!K100</f>
        <v>0</v>
      </c>
      <c r="L98" s="166">
        <f>Igazgatás!L124+Községgazd!L111+Vagyongazd!L98+Közút!L98+Sport!L100+Közművelődés!L135+Támogatás!L100</f>
        <v>0</v>
      </c>
      <c r="M98" s="74">
        <f>Igazgatás!M124+Községgazd!P111+Vagyongazd!M98+Közút!M98+Sport!M100+Közművelődés!O135+Támogatás!T100</f>
        <v>0</v>
      </c>
      <c r="N98" s="1">
        <f>Igazgatás!N124+Községgazd!Q111+Vagyongazd!N98+Közút!N98+Sport!N100+Közművelődés!P135+Támogatás!U100</f>
        <v>0</v>
      </c>
      <c r="O98" s="1">
        <f>Igazgatás!O124+Községgazd!R111+Vagyongazd!O98+Közút!O98+Sport!O100+Közművelődés!Q135+Támogatás!V100</f>
        <v>0</v>
      </c>
      <c r="P98" s="1">
        <f>Igazgatás!P124+Községgazd!S111+Vagyongazd!P98+Közút!P98+Sport!P100+Közművelődés!R135+Támogatás!W100</f>
        <v>0</v>
      </c>
      <c r="Q98" s="1">
        <f>Igazgatás!Q124+Községgazd!T111+Vagyongazd!Q98+Közút!Q98+Sport!Q100+Közművelődés!S135+Támogatás!X100</f>
        <v>0</v>
      </c>
      <c r="R98" s="80">
        <f>Igazgatás!R124+Községgazd!U111+Vagyongazd!R98+Közút!R98+Sport!R100+Közművelődés!T135+Támogatás!Y100</f>
        <v>0</v>
      </c>
      <c r="S98" s="1">
        <f>Igazgatás!S124+Községgazd!V111+Vagyongazd!S98+Közút!S98+Sport!S100+Közművelődés!U135+Támogatás!Z100</f>
        <v>0</v>
      </c>
      <c r="T98" s="42">
        <f>Igazgatás!T124+Községgazd!W111+Vagyongazd!T98+Közút!T98+Sport!T100+Közművelődés!V135+Támogatás!AA100</f>
        <v>0</v>
      </c>
      <c r="U98" s="80">
        <f>Igazgatás!U124+Községgazd!X111+Vagyongazd!U98+Közút!U98+Sport!U100+Közművelődés!W135+Támogatás!AB100</f>
        <v>0</v>
      </c>
      <c r="V98" s="80">
        <f>Igazgatás!V124+Községgazd!Y111+Vagyongazd!V98+Közút!V98+Sport!V100+Közművelődés!X135+Támogatás!AC100</f>
        <v>0</v>
      </c>
      <c r="W98" s="44">
        <f>Igazgatás!W124+Községgazd!Z111+Vagyongazd!W98+Közút!W98+Sport!W100+Közművelődés!Y135+Támogatás!AD100</f>
        <v>0</v>
      </c>
      <c r="X98" s="718">
        <f>Igazgatás!X124+Községgazd!AA111+Vagyongazd!X98+Közút!X98+Sport!X100+Közművelődés!Z135+Támogatás!AE100</f>
        <v>0</v>
      </c>
    </row>
    <row r="99" spans="1:24" hidden="1" x14ac:dyDescent="0.25">
      <c r="B99" s="55"/>
      <c r="C99" s="2"/>
      <c r="D99" s="850" t="s">
        <v>808</v>
      </c>
      <c r="E99" s="850"/>
      <c r="F99" s="692">
        <f>[2]Igazgatás!F124+[2]Községgazd!F112+[2]Vagyongazd!F99+[2]Közút!F99+[2]Sport!F101+[2]Közművelődés!F134+[2]Támogatás!F101</f>
        <v>0</v>
      </c>
      <c r="G99" s="700"/>
      <c r="H99" s="700"/>
      <c r="I99" s="765">
        <f>[1]Igazgatás!I125+[1]Községgazd!I112+[1]Vagyongazd!I99+[1]Közút!I99+[1]Sport!I101+[1]Közművelődés!I136+[1]Támogatás!I101</f>
        <v>0</v>
      </c>
      <c r="J99" s="249">
        <f>Igazgatás!J125+Községgazd!J112+Vagyongazd!J99+Közút!J99+Sport!J101+Közművelődés!J136+Támogatás!J101</f>
        <v>0</v>
      </c>
      <c r="K99" s="148">
        <f>Igazgatás!K125+Községgazd!K112+Vagyongazd!K99+Közút!K99+Sport!K101+Közművelődés!K136+Támogatás!K101</f>
        <v>0</v>
      </c>
      <c r="L99" s="166">
        <f>Igazgatás!L125+Községgazd!L112+Vagyongazd!L99+Közút!L99+Sport!L101+Közművelődés!L136+Támogatás!L101</f>
        <v>0</v>
      </c>
      <c r="M99" s="74">
        <f>Igazgatás!M125+Községgazd!P112+Vagyongazd!M99+Közút!M99+Sport!M101+Közművelődés!O136+Támogatás!T101</f>
        <v>0</v>
      </c>
      <c r="N99" s="1">
        <f>Igazgatás!N125+Községgazd!Q112+Vagyongazd!N99+Közút!N99+Sport!N101+Közművelődés!P136+Támogatás!U101</f>
        <v>0</v>
      </c>
      <c r="O99" s="1">
        <f>Igazgatás!O125+Községgazd!R112+Vagyongazd!O99+Közút!O99+Sport!O101+Közművelődés!Q136+Támogatás!V101</f>
        <v>0</v>
      </c>
      <c r="P99" s="1">
        <f>Igazgatás!P125+Községgazd!S112+Vagyongazd!P99+Közút!P99+Sport!P101+Közművelődés!R136+Támogatás!W101</f>
        <v>0</v>
      </c>
      <c r="Q99" s="1">
        <f>Igazgatás!Q125+Községgazd!T112+Vagyongazd!Q99+Közút!Q99+Sport!Q101+Közművelődés!S136+Támogatás!X101</f>
        <v>0</v>
      </c>
      <c r="R99" s="80">
        <f>Igazgatás!R125+Községgazd!U112+Vagyongazd!R99+Közút!R99+Sport!R101+Közművelődés!T136+Támogatás!Y101</f>
        <v>0</v>
      </c>
      <c r="S99" s="1">
        <f>Igazgatás!S125+Községgazd!V112+Vagyongazd!S99+Közút!S99+Sport!S101+Közművelődés!U136+Támogatás!Z101</f>
        <v>0</v>
      </c>
      <c r="T99" s="42">
        <f>Igazgatás!T125+Községgazd!W112+Vagyongazd!T99+Közút!T99+Sport!T101+Közművelődés!V136+Támogatás!AA101</f>
        <v>0</v>
      </c>
      <c r="U99" s="80">
        <f>Igazgatás!U125+Községgazd!X112+Vagyongazd!U99+Közút!U99+Sport!U101+Közművelődés!W136+Támogatás!AB101</f>
        <v>0</v>
      </c>
      <c r="V99" s="80">
        <f>Igazgatás!V125+Községgazd!Y112+Vagyongazd!V99+Közút!V99+Sport!V101+Közművelődés!X136+Támogatás!AC101</f>
        <v>0</v>
      </c>
      <c r="W99" s="44">
        <f>Igazgatás!W125+Községgazd!Z112+Vagyongazd!W99+Közút!W99+Sport!W101+Közművelődés!Y136+Támogatás!AD101</f>
        <v>0</v>
      </c>
      <c r="X99" s="718">
        <f>Igazgatás!X125+Községgazd!AA112+Vagyongazd!X99+Közút!X99+Sport!X101+Közművelődés!Z136+Támogatás!AE101</f>
        <v>0</v>
      </c>
    </row>
    <row r="100" spans="1:24" hidden="1" x14ac:dyDescent="0.25">
      <c r="B100" s="55"/>
      <c r="C100" s="2"/>
      <c r="D100" s="850" t="s">
        <v>521</v>
      </c>
      <c r="E100" s="850"/>
      <c r="F100" s="692">
        <f>[2]Igazgatás!F125+[2]Községgazd!F113+[2]Vagyongazd!F100+[2]Közút!F100+[2]Sport!F102+[2]Közművelődés!F135+[2]Támogatás!F102</f>
        <v>0</v>
      </c>
      <c r="G100" s="700"/>
      <c r="H100" s="700"/>
      <c r="I100" s="765">
        <f>[1]Igazgatás!I126+[1]Községgazd!I113+[1]Vagyongazd!I100+[1]Közút!I100+[1]Sport!I102+[1]Közművelődés!I137+[1]Támogatás!I102</f>
        <v>0</v>
      </c>
      <c r="J100" s="249">
        <f>Igazgatás!J126+Községgazd!J113+Vagyongazd!J100+Közút!J100+Sport!J102+Közművelődés!J137+Támogatás!J102</f>
        <v>0</v>
      </c>
      <c r="K100" s="148">
        <f>Igazgatás!K126+Községgazd!K113+Vagyongazd!K100+Közút!K100+Sport!K102+Közművelődés!K137+Támogatás!K102</f>
        <v>0</v>
      </c>
      <c r="L100" s="166">
        <f>Igazgatás!L126+Községgazd!L113+Vagyongazd!L100+Közút!L100+Sport!L102+Közművelődés!L137+Támogatás!L102</f>
        <v>0</v>
      </c>
      <c r="M100" s="74">
        <f>Igazgatás!M126+Községgazd!P113+Vagyongazd!M100+Közút!M100+Sport!M102+Közművelődés!O137+Támogatás!T102</f>
        <v>0</v>
      </c>
      <c r="N100" s="1">
        <f>Igazgatás!N126+Községgazd!Q113+Vagyongazd!N100+Közút!N100+Sport!N102+Közművelődés!P137+Támogatás!U102</f>
        <v>0</v>
      </c>
      <c r="O100" s="1">
        <f>Igazgatás!O126+Községgazd!R113+Vagyongazd!O100+Közút!O100+Sport!O102+Közművelődés!Q137+Támogatás!V102</f>
        <v>0</v>
      </c>
      <c r="P100" s="1">
        <f>Igazgatás!P126+Községgazd!S113+Vagyongazd!P100+Közút!P100+Sport!P102+Közművelődés!R137+Támogatás!W102</f>
        <v>0</v>
      </c>
      <c r="Q100" s="1">
        <f>Igazgatás!Q126+Községgazd!T113+Vagyongazd!Q100+Közút!Q100+Sport!Q102+Közművelődés!S137+Támogatás!X102</f>
        <v>0</v>
      </c>
      <c r="R100" s="80">
        <f>Igazgatás!R126+Községgazd!U113+Vagyongazd!R100+Közút!R100+Sport!R102+Közművelődés!T137+Támogatás!Y102</f>
        <v>0</v>
      </c>
      <c r="S100" s="1">
        <f>Igazgatás!S126+Községgazd!V113+Vagyongazd!S100+Közút!S100+Sport!S102+Közművelődés!U137+Támogatás!Z102</f>
        <v>0</v>
      </c>
      <c r="T100" s="42">
        <f>Igazgatás!T126+Községgazd!W113+Vagyongazd!T100+Közút!T100+Sport!T102+Közművelődés!V137+Támogatás!AA102</f>
        <v>0</v>
      </c>
      <c r="U100" s="80">
        <f>Igazgatás!U126+Községgazd!X113+Vagyongazd!U100+Közút!U100+Sport!U102+Közművelődés!W137+Támogatás!AB102</f>
        <v>0</v>
      </c>
      <c r="V100" s="80">
        <f>Igazgatás!V126+Községgazd!Y113+Vagyongazd!V100+Közút!V100+Sport!V102+Közművelődés!X137+Támogatás!AC102</f>
        <v>0</v>
      </c>
      <c r="W100" s="44">
        <f>Igazgatás!W126+Községgazd!Z113+Vagyongazd!W100+Közút!W100+Sport!W102+Közművelődés!Y137+Támogatás!AD102</f>
        <v>0</v>
      </c>
      <c r="X100" s="718">
        <f>Igazgatás!X126+Községgazd!AA113+Vagyongazd!X100+Közút!X100+Sport!X102+Közművelődés!Z137+Támogatás!AE102</f>
        <v>0</v>
      </c>
    </row>
    <row r="101" spans="1:24" hidden="1" x14ac:dyDescent="0.25">
      <c r="B101" s="55"/>
      <c r="C101" s="2"/>
      <c r="D101" s="850" t="s">
        <v>519</v>
      </c>
      <c r="E101" s="850"/>
      <c r="F101" s="692">
        <f>[2]Igazgatás!F126+[2]Községgazd!F114+[2]Vagyongazd!F101+[2]Közút!F101+[2]Sport!F103+[2]Közművelődés!F136+[2]Támogatás!F103</f>
        <v>0</v>
      </c>
      <c r="G101" s="700"/>
      <c r="H101" s="700"/>
      <c r="I101" s="765">
        <f>[1]Igazgatás!I127+[1]Községgazd!I114+[1]Vagyongazd!I101+[1]Közút!I101+[1]Sport!I103+[1]Közművelődés!I138+[1]Támogatás!I103</f>
        <v>0</v>
      </c>
      <c r="J101" s="249">
        <f>Igazgatás!J127+Községgazd!J114+Vagyongazd!J101+Közút!J101+Sport!J103+Közművelődés!J138+Támogatás!J103</f>
        <v>0</v>
      </c>
      <c r="K101" s="148">
        <f>Igazgatás!K127+Községgazd!K114+Vagyongazd!K101+Közút!K101+Sport!K103+Közművelődés!K138+Támogatás!K103</f>
        <v>0</v>
      </c>
      <c r="L101" s="166">
        <f>Igazgatás!L127+Községgazd!L114+Vagyongazd!L101+Közút!L101+Sport!L103+Közművelődés!L138+Támogatás!L103</f>
        <v>0</v>
      </c>
      <c r="M101" s="74">
        <f>Igazgatás!M127+Községgazd!P114+Vagyongazd!M101+Közút!M101+Sport!M103+Közművelődés!O138+Támogatás!T103</f>
        <v>0</v>
      </c>
      <c r="N101" s="1">
        <f>Igazgatás!N127+Községgazd!Q114+Vagyongazd!N101+Közút!N101+Sport!N103+Közművelődés!P138+Támogatás!U103</f>
        <v>0</v>
      </c>
      <c r="O101" s="1">
        <f>Igazgatás!O127+Községgazd!R114+Vagyongazd!O101+Közút!O101+Sport!O103+Közművelődés!Q138+Támogatás!V103</f>
        <v>0</v>
      </c>
      <c r="P101" s="1">
        <f>Igazgatás!P127+Községgazd!S114+Vagyongazd!P101+Közút!P101+Sport!P103+Közművelődés!R138+Támogatás!W103</f>
        <v>0</v>
      </c>
      <c r="Q101" s="1">
        <f>Igazgatás!Q127+Községgazd!T114+Vagyongazd!Q101+Közút!Q101+Sport!Q103+Közművelődés!S138+Támogatás!X103</f>
        <v>0</v>
      </c>
      <c r="R101" s="80">
        <f>Igazgatás!R127+Községgazd!U114+Vagyongazd!R101+Közút!R101+Sport!R103+Közművelődés!T138+Támogatás!Y103</f>
        <v>0</v>
      </c>
      <c r="S101" s="1">
        <f>Igazgatás!S127+Községgazd!V114+Vagyongazd!S101+Közút!S101+Sport!S103+Közművelődés!U138+Támogatás!Z103</f>
        <v>0</v>
      </c>
      <c r="T101" s="42">
        <f>Igazgatás!T127+Községgazd!W114+Vagyongazd!T101+Közút!T101+Sport!T103+Közművelődés!V138+Támogatás!AA103</f>
        <v>0</v>
      </c>
      <c r="U101" s="80">
        <f>Igazgatás!U127+Községgazd!X114+Vagyongazd!U101+Közút!U101+Sport!U103+Közművelődés!W138+Támogatás!AB103</f>
        <v>0</v>
      </c>
      <c r="V101" s="80">
        <f>Igazgatás!V127+Községgazd!Y114+Vagyongazd!V101+Közút!V101+Sport!V103+Közművelődés!X138+Támogatás!AC103</f>
        <v>0</v>
      </c>
      <c r="W101" s="44">
        <f>Igazgatás!W127+Községgazd!Z114+Vagyongazd!W101+Közút!W101+Sport!W103+Közművelődés!Y138+Támogatás!AD103</f>
        <v>0</v>
      </c>
      <c r="X101" s="718">
        <f>Igazgatás!X127+Községgazd!AA114+Vagyongazd!X101+Közút!X101+Sport!X103+Közművelődés!Z138+Támogatás!AE103</f>
        <v>0</v>
      </c>
    </row>
    <row r="102" spans="1:24" ht="25.5" hidden="1" customHeight="1" x14ac:dyDescent="0.25">
      <c r="B102" s="55"/>
      <c r="C102" s="2"/>
      <c r="D102" s="851" t="s">
        <v>523</v>
      </c>
      <c r="E102" s="851"/>
      <c r="F102" s="692">
        <f>[2]Igazgatás!F127+[2]Községgazd!F115+[2]Vagyongazd!F102+[2]Közút!F102+[2]Sport!F104+[2]Közművelődés!F137+[2]Támogatás!F104</f>
        <v>0</v>
      </c>
      <c r="G102" s="700"/>
      <c r="H102" s="700"/>
      <c r="I102" s="765">
        <f>[1]Igazgatás!I128+[1]Községgazd!I115+[1]Vagyongazd!I102+[1]Közút!I102+[1]Sport!I104+[1]Közművelődés!I139+[1]Támogatás!I104</f>
        <v>0</v>
      </c>
      <c r="J102" s="259">
        <f>Igazgatás!J128+Községgazd!J115+Vagyongazd!J102+Közút!J102+Sport!J104+Közművelődés!J139+Támogatás!J104</f>
        <v>0</v>
      </c>
      <c r="K102" s="158">
        <f>Igazgatás!K128+Községgazd!K115+Vagyongazd!K102+Közút!K102+Sport!K104+Közművelődés!K139+Támogatás!K104</f>
        <v>0</v>
      </c>
      <c r="L102" s="166">
        <f>Igazgatás!L128+Községgazd!L115+Vagyongazd!L102+Közút!L102+Sport!L104+Közművelődés!L139+Támogatás!L104</f>
        <v>0</v>
      </c>
      <c r="M102" s="74">
        <f>Igazgatás!M128+Községgazd!P115+Vagyongazd!M102+Közút!M102+Sport!M104+Közművelődés!O139+Támogatás!T104</f>
        <v>0</v>
      </c>
      <c r="N102" s="1">
        <f>Igazgatás!N128+Községgazd!Q115+Vagyongazd!N102+Közút!N102+Sport!N104+Közművelődés!P139+Támogatás!U104</f>
        <v>0</v>
      </c>
      <c r="O102" s="1">
        <f>Igazgatás!O128+Községgazd!R115+Vagyongazd!O102+Közút!O102+Sport!O104+Közművelődés!Q139+Támogatás!V104</f>
        <v>0</v>
      </c>
      <c r="P102" s="1">
        <f>Igazgatás!P128+Községgazd!S115+Vagyongazd!P102+Közút!P102+Sport!P104+Közművelődés!R139+Támogatás!W104</f>
        <v>0</v>
      </c>
      <c r="Q102" s="1">
        <f>Igazgatás!Q128+Községgazd!T115+Vagyongazd!Q102+Közút!Q102+Sport!Q104+Közművelődés!S139+Támogatás!X104</f>
        <v>0</v>
      </c>
      <c r="R102" s="80">
        <f>Igazgatás!R128+Községgazd!U115+Vagyongazd!R102+Közút!R102+Sport!R104+Közművelődés!T139+Támogatás!Y104</f>
        <v>0</v>
      </c>
      <c r="S102" s="1">
        <f>Igazgatás!S128+Községgazd!V115+Vagyongazd!S102+Közút!S102+Sport!S104+Közművelődés!U139+Támogatás!Z104</f>
        <v>0</v>
      </c>
      <c r="T102" s="42">
        <f>Igazgatás!T128+Községgazd!W115+Vagyongazd!T102+Közút!T102+Sport!T104+Közművelődés!V139+Támogatás!AA104</f>
        <v>0</v>
      </c>
      <c r="U102" s="80">
        <f>Igazgatás!U128+Községgazd!X115+Vagyongazd!U102+Közút!U102+Sport!U104+Közművelődés!W139+Támogatás!AB104</f>
        <v>0</v>
      </c>
      <c r="V102" s="80">
        <f>Igazgatás!V128+Községgazd!Y115+Vagyongazd!V102+Közút!V102+Sport!V104+Közművelődés!X139+Támogatás!AC104</f>
        <v>0</v>
      </c>
      <c r="W102" s="44">
        <f>Igazgatás!W128+Községgazd!Z115+Vagyongazd!W102+Közút!W102+Sport!W104+Közművelődés!Y139+Támogatás!AD104</f>
        <v>0</v>
      </c>
      <c r="X102" s="718">
        <f>Igazgatás!X128+Községgazd!AA115+Vagyongazd!X102+Közút!X102+Sport!X104+Közművelődés!Z139+Támogatás!AE104</f>
        <v>0</v>
      </c>
    </row>
    <row r="103" spans="1:24" hidden="1" x14ac:dyDescent="0.25">
      <c r="B103" s="55"/>
      <c r="C103" s="2"/>
      <c r="D103" s="850" t="s">
        <v>807</v>
      </c>
      <c r="E103" s="850"/>
      <c r="F103" s="692">
        <f>[2]Igazgatás!F128+[2]Községgazd!F116+[2]Vagyongazd!F103+[2]Közút!F103+[2]Sport!F105+[2]Közművelődés!F138+[2]Támogatás!F105</f>
        <v>0</v>
      </c>
      <c r="G103" s="700"/>
      <c r="H103" s="700"/>
      <c r="I103" s="765">
        <f>[1]Igazgatás!I129+[1]Községgazd!I116+[1]Vagyongazd!I103+[1]Közút!I103+[1]Sport!I105+[1]Közművelődés!I140+[1]Támogatás!I105</f>
        <v>0</v>
      </c>
      <c r="J103" s="249">
        <f>Igazgatás!J129+Községgazd!J116+Vagyongazd!J103+Közút!J103+Sport!J105+Közművelődés!J140+Támogatás!J105</f>
        <v>0</v>
      </c>
      <c r="K103" s="148">
        <f>Igazgatás!K129+Községgazd!K116+Vagyongazd!K103+Közút!K103+Sport!K105+Közművelődés!K140+Támogatás!K105</f>
        <v>0</v>
      </c>
      <c r="L103" s="166">
        <f>Igazgatás!L129+Községgazd!L116+Vagyongazd!L103+Közút!L103+Sport!L105+Közművelődés!L140+Támogatás!L105</f>
        <v>0</v>
      </c>
      <c r="M103" s="74">
        <f>Igazgatás!M129+Községgazd!P116+Vagyongazd!M103+Közút!M103+Sport!M105+Közművelődés!O140+Támogatás!T105</f>
        <v>0</v>
      </c>
      <c r="N103" s="1">
        <f>Igazgatás!N129+Községgazd!Q116+Vagyongazd!N103+Közút!N103+Sport!N105+Közművelődés!P140+Támogatás!U105</f>
        <v>0</v>
      </c>
      <c r="O103" s="1">
        <f>Igazgatás!O129+Községgazd!R116+Vagyongazd!O103+Közút!O103+Sport!O105+Közművelődés!Q140+Támogatás!V105</f>
        <v>0</v>
      </c>
      <c r="P103" s="1">
        <f>Igazgatás!P129+Községgazd!S116+Vagyongazd!P103+Közút!P103+Sport!P105+Közművelődés!R140+Támogatás!W105</f>
        <v>0</v>
      </c>
      <c r="Q103" s="1">
        <f>Igazgatás!Q129+Községgazd!T116+Vagyongazd!Q103+Közút!Q103+Sport!Q105+Közművelődés!S140+Támogatás!X105</f>
        <v>0</v>
      </c>
      <c r="R103" s="80">
        <f>Igazgatás!R129+Községgazd!U116+Vagyongazd!R103+Közút!R103+Sport!R105+Közművelődés!T140+Támogatás!Y105</f>
        <v>0</v>
      </c>
      <c r="S103" s="1">
        <f>Igazgatás!S129+Községgazd!V116+Vagyongazd!S103+Közút!S103+Sport!S105+Közművelődés!U140+Támogatás!Z105</f>
        <v>0</v>
      </c>
      <c r="T103" s="42">
        <f>Igazgatás!T129+Községgazd!W116+Vagyongazd!T103+Közút!T103+Sport!T105+Közművelődés!V140+Támogatás!AA105</f>
        <v>0</v>
      </c>
      <c r="U103" s="80">
        <f>Igazgatás!U129+Községgazd!X116+Vagyongazd!U103+Közút!U103+Sport!U105+Közművelődés!W140+Támogatás!AB105</f>
        <v>0</v>
      </c>
      <c r="V103" s="80">
        <f>Igazgatás!V129+Községgazd!Y116+Vagyongazd!V103+Közút!V103+Sport!V105+Közművelődés!X140+Támogatás!AC105</f>
        <v>0</v>
      </c>
      <c r="W103" s="44">
        <f>Igazgatás!W129+Községgazd!Z116+Vagyongazd!W103+Közút!W103+Sport!W105+Közművelődés!Y140+Támogatás!AD105</f>
        <v>0</v>
      </c>
      <c r="X103" s="718">
        <f>Igazgatás!X129+Községgazd!AA116+Vagyongazd!X103+Közút!X103+Sport!X105+Közművelődés!Z140+Támogatás!AE105</f>
        <v>0</v>
      </c>
    </row>
    <row r="104" spans="1:24" ht="25.5" hidden="1" customHeight="1" x14ac:dyDescent="0.25">
      <c r="B104" s="55"/>
      <c r="C104" s="2"/>
      <c r="D104" s="851" t="s">
        <v>526</v>
      </c>
      <c r="E104" s="851"/>
      <c r="F104" s="692">
        <f>[2]Igazgatás!F129+[2]Községgazd!F117+[2]Vagyongazd!F104+[2]Közút!F104+[2]Sport!F106+[2]Közművelődés!F139+[2]Támogatás!F106</f>
        <v>0</v>
      </c>
      <c r="G104" s="700"/>
      <c r="H104" s="700"/>
      <c r="I104" s="765">
        <f>[1]Igazgatás!I130+[1]Községgazd!I117+[1]Vagyongazd!I104+[1]Közút!I104+[1]Sport!I106+[1]Közművelődés!I141+[1]Támogatás!I106</f>
        <v>0</v>
      </c>
      <c r="J104" s="259">
        <f>Igazgatás!J130+Községgazd!J117+Vagyongazd!J104+Közút!J104+Sport!J106+Közművelődés!J141+Támogatás!J106</f>
        <v>0</v>
      </c>
      <c r="K104" s="158">
        <f>Igazgatás!K130+Községgazd!K117+Vagyongazd!K104+Közút!K104+Sport!K106+Közművelődés!K141+Támogatás!K106</f>
        <v>0</v>
      </c>
      <c r="L104" s="166">
        <f>Igazgatás!L130+Községgazd!L117+Vagyongazd!L104+Közút!L104+Sport!L106+Közművelődés!L141+Támogatás!L106</f>
        <v>0</v>
      </c>
      <c r="M104" s="74">
        <f>Igazgatás!M130+Községgazd!P117+Vagyongazd!M104+Közút!M104+Sport!M106+Közművelődés!O141+Támogatás!T106</f>
        <v>0</v>
      </c>
      <c r="N104" s="1">
        <f>Igazgatás!N130+Községgazd!Q117+Vagyongazd!N104+Közút!N104+Sport!N106+Közművelődés!P141+Támogatás!U106</f>
        <v>0</v>
      </c>
      <c r="O104" s="1">
        <f>Igazgatás!O130+Községgazd!R117+Vagyongazd!O104+Közút!O104+Sport!O106+Közművelődés!Q141+Támogatás!V106</f>
        <v>0</v>
      </c>
      <c r="P104" s="1">
        <f>Igazgatás!P130+Községgazd!S117+Vagyongazd!P104+Közút!P104+Sport!P106+Közművelődés!R141+Támogatás!W106</f>
        <v>0</v>
      </c>
      <c r="Q104" s="1">
        <f>Igazgatás!Q130+Községgazd!T117+Vagyongazd!Q104+Közút!Q104+Sport!Q106+Közművelődés!S141+Támogatás!X106</f>
        <v>0</v>
      </c>
      <c r="R104" s="80">
        <f>Igazgatás!R130+Községgazd!U117+Vagyongazd!R104+Közút!R104+Sport!R106+Közművelődés!T141+Támogatás!Y106</f>
        <v>0</v>
      </c>
      <c r="S104" s="1">
        <f>Igazgatás!S130+Községgazd!V117+Vagyongazd!S104+Közút!S104+Sport!S106+Közművelődés!U141+Támogatás!Z106</f>
        <v>0</v>
      </c>
      <c r="T104" s="42">
        <f>Igazgatás!T130+Községgazd!W117+Vagyongazd!T104+Közút!T104+Sport!T106+Közművelődés!V141+Támogatás!AA106</f>
        <v>0</v>
      </c>
      <c r="U104" s="80">
        <f>Igazgatás!U130+Községgazd!X117+Vagyongazd!U104+Közút!U104+Sport!U106+Közművelődés!W141+Támogatás!AB106</f>
        <v>0</v>
      </c>
      <c r="V104" s="80">
        <f>Igazgatás!V130+Községgazd!Y117+Vagyongazd!V104+Közút!V104+Sport!V106+Közművelődés!X141+Támogatás!AC106</f>
        <v>0</v>
      </c>
      <c r="W104" s="44">
        <f>Igazgatás!W130+Községgazd!Z117+Vagyongazd!W104+Közút!W104+Sport!W106+Közművelődés!Y141+Támogatás!AD106</f>
        <v>0</v>
      </c>
      <c r="X104" s="718">
        <f>Igazgatás!X130+Községgazd!AA117+Vagyongazd!X104+Közút!X104+Sport!X106+Közművelődés!Z141+Támogatás!AE106</f>
        <v>0</v>
      </c>
    </row>
    <row r="105" spans="1:24" ht="25.5" hidden="1" customHeight="1" x14ac:dyDescent="0.25">
      <c r="B105" s="55"/>
      <c r="C105" s="2"/>
      <c r="D105" s="851" t="s">
        <v>528</v>
      </c>
      <c r="E105" s="851"/>
      <c r="F105" s="692">
        <f>[2]Igazgatás!F130+[2]Községgazd!F118+[2]Vagyongazd!F105+[2]Közút!F105+[2]Sport!F107+[2]Közművelődés!F140+[2]Támogatás!F107</f>
        <v>0</v>
      </c>
      <c r="G105" s="700"/>
      <c r="H105" s="700"/>
      <c r="I105" s="765">
        <f>[1]Igazgatás!I131+[1]Községgazd!I118+[1]Vagyongazd!I105+[1]Közút!I105+[1]Sport!I107+[1]Közművelődés!I142+[1]Támogatás!I107</f>
        <v>0</v>
      </c>
      <c r="J105" s="259">
        <f>Igazgatás!J131+Községgazd!J118+Vagyongazd!J105+Közút!J105+Sport!J107+Közművelődés!J142+Támogatás!J107</f>
        <v>0</v>
      </c>
      <c r="K105" s="158">
        <f>Igazgatás!K131+Községgazd!K118+Vagyongazd!K105+Közút!K105+Sport!K107+Közművelődés!K142+Támogatás!K107</f>
        <v>0</v>
      </c>
      <c r="L105" s="166">
        <f>Igazgatás!L131+Községgazd!L118+Vagyongazd!L105+Közút!L105+Sport!L107+Közművelődés!L142+Támogatás!L107</f>
        <v>0</v>
      </c>
      <c r="M105" s="74">
        <f>Igazgatás!M131+Községgazd!P118+Vagyongazd!M105+Közút!M105+Sport!M107+Közművelődés!O142+Támogatás!T107</f>
        <v>0</v>
      </c>
      <c r="N105" s="1">
        <f>Igazgatás!N131+Községgazd!Q118+Vagyongazd!N105+Közút!N105+Sport!N107+Közművelődés!P142+Támogatás!U107</f>
        <v>0</v>
      </c>
      <c r="O105" s="1">
        <f>Igazgatás!O131+Községgazd!R118+Vagyongazd!O105+Közút!O105+Sport!O107+Közművelődés!Q142+Támogatás!V107</f>
        <v>0</v>
      </c>
      <c r="P105" s="1">
        <f>Igazgatás!P131+Községgazd!S118+Vagyongazd!P105+Közút!P105+Sport!P107+Közművelődés!R142+Támogatás!W107</f>
        <v>0</v>
      </c>
      <c r="Q105" s="1">
        <f>Igazgatás!Q131+Községgazd!T118+Vagyongazd!Q105+Közút!Q105+Sport!Q107+Közművelődés!S142+Támogatás!X107</f>
        <v>0</v>
      </c>
      <c r="R105" s="80">
        <f>Igazgatás!R131+Községgazd!U118+Vagyongazd!R105+Közút!R105+Sport!R107+Közművelődés!T142+Támogatás!Y107</f>
        <v>0</v>
      </c>
      <c r="S105" s="1">
        <f>Igazgatás!S131+Községgazd!V118+Vagyongazd!S105+Közút!S105+Sport!S107+Közművelődés!U142+Támogatás!Z107</f>
        <v>0</v>
      </c>
      <c r="T105" s="42">
        <f>Igazgatás!T131+Községgazd!W118+Vagyongazd!T105+Közút!T105+Sport!T107+Közművelődés!V142+Támogatás!AA107</f>
        <v>0</v>
      </c>
      <c r="U105" s="80">
        <f>Igazgatás!U131+Községgazd!X118+Vagyongazd!U105+Közút!U105+Sport!U107+Közművelődés!W142+Támogatás!AB107</f>
        <v>0</v>
      </c>
      <c r="V105" s="80">
        <f>Igazgatás!V131+Községgazd!Y118+Vagyongazd!V105+Közút!V105+Sport!V107+Közművelődés!X142+Támogatás!AC107</f>
        <v>0</v>
      </c>
      <c r="W105" s="44">
        <f>Igazgatás!W131+Községgazd!Z118+Vagyongazd!W105+Közút!W105+Sport!W107+Közművelődés!Y142+Támogatás!AD107</f>
        <v>0</v>
      </c>
      <c r="X105" s="718">
        <f>Igazgatás!X131+Községgazd!AA118+Vagyongazd!X105+Közút!X105+Sport!X107+Közművelődés!Z142+Támogatás!AE107</f>
        <v>0</v>
      </c>
    </row>
    <row r="106" spans="1:24" s="41" customFormat="1" x14ac:dyDescent="0.25">
      <c r="A106" s="125" t="s">
        <v>231</v>
      </c>
      <c r="B106" s="106" t="s">
        <v>664</v>
      </c>
      <c r="C106" s="881" t="s">
        <v>232</v>
      </c>
      <c r="D106" s="882"/>
      <c r="E106" s="882"/>
      <c r="F106" s="689">
        <f>[2]Igazgatás!F131+[2]Községgazd!F119+[2]Vagyongazd!F106+[2]Közút!F106+[2]Sport!F108+[2]Közművelődés!F141+[2]Támogatás!F108</f>
        <v>2326121</v>
      </c>
      <c r="G106" s="706">
        <f>G113+G114</f>
        <v>2302273</v>
      </c>
      <c r="H106" s="706">
        <f>H113+H114</f>
        <v>2338273</v>
      </c>
      <c r="I106" s="767">
        <f>[1]Igazgatás!I132+[1]Községgazd!I119+[1]Vagyongazd!I106+[1]Közút!I106+[1]Sport!I108+[1]Közművelődés!I143+[1]Támogatás!I108</f>
        <v>2338273</v>
      </c>
      <c r="J106" s="260">
        <f>Igazgatás!J132+Községgazd!J119+Vagyongazd!J106+Közút!J106+Sport!J108+Közművelődés!J143+Támogatás!J108</f>
        <v>2338273</v>
      </c>
      <c r="K106" s="159">
        <f>Igazgatás!K132+Községgazd!K119+Vagyongazd!K106+Közút!K106+Sport!K108+Közművelődés!K143+Támogatás!K108</f>
        <v>0</v>
      </c>
      <c r="L106" s="169">
        <f>Igazgatás!L132+Községgazd!L119+Vagyongazd!L106+Közút!L106+Sport!L108+Közművelődés!L143+Támogatás!L108</f>
        <v>2338273</v>
      </c>
      <c r="M106" s="108">
        <f>Igazgatás!M132+Községgazd!P119+Vagyongazd!M106+Közút!M106+Sport!M108+Közművelődés!O143+Támogatás!T108</f>
        <v>0</v>
      </c>
      <c r="N106" s="109">
        <f>Igazgatás!N132+Községgazd!Q119+Vagyongazd!N106+Közút!N106+Sport!N108+Közművelődés!P143+Támogatás!U108</f>
        <v>0</v>
      </c>
      <c r="O106" s="109">
        <f>Igazgatás!O132+Községgazd!R119+Vagyongazd!O106+Közút!O106+Sport!O108+Közművelődés!Q143+Támogatás!V108</f>
        <v>167120</v>
      </c>
      <c r="P106" s="109">
        <f>Igazgatás!P132+Községgazd!S119+Vagyongazd!P106+Közút!P106+Sport!P108+Közművelődés!R143+Támogatás!W108</f>
        <v>684639</v>
      </c>
      <c r="Q106" s="109">
        <f>Igazgatás!Q132+Községgazd!T119+Vagyongazd!Q106+Közút!Q106+Sport!Q108+Közművelődés!S143+Támogatás!X108</f>
        <v>178121</v>
      </c>
      <c r="R106" s="112">
        <f>Igazgatás!R132+Községgazd!U119+Vagyongazd!R106+Közút!R106+Sport!R108+Közművelődés!T143+Támogatás!Y108</f>
        <v>232298</v>
      </c>
      <c r="S106" s="109">
        <f>Igazgatás!S132+Községgazd!V119+Vagyongazd!S106+Közút!S106+Sport!S108+Közművelődés!U143+Támogatás!Z108</f>
        <v>221901</v>
      </c>
      <c r="T106" s="111">
        <f>Igazgatás!T132+Községgazd!W119+Vagyongazd!T106+Közút!T106+Sport!T108+Közművelődés!V143+Támogatás!AA108</f>
        <v>169641</v>
      </c>
      <c r="U106" s="112">
        <f>Igazgatás!U132+Községgazd!X119+Vagyongazd!U106+Közút!U106+Sport!U108+Közművelődés!W143+Támogatás!AB108</f>
        <v>169641</v>
      </c>
      <c r="V106" s="112">
        <f>Igazgatás!V132+Községgazd!Y119+Vagyongazd!V106+Közút!V106+Sport!V108+Közművelődés!X143+Támogatás!AC108</f>
        <v>169641</v>
      </c>
      <c r="W106" s="113">
        <f>Igazgatás!W132+Községgazd!Z119+Vagyongazd!W106+Közút!W106+Sport!W108+Közművelődés!Y143+Támogatás!AD108</f>
        <v>169641</v>
      </c>
      <c r="X106" s="732">
        <f>Igazgatás!X132+Községgazd!AA119+Vagyongazd!X106+Közút!X106+Sport!X108+Közművelődés!Z143+Támogatás!AE108</f>
        <v>169630</v>
      </c>
    </row>
    <row r="107" spans="1:24" hidden="1" x14ac:dyDescent="0.25">
      <c r="B107" s="55"/>
      <c r="C107" s="2"/>
      <c r="D107" s="850" t="s">
        <v>368</v>
      </c>
      <c r="E107" s="850"/>
      <c r="F107" s="692">
        <f>[2]Igazgatás!F132+[2]Községgazd!F120+[2]Vagyongazd!F107+[2]Közút!F107+[2]Sport!F109+[2]Közművelődés!F142+[2]Támogatás!F109</f>
        <v>0</v>
      </c>
      <c r="G107" s="700"/>
      <c r="H107" s="700"/>
      <c r="I107" s="765">
        <f>[1]Igazgatás!I133+[1]Községgazd!I120+[1]Vagyongazd!I107+[1]Közút!I107+[1]Sport!I109+[1]Közművelődés!I144+[1]Támogatás!I109</f>
        <v>0</v>
      </c>
      <c r="J107" s="249">
        <f>Igazgatás!J133+Községgazd!J120+Vagyongazd!J107+Közút!J107+Sport!J109+Közművelődés!J144+Támogatás!J109</f>
        <v>0</v>
      </c>
      <c r="K107" s="148">
        <f>Igazgatás!K133+Községgazd!K120+Vagyongazd!K107+Közút!K107+Sport!K109+Közművelődés!K144+Támogatás!K109</f>
        <v>0</v>
      </c>
      <c r="L107" s="166">
        <f>Igazgatás!L133+Községgazd!L120+Vagyongazd!L107+Közút!L107+Sport!L109+Közművelődés!L144+Támogatás!L109</f>
        <v>0</v>
      </c>
      <c r="M107" s="74">
        <f>Igazgatás!M133+Községgazd!P120+Vagyongazd!M107+Közút!M107+Sport!M109+Közművelődés!O144+Támogatás!T109</f>
        <v>0</v>
      </c>
      <c r="N107" s="1">
        <f>Igazgatás!N133+Községgazd!Q120+Vagyongazd!N107+Közút!N107+Sport!N109+Közművelődés!P144+Támogatás!U109</f>
        <v>0</v>
      </c>
      <c r="O107" s="1">
        <f>Igazgatás!O133+Községgazd!R120+Vagyongazd!O107+Közút!O107+Sport!O109+Közművelődés!Q144+Támogatás!V109</f>
        <v>0</v>
      </c>
      <c r="P107" s="1">
        <f>Igazgatás!P133+Községgazd!S120+Vagyongazd!P107+Közút!P107+Sport!P109+Közművelődés!R144+Támogatás!W109</f>
        <v>0</v>
      </c>
      <c r="Q107" s="1">
        <f>Igazgatás!Q133+Községgazd!T120+Vagyongazd!Q107+Közút!Q107+Sport!Q109+Közművelődés!S144+Támogatás!X109</f>
        <v>0</v>
      </c>
      <c r="R107" s="80">
        <f>Igazgatás!R133+Községgazd!U120+Vagyongazd!R107+Közút!R107+Sport!R109+Közművelődés!T144+Támogatás!Y109</f>
        <v>0</v>
      </c>
      <c r="S107" s="1">
        <f>Igazgatás!S133+Községgazd!V120+Vagyongazd!S107+Közút!S107+Sport!S109+Közművelődés!U144+Támogatás!Z109</f>
        <v>0</v>
      </c>
      <c r="T107" s="42">
        <f>Igazgatás!T133+Községgazd!W120+Vagyongazd!T107+Közút!T107+Sport!T109+Közművelődés!V144+Támogatás!AA109</f>
        <v>0</v>
      </c>
      <c r="U107" s="80">
        <f>Igazgatás!U133+Községgazd!X120+Vagyongazd!U107+Közút!U107+Sport!U109+Közművelődés!W144+Támogatás!AB109</f>
        <v>0</v>
      </c>
      <c r="V107" s="80">
        <f>Igazgatás!V133+Községgazd!Y120+Vagyongazd!V107+Közút!V107+Sport!V109+Közművelődés!X144+Támogatás!AC109</f>
        <v>0</v>
      </c>
      <c r="W107" s="44">
        <f>Igazgatás!W133+Községgazd!Z120+Vagyongazd!W107+Közút!W107+Sport!W109+Közművelődés!Y144+Támogatás!AD109</f>
        <v>0</v>
      </c>
      <c r="X107" s="718">
        <f>Igazgatás!X133+Községgazd!AA120+Vagyongazd!X107+Közút!X107+Sport!X109+Közművelődés!Z144+Támogatás!AE109</f>
        <v>0</v>
      </c>
    </row>
    <row r="108" spans="1:24" hidden="1" x14ac:dyDescent="0.25">
      <c r="B108" s="55"/>
      <c r="C108" s="2"/>
      <c r="D108" s="850" t="s">
        <v>515</v>
      </c>
      <c r="E108" s="850"/>
      <c r="F108" s="692">
        <f>[2]Igazgatás!F133+[2]Községgazd!F121+[2]Vagyongazd!F108+[2]Közút!F108+[2]Sport!F110+[2]Közművelődés!F143+[2]Támogatás!F110</f>
        <v>0</v>
      </c>
      <c r="G108" s="700"/>
      <c r="H108" s="700"/>
      <c r="I108" s="765">
        <f>[1]Igazgatás!I134+[1]Községgazd!I121+[1]Vagyongazd!I108+[1]Közút!I108+[1]Sport!I110+[1]Közművelődés!I145+[1]Támogatás!I110</f>
        <v>0</v>
      </c>
      <c r="J108" s="249">
        <f>Igazgatás!J134+Községgazd!J121+Vagyongazd!J108+Közút!J108+Sport!J110+Közművelődés!J145+Támogatás!J110</f>
        <v>0</v>
      </c>
      <c r="K108" s="148">
        <f>Igazgatás!K134+Községgazd!K121+Vagyongazd!K108+Közút!K108+Sport!K110+Közművelődés!K145+Támogatás!K110</f>
        <v>0</v>
      </c>
      <c r="L108" s="166">
        <f>Igazgatás!L134+Községgazd!L121+Vagyongazd!L108+Közút!L108+Sport!L110+Közművelődés!L145+Támogatás!L110</f>
        <v>0</v>
      </c>
      <c r="M108" s="74">
        <f>Igazgatás!M134+Községgazd!P121+Vagyongazd!M108+Közút!M108+Sport!M110+Közművelődés!O145+Támogatás!T110</f>
        <v>0</v>
      </c>
      <c r="N108" s="1">
        <f>Igazgatás!N134+Községgazd!Q121+Vagyongazd!N108+Közút!N108+Sport!N110+Közművelődés!P145+Támogatás!U110</f>
        <v>0</v>
      </c>
      <c r="O108" s="1">
        <f>Igazgatás!O134+Községgazd!R121+Vagyongazd!O108+Közút!O108+Sport!O110+Közművelődés!Q145+Támogatás!V110</f>
        <v>0</v>
      </c>
      <c r="P108" s="1">
        <f>Igazgatás!P134+Községgazd!S121+Vagyongazd!P108+Közút!P108+Sport!P110+Közművelődés!R145+Támogatás!W110</f>
        <v>0</v>
      </c>
      <c r="Q108" s="1">
        <f>Igazgatás!Q134+Községgazd!T121+Vagyongazd!Q108+Közút!Q108+Sport!Q110+Közművelődés!S145+Támogatás!X110</f>
        <v>0</v>
      </c>
      <c r="R108" s="80">
        <f>Igazgatás!R134+Községgazd!U121+Vagyongazd!R108+Közút!R108+Sport!R110+Közművelődés!T145+Támogatás!Y110</f>
        <v>0</v>
      </c>
      <c r="S108" s="1">
        <f>Igazgatás!S134+Községgazd!V121+Vagyongazd!S108+Közút!S108+Sport!S110+Közművelődés!U145+Támogatás!Z110</f>
        <v>0</v>
      </c>
      <c r="T108" s="42">
        <f>Igazgatás!T134+Községgazd!W121+Vagyongazd!T108+Közút!T108+Sport!T110+Közművelődés!V145+Támogatás!AA110</f>
        <v>0</v>
      </c>
      <c r="U108" s="80">
        <f>Igazgatás!U134+Községgazd!X121+Vagyongazd!U108+Közút!U108+Sport!U110+Közművelődés!W145+Támogatás!AB110</f>
        <v>0</v>
      </c>
      <c r="V108" s="80">
        <f>Igazgatás!V134+Községgazd!Y121+Vagyongazd!V108+Közút!V108+Sport!V110+Közművelődés!X145+Támogatás!AC110</f>
        <v>0</v>
      </c>
      <c r="W108" s="44">
        <f>Igazgatás!W134+Községgazd!Z121+Vagyongazd!W108+Közút!W108+Sport!W110+Közművelődés!Y145+Támogatás!AD110</f>
        <v>0</v>
      </c>
      <c r="X108" s="718">
        <f>Igazgatás!X134+Községgazd!AA121+Vagyongazd!X108+Közút!X108+Sport!X110+Közművelődés!Z145+Támogatás!AE110</f>
        <v>0</v>
      </c>
    </row>
    <row r="109" spans="1:24" hidden="1" x14ac:dyDescent="0.25">
      <c r="B109" s="55"/>
      <c r="C109" s="2"/>
      <c r="D109" s="850" t="s">
        <v>517</v>
      </c>
      <c r="E109" s="850"/>
      <c r="F109" s="692">
        <f>[2]Igazgatás!F134+[2]Községgazd!F122+[2]Vagyongazd!F109+[2]Közút!F109+[2]Sport!F111+[2]Közművelődés!F144+[2]Támogatás!F111</f>
        <v>0</v>
      </c>
      <c r="G109" s="700"/>
      <c r="H109" s="700"/>
      <c r="I109" s="765">
        <f>[1]Igazgatás!I135+[1]Községgazd!I122+[1]Vagyongazd!I109+[1]Közút!I109+[1]Sport!I111+[1]Közművelődés!I146+[1]Támogatás!I111</f>
        <v>0</v>
      </c>
      <c r="J109" s="249">
        <f>Igazgatás!J135+Községgazd!J122+Vagyongazd!J109+Közút!J109+Sport!J111+Közművelődés!J146+Támogatás!J111</f>
        <v>0</v>
      </c>
      <c r="K109" s="148">
        <f>Igazgatás!K135+Községgazd!K122+Vagyongazd!K109+Közút!K109+Sport!K111+Közművelődés!K146+Támogatás!K111</f>
        <v>0</v>
      </c>
      <c r="L109" s="166">
        <f>Igazgatás!L135+Községgazd!L122+Vagyongazd!L109+Közút!L109+Sport!L111+Közművelődés!L146+Támogatás!L111</f>
        <v>0</v>
      </c>
      <c r="M109" s="74">
        <f>Igazgatás!M135+Községgazd!P122+Vagyongazd!M109+Közút!M109+Sport!M111+Közművelődés!O146+Támogatás!T111</f>
        <v>0</v>
      </c>
      <c r="N109" s="1">
        <f>Igazgatás!N135+Községgazd!Q122+Vagyongazd!N109+Közút!N109+Sport!N111+Közművelődés!P146+Támogatás!U111</f>
        <v>0</v>
      </c>
      <c r="O109" s="1">
        <f>Igazgatás!O135+Községgazd!R122+Vagyongazd!O109+Közút!O109+Sport!O111+Közművelődés!Q146+Támogatás!V111</f>
        <v>0</v>
      </c>
      <c r="P109" s="1">
        <f>Igazgatás!P135+Községgazd!S122+Vagyongazd!P109+Közút!P109+Sport!P111+Közművelődés!R146+Támogatás!W111</f>
        <v>0</v>
      </c>
      <c r="Q109" s="1">
        <f>Igazgatás!Q135+Községgazd!T122+Vagyongazd!Q109+Közút!Q109+Sport!Q111+Közművelődés!S146+Támogatás!X111</f>
        <v>0</v>
      </c>
      <c r="R109" s="80">
        <f>Igazgatás!R135+Községgazd!U122+Vagyongazd!R109+Közút!R109+Sport!R111+Közművelődés!T146+Támogatás!Y111</f>
        <v>0</v>
      </c>
      <c r="S109" s="1">
        <f>Igazgatás!S135+Községgazd!V122+Vagyongazd!S109+Közút!S109+Sport!S111+Közművelődés!U146+Támogatás!Z111</f>
        <v>0</v>
      </c>
      <c r="T109" s="42">
        <f>Igazgatás!T135+Községgazd!W122+Vagyongazd!T109+Közút!T109+Sport!T111+Közművelődés!V146+Támogatás!AA111</f>
        <v>0</v>
      </c>
      <c r="U109" s="80">
        <f>Igazgatás!U135+Községgazd!X122+Vagyongazd!U109+Közút!U109+Sport!U111+Közművelődés!W146+Támogatás!AB111</f>
        <v>0</v>
      </c>
      <c r="V109" s="80">
        <f>Igazgatás!V135+Községgazd!Y122+Vagyongazd!V109+Közút!V109+Sport!V111+Közművelődés!X146+Támogatás!AC111</f>
        <v>0</v>
      </c>
      <c r="W109" s="44">
        <f>Igazgatás!W135+Községgazd!Z122+Vagyongazd!W109+Közút!W109+Sport!W111+Közművelődés!Y146+Támogatás!AD111</f>
        <v>0</v>
      </c>
      <c r="X109" s="718">
        <f>Igazgatás!X135+Községgazd!AA122+Vagyongazd!X109+Közút!X109+Sport!X111+Közművelődés!Z146+Támogatás!AE111</f>
        <v>0</v>
      </c>
    </row>
    <row r="110" spans="1:24" hidden="1" x14ac:dyDescent="0.25">
      <c r="B110" s="55"/>
      <c r="C110" s="2"/>
      <c r="D110" s="850" t="s">
        <v>518</v>
      </c>
      <c r="E110" s="850"/>
      <c r="F110" s="692">
        <f>[2]Igazgatás!F135+[2]Községgazd!F123+[2]Vagyongazd!F110+[2]Közút!F110+[2]Sport!F112+[2]Közművelődés!F145+[2]Támogatás!F112</f>
        <v>0</v>
      </c>
      <c r="G110" s="700"/>
      <c r="H110" s="700"/>
      <c r="I110" s="765">
        <f>[1]Igazgatás!I136+[1]Községgazd!I123+[1]Vagyongazd!I110+[1]Közút!I110+[1]Sport!I112+[1]Közművelődés!I147+[1]Támogatás!I112</f>
        <v>0</v>
      </c>
      <c r="J110" s="249">
        <f>Igazgatás!J136+Községgazd!J123+Vagyongazd!J110+Közút!J110+Sport!J112+Közművelődés!J147+Támogatás!J112</f>
        <v>0</v>
      </c>
      <c r="K110" s="148">
        <f>Igazgatás!K136+Községgazd!K123+Vagyongazd!K110+Közút!K110+Sport!K112+Közművelődés!K147+Támogatás!K112</f>
        <v>0</v>
      </c>
      <c r="L110" s="166">
        <f>Igazgatás!L136+Községgazd!L123+Vagyongazd!L110+Közút!L110+Sport!L112+Közművelődés!L147+Támogatás!L112</f>
        <v>0</v>
      </c>
      <c r="M110" s="74">
        <f>Igazgatás!M136+Községgazd!P123+Vagyongazd!M110+Közút!M110+Sport!M112+Közművelődés!O147+Támogatás!T112</f>
        <v>0</v>
      </c>
      <c r="N110" s="1">
        <f>Igazgatás!N136+Községgazd!Q123+Vagyongazd!N110+Közút!N110+Sport!N112+Közművelődés!P147+Támogatás!U112</f>
        <v>0</v>
      </c>
      <c r="O110" s="1">
        <f>Igazgatás!O136+Községgazd!R123+Vagyongazd!O110+Közút!O110+Sport!O112+Közművelődés!Q147+Támogatás!V112</f>
        <v>0</v>
      </c>
      <c r="P110" s="1">
        <f>Igazgatás!P136+Községgazd!S123+Vagyongazd!P110+Közút!P110+Sport!P112+Közművelődés!R147+Támogatás!W112</f>
        <v>0</v>
      </c>
      <c r="Q110" s="1">
        <f>Igazgatás!Q136+Községgazd!T123+Vagyongazd!Q110+Közút!Q110+Sport!Q112+Közművelődés!S147+Támogatás!X112</f>
        <v>0</v>
      </c>
      <c r="R110" s="80">
        <f>Igazgatás!R136+Községgazd!U123+Vagyongazd!R110+Közút!R110+Sport!R112+Közművelődés!T147+Támogatás!Y112</f>
        <v>0</v>
      </c>
      <c r="S110" s="1">
        <f>Igazgatás!S136+Községgazd!V123+Vagyongazd!S110+Közút!S110+Sport!S112+Közművelődés!U147+Támogatás!Z112</f>
        <v>0</v>
      </c>
      <c r="T110" s="42">
        <f>Igazgatás!T136+Községgazd!W123+Vagyongazd!T110+Közút!T110+Sport!T112+Közművelődés!V147+Támogatás!AA112</f>
        <v>0</v>
      </c>
      <c r="U110" s="80">
        <f>Igazgatás!U136+Községgazd!X123+Vagyongazd!U110+Közút!U110+Sport!U112+Közművelődés!W147+Támogatás!AB112</f>
        <v>0</v>
      </c>
      <c r="V110" s="80">
        <f>Igazgatás!V136+Községgazd!Y123+Vagyongazd!V110+Közút!V110+Sport!V112+Közművelődés!X147+Támogatás!AC112</f>
        <v>0</v>
      </c>
      <c r="W110" s="44">
        <f>Igazgatás!W136+Községgazd!Z123+Vagyongazd!W110+Közút!W110+Sport!W112+Közművelődés!Y147+Támogatás!AD112</f>
        <v>0</v>
      </c>
      <c r="X110" s="718">
        <f>Igazgatás!X136+Községgazd!AA123+Vagyongazd!X110+Közút!X110+Sport!X112+Közművelődés!Z147+Támogatás!AE112</f>
        <v>0</v>
      </c>
    </row>
    <row r="111" spans="1:24" hidden="1" x14ac:dyDescent="0.25">
      <c r="B111" s="55"/>
      <c r="C111" s="2"/>
      <c r="D111" s="850" t="s">
        <v>522</v>
      </c>
      <c r="E111" s="850"/>
      <c r="F111" s="692">
        <f>[2]Igazgatás!F136+[2]Községgazd!F124+[2]Vagyongazd!F111+[2]Közút!F111+[2]Sport!F113+[2]Közművelődés!F146+[2]Támogatás!F113</f>
        <v>0</v>
      </c>
      <c r="G111" s="700"/>
      <c r="H111" s="700"/>
      <c r="I111" s="765">
        <f>[1]Igazgatás!I137+[1]Községgazd!I124+[1]Vagyongazd!I111+[1]Közút!I111+[1]Sport!I113+[1]Közművelődés!I148+[1]Támogatás!I113</f>
        <v>0</v>
      </c>
      <c r="J111" s="249">
        <f>Igazgatás!J137+Községgazd!J124+Vagyongazd!J111+Közút!J111+Sport!J113+Közművelődés!J148+Támogatás!J113</f>
        <v>0</v>
      </c>
      <c r="K111" s="148">
        <f>Igazgatás!K137+Községgazd!K124+Vagyongazd!K111+Közút!K111+Sport!K113+Közművelődés!K148+Támogatás!K113</f>
        <v>0</v>
      </c>
      <c r="L111" s="166">
        <f>Igazgatás!L137+Községgazd!L124+Vagyongazd!L111+Közút!L111+Sport!L113+Közművelődés!L148+Támogatás!L113</f>
        <v>0</v>
      </c>
      <c r="M111" s="74">
        <f>Igazgatás!M137+Községgazd!P124+Vagyongazd!M111+Közút!M111+Sport!M113+Közművelődés!O148+Támogatás!T113</f>
        <v>0</v>
      </c>
      <c r="N111" s="1">
        <f>Igazgatás!N137+Községgazd!Q124+Vagyongazd!N111+Közút!N111+Sport!N113+Közművelődés!P148+Támogatás!U113</f>
        <v>0</v>
      </c>
      <c r="O111" s="1">
        <f>Igazgatás!O137+Községgazd!R124+Vagyongazd!O111+Közút!O111+Sport!O113+Közművelődés!Q148+Támogatás!V113</f>
        <v>0</v>
      </c>
      <c r="P111" s="1">
        <f>Igazgatás!P137+Községgazd!S124+Vagyongazd!P111+Közút!P111+Sport!P113+Közművelődés!R148+Támogatás!W113</f>
        <v>0</v>
      </c>
      <c r="Q111" s="1">
        <f>Igazgatás!Q137+Községgazd!T124+Vagyongazd!Q111+Közút!Q111+Sport!Q113+Közművelődés!S148+Támogatás!X113</f>
        <v>0</v>
      </c>
      <c r="R111" s="80">
        <f>Igazgatás!R137+Községgazd!U124+Vagyongazd!R111+Közút!R111+Sport!R113+Közművelődés!T148+Támogatás!Y113</f>
        <v>0</v>
      </c>
      <c r="S111" s="1">
        <f>Igazgatás!S137+Községgazd!V124+Vagyongazd!S111+Közút!S111+Sport!S113+Közművelődés!U148+Támogatás!Z113</f>
        <v>0</v>
      </c>
      <c r="T111" s="42">
        <f>Igazgatás!T137+Községgazd!W124+Vagyongazd!T111+Közút!T111+Sport!T113+Közművelődés!V148+Támogatás!AA113</f>
        <v>0</v>
      </c>
      <c r="U111" s="80">
        <f>Igazgatás!U137+Községgazd!X124+Vagyongazd!U111+Közút!U111+Sport!U113+Közművelődés!W148+Támogatás!AB113</f>
        <v>0</v>
      </c>
      <c r="V111" s="80">
        <f>Igazgatás!V137+Községgazd!Y124+Vagyongazd!V111+Közút!V111+Sport!V113+Közművelődés!X148+Támogatás!AC113</f>
        <v>0</v>
      </c>
      <c r="W111" s="44">
        <f>Igazgatás!W137+Községgazd!Z124+Vagyongazd!W111+Közút!W111+Sport!W113+Közművelődés!Y148+Támogatás!AD113</f>
        <v>0</v>
      </c>
      <c r="X111" s="718">
        <f>Igazgatás!X137+Községgazd!AA124+Vagyongazd!X111+Közút!X111+Sport!X113+Közművelődés!Z148+Támogatás!AE113</f>
        <v>0</v>
      </c>
    </row>
    <row r="112" spans="1:24" hidden="1" x14ac:dyDescent="0.25">
      <c r="B112" s="55"/>
      <c r="C112" s="2"/>
      <c r="D112" s="850" t="s">
        <v>520</v>
      </c>
      <c r="E112" s="850"/>
      <c r="F112" s="692">
        <f>[2]Igazgatás!F137+[2]Községgazd!F125+[2]Vagyongazd!F112+[2]Közút!F112+[2]Sport!F114+[2]Közművelődés!F147+[2]Támogatás!F114</f>
        <v>0</v>
      </c>
      <c r="G112" s="700"/>
      <c r="H112" s="700"/>
      <c r="I112" s="765">
        <f>[1]Igazgatás!I138+[1]Községgazd!I125+[1]Vagyongazd!I112+[1]Közút!I112+[1]Sport!I114+[1]Közművelődés!I149+[1]Támogatás!I114</f>
        <v>0</v>
      </c>
      <c r="J112" s="249">
        <f>Igazgatás!J138+Községgazd!J125+Vagyongazd!J112+Közút!J112+Sport!J114+Közművelődés!J149+Támogatás!J114</f>
        <v>0</v>
      </c>
      <c r="K112" s="148">
        <f>Igazgatás!K138+Községgazd!K125+Vagyongazd!K112+Közút!K112+Sport!K114+Közművelődés!K149+Támogatás!K114</f>
        <v>0</v>
      </c>
      <c r="L112" s="166">
        <f>Igazgatás!L138+Községgazd!L125+Vagyongazd!L112+Közút!L112+Sport!L114+Közművelődés!L149+Támogatás!L114</f>
        <v>0</v>
      </c>
      <c r="M112" s="74">
        <f>Igazgatás!M138+Községgazd!P125+Vagyongazd!M112+Közút!M112+Sport!M114+Közművelődés!O149+Támogatás!T114</f>
        <v>0</v>
      </c>
      <c r="N112" s="1">
        <f>Igazgatás!N138+Községgazd!Q125+Vagyongazd!N112+Közút!N112+Sport!N114+Közművelődés!P149+Támogatás!U114</f>
        <v>0</v>
      </c>
      <c r="O112" s="1">
        <f>Igazgatás!O138+Községgazd!R125+Vagyongazd!O112+Közút!O112+Sport!O114+Közművelődés!Q149+Támogatás!V114</f>
        <v>0</v>
      </c>
      <c r="P112" s="1">
        <f>Igazgatás!P138+Községgazd!S125+Vagyongazd!P112+Közút!P112+Sport!P114+Közművelődés!R149+Támogatás!W114</f>
        <v>0</v>
      </c>
      <c r="Q112" s="1">
        <f>Igazgatás!Q138+Községgazd!T125+Vagyongazd!Q112+Közút!Q112+Sport!Q114+Közművelődés!S149+Támogatás!X114</f>
        <v>0</v>
      </c>
      <c r="R112" s="80">
        <f>Igazgatás!R138+Községgazd!U125+Vagyongazd!R112+Közút!R112+Sport!R114+Közművelődés!T149+Támogatás!Y114</f>
        <v>0</v>
      </c>
      <c r="S112" s="1">
        <f>Igazgatás!S138+Községgazd!V125+Vagyongazd!S112+Közút!S112+Sport!S114+Közművelődés!U149+Támogatás!Z114</f>
        <v>0</v>
      </c>
      <c r="T112" s="42">
        <f>Igazgatás!T138+Községgazd!W125+Vagyongazd!T112+Közút!T112+Sport!T114+Közművelődés!V149+Támogatás!AA114</f>
        <v>0</v>
      </c>
      <c r="U112" s="80">
        <f>Igazgatás!U138+Községgazd!X125+Vagyongazd!U112+Közút!U112+Sport!U114+Közművelődés!W149+Támogatás!AB114</f>
        <v>0</v>
      </c>
      <c r="V112" s="80">
        <f>Igazgatás!V138+Községgazd!Y125+Vagyongazd!V112+Közút!V112+Sport!V114+Közművelődés!X149+Támogatás!AC114</f>
        <v>0</v>
      </c>
      <c r="W112" s="44">
        <f>Igazgatás!W138+Községgazd!Z125+Vagyongazd!W112+Közút!W112+Sport!W114+Közművelődés!Y149+Támogatás!AD114</f>
        <v>0</v>
      </c>
      <c r="X112" s="718">
        <f>Igazgatás!X138+Községgazd!AA125+Vagyongazd!X112+Közút!X112+Sport!X114+Közművelődés!Z149+Támogatás!AE114</f>
        <v>0</v>
      </c>
    </row>
    <row r="113" spans="1:24" ht="25.5" customHeight="1" x14ac:dyDescent="0.25">
      <c r="B113" s="55"/>
      <c r="C113" s="2"/>
      <c r="D113" s="851" t="s">
        <v>524</v>
      </c>
      <c r="E113" s="851"/>
      <c r="F113" s="692">
        <v>2098581</v>
      </c>
      <c r="G113" s="700">
        <v>2098338</v>
      </c>
      <c r="H113" s="700">
        <v>2128338</v>
      </c>
      <c r="I113" s="765">
        <f>[1]Igazgatás!I139+[1]Községgazd!I126+[1]Vagyongazd!I113+[1]Közút!I113+[1]Sport!I115+[1]Közművelődés!I150+[1]Támogatás!I115</f>
        <v>2128338</v>
      </c>
      <c r="J113" s="259">
        <f>Igazgatás!J139+Községgazd!J126+Vagyongazd!J113+Közút!J113+Sport!J115+Közművelődés!J150+Támogatás!J115</f>
        <v>2128338</v>
      </c>
      <c r="K113" s="158">
        <f>Igazgatás!K139+Községgazd!K126+Vagyongazd!K113+Közút!K113+Sport!K115+Közművelődés!K150+Támogatás!K115</f>
        <v>0</v>
      </c>
      <c r="L113" s="166">
        <f>Igazgatás!L139+Községgazd!L126+Vagyongazd!L113+Közút!L113+Sport!L115+Közművelődés!L150+Támogatás!L115</f>
        <v>2128338</v>
      </c>
      <c r="M113" s="74">
        <f>Igazgatás!M139+Községgazd!P126+Vagyongazd!M113+Közút!M113+Sport!M115+Közművelődés!O150+Támogatás!T115</f>
        <v>0</v>
      </c>
      <c r="N113" s="1">
        <f>Igazgatás!N139+Községgazd!Q126+Vagyongazd!N113+Közút!N113+Sport!N115+Közművelődés!P150+Támogatás!U115</f>
        <v>0</v>
      </c>
      <c r="O113" s="1">
        <f>Igazgatás!O139+Községgazd!R126+Vagyongazd!O113+Közút!O113+Sport!O115+Közművelődés!Q150+Támogatás!V115</f>
        <v>0</v>
      </c>
      <c r="P113" s="1">
        <f>Igazgatás!P139+Községgazd!S126+Vagyongazd!P113+Közút!P113+Sport!P115+Közművelődés!R150+Támogatás!W115</f>
        <v>678564</v>
      </c>
      <c r="Q113" s="1">
        <f>Igazgatás!Q139+Községgazd!T126+Vagyongazd!Q113+Közút!Q113+Sport!Q115+Közművelődés!S150+Támogatás!X115</f>
        <v>169641</v>
      </c>
      <c r="R113" s="80">
        <f>Igazgatás!R139+Községgazd!U126+Vagyongazd!R113+Közút!R113+Sport!R115+Közművelődés!T150+Támogatás!Y115</f>
        <v>232298</v>
      </c>
      <c r="S113" s="1">
        <f>Igazgatás!S139+Községgazd!V126+Vagyongazd!S113+Közút!S113+Sport!S115+Közművelődés!U150+Támogatás!Z115</f>
        <v>199641</v>
      </c>
      <c r="T113" s="42">
        <f>Igazgatás!T139+Községgazd!W126+Vagyongazd!T113+Közút!T113+Sport!T115+Közművelődés!V150+Támogatás!AA115</f>
        <v>169641</v>
      </c>
      <c r="U113" s="80">
        <f>Igazgatás!U139+Községgazd!X126+Vagyongazd!U113+Közút!U113+Sport!U115+Közművelődés!W150+Támogatás!AB115</f>
        <v>169641</v>
      </c>
      <c r="V113" s="80">
        <f>Igazgatás!V139+Községgazd!Y126+Vagyongazd!V113+Közút!V113+Sport!V115+Közművelődés!X150+Támogatás!AC115</f>
        <v>169641</v>
      </c>
      <c r="W113" s="44">
        <f>Igazgatás!W139+Községgazd!Z126+Vagyongazd!W113+Közút!W113+Sport!W115+Közművelődés!Y150+Támogatás!AD115</f>
        <v>169641</v>
      </c>
      <c r="X113" s="718">
        <f>Igazgatás!X139+Községgazd!AA126+Vagyongazd!X113+Közút!X113+Sport!X115+Közművelődés!Z150+Támogatás!AE115</f>
        <v>169630</v>
      </c>
    </row>
    <row r="114" spans="1:24" x14ac:dyDescent="0.25">
      <c r="B114" s="55"/>
      <c r="C114" s="2"/>
      <c r="D114" s="850" t="s">
        <v>525</v>
      </c>
      <c r="E114" s="850"/>
      <c r="F114" s="692">
        <v>227540</v>
      </c>
      <c r="G114" s="700">
        <v>203935</v>
      </c>
      <c r="H114" s="700">
        <v>209935</v>
      </c>
      <c r="I114" s="765">
        <f>[1]Igazgatás!I140+[1]Községgazd!I127+[1]Vagyongazd!I114+[1]Közút!I114+[1]Sport!I116+[1]Közművelődés!I151+[1]Támogatás!I120</f>
        <v>209935</v>
      </c>
      <c r="J114" s="249">
        <f>Igazgatás!J140+Községgazd!J127+Vagyongazd!J114+Közút!J114+Sport!J116+Közművelődés!J151+Támogatás!J120</f>
        <v>209935</v>
      </c>
      <c r="K114" s="148">
        <f>Igazgatás!K140+Községgazd!K127+Vagyongazd!K114+Közút!K114+Sport!K116+Közművelődés!K151+Támogatás!K120</f>
        <v>0</v>
      </c>
      <c r="L114" s="166">
        <f>Igazgatás!L140+Községgazd!L127+Vagyongazd!L114+Közút!L114+Sport!L116+Közművelődés!L151+Támogatás!L120</f>
        <v>209935</v>
      </c>
      <c r="M114" s="74">
        <f>Igazgatás!M140+Községgazd!P127+Vagyongazd!M114+Közút!M114+Sport!M116+Közművelődés!O151+Támogatás!T120</f>
        <v>0</v>
      </c>
      <c r="N114" s="1">
        <f>Igazgatás!N140+Községgazd!Q127+Vagyongazd!N114+Közút!N114+Sport!N116+Közművelődés!P151+Támogatás!U120</f>
        <v>0</v>
      </c>
      <c r="O114" s="1">
        <f>Igazgatás!O140+Községgazd!R127+Vagyongazd!O114+Közút!O114+Sport!O116+Közművelődés!Q151+Támogatás!V120</f>
        <v>167120</v>
      </c>
      <c r="P114" s="1">
        <f>Igazgatás!P140+Községgazd!S127+Vagyongazd!P114+Közút!P114+Sport!P116+Közművelődés!R151+Támogatás!W120</f>
        <v>6075</v>
      </c>
      <c r="Q114" s="1">
        <f>Igazgatás!Q140+Községgazd!T127+Vagyongazd!Q114+Közút!Q114+Sport!Q116+Közművelődés!S151+Támogatás!X120</f>
        <v>8480</v>
      </c>
      <c r="R114" s="80">
        <f>Igazgatás!R140+Községgazd!U127+Vagyongazd!R114+Közút!R114+Sport!R116+Közművelődés!T151+Támogatás!Y120</f>
        <v>0</v>
      </c>
      <c r="S114" s="1">
        <f>Igazgatás!S140+Községgazd!V127+Vagyongazd!S114+Közút!S114+Sport!S116+Közművelődés!U151+Támogatás!Z120</f>
        <v>22260</v>
      </c>
      <c r="T114" s="42">
        <f>Igazgatás!T140+Községgazd!W127+Vagyongazd!T114+Közút!T114+Sport!T116+Közművelődés!V151+Támogatás!AA120</f>
        <v>0</v>
      </c>
      <c r="U114" s="80">
        <f>Igazgatás!U140+Községgazd!X127+Vagyongazd!U114+Közút!U114+Sport!U116+Közművelődés!W151+Támogatás!AB120</f>
        <v>0</v>
      </c>
      <c r="V114" s="80">
        <f>Igazgatás!V140+Községgazd!Y127+Vagyongazd!V114+Közút!V114+Sport!V116+Közművelődés!X151+Támogatás!AC120</f>
        <v>0</v>
      </c>
      <c r="W114" s="44">
        <f>Igazgatás!W140+Községgazd!Z127+Vagyongazd!W114+Közút!W114+Sport!W116+Közművelődés!Y151+Támogatás!AD120</f>
        <v>0</v>
      </c>
      <c r="X114" s="718">
        <f>Igazgatás!X140+Községgazd!AA127+Vagyongazd!X114+Közút!X114+Sport!X116+Közművelődés!Z151+Támogatás!AE120</f>
        <v>0</v>
      </c>
    </row>
    <row r="115" spans="1:24" ht="25.5" hidden="1" customHeight="1" x14ac:dyDescent="0.25">
      <c r="B115" s="55"/>
      <c r="C115" s="2"/>
      <c r="D115" s="851" t="s">
        <v>527</v>
      </c>
      <c r="E115" s="851"/>
      <c r="F115" s="692">
        <f>[2]Igazgatás!F140+[2]Községgazd!F128+[2]Vagyongazd!F115+[2]Közút!F115+[2]Sport!F117+[2]Közművelődés!F150+[2]Támogatás!F124</f>
        <v>0</v>
      </c>
      <c r="G115" s="700"/>
      <c r="H115" s="700"/>
      <c r="I115" s="765">
        <f>[1]Igazgatás!I141+[1]Községgazd!I128+[1]Vagyongazd!I115+[1]Közút!I115+[1]Sport!I117+[1]Közművelődés!I152+[1]Támogatás!I126</f>
        <v>0</v>
      </c>
      <c r="J115" s="259">
        <f>Igazgatás!J141+Községgazd!J128+Vagyongazd!J115+Közút!J115+Sport!J117+Közművelődés!J152+Támogatás!J126</f>
        <v>0</v>
      </c>
      <c r="K115" s="158">
        <f>Igazgatás!K141+Községgazd!K128+Vagyongazd!K115+Közút!K115+Sport!K117+Közművelődés!K152+Támogatás!K126</f>
        <v>0</v>
      </c>
      <c r="L115" s="166">
        <f>Igazgatás!L141+Községgazd!L128+Vagyongazd!L115+Közút!L115+Sport!L117+Közművelődés!L152+Támogatás!L126</f>
        <v>0</v>
      </c>
      <c r="M115" s="74">
        <f>Igazgatás!M141+Községgazd!P128+Vagyongazd!M115+Közút!M115+Sport!M117+Közművelődés!O152+Támogatás!T126</f>
        <v>0</v>
      </c>
      <c r="N115" s="1">
        <f>Igazgatás!N141+Községgazd!Q128+Vagyongazd!N115+Közút!N115+Sport!N117+Közművelődés!P152+Támogatás!U126</f>
        <v>0</v>
      </c>
      <c r="O115" s="1">
        <f>Igazgatás!O141+Községgazd!R128+Vagyongazd!O115+Közút!O115+Sport!O117+Közművelődés!Q152+Támogatás!V126</f>
        <v>0</v>
      </c>
      <c r="P115" s="1">
        <f>Igazgatás!P141+Községgazd!S128+Vagyongazd!P115+Közút!P115+Sport!P117+Közművelődés!R152+Támogatás!W126</f>
        <v>0</v>
      </c>
      <c r="Q115" s="1">
        <f>Igazgatás!Q141+Községgazd!T128+Vagyongazd!Q115+Közút!Q115+Sport!Q117+Közművelődés!S152+Támogatás!X126</f>
        <v>0</v>
      </c>
      <c r="R115" s="80">
        <f>Igazgatás!R141+Községgazd!U128+Vagyongazd!R115+Közút!R115+Sport!R117+Közművelődés!T152+Támogatás!Y126</f>
        <v>0</v>
      </c>
      <c r="S115" s="1">
        <f>Igazgatás!S141+Községgazd!V128+Vagyongazd!S115+Közút!S115+Sport!S117+Közművelődés!U152+Támogatás!Z126</f>
        <v>0</v>
      </c>
      <c r="T115" s="42">
        <f>Igazgatás!T141+Községgazd!W128+Vagyongazd!T115+Közút!T115+Sport!T117+Közművelődés!V152+Támogatás!AA126</f>
        <v>0</v>
      </c>
      <c r="U115" s="80">
        <f>Igazgatás!U141+Községgazd!X128+Vagyongazd!U115+Közút!U115+Sport!U117+Közművelődés!W152+Támogatás!AB126</f>
        <v>0</v>
      </c>
      <c r="V115" s="80">
        <f>Igazgatás!V141+Községgazd!Y128+Vagyongazd!V115+Közút!V115+Sport!V117+Közművelődés!X152+Támogatás!AC126</f>
        <v>0</v>
      </c>
      <c r="W115" s="44">
        <f>Igazgatás!W141+Községgazd!Z128+Vagyongazd!W115+Közút!W115+Sport!W117+Közművelődés!Y152+Támogatás!AD126</f>
        <v>0</v>
      </c>
      <c r="X115" s="718">
        <f>Igazgatás!X141+Községgazd!AA128+Vagyongazd!X115+Közút!X115+Sport!X117+Közművelődés!Z152+Támogatás!AE126</f>
        <v>0</v>
      </c>
    </row>
    <row r="116" spans="1:24" ht="25.5" hidden="1" customHeight="1" x14ac:dyDescent="0.25">
      <c r="B116" s="55"/>
      <c r="C116" s="2"/>
      <c r="D116" s="851" t="s">
        <v>529</v>
      </c>
      <c r="E116" s="851"/>
      <c r="F116" s="692">
        <f>[2]Igazgatás!F141+[2]Községgazd!F129+[2]Vagyongazd!F116+[2]Közút!F116+[2]Sport!F118+[2]Közművelődés!F151+[2]Támogatás!F125</f>
        <v>0</v>
      </c>
      <c r="G116" s="700"/>
      <c r="H116" s="700"/>
      <c r="I116" s="765">
        <f>[1]Igazgatás!I142+[1]Községgazd!I129+[1]Vagyongazd!I116+[1]Közút!I116+[1]Sport!I118+[1]Közművelődés!I153+[1]Támogatás!I127</f>
        <v>0</v>
      </c>
      <c r="J116" s="259">
        <f>Igazgatás!J142+Községgazd!J129+Vagyongazd!J116+Közút!J116+Sport!J118+Közművelődés!J153+Támogatás!J127</f>
        <v>0</v>
      </c>
      <c r="K116" s="158">
        <f>Igazgatás!K142+Községgazd!K129+Vagyongazd!K116+Közút!K116+Sport!K118+Közművelődés!K153+Támogatás!K127</f>
        <v>0</v>
      </c>
      <c r="L116" s="166">
        <f>Igazgatás!L142+Községgazd!L129+Vagyongazd!L116+Közút!L116+Sport!L118+Közművelődés!L153+Támogatás!L127</f>
        <v>0</v>
      </c>
      <c r="M116" s="74">
        <f>Igazgatás!M142+Községgazd!P129+Vagyongazd!M116+Közút!M116+Sport!M118+Közművelődés!O153+Támogatás!T127</f>
        <v>0</v>
      </c>
      <c r="N116" s="1">
        <f>Igazgatás!N142+Községgazd!Q129+Vagyongazd!N116+Közút!N116+Sport!N118+Közművelődés!P153+Támogatás!U127</f>
        <v>0</v>
      </c>
      <c r="O116" s="1">
        <f>Igazgatás!O142+Községgazd!R129+Vagyongazd!O116+Közút!O116+Sport!O118+Közművelődés!Q153+Támogatás!V127</f>
        <v>0</v>
      </c>
      <c r="P116" s="1">
        <f>Igazgatás!P142+Községgazd!S129+Vagyongazd!P116+Közút!P116+Sport!P118+Közművelődés!R153+Támogatás!W127</f>
        <v>0</v>
      </c>
      <c r="Q116" s="1">
        <f>Igazgatás!Q142+Községgazd!T129+Vagyongazd!Q116+Közút!Q116+Sport!Q118+Közművelődés!S153+Támogatás!X127</f>
        <v>0</v>
      </c>
      <c r="R116" s="80">
        <f>Igazgatás!R142+Községgazd!U129+Vagyongazd!R116+Közút!R116+Sport!R118+Közművelődés!T153+Támogatás!Y127</f>
        <v>0</v>
      </c>
      <c r="S116" s="1">
        <f>Igazgatás!S142+Községgazd!V129+Vagyongazd!S116+Közút!S116+Sport!S118+Közművelődés!U153+Támogatás!Z127</f>
        <v>0</v>
      </c>
      <c r="T116" s="42">
        <f>Igazgatás!T142+Községgazd!W129+Vagyongazd!T116+Közút!T116+Sport!T118+Közművelődés!V153+Támogatás!AA127</f>
        <v>0</v>
      </c>
      <c r="U116" s="80">
        <f>Igazgatás!U142+Községgazd!X129+Vagyongazd!U116+Közút!U116+Sport!U118+Közművelődés!W153+Támogatás!AB127</f>
        <v>0</v>
      </c>
      <c r="V116" s="80">
        <f>Igazgatás!V142+Községgazd!Y129+Vagyongazd!V116+Közút!V116+Sport!V118+Közművelődés!X153+Támogatás!AC127</f>
        <v>0</v>
      </c>
      <c r="W116" s="44">
        <f>Igazgatás!W142+Községgazd!Z129+Vagyongazd!W116+Közút!W116+Sport!W118+Közművelődés!Y153+Támogatás!AD127</f>
        <v>0</v>
      </c>
      <c r="X116" s="718">
        <f>Igazgatás!X142+Községgazd!AA129+Vagyongazd!X116+Közút!X116+Sport!X118+Közművelődés!Z153+Támogatás!AE127</f>
        <v>0</v>
      </c>
    </row>
    <row r="117" spans="1:24" s="41" customFormat="1" ht="27.75" hidden="1" customHeight="1" x14ac:dyDescent="0.25">
      <c r="A117" s="125" t="s">
        <v>233</v>
      </c>
      <c r="B117" s="106" t="s">
        <v>665</v>
      </c>
      <c r="C117" s="919" t="s">
        <v>809</v>
      </c>
      <c r="D117" s="920"/>
      <c r="E117" s="920"/>
      <c r="F117" s="689">
        <f>[2]Igazgatás!F142+[2]Községgazd!F130+[2]Vagyongazd!F117+[2]Közút!F117+[2]Sport!F119+[2]Közművelődés!F152+[2]Támogatás!F126</f>
        <v>0</v>
      </c>
      <c r="G117" s="706"/>
      <c r="H117" s="706"/>
      <c r="I117" s="767">
        <f>[1]Igazgatás!I143+[1]Községgazd!I130+[1]Vagyongazd!I117+[1]Közút!I117+[1]Sport!I119+[1]Közművelődés!I154+[1]Támogatás!I128</f>
        <v>0</v>
      </c>
      <c r="J117" s="258">
        <f>Igazgatás!J143+Községgazd!J130+Vagyongazd!J117+Közút!J117+Sport!J119+Közművelődés!J154+Támogatás!J128</f>
        <v>0</v>
      </c>
      <c r="K117" s="157">
        <f>Igazgatás!K143+Községgazd!K130+Vagyongazd!K117+Közút!K117+Sport!K119+Közművelődés!K154+Támogatás!K128</f>
        <v>0</v>
      </c>
      <c r="L117" s="169">
        <f>Igazgatás!L143+Községgazd!L130+Vagyongazd!L117+Közút!L117+Sport!L119+Közművelődés!L154+Támogatás!L128</f>
        <v>0</v>
      </c>
      <c r="M117" s="108">
        <f>Igazgatás!M143+Községgazd!P130+Vagyongazd!M117+Közút!M117+Sport!M119+Közművelődés!O154+Támogatás!T128</f>
        <v>0</v>
      </c>
      <c r="N117" s="109">
        <f>Igazgatás!N143+Községgazd!Q130+Vagyongazd!N117+Közút!N117+Sport!N119+Közművelődés!P154+Támogatás!U128</f>
        <v>0</v>
      </c>
      <c r="O117" s="109">
        <f>Igazgatás!O143+Községgazd!R130+Vagyongazd!O117+Közút!O117+Sport!O119+Közművelődés!Q154+Támogatás!V128</f>
        <v>0</v>
      </c>
      <c r="P117" s="109">
        <f>Igazgatás!P143+Községgazd!S130+Vagyongazd!P117+Közút!P117+Sport!P119+Közművelődés!R154+Támogatás!W128</f>
        <v>0</v>
      </c>
      <c r="Q117" s="109">
        <f>Igazgatás!Q143+Községgazd!T130+Vagyongazd!Q117+Közút!Q117+Sport!Q119+Közművelődés!S154+Támogatás!X128</f>
        <v>0</v>
      </c>
      <c r="R117" s="112">
        <f>Igazgatás!R143+Községgazd!U130+Vagyongazd!R117+Közút!R117+Sport!R119+Közművelődés!T154+Támogatás!Y128</f>
        <v>0</v>
      </c>
      <c r="S117" s="109">
        <f>Igazgatás!S143+Községgazd!V130+Vagyongazd!S117+Közút!S117+Sport!S119+Közművelődés!U154+Támogatás!Z128</f>
        <v>0</v>
      </c>
      <c r="T117" s="111">
        <f>Igazgatás!T143+Községgazd!W130+Vagyongazd!T117+Közút!T117+Sport!T119+Közművelődés!V154+Támogatás!AA128</f>
        <v>0</v>
      </c>
      <c r="U117" s="112">
        <f>Igazgatás!U143+Községgazd!X130+Vagyongazd!U117+Közút!U117+Sport!U119+Közművelődés!W154+Támogatás!AB128</f>
        <v>0</v>
      </c>
      <c r="V117" s="112">
        <f>Igazgatás!V143+Községgazd!Y130+Vagyongazd!V117+Közút!V117+Sport!V119+Közművelődés!X154+Támogatás!AC128</f>
        <v>0</v>
      </c>
      <c r="W117" s="113">
        <f>Igazgatás!W143+Községgazd!Z130+Vagyongazd!W117+Közút!W117+Sport!W119+Közművelődés!Y154+Támogatás!AD128</f>
        <v>0</v>
      </c>
      <c r="X117" s="732">
        <f>Igazgatás!X143+Községgazd!AA130+Vagyongazd!X117+Közút!X117+Sport!X119+Közművelődés!Z154+Támogatás!AE128</f>
        <v>0</v>
      </c>
    </row>
    <row r="118" spans="1:24" hidden="1" x14ac:dyDescent="0.25">
      <c r="B118" s="55"/>
      <c r="C118" s="2"/>
      <c r="D118" s="850" t="s">
        <v>531</v>
      </c>
      <c r="E118" s="850"/>
      <c r="F118" s="692">
        <f>[2]Igazgatás!F143+[2]Községgazd!F131+[2]Vagyongazd!F118+[2]Közút!F118+[2]Sport!F120+[2]Közművelődés!F153+[2]Támogatás!F127</f>
        <v>0</v>
      </c>
      <c r="G118" s="700"/>
      <c r="H118" s="700"/>
      <c r="I118" s="765">
        <f>[1]Igazgatás!I144+[1]Községgazd!I131+[1]Vagyongazd!I118+[1]Közút!I118+[1]Sport!I120+[1]Közművelődés!I155+[1]Támogatás!I129</f>
        <v>0</v>
      </c>
      <c r="J118" s="249">
        <f>Igazgatás!J144+Községgazd!J131+Vagyongazd!J118+Közút!J118+Sport!J120+Közművelődés!J155+Támogatás!J129</f>
        <v>0</v>
      </c>
      <c r="K118" s="148">
        <f>Igazgatás!K144+Községgazd!K131+Vagyongazd!K118+Közút!K118+Sport!K120+Közművelődés!K155+Támogatás!K129</f>
        <v>0</v>
      </c>
      <c r="L118" s="166">
        <f>Igazgatás!L144+Községgazd!L131+Vagyongazd!L118+Közút!L118+Sport!L120+Közművelődés!L155+Támogatás!L129</f>
        <v>0</v>
      </c>
      <c r="M118" s="74">
        <f>Igazgatás!M144+Községgazd!P131+Vagyongazd!M118+Közút!M118+Sport!M120+Közművelődés!O155+Támogatás!T129</f>
        <v>0</v>
      </c>
      <c r="N118" s="1">
        <f>Igazgatás!N144+Községgazd!Q131+Vagyongazd!N118+Közút!N118+Sport!N120+Közművelődés!P155+Támogatás!U129</f>
        <v>0</v>
      </c>
      <c r="O118" s="1">
        <f>Igazgatás!O144+Községgazd!R131+Vagyongazd!O118+Közút!O118+Sport!O120+Közművelődés!Q155+Támogatás!V129</f>
        <v>0</v>
      </c>
      <c r="P118" s="1">
        <f>Igazgatás!P144+Községgazd!S131+Vagyongazd!P118+Közút!P118+Sport!P120+Közművelődés!R155+Támogatás!W129</f>
        <v>0</v>
      </c>
      <c r="Q118" s="1">
        <f>Igazgatás!Q144+Községgazd!T131+Vagyongazd!Q118+Közút!Q118+Sport!Q120+Közművelődés!S155+Támogatás!X129</f>
        <v>0</v>
      </c>
      <c r="R118" s="80">
        <f>Igazgatás!R144+Községgazd!U131+Vagyongazd!R118+Közút!R118+Sport!R120+Közművelődés!T155+Támogatás!Y129</f>
        <v>0</v>
      </c>
      <c r="S118" s="1">
        <f>Igazgatás!S144+Községgazd!V131+Vagyongazd!S118+Közút!S118+Sport!S120+Közművelődés!U155+Támogatás!Z129</f>
        <v>0</v>
      </c>
      <c r="T118" s="42">
        <f>Igazgatás!T144+Községgazd!W131+Vagyongazd!T118+Közút!T118+Sport!T120+Közművelődés!V155+Támogatás!AA129</f>
        <v>0</v>
      </c>
      <c r="U118" s="80">
        <f>Igazgatás!U144+Községgazd!X131+Vagyongazd!U118+Közút!U118+Sport!U120+Közművelődés!W155+Támogatás!AB129</f>
        <v>0</v>
      </c>
      <c r="V118" s="80">
        <f>Igazgatás!V144+Községgazd!Y131+Vagyongazd!V118+Közút!V118+Sport!V120+Közművelődés!X155+Támogatás!AC129</f>
        <v>0</v>
      </c>
      <c r="W118" s="44">
        <f>Igazgatás!W144+Községgazd!Z131+Vagyongazd!W118+Közút!W118+Sport!W120+Közművelődés!Y155+Támogatás!AD129</f>
        <v>0</v>
      </c>
      <c r="X118" s="718">
        <f>Igazgatás!X144+Községgazd!AA131+Vagyongazd!X118+Közút!X118+Sport!X120+Közművelődés!Z155+Támogatás!AE129</f>
        <v>0</v>
      </c>
    </row>
    <row r="119" spans="1:24" ht="25.5" hidden="1" customHeight="1" x14ac:dyDescent="0.25">
      <c r="B119" s="55"/>
      <c r="C119" s="2"/>
      <c r="D119" s="851" t="s">
        <v>530</v>
      </c>
      <c r="E119" s="851"/>
      <c r="F119" s="692">
        <f>[2]Igazgatás!F144+[2]Községgazd!F132+[2]Vagyongazd!F119+[2]Közút!F119+[2]Sport!F121+[2]Közművelődés!F154+[2]Támogatás!F128</f>
        <v>0</v>
      </c>
      <c r="G119" s="700"/>
      <c r="H119" s="700"/>
      <c r="I119" s="765">
        <f>[1]Igazgatás!I145+[1]Községgazd!I132+[1]Vagyongazd!I119+[1]Közút!I119+[1]Sport!I121+[1]Közművelődés!I156+[1]Támogatás!I130</f>
        <v>0</v>
      </c>
      <c r="J119" s="259">
        <f>Igazgatás!J145+Községgazd!J132+Vagyongazd!J119+Közút!J119+Sport!J121+Közművelődés!J156+Támogatás!J130</f>
        <v>0</v>
      </c>
      <c r="K119" s="158">
        <f>Igazgatás!K145+Községgazd!K132+Vagyongazd!K119+Közút!K119+Sport!K121+Közművelődés!K156+Támogatás!K130</f>
        <v>0</v>
      </c>
      <c r="L119" s="166">
        <f>Igazgatás!L145+Községgazd!L132+Vagyongazd!L119+Közút!L119+Sport!L121+Közművelődés!L156+Támogatás!L130</f>
        <v>0</v>
      </c>
      <c r="M119" s="74">
        <f>Igazgatás!M145+Községgazd!P132+Vagyongazd!M119+Közút!M119+Sport!M121+Közművelődés!O156+Támogatás!T130</f>
        <v>0</v>
      </c>
      <c r="N119" s="1">
        <f>Igazgatás!N145+Községgazd!Q132+Vagyongazd!N119+Közút!N119+Sport!N121+Közművelődés!P156+Támogatás!U130</f>
        <v>0</v>
      </c>
      <c r="O119" s="1">
        <f>Igazgatás!O145+Községgazd!R132+Vagyongazd!O119+Közút!O119+Sport!O121+Közművelődés!Q156+Támogatás!V130</f>
        <v>0</v>
      </c>
      <c r="P119" s="1">
        <f>Igazgatás!P145+Községgazd!S132+Vagyongazd!P119+Közút!P119+Sport!P121+Közművelődés!R156+Támogatás!W130</f>
        <v>0</v>
      </c>
      <c r="Q119" s="1">
        <f>Igazgatás!Q145+Községgazd!T132+Vagyongazd!Q119+Közút!Q119+Sport!Q121+Közművelődés!S156+Támogatás!X130</f>
        <v>0</v>
      </c>
      <c r="R119" s="80">
        <f>Igazgatás!R145+Községgazd!U132+Vagyongazd!R119+Közút!R119+Sport!R121+Közművelődés!T156+Támogatás!Y130</f>
        <v>0</v>
      </c>
      <c r="S119" s="1">
        <f>Igazgatás!S145+Községgazd!V132+Vagyongazd!S119+Közút!S119+Sport!S121+Közművelődés!U156+Támogatás!Z130</f>
        <v>0</v>
      </c>
      <c r="T119" s="42">
        <f>Igazgatás!T145+Községgazd!W132+Vagyongazd!T119+Közút!T119+Sport!T121+Közművelődés!V156+Támogatás!AA130</f>
        <v>0</v>
      </c>
      <c r="U119" s="80">
        <f>Igazgatás!U145+Községgazd!X132+Vagyongazd!U119+Közút!U119+Sport!U121+Közművelődés!W156+Támogatás!AB130</f>
        <v>0</v>
      </c>
      <c r="V119" s="80">
        <f>Igazgatás!V145+Községgazd!Y132+Vagyongazd!V119+Közút!V119+Sport!V121+Közművelődés!X156+Támogatás!AC130</f>
        <v>0</v>
      </c>
      <c r="W119" s="44">
        <f>Igazgatás!W145+Községgazd!Z132+Vagyongazd!W119+Közút!W119+Sport!W121+Közművelődés!Y156+Támogatás!AD130</f>
        <v>0</v>
      </c>
      <c r="X119" s="718">
        <f>Igazgatás!X145+Községgazd!AA132+Vagyongazd!X119+Közút!X119+Sport!X121+Közművelődés!Z156+Támogatás!AE130</f>
        <v>0</v>
      </c>
    </row>
    <row r="120" spans="1:24" s="41" customFormat="1" hidden="1" x14ac:dyDescent="0.25">
      <c r="A120" s="125" t="s">
        <v>234</v>
      </c>
      <c r="B120" s="106" t="s">
        <v>667</v>
      </c>
      <c r="C120" s="919" t="s">
        <v>810</v>
      </c>
      <c r="D120" s="920"/>
      <c r="E120" s="920"/>
      <c r="F120" s="689">
        <f>[2]Igazgatás!F145+[2]Községgazd!F133+[2]Vagyongazd!F120+[2]Közút!F120+[2]Sport!F122+[2]Közművelődés!F155+[2]Támogatás!F129</f>
        <v>0</v>
      </c>
      <c r="G120" s="706"/>
      <c r="H120" s="706"/>
      <c r="I120" s="767">
        <f>[1]Igazgatás!I146+[1]Községgazd!I133+[1]Vagyongazd!I120+[1]Közút!I120+[1]Sport!I122+[1]Közművelődés!I157+[1]Támogatás!I131</f>
        <v>0</v>
      </c>
      <c r="J120" s="258">
        <f>Igazgatás!J146+Községgazd!J133+Vagyongazd!J120+Közút!J120+Sport!J122+Közművelődés!J157+Támogatás!J131</f>
        <v>0</v>
      </c>
      <c r="K120" s="157">
        <f>Igazgatás!K146+Községgazd!K133+Vagyongazd!K120+Közút!K120+Sport!K122+Közművelődés!K157+Támogatás!K131</f>
        <v>0</v>
      </c>
      <c r="L120" s="169">
        <f>Igazgatás!L146+Községgazd!L133+Vagyongazd!L120+Közút!L120+Sport!L122+Közművelődés!L157+Támogatás!L131</f>
        <v>0</v>
      </c>
      <c r="M120" s="108">
        <f>Igazgatás!M146+Községgazd!P133+Vagyongazd!M120+Közút!M120+Sport!M122+Közművelődés!O157+Támogatás!T131</f>
        <v>0</v>
      </c>
      <c r="N120" s="109">
        <f>Igazgatás!N146+Községgazd!Q133+Vagyongazd!N120+Közút!N120+Sport!N122+Közművelődés!P157+Támogatás!U131</f>
        <v>0</v>
      </c>
      <c r="O120" s="109">
        <f>Igazgatás!O146+Községgazd!R133+Vagyongazd!O120+Közút!O120+Sport!O122+Közművelődés!Q157+Támogatás!V131</f>
        <v>0</v>
      </c>
      <c r="P120" s="109">
        <f>Igazgatás!P146+Községgazd!S133+Vagyongazd!P120+Közút!P120+Sport!P122+Közművelődés!R157+Támogatás!W131</f>
        <v>0</v>
      </c>
      <c r="Q120" s="109">
        <f>Igazgatás!Q146+Községgazd!T133+Vagyongazd!Q120+Közút!Q120+Sport!Q122+Közművelődés!S157+Támogatás!X131</f>
        <v>0</v>
      </c>
      <c r="R120" s="112">
        <f>Igazgatás!R146+Községgazd!U133+Vagyongazd!R120+Közút!R120+Sport!R122+Közművelődés!T157+Támogatás!Y131</f>
        <v>0</v>
      </c>
      <c r="S120" s="109">
        <f>Igazgatás!S146+Községgazd!V133+Vagyongazd!S120+Közút!S120+Sport!S122+Közművelődés!U157+Támogatás!Z131</f>
        <v>0</v>
      </c>
      <c r="T120" s="111">
        <f>Igazgatás!T146+Községgazd!W133+Vagyongazd!T120+Közút!T120+Sport!T122+Közművelődés!V157+Támogatás!AA131</f>
        <v>0</v>
      </c>
      <c r="U120" s="112">
        <f>Igazgatás!U146+Községgazd!X133+Vagyongazd!U120+Közút!U120+Sport!U122+Közművelődés!W157+Támogatás!AB131</f>
        <v>0</v>
      </c>
      <c r="V120" s="112">
        <f>Igazgatás!V146+Községgazd!Y133+Vagyongazd!V120+Közút!V120+Sport!V122+Közművelődés!X157+Támogatás!AC131</f>
        <v>0</v>
      </c>
      <c r="W120" s="113">
        <f>Igazgatás!W146+Községgazd!Z133+Vagyongazd!W120+Közút!W120+Sport!W122+Közművelődés!Y157+Támogatás!AD131</f>
        <v>0</v>
      </c>
      <c r="X120" s="732">
        <f>Igazgatás!X146+Községgazd!AA133+Vagyongazd!X120+Közút!X120+Sport!X122+Közművelődés!Z157+Támogatás!AE131</f>
        <v>0</v>
      </c>
    </row>
    <row r="121" spans="1:24" hidden="1" x14ac:dyDescent="0.25">
      <c r="B121" s="55"/>
      <c r="C121" s="2"/>
      <c r="D121" s="850" t="s">
        <v>354</v>
      </c>
      <c r="E121" s="850"/>
      <c r="F121" s="692">
        <f>[2]Igazgatás!F146+[2]Községgazd!F134+[2]Vagyongazd!F121+[2]Közút!F121+[2]Sport!F123+[2]Közművelődés!F156+[2]Támogatás!F130</f>
        <v>0</v>
      </c>
      <c r="G121" s="700"/>
      <c r="H121" s="700"/>
      <c r="I121" s="765">
        <f>[1]Igazgatás!I147+[1]Községgazd!I134+[1]Vagyongazd!I121+[1]Közút!I121+[1]Sport!I123+[1]Közművelődés!I158+[1]Támogatás!I132</f>
        <v>0</v>
      </c>
      <c r="J121" s="249">
        <f>Igazgatás!J147+Községgazd!J134+Vagyongazd!J121+Közút!J121+Sport!J123+Közművelődés!J158+Támogatás!J132</f>
        <v>0</v>
      </c>
      <c r="K121" s="148">
        <f>Igazgatás!K147+Községgazd!K134+Vagyongazd!K121+Közút!K121+Sport!K123+Közművelődés!K158+Támogatás!K132</f>
        <v>0</v>
      </c>
      <c r="L121" s="166">
        <f>Igazgatás!L147+Községgazd!L134+Vagyongazd!L121+Közút!L121+Sport!L123+Közművelődés!L158+Támogatás!L132</f>
        <v>0</v>
      </c>
      <c r="M121" s="74">
        <f>Igazgatás!M147+Községgazd!P134+Vagyongazd!M121+Közút!M121+Sport!M123+Közművelődés!O158+Támogatás!T132</f>
        <v>0</v>
      </c>
      <c r="N121" s="1">
        <f>Igazgatás!N147+Községgazd!Q134+Vagyongazd!N121+Közút!N121+Sport!N123+Közművelődés!P158+Támogatás!U132</f>
        <v>0</v>
      </c>
      <c r="O121" s="1">
        <f>Igazgatás!O147+Községgazd!R134+Vagyongazd!O121+Közút!O121+Sport!O123+Közművelődés!Q158+Támogatás!V132</f>
        <v>0</v>
      </c>
      <c r="P121" s="1">
        <f>Igazgatás!P147+Községgazd!S134+Vagyongazd!P121+Közút!P121+Sport!P123+Közművelődés!R158+Támogatás!W132</f>
        <v>0</v>
      </c>
      <c r="Q121" s="1">
        <f>Igazgatás!Q147+Községgazd!T134+Vagyongazd!Q121+Közút!Q121+Sport!Q123+Közművelődés!S158+Támogatás!X132</f>
        <v>0</v>
      </c>
      <c r="R121" s="80">
        <f>Igazgatás!R147+Községgazd!U134+Vagyongazd!R121+Közút!R121+Sport!R123+Közművelődés!T158+Támogatás!Y132</f>
        <v>0</v>
      </c>
      <c r="S121" s="1">
        <f>Igazgatás!S147+Községgazd!V134+Vagyongazd!S121+Közút!S121+Sport!S123+Közművelődés!U158+Támogatás!Z132</f>
        <v>0</v>
      </c>
      <c r="T121" s="42">
        <f>Igazgatás!T147+Községgazd!W134+Vagyongazd!T121+Közút!T121+Sport!T123+Közművelődés!V158+Támogatás!AA132</f>
        <v>0</v>
      </c>
      <c r="U121" s="80">
        <f>Igazgatás!U147+Községgazd!X134+Vagyongazd!U121+Közút!U121+Sport!U123+Közművelődés!W158+Támogatás!AB132</f>
        <v>0</v>
      </c>
      <c r="V121" s="80">
        <f>Igazgatás!V147+Községgazd!Y134+Vagyongazd!V121+Közút!V121+Sport!V123+Közművelődés!X158+Támogatás!AC132</f>
        <v>0</v>
      </c>
      <c r="W121" s="44">
        <f>Igazgatás!W147+Községgazd!Z134+Vagyongazd!W121+Közút!W121+Sport!W123+Közművelődés!Y158+Támogatás!AD132</f>
        <v>0</v>
      </c>
      <c r="X121" s="718">
        <f>Igazgatás!X147+Községgazd!AA134+Vagyongazd!X121+Közút!X121+Sport!X123+Közművelődés!Z158+Támogatás!AE132</f>
        <v>0</v>
      </c>
    </row>
    <row r="122" spans="1:24" hidden="1" x14ac:dyDescent="0.25">
      <c r="B122" s="55"/>
      <c r="C122" s="2"/>
      <c r="D122" s="850" t="s">
        <v>357</v>
      </c>
      <c r="E122" s="850"/>
      <c r="F122" s="692">
        <f>[2]Igazgatás!F147+[2]Községgazd!F135+[2]Vagyongazd!F122+[2]Közút!F122+[2]Sport!F124+[2]Közművelődés!F157+[2]Támogatás!F131</f>
        <v>0</v>
      </c>
      <c r="G122" s="700"/>
      <c r="H122" s="700"/>
      <c r="I122" s="765">
        <f>[1]Igazgatás!I148+[1]Községgazd!I135+[1]Vagyongazd!I122+[1]Közút!I122+[1]Sport!I124+[1]Közművelődés!I159+[1]Támogatás!I133</f>
        <v>0</v>
      </c>
      <c r="J122" s="249">
        <f>Igazgatás!J148+Községgazd!J135+Vagyongazd!J122+Közút!J122+Sport!J124+Közművelődés!J159+Támogatás!J133</f>
        <v>0</v>
      </c>
      <c r="K122" s="148">
        <f>Igazgatás!K148+Községgazd!K135+Vagyongazd!K122+Közút!K122+Sport!K124+Közművelődés!K159+Támogatás!K133</f>
        <v>0</v>
      </c>
      <c r="L122" s="166">
        <f>Igazgatás!L148+Községgazd!L135+Vagyongazd!L122+Közút!L122+Sport!L124+Közművelődés!L159+Támogatás!L133</f>
        <v>0</v>
      </c>
      <c r="M122" s="74">
        <f>Igazgatás!M148+Községgazd!P135+Vagyongazd!M122+Közút!M122+Sport!M124+Közművelődés!O159+Támogatás!T133</f>
        <v>0</v>
      </c>
      <c r="N122" s="1">
        <f>Igazgatás!N148+Községgazd!Q135+Vagyongazd!N122+Közút!N122+Sport!N124+Közművelődés!P159+Támogatás!U133</f>
        <v>0</v>
      </c>
      <c r="O122" s="1">
        <f>Igazgatás!O148+Községgazd!R135+Vagyongazd!O122+Közút!O122+Sport!O124+Közművelődés!Q159+Támogatás!V133</f>
        <v>0</v>
      </c>
      <c r="P122" s="1">
        <f>Igazgatás!P148+Községgazd!S135+Vagyongazd!P122+Közút!P122+Sport!P124+Közművelődés!R159+Támogatás!W133</f>
        <v>0</v>
      </c>
      <c r="Q122" s="1">
        <f>Igazgatás!Q148+Községgazd!T135+Vagyongazd!Q122+Közút!Q122+Sport!Q124+Közművelődés!S159+Támogatás!X133</f>
        <v>0</v>
      </c>
      <c r="R122" s="80">
        <f>Igazgatás!R148+Községgazd!U135+Vagyongazd!R122+Közút!R122+Sport!R124+Közművelődés!T159+Támogatás!Y133</f>
        <v>0</v>
      </c>
      <c r="S122" s="1">
        <f>Igazgatás!S148+Községgazd!V135+Vagyongazd!S122+Közút!S122+Sport!S124+Közművelődés!U159+Támogatás!Z133</f>
        <v>0</v>
      </c>
      <c r="T122" s="42">
        <f>Igazgatás!T148+Községgazd!W135+Vagyongazd!T122+Közút!T122+Sport!T124+Közművelődés!V159+Támogatás!AA133</f>
        <v>0</v>
      </c>
      <c r="U122" s="80">
        <f>Igazgatás!U148+Községgazd!X135+Vagyongazd!U122+Közút!U122+Sport!U124+Közművelődés!W159+Támogatás!AB133</f>
        <v>0</v>
      </c>
      <c r="V122" s="80">
        <f>Igazgatás!V148+Községgazd!Y135+Vagyongazd!V122+Közút!V122+Sport!V124+Közművelődés!X159+Támogatás!AC133</f>
        <v>0</v>
      </c>
      <c r="W122" s="44">
        <f>Igazgatás!W148+Községgazd!Z135+Vagyongazd!W122+Közút!W122+Sport!W124+Közművelődés!Y159+Támogatás!AD133</f>
        <v>0</v>
      </c>
      <c r="X122" s="718">
        <f>Igazgatás!X148+Községgazd!AA135+Vagyongazd!X122+Közút!X122+Sport!X124+Közművelődés!Z159+Támogatás!AE133</f>
        <v>0</v>
      </c>
    </row>
    <row r="123" spans="1:24" hidden="1" x14ac:dyDescent="0.25">
      <c r="B123" s="55"/>
      <c r="C123" s="2"/>
      <c r="D123" s="850" t="s">
        <v>358</v>
      </c>
      <c r="E123" s="850"/>
      <c r="F123" s="692">
        <f>[2]Igazgatás!F148+[2]Községgazd!F136+[2]Vagyongazd!F123+[2]Közút!F123+[2]Sport!F125+[2]Közművelődés!F158+[2]Támogatás!F132</f>
        <v>0</v>
      </c>
      <c r="G123" s="700"/>
      <c r="H123" s="700"/>
      <c r="I123" s="765">
        <f>[1]Igazgatás!I149+[1]Községgazd!I136+[1]Vagyongazd!I123+[1]Közút!I123+[1]Sport!I125+[1]Közművelődés!I160+[1]Támogatás!I134</f>
        <v>0</v>
      </c>
      <c r="J123" s="249">
        <f>Igazgatás!J149+Községgazd!J136+Vagyongazd!J123+Közút!J123+Sport!J125+Közművelődés!J160+Támogatás!J134</f>
        <v>0</v>
      </c>
      <c r="K123" s="148">
        <f>Igazgatás!K149+Községgazd!K136+Vagyongazd!K123+Közút!K123+Sport!K125+Közművelődés!K160+Támogatás!K134</f>
        <v>0</v>
      </c>
      <c r="L123" s="166">
        <f>Igazgatás!L149+Községgazd!L136+Vagyongazd!L123+Közút!L123+Sport!L125+Közművelődés!L160+Támogatás!L134</f>
        <v>0</v>
      </c>
      <c r="M123" s="74">
        <f>Igazgatás!M149+Községgazd!P136+Vagyongazd!M123+Közút!M123+Sport!M125+Közművelődés!O160+Támogatás!T134</f>
        <v>0</v>
      </c>
      <c r="N123" s="1">
        <f>Igazgatás!N149+Községgazd!Q136+Vagyongazd!N123+Közút!N123+Sport!N125+Közművelődés!P160+Támogatás!U134</f>
        <v>0</v>
      </c>
      <c r="O123" s="1">
        <f>Igazgatás!O149+Községgazd!R136+Vagyongazd!O123+Közút!O123+Sport!O125+Közművelődés!Q160+Támogatás!V134</f>
        <v>0</v>
      </c>
      <c r="P123" s="1">
        <f>Igazgatás!P149+Községgazd!S136+Vagyongazd!P123+Közút!P123+Sport!P125+Közművelődés!R160+Támogatás!W134</f>
        <v>0</v>
      </c>
      <c r="Q123" s="1">
        <f>Igazgatás!Q149+Községgazd!T136+Vagyongazd!Q123+Közút!Q123+Sport!Q125+Közművelődés!S160+Támogatás!X134</f>
        <v>0</v>
      </c>
      <c r="R123" s="80">
        <f>Igazgatás!R149+Községgazd!U136+Vagyongazd!R123+Közút!R123+Sport!R125+Közművelődés!T160+Támogatás!Y134</f>
        <v>0</v>
      </c>
      <c r="S123" s="1">
        <f>Igazgatás!S149+Községgazd!V136+Vagyongazd!S123+Közút!S123+Sport!S125+Közművelődés!U160+Támogatás!Z134</f>
        <v>0</v>
      </c>
      <c r="T123" s="42">
        <f>Igazgatás!T149+Községgazd!W136+Vagyongazd!T123+Közút!T123+Sport!T125+Közművelődés!V160+Támogatás!AA134</f>
        <v>0</v>
      </c>
      <c r="U123" s="80">
        <f>Igazgatás!U149+Községgazd!X136+Vagyongazd!U123+Közút!U123+Sport!U125+Közművelődés!W160+Támogatás!AB134</f>
        <v>0</v>
      </c>
      <c r="V123" s="80">
        <f>Igazgatás!V149+Községgazd!Y136+Vagyongazd!V123+Közút!V123+Sport!V125+Közművelődés!X160+Támogatás!AC134</f>
        <v>0</v>
      </c>
      <c r="W123" s="44">
        <f>Igazgatás!W149+Községgazd!Z136+Vagyongazd!W123+Közút!W123+Sport!W125+Közművelődés!Y160+Támogatás!AD134</f>
        <v>0</v>
      </c>
      <c r="X123" s="718">
        <f>Igazgatás!X149+Községgazd!AA136+Vagyongazd!X123+Közút!X123+Sport!X125+Közművelődés!Z160+Támogatás!AE134</f>
        <v>0</v>
      </c>
    </row>
    <row r="124" spans="1:24" hidden="1" x14ac:dyDescent="0.25">
      <c r="B124" s="55"/>
      <c r="C124" s="2"/>
      <c r="D124" s="850" t="s">
        <v>355</v>
      </c>
      <c r="E124" s="850"/>
      <c r="F124" s="692">
        <f>[2]Igazgatás!F149+[2]Községgazd!F137+[2]Vagyongazd!F124+[2]Közút!F124+[2]Sport!F126+[2]Közművelődés!F159+[2]Támogatás!F133</f>
        <v>0</v>
      </c>
      <c r="G124" s="700"/>
      <c r="H124" s="700"/>
      <c r="I124" s="765">
        <f>[1]Igazgatás!I150+[1]Községgazd!I137+[1]Vagyongazd!I124+[1]Közút!I124+[1]Sport!I126+[1]Közművelődés!I161+[1]Támogatás!I135</f>
        <v>0</v>
      </c>
      <c r="J124" s="249">
        <f>Igazgatás!J150+Községgazd!J137+Vagyongazd!J124+Közút!J124+Sport!J126+Közművelődés!J161+Támogatás!J135</f>
        <v>0</v>
      </c>
      <c r="K124" s="148">
        <f>Igazgatás!K150+Községgazd!K137+Vagyongazd!K124+Közút!K124+Sport!K126+Közművelődés!K161+Támogatás!K135</f>
        <v>0</v>
      </c>
      <c r="L124" s="166">
        <f>Igazgatás!L150+Községgazd!L137+Vagyongazd!L124+Közút!L124+Sport!L126+Közművelődés!L161+Támogatás!L135</f>
        <v>0</v>
      </c>
      <c r="M124" s="74">
        <f>Igazgatás!M150+Községgazd!P137+Vagyongazd!M124+Közút!M124+Sport!M126+Közművelődés!O161+Támogatás!T135</f>
        <v>0</v>
      </c>
      <c r="N124" s="1">
        <f>Igazgatás!N150+Községgazd!Q137+Vagyongazd!N124+Közút!N124+Sport!N126+Közművelődés!P161+Támogatás!U135</f>
        <v>0</v>
      </c>
      <c r="O124" s="1">
        <f>Igazgatás!O150+Községgazd!R137+Vagyongazd!O124+Közút!O124+Sport!O126+Közművelődés!Q161+Támogatás!V135</f>
        <v>0</v>
      </c>
      <c r="P124" s="1">
        <f>Igazgatás!P150+Községgazd!S137+Vagyongazd!P124+Közút!P124+Sport!P126+Közművelődés!R161+Támogatás!W135</f>
        <v>0</v>
      </c>
      <c r="Q124" s="1">
        <f>Igazgatás!Q150+Községgazd!T137+Vagyongazd!Q124+Közút!Q124+Sport!Q126+Közművelődés!S161+Támogatás!X135</f>
        <v>0</v>
      </c>
      <c r="R124" s="80">
        <f>Igazgatás!R150+Községgazd!U137+Vagyongazd!R124+Közút!R124+Sport!R126+Közművelődés!T161+Támogatás!Y135</f>
        <v>0</v>
      </c>
      <c r="S124" s="1">
        <f>Igazgatás!S150+Községgazd!V137+Vagyongazd!S124+Közút!S124+Sport!S126+Közművelődés!U161+Támogatás!Z135</f>
        <v>0</v>
      </c>
      <c r="T124" s="42">
        <f>Igazgatás!T150+Községgazd!W137+Vagyongazd!T124+Közút!T124+Sport!T126+Közművelődés!V161+Támogatás!AA135</f>
        <v>0</v>
      </c>
      <c r="U124" s="80">
        <f>Igazgatás!U150+Községgazd!X137+Vagyongazd!U124+Közút!U124+Sport!U126+Közművelődés!W161+Támogatás!AB135</f>
        <v>0</v>
      </c>
      <c r="V124" s="80">
        <f>Igazgatás!V150+Községgazd!Y137+Vagyongazd!V124+Közút!V124+Sport!V126+Közművelődés!X161+Támogatás!AC135</f>
        <v>0</v>
      </c>
      <c r="W124" s="44">
        <f>Igazgatás!W150+Községgazd!Z137+Vagyongazd!W124+Közút!W124+Sport!W126+Közművelődés!Y161+Támogatás!AD135</f>
        <v>0</v>
      </c>
      <c r="X124" s="718">
        <f>Igazgatás!X150+Községgazd!AA137+Vagyongazd!X124+Közút!X124+Sport!X126+Közművelődés!Z161+Támogatás!AE135</f>
        <v>0</v>
      </c>
    </row>
    <row r="125" spans="1:24" hidden="1" x14ac:dyDescent="0.25">
      <c r="B125" s="55"/>
      <c r="C125" s="2"/>
      <c r="D125" s="850" t="s">
        <v>811</v>
      </c>
      <c r="E125" s="850"/>
      <c r="F125" s="692">
        <f>[2]Igazgatás!F150+[2]Községgazd!F138+[2]Vagyongazd!F125+[2]Közút!F125+[2]Sport!F127+[2]Közművelődés!F160+[2]Támogatás!F134</f>
        <v>0</v>
      </c>
      <c r="G125" s="700"/>
      <c r="H125" s="700"/>
      <c r="I125" s="765">
        <f>[1]Igazgatás!I151+[1]Községgazd!I138+[1]Vagyongazd!I125+[1]Közút!I125+[1]Sport!I127+[1]Közművelődés!I162+[1]Támogatás!I136</f>
        <v>0</v>
      </c>
      <c r="J125" s="249">
        <f>Igazgatás!J151+Községgazd!J138+Vagyongazd!J125+Közút!J125+Sport!J127+Közművelődés!J162+Támogatás!J136</f>
        <v>0</v>
      </c>
      <c r="K125" s="148">
        <f>Igazgatás!K151+Községgazd!K138+Vagyongazd!K125+Közút!K125+Sport!K127+Közművelődés!K162+Támogatás!K136</f>
        <v>0</v>
      </c>
      <c r="L125" s="166">
        <f>Igazgatás!L151+Községgazd!L138+Vagyongazd!L125+Közút!L125+Sport!L127+Közművelődés!L162+Támogatás!L136</f>
        <v>0</v>
      </c>
      <c r="M125" s="74">
        <f>Igazgatás!M151+Községgazd!P138+Vagyongazd!M125+Közút!M125+Sport!M127+Közművelődés!O162+Támogatás!T136</f>
        <v>0</v>
      </c>
      <c r="N125" s="1">
        <f>Igazgatás!N151+Községgazd!Q138+Vagyongazd!N125+Közút!N125+Sport!N127+Közművelődés!P162+Támogatás!U136</f>
        <v>0</v>
      </c>
      <c r="O125" s="1">
        <f>Igazgatás!O151+Községgazd!R138+Vagyongazd!O125+Közút!O125+Sport!O127+Közművelődés!Q162+Támogatás!V136</f>
        <v>0</v>
      </c>
      <c r="P125" s="1">
        <f>Igazgatás!P151+Községgazd!S138+Vagyongazd!P125+Közút!P125+Sport!P127+Közművelődés!R162+Támogatás!W136</f>
        <v>0</v>
      </c>
      <c r="Q125" s="1">
        <f>Igazgatás!Q151+Községgazd!T138+Vagyongazd!Q125+Közút!Q125+Sport!Q127+Közművelődés!S162+Támogatás!X136</f>
        <v>0</v>
      </c>
      <c r="R125" s="80">
        <f>Igazgatás!R151+Községgazd!U138+Vagyongazd!R125+Közút!R125+Sport!R127+Közművelődés!T162+Támogatás!Y136</f>
        <v>0</v>
      </c>
      <c r="S125" s="1">
        <f>Igazgatás!S151+Községgazd!V138+Vagyongazd!S125+Közút!S125+Sport!S127+Közművelődés!U162+Támogatás!Z136</f>
        <v>0</v>
      </c>
      <c r="T125" s="42">
        <f>Igazgatás!T151+Községgazd!W138+Vagyongazd!T125+Közút!T125+Sport!T127+Közművelődés!V162+Támogatás!AA136</f>
        <v>0</v>
      </c>
      <c r="U125" s="80">
        <f>Igazgatás!U151+Községgazd!X138+Vagyongazd!U125+Közút!U125+Sport!U127+Közművelődés!W162+Támogatás!AB136</f>
        <v>0</v>
      </c>
      <c r="V125" s="80">
        <f>Igazgatás!V151+Községgazd!Y138+Vagyongazd!V125+Közút!V125+Sport!V127+Közművelődés!X162+Támogatás!AC136</f>
        <v>0</v>
      </c>
      <c r="W125" s="44">
        <f>Igazgatás!W151+Községgazd!Z138+Vagyongazd!W125+Közút!W125+Sport!W127+Közművelődés!Y162+Támogatás!AD136</f>
        <v>0</v>
      </c>
      <c r="X125" s="718">
        <f>Igazgatás!X151+Községgazd!AA138+Vagyongazd!X125+Közút!X125+Sport!X127+Közművelődés!Z162+Támogatás!AE136</f>
        <v>0</v>
      </c>
    </row>
    <row r="126" spans="1:24" ht="25.5" hidden="1" customHeight="1" x14ac:dyDescent="0.25">
      <c r="B126" s="55"/>
      <c r="C126" s="2"/>
      <c r="D126" s="851" t="s">
        <v>532</v>
      </c>
      <c r="E126" s="851"/>
      <c r="F126" s="692">
        <f>[2]Igazgatás!F151+[2]Községgazd!F139+[2]Vagyongazd!F126+[2]Közút!F126+[2]Sport!F128+[2]Közművelődés!F161+[2]Támogatás!F135</f>
        <v>0</v>
      </c>
      <c r="G126" s="700"/>
      <c r="H126" s="700"/>
      <c r="I126" s="765">
        <f>[1]Igazgatás!I152+[1]Községgazd!I139+[1]Vagyongazd!I126+[1]Közút!I126+[1]Sport!I128+[1]Közművelődés!I163+[1]Támogatás!I137</f>
        <v>0</v>
      </c>
      <c r="J126" s="259">
        <f>Igazgatás!J152+Községgazd!J139+Vagyongazd!J126+Közút!J126+Sport!J128+Közművelődés!J163+Támogatás!J137</f>
        <v>0</v>
      </c>
      <c r="K126" s="158">
        <f>Igazgatás!K152+Községgazd!K139+Vagyongazd!K126+Közút!K126+Sport!K128+Közművelődés!K163+Támogatás!K137</f>
        <v>0</v>
      </c>
      <c r="L126" s="166">
        <f>Igazgatás!L152+Községgazd!L139+Vagyongazd!L126+Közút!L126+Sport!L128+Közművelődés!L163+Támogatás!L137</f>
        <v>0</v>
      </c>
      <c r="M126" s="74">
        <f>Igazgatás!M152+Községgazd!P139+Vagyongazd!M126+Közút!M126+Sport!M128+Közművelődés!O163+Támogatás!T137</f>
        <v>0</v>
      </c>
      <c r="N126" s="1">
        <f>Igazgatás!N152+Községgazd!Q139+Vagyongazd!N126+Közút!N126+Sport!N128+Közművelődés!P163+Támogatás!U137</f>
        <v>0</v>
      </c>
      <c r="O126" s="1">
        <f>Igazgatás!O152+Községgazd!R139+Vagyongazd!O126+Közút!O126+Sport!O128+Közművelődés!Q163+Támogatás!V137</f>
        <v>0</v>
      </c>
      <c r="P126" s="1">
        <f>Igazgatás!P152+Községgazd!S139+Vagyongazd!P126+Közút!P126+Sport!P128+Közművelődés!R163+Támogatás!W137</f>
        <v>0</v>
      </c>
      <c r="Q126" s="1">
        <f>Igazgatás!Q152+Községgazd!T139+Vagyongazd!Q126+Közút!Q126+Sport!Q128+Közművelődés!S163+Támogatás!X137</f>
        <v>0</v>
      </c>
      <c r="R126" s="80">
        <f>Igazgatás!R152+Községgazd!U139+Vagyongazd!R126+Közút!R126+Sport!R128+Közművelődés!T163+Támogatás!Y137</f>
        <v>0</v>
      </c>
      <c r="S126" s="1">
        <f>Igazgatás!S152+Községgazd!V139+Vagyongazd!S126+Közút!S126+Sport!S128+Közművelődés!U163+Támogatás!Z137</f>
        <v>0</v>
      </c>
      <c r="T126" s="42">
        <f>Igazgatás!T152+Községgazd!W139+Vagyongazd!T126+Közút!T126+Sport!T128+Közművelődés!V163+Támogatás!AA137</f>
        <v>0</v>
      </c>
      <c r="U126" s="80">
        <f>Igazgatás!U152+Községgazd!X139+Vagyongazd!U126+Közút!U126+Sport!U128+Közművelődés!W163+Támogatás!AB137</f>
        <v>0</v>
      </c>
      <c r="V126" s="80">
        <f>Igazgatás!V152+Községgazd!Y139+Vagyongazd!V126+Közút!V126+Sport!V128+Közművelődés!X163+Támogatás!AC137</f>
        <v>0</v>
      </c>
      <c r="W126" s="44">
        <f>Igazgatás!W152+Községgazd!Z139+Vagyongazd!W126+Közút!W126+Sport!W128+Közművelődés!Y163+Támogatás!AD137</f>
        <v>0</v>
      </c>
      <c r="X126" s="718">
        <f>Igazgatás!X152+Községgazd!AA139+Vagyongazd!X126+Közút!X126+Sport!X128+Közművelődés!Z163+Támogatás!AE137</f>
        <v>0</v>
      </c>
    </row>
    <row r="127" spans="1:24" ht="25.5" hidden="1" customHeight="1" x14ac:dyDescent="0.25">
      <c r="B127" s="55"/>
      <c r="C127" s="2"/>
      <c r="D127" s="851" t="s">
        <v>533</v>
      </c>
      <c r="E127" s="851"/>
      <c r="F127" s="692">
        <f>[2]Igazgatás!F152+[2]Községgazd!F140+[2]Vagyongazd!F127+[2]Közút!F127+[2]Sport!F129+[2]Közművelődés!F162+[2]Támogatás!F136</f>
        <v>0</v>
      </c>
      <c r="G127" s="700"/>
      <c r="H127" s="700"/>
      <c r="I127" s="765">
        <f>[1]Igazgatás!I153+[1]Községgazd!I140+[1]Vagyongazd!I127+[1]Közút!I127+[1]Sport!I129+[1]Közművelődés!I164+[1]Támogatás!I138</f>
        <v>0</v>
      </c>
      <c r="J127" s="259">
        <f>Igazgatás!J153+Községgazd!J140+Vagyongazd!J127+Közút!J127+Sport!J129+Közművelődés!J164+Támogatás!J138</f>
        <v>0</v>
      </c>
      <c r="K127" s="158">
        <f>Igazgatás!K153+Községgazd!K140+Vagyongazd!K127+Közút!K127+Sport!K129+Közművelődés!K164+Támogatás!K138</f>
        <v>0</v>
      </c>
      <c r="L127" s="166">
        <f>Igazgatás!L153+Községgazd!L140+Vagyongazd!L127+Közút!L127+Sport!L129+Közművelődés!L164+Támogatás!L138</f>
        <v>0</v>
      </c>
      <c r="M127" s="74">
        <f>Igazgatás!M153+Községgazd!P140+Vagyongazd!M127+Közút!M127+Sport!M129+Közművelődés!O164+Támogatás!T138</f>
        <v>0</v>
      </c>
      <c r="N127" s="1">
        <f>Igazgatás!N153+Községgazd!Q140+Vagyongazd!N127+Közút!N127+Sport!N129+Közművelődés!P164+Támogatás!U138</f>
        <v>0</v>
      </c>
      <c r="O127" s="1">
        <f>Igazgatás!O153+Községgazd!R140+Vagyongazd!O127+Közút!O127+Sport!O129+Közművelődés!Q164+Támogatás!V138</f>
        <v>0</v>
      </c>
      <c r="P127" s="1">
        <f>Igazgatás!P153+Községgazd!S140+Vagyongazd!P127+Közút!P127+Sport!P129+Közművelődés!R164+Támogatás!W138</f>
        <v>0</v>
      </c>
      <c r="Q127" s="1">
        <f>Igazgatás!Q153+Községgazd!T140+Vagyongazd!Q127+Közút!Q127+Sport!Q129+Közművelődés!S164+Támogatás!X138</f>
        <v>0</v>
      </c>
      <c r="R127" s="80">
        <f>Igazgatás!R153+Községgazd!U140+Vagyongazd!R127+Közút!R127+Sport!R129+Közművelődés!T164+Támogatás!Y138</f>
        <v>0</v>
      </c>
      <c r="S127" s="1">
        <f>Igazgatás!S153+Községgazd!V140+Vagyongazd!S127+Közút!S127+Sport!S129+Közművelődés!U164+Támogatás!Z138</f>
        <v>0</v>
      </c>
      <c r="T127" s="42">
        <f>Igazgatás!T153+Községgazd!W140+Vagyongazd!T127+Közút!T127+Sport!T129+Közművelődés!V164+Támogatás!AA138</f>
        <v>0</v>
      </c>
      <c r="U127" s="80">
        <f>Igazgatás!U153+Községgazd!X140+Vagyongazd!U127+Közút!U127+Sport!U129+Közművelődés!W164+Támogatás!AB138</f>
        <v>0</v>
      </c>
      <c r="V127" s="80">
        <f>Igazgatás!V153+Községgazd!Y140+Vagyongazd!V127+Közút!V127+Sport!V129+Közművelődés!X164+Támogatás!AC138</f>
        <v>0</v>
      </c>
      <c r="W127" s="44">
        <f>Igazgatás!W153+Községgazd!Z140+Vagyongazd!W127+Közút!W127+Sport!W129+Közművelődés!Y164+Támogatás!AD138</f>
        <v>0</v>
      </c>
      <c r="X127" s="718">
        <f>Igazgatás!X153+Községgazd!AA140+Vagyongazd!X127+Közút!X127+Sport!X129+Közművelődés!Z164+Támogatás!AE138</f>
        <v>0</v>
      </c>
    </row>
    <row r="128" spans="1:24" hidden="1" x14ac:dyDescent="0.25">
      <c r="B128" s="55"/>
      <c r="C128" s="2"/>
      <c r="D128" s="850" t="s">
        <v>364</v>
      </c>
      <c r="E128" s="850"/>
      <c r="F128" s="692">
        <f>[2]Igazgatás!F153+[2]Községgazd!F141+[2]Vagyongazd!F128+[2]Közút!F128+[2]Sport!F130+[2]Közművelődés!F163+[2]Támogatás!F137</f>
        <v>0</v>
      </c>
      <c r="G128" s="700"/>
      <c r="H128" s="700"/>
      <c r="I128" s="765">
        <f>[1]Igazgatás!I154+[1]Községgazd!I141+[1]Vagyongazd!I128+[1]Közút!I128+[1]Sport!I130+[1]Közművelődés!I165+[1]Támogatás!I139</f>
        <v>0</v>
      </c>
      <c r="J128" s="249">
        <f>Igazgatás!J154+Községgazd!J141+Vagyongazd!J128+Közút!J128+Sport!J130+Közművelődés!J165+Támogatás!J139</f>
        <v>0</v>
      </c>
      <c r="K128" s="148">
        <f>Igazgatás!K154+Községgazd!K141+Vagyongazd!K128+Közút!K128+Sport!K130+Közművelődés!K165+Támogatás!K139</f>
        <v>0</v>
      </c>
      <c r="L128" s="166">
        <f>Igazgatás!L154+Községgazd!L141+Vagyongazd!L128+Közút!L128+Sport!L130+Közművelődés!L165+Támogatás!L139</f>
        <v>0</v>
      </c>
      <c r="M128" s="74">
        <f>Igazgatás!M154+Községgazd!P141+Vagyongazd!M128+Közút!M128+Sport!M130+Közművelődés!O165+Támogatás!T139</f>
        <v>0</v>
      </c>
      <c r="N128" s="1">
        <f>Igazgatás!N154+Községgazd!Q141+Vagyongazd!N128+Közút!N128+Sport!N130+Közművelődés!P165+Támogatás!U139</f>
        <v>0</v>
      </c>
      <c r="O128" s="1">
        <f>Igazgatás!O154+Községgazd!R141+Vagyongazd!O128+Közút!O128+Sport!O130+Közművelődés!Q165+Támogatás!V139</f>
        <v>0</v>
      </c>
      <c r="P128" s="1">
        <f>Igazgatás!P154+Községgazd!S141+Vagyongazd!P128+Közút!P128+Sport!P130+Közművelődés!R165+Támogatás!W139</f>
        <v>0</v>
      </c>
      <c r="Q128" s="1">
        <f>Igazgatás!Q154+Községgazd!T141+Vagyongazd!Q128+Közút!Q128+Sport!Q130+Közművelődés!S165+Támogatás!X139</f>
        <v>0</v>
      </c>
      <c r="R128" s="80">
        <f>Igazgatás!R154+Községgazd!U141+Vagyongazd!R128+Közút!R128+Sport!R130+Közművelődés!T165+Támogatás!Y139</f>
        <v>0</v>
      </c>
      <c r="S128" s="1">
        <f>Igazgatás!S154+Községgazd!V141+Vagyongazd!S128+Közút!S128+Sport!S130+Közművelődés!U165+Támogatás!Z139</f>
        <v>0</v>
      </c>
      <c r="T128" s="42">
        <f>Igazgatás!T154+Községgazd!W141+Vagyongazd!T128+Közút!T128+Sport!T130+Közművelődés!V165+Támogatás!AA139</f>
        <v>0</v>
      </c>
      <c r="U128" s="80">
        <f>Igazgatás!U154+Községgazd!X141+Vagyongazd!U128+Közút!U128+Sport!U130+Közművelődés!W165+Támogatás!AB139</f>
        <v>0</v>
      </c>
      <c r="V128" s="80">
        <f>Igazgatás!V154+Községgazd!Y141+Vagyongazd!V128+Közút!V128+Sport!V130+Közművelődés!X165+Támogatás!AC139</f>
        <v>0</v>
      </c>
      <c r="W128" s="44">
        <f>Igazgatás!W154+Községgazd!Z141+Vagyongazd!W128+Közút!W128+Sport!W130+Közművelődés!Y165+Támogatás!AD139</f>
        <v>0</v>
      </c>
      <c r="X128" s="718">
        <f>Igazgatás!X154+Községgazd!AA141+Vagyongazd!X128+Közút!X128+Sport!X130+Közművelődés!Z165+Támogatás!AE139</f>
        <v>0</v>
      </c>
    </row>
    <row r="129" spans="1:24" hidden="1" x14ac:dyDescent="0.25">
      <c r="B129" s="55"/>
      <c r="C129" s="2"/>
      <c r="D129" s="850" t="s">
        <v>356</v>
      </c>
      <c r="E129" s="850"/>
      <c r="F129" s="692">
        <f>[2]Igazgatás!F154+[2]Községgazd!F142+[2]Vagyongazd!F129+[2]Közút!F129+[2]Sport!F131+[2]Közművelődés!F164+[2]Támogatás!F138</f>
        <v>0</v>
      </c>
      <c r="G129" s="700"/>
      <c r="H129" s="700"/>
      <c r="I129" s="765">
        <f>[1]Igazgatás!I155+[1]Községgazd!I142+[1]Vagyongazd!I129+[1]Közút!I129+[1]Sport!I131+[1]Közművelődés!I166+[1]Támogatás!I140</f>
        <v>0</v>
      </c>
      <c r="J129" s="249">
        <f>Igazgatás!J155+Községgazd!J142+Vagyongazd!J129+Közút!J129+Sport!J131+Közművelődés!J166+Támogatás!J140</f>
        <v>0</v>
      </c>
      <c r="K129" s="148">
        <f>Igazgatás!K155+Községgazd!K142+Vagyongazd!K129+Közút!K129+Sport!K131+Közművelődés!K166+Támogatás!K140</f>
        <v>0</v>
      </c>
      <c r="L129" s="166">
        <f>Igazgatás!L155+Községgazd!L142+Vagyongazd!L129+Közút!L129+Sport!L131+Közművelődés!L166+Támogatás!L140</f>
        <v>0</v>
      </c>
      <c r="M129" s="74">
        <f>Igazgatás!M155+Községgazd!P142+Vagyongazd!M129+Közút!M129+Sport!M131+Közművelődés!O166+Támogatás!T140</f>
        <v>0</v>
      </c>
      <c r="N129" s="1">
        <f>Igazgatás!N155+Községgazd!Q142+Vagyongazd!N129+Közút!N129+Sport!N131+Közművelődés!P166+Támogatás!U140</f>
        <v>0</v>
      </c>
      <c r="O129" s="1">
        <f>Igazgatás!O155+Községgazd!R142+Vagyongazd!O129+Közút!O129+Sport!O131+Közművelődés!Q166+Támogatás!V140</f>
        <v>0</v>
      </c>
      <c r="P129" s="1">
        <f>Igazgatás!P155+Községgazd!S142+Vagyongazd!P129+Közút!P129+Sport!P131+Közművelődés!R166+Támogatás!W140</f>
        <v>0</v>
      </c>
      <c r="Q129" s="1">
        <f>Igazgatás!Q155+Községgazd!T142+Vagyongazd!Q129+Közút!Q129+Sport!Q131+Közművelődés!S166+Támogatás!X140</f>
        <v>0</v>
      </c>
      <c r="R129" s="80">
        <f>Igazgatás!R155+Községgazd!U142+Vagyongazd!R129+Közút!R129+Sport!R131+Közművelődés!T166+Támogatás!Y140</f>
        <v>0</v>
      </c>
      <c r="S129" s="1">
        <f>Igazgatás!S155+Községgazd!V142+Vagyongazd!S129+Közút!S129+Sport!S131+Közművelődés!U166+Támogatás!Z140</f>
        <v>0</v>
      </c>
      <c r="T129" s="42">
        <f>Igazgatás!T155+Községgazd!W142+Vagyongazd!T129+Közút!T129+Sport!T131+Közművelődés!V166+Támogatás!AA140</f>
        <v>0</v>
      </c>
      <c r="U129" s="80">
        <f>Igazgatás!U155+Községgazd!X142+Vagyongazd!U129+Közút!U129+Sport!U131+Közművelődés!W166+Támogatás!AB140</f>
        <v>0</v>
      </c>
      <c r="V129" s="80">
        <f>Igazgatás!V155+Községgazd!Y142+Vagyongazd!V129+Közút!V129+Sport!V131+Közművelődés!X166+Támogatás!AC140</f>
        <v>0</v>
      </c>
      <c r="W129" s="44">
        <f>Igazgatás!W155+Községgazd!Z142+Vagyongazd!W129+Közút!W129+Sport!W131+Közművelődés!Y166+Támogatás!AD140</f>
        <v>0</v>
      </c>
      <c r="X129" s="718">
        <f>Igazgatás!X155+Községgazd!AA142+Vagyongazd!X129+Közút!X129+Sport!X131+Közművelődés!Z166+Támogatás!AE140</f>
        <v>0</v>
      </c>
    </row>
    <row r="130" spans="1:24" ht="25.5" hidden="1" customHeight="1" x14ac:dyDescent="0.25">
      <c r="B130" s="55"/>
      <c r="C130" s="2"/>
      <c r="D130" s="851" t="s">
        <v>534</v>
      </c>
      <c r="E130" s="851"/>
      <c r="F130" s="692">
        <f>[2]Igazgatás!F155+[2]Községgazd!F143+[2]Vagyongazd!F130+[2]Közút!F130+[2]Sport!F132+[2]Közművelődés!F165+[2]Támogatás!F139</f>
        <v>0</v>
      </c>
      <c r="G130" s="700"/>
      <c r="H130" s="700"/>
      <c r="I130" s="765">
        <f>[1]Igazgatás!I156+[1]Községgazd!I143+[1]Vagyongazd!I130+[1]Közút!I130+[1]Sport!I132+[1]Közművelődés!I167+[1]Támogatás!I141</f>
        <v>0</v>
      </c>
      <c r="J130" s="259">
        <f>Igazgatás!J156+Községgazd!J143+Vagyongazd!J130+Közút!J130+Sport!J132+Közművelődés!J167+Támogatás!J141</f>
        <v>0</v>
      </c>
      <c r="K130" s="158">
        <f>Igazgatás!K156+Községgazd!K143+Vagyongazd!K130+Közút!K130+Sport!K132+Közművelődés!K167+Támogatás!K141</f>
        <v>0</v>
      </c>
      <c r="L130" s="166">
        <f>Igazgatás!L156+Községgazd!L143+Vagyongazd!L130+Közút!L130+Sport!L132+Közművelődés!L167+Támogatás!L141</f>
        <v>0</v>
      </c>
      <c r="M130" s="74">
        <f>Igazgatás!M156+Községgazd!P143+Vagyongazd!M130+Közút!M130+Sport!M132+Közművelődés!O167+Támogatás!T141</f>
        <v>0</v>
      </c>
      <c r="N130" s="1">
        <f>Igazgatás!N156+Községgazd!Q143+Vagyongazd!N130+Közút!N130+Sport!N132+Közművelődés!P167+Támogatás!U141</f>
        <v>0</v>
      </c>
      <c r="O130" s="1">
        <f>Igazgatás!O156+Községgazd!R143+Vagyongazd!O130+Közút!O130+Sport!O132+Közművelődés!Q167+Támogatás!V141</f>
        <v>0</v>
      </c>
      <c r="P130" s="1">
        <f>Igazgatás!P156+Községgazd!S143+Vagyongazd!P130+Közút!P130+Sport!P132+Közművelődés!R167+Támogatás!W141</f>
        <v>0</v>
      </c>
      <c r="Q130" s="1">
        <f>Igazgatás!Q156+Községgazd!T143+Vagyongazd!Q130+Közút!Q130+Sport!Q132+Közművelődés!S167+Támogatás!X141</f>
        <v>0</v>
      </c>
      <c r="R130" s="80">
        <f>Igazgatás!R156+Községgazd!U143+Vagyongazd!R130+Közút!R130+Sport!R132+Közművelődés!T167+Támogatás!Y141</f>
        <v>0</v>
      </c>
      <c r="S130" s="1">
        <f>Igazgatás!S156+Községgazd!V143+Vagyongazd!S130+Közút!S130+Sport!S132+Közművelődés!U167+Támogatás!Z141</f>
        <v>0</v>
      </c>
      <c r="T130" s="42">
        <f>Igazgatás!T156+Községgazd!W143+Vagyongazd!T130+Közút!T130+Sport!T132+Közművelődés!V167+Támogatás!AA141</f>
        <v>0</v>
      </c>
      <c r="U130" s="80">
        <f>Igazgatás!U156+Községgazd!X143+Vagyongazd!U130+Közút!U130+Sport!U132+Közművelődés!W167+Támogatás!AB141</f>
        <v>0</v>
      </c>
      <c r="V130" s="80">
        <f>Igazgatás!V156+Községgazd!Y143+Vagyongazd!V130+Közút!V130+Sport!V132+Közművelődés!X167+Támogatás!AC141</f>
        <v>0</v>
      </c>
      <c r="W130" s="44">
        <f>Igazgatás!W156+Községgazd!Z143+Vagyongazd!W130+Közút!W130+Sport!W132+Közművelődés!Y167+Támogatás!AD141</f>
        <v>0</v>
      </c>
      <c r="X130" s="718">
        <f>Igazgatás!X156+Községgazd!AA143+Vagyongazd!X130+Közút!X130+Sport!X132+Közművelődés!Z167+Támogatás!AE141</f>
        <v>0</v>
      </c>
    </row>
    <row r="131" spans="1:24" hidden="1" x14ac:dyDescent="0.25">
      <c r="B131" s="55"/>
      <c r="C131" s="2"/>
      <c r="D131" s="850" t="s">
        <v>535</v>
      </c>
      <c r="E131" s="850"/>
      <c r="F131" s="692">
        <f>[2]Igazgatás!F156+[2]Községgazd!F144+[2]Vagyongazd!F131+[2]Közút!F131+[2]Sport!F133+[2]Közművelődés!F166+[2]Támogatás!F140</f>
        <v>0</v>
      </c>
      <c r="G131" s="700"/>
      <c r="H131" s="700"/>
      <c r="I131" s="765">
        <f>[1]Igazgatás!I157+[1]Községgazd!I144+[1]Vagyongazd!I131+[1]Közút!I131+[1]Sport!I133+[1]Közművelődés!I168+[1]Támogatás!I142</f>
        <v>0</v>
      </c>
      <c r="J131" s="249">
        <f>Igazgatás!J157+Községgazd!J144+Vagyongazd!J131+Közút!J131+Sport!J133+Közművelődés!J168+Támogatás!J142</f>
        <v>0</v>
      </c>
      <c r="K131" s="148">
        <f>Igazgatás!K157+Községgazd!K144+Vagyongazd!K131+Közút!K131+Sport!K133+Közművelődés!K168+Támogatás!K142</f>
        <v>0</v>
      </c>
      <c r="L131" s="166">
        <f>Igazgatás!L157+Községgazd!L144+Vagyongazd!L131+Közút!L131+Sport!L133+Közművelődés!L168+Támogatás!L142</f>
        <v>0</v>
      </c>
      <c r="M131" s="74">
        <f>Igazgatás!M157+Községgazd!P144+Vagyongazd!M131+Közút!M131+Sport!M133+Közművelődés!O168+Támogatás!T142</f>
        <v>0</v>
      </c>
      <c r="N131" s="1">
        <f>Igazgatás!N157+Községgazd!Q144+Vagyongazd!N131+Közút!N131+Sport!N133+Közművelődés!P168+Támogatás!U142</f>
        <v>0</v>
      </c>
      <c r="O131" s="1">
        <f>Igazgatás!O157+Községgazd!R144+Vagyongazd!O131+Közút!O131+Sport!O133+Közművelődés!Q168+Támogatás!V142</f>
        <v>0</v>
      </c>
      <c r="P131" s="1">
        <f>Igazgatás!P157+Községgazd!S144+Vagyongazd!P131+Közút!P131+Sport!P133+Közművelődés!R168+Támogatás!W142</f>
        <v>0</v>
      </c>
      <c r="Q131" s="1">
        <f>Igazgatás!Q157+Községgazd!T144+Vagyongazd!Q131+Közút!Q131+Sport!Q133+Közművelődés!S168+Támogatás!X142</f>
        <v>0</v>
      </c>
      <c r="R131" s="80">
        <f>Igazgatás!R157+Községgazd!U144+Vagyongazd!R131+Közút!R131+Sport!R133+Közművelődés!T168+Támogatás!Y142</f>
        <v>0</v>
      </c>
      <c r="S131" s="1">
        <f>Igazgatás!S157+Községgazd!V144+Vagyongazd!S131+Közút!S131+Sport!S133+Közművelődés!U168+Támogatás!Z142</f>
        <v>0</v>
      </c>
      <c r="T131" s="42">
        <f>Igazgatás!T157+Községgazd!W144+Vagyongazd!T131+Közút!T131+Sport!T133+Közművelődés!V168+Támogatás!AA142</f>
        <v>0</v>
      </c>
      <c r="U131" s="80">
        <f>Igazgatás!U157+Községgazd!X144+Vagyongazd!U131+Közút!U131+Sport!U133+Közművelődés!W168+Támogatás!AB142</f>
        <v>0</v>
      </c>
      <c r="V131" s="80">
        <f>Igazgatás!V157+Községgazd!Y144+Vagyongazd!V131+Közút!V131+Sport!V133+Közművelődés!X168+Támogatás!AC142</f>
        <v>0</v>
      </c>
      <c r="W131" s="44">
        <f>Igazgatás!W157+Községgazd!Z144+Vagyongazd!W131+Közút!W131+Sport!W133+Közművelődés!Y168+Támogatás!AD142</f>
        <v>0</v>
      </c>
      <c r="X131" s="718">
        <f>Igazgatás!X157+Községgazd!AA144+Vagyongazd!X131+Közút!X131+Sport!X133+Közművelődés!Z168+Támogatás!AE142</f>
        <v>0</v>
      </c>
    </row>
    <row r="132" spans="1:24" s="41" customFormat="1" hidden="1" x14ac:dyDescent="0.25">
      <c r="A132" s="125" t="s">
        <v>235</v>
      </c>
      <c r="B132" s="106" t="s">
        <v>666</v>
      </c>
      <c r="C132" s="881" t="s">
        <v>236</v>
      </c>
      <c r="D132" s="882"/>
      <c r="E132" s="882"/>
      <c r="F132" s="689">
        <f>[2]Igazgatás!F157+[2]Községgazd!F145+[2]Vagyongazd!F132+[2]Közút!F132+[2]Sport!F134+[2]Közművelődés!F167+[2]Támogatás!F141</f>
        <v>0</v>
      </c>
      <c r="G132" s="706"/>
      <c r="H132" s="706"/>
      <c r="I132" s="767">
        <f>[1]Igazgatás!I158+[1]Községgazd!I145+[1]Vagyongazd!I132+[1]Közút!I132+[1]Sport!I134+[1]Közművelődés!I169+[1]Támogatás!I143</f>
        <v>0</v>
      </c>
      <c r="J132" s="260">
        <f>Igazgatás!J158+Községgazd!J145+Vagyongazd!J132+Közút!J132+Sport!J134+Közművelődés!J169+Támogatás!J143</f>
        <v>0</v>
      </c>
      <c r="K132" s="159">
        <f>Igazgatás!K158+Községgazd!K145+Vagyongazd!K132+Közút!K132+Sport!K134+Közművelődés!K169+Támogatás!K143</f>
        <v>0</v>
      </c>
      <c r="L132" s="169">
        <f>Igazgatás!L158+Községgazd!L145+Vagyongazd!L132+Közút!L132+Sport!L134+Közművelődés!L169+Támogatás!L143</f>
        <v>0</v>
      </c>
      <c r="M132" s="108">
        <f>Igazgatás!M158+Községgazd!P145+Vagyongazd!M132+Közút!M132+Sport!M134+Közművelődés!O169+Támogatás!T143</f>
        <v>0</v>
      </c>
      <c r="N132" s="109">
        <f>Igazgatás!N158+Községgazd!Q145+Vagyongazd!N132+Közút!N132+Sport!N134+Közművelődés!P169+Támogatás!U143</f>
        <v>0</v>
      </c>
      <c r="O132" s="109">
        <f>Igazgatás!O158+Községgazd!R145+Vagyongazd!O132+Közút!O132+Sport!O134+Közművelődés!Q169+Támogatás!V143</f>
        <v>0</v>
      </c>
      <c r="P132" s="109">
        <f>Igazgatás!P158+Községgazd!S145+Vagyongazd!P132+Közút!P132+Sport!P134+Közművelődés!R169+Támogatás!W143</f>
        <v>0</v>
      </c>
      <c r="Q132" s="109">
        <f>Igazgatás!Q158+Községgazd!T145+Vagyongazd!Q132+Közút!Q132+Sport!Q134+Közművelődés!S169+Támogatás!X143</f>
        <v>0</v>
      </c>
      <c r="R132" s="112">
        <f>Igazgatás!R158+Községgazd!U145+Vagyongazd!R132+Közút!R132+Sport!R134+Közművelődés!T169+Támogatás!Y143</f>
        <v>0</v>
      </c>
      <c r="S132" s="109">
        <f>Igazgatás!S158+Községgazd!V145+Vagyongazd!S132+Közút!S132+Sport!S134+Közművelődés!U169+Támogatás!Z143</f>
        <v>0</v>
      </c>
      <c r="T132" s="111">
        <f>Igazgatás!T158+Községgazd!W145+Vagyongazd!T132+Közút!T132+Sport!T134+Közművelődés!V169+Támogatás!AA143</f>
        <v>0</v>
      </c>
      <c r="U132" s="112">
        <f>Igazgatás!U158+Községgazd!X145+Vagyongazd!U132+Közút!U132+Sport!U134+Közművelődés!W169+Támogatás!AB143</f>
        <v>0</v>
      </c>
      <c r="V132" s="112">
        <f>Igazgatás!V158+Községgazd!Y145+Vagyongazd!V132+Közút!V132+Sport!V134+Közművelődés!X169+Támogatás!AC143</f>
        <v>0</v>
      </c>
      <c r="W132" s="113">
        <f>Igazgatás!W158+Községgazd!Z145+Vagyongazd!W132+Közút!W132+Sport!W134+Közművelődés!Y169+Támogatás!AD143</f>
        <v>0</v>
      </c>
      <c r="X132" s="732">
        <f>Igazgatás!X158+Községgazd!AA145+Vagyongazd!X132+Közút!X132+Sport!X134+Közművelődés!Z169+Támogatás!AE143</f>
        <v>0</v>
      </c>
    </row>
    <row r="133" spans="1:24" s="41" customFormat="1" hidden="1" x14ac:dyDescent="0.25">
      <c r="A133" s="125" t="s">
        <v>237</v>
      </c>
      <c r="B133" s="106" t="s">
        <v>668</v>
      </c>
      <c r="C133" s="881" t="s">
        <v>238</v>
      </c>
      <c r="D133" s="882"/>
      <c r="E133" s="882"/>
      <c r="F133" s="689">
        <f>[2]Igazgatás!F158+[2]Községgazd!F146+[2]Vagyongazd!F133+[2]Közút!F133+[2]Sport!F135+[2]Közművelődés!F168+[2]Támogatás!F142</f>
        <v>0</v>
      </c>
      <c r="G133" s="706"/>
      <c r="H133" s="706"/>
      <c r="I133" s="767">
        <f>[1]Igazgatás!I159+[1]Községgazd!I146+[1]Vagyongazd!I133+[1]Közút!I133+[1]Sport!I135+[1]Közművelődés!I170+[1]Támogatás!I144</f>
        <v>0</v>
      </c>
      <c r="J133" s="260">
        <f>Igazgatás!J159+Községgazd!J146+Vagyongazd!J133+Közút!J133+Sport!J135+Közművelődés!J170+Támogatás!J144</f>
        <v>0</v>
      </c>
      <c r="K133" s="159">
        <f>Igazgatás!K159+Községgazd!K146+Vagyongazd!K133+Közút!K133+Sport!K135+Közművelődés!K170+Támogatás!K144</f>
        <v>0</v>
      </c>
      <c r="L133" s="169">
        <f>Igazgatás!L159+Községgazd!L146+Vagyongazd!L133+Közút!L133+Sport!L135+Közművelődés!L170+Támogatás!L144</f>
        <v>0</v>
      </c>
      <c r="M133" s="108">
        <f>Igazgatás!M159+Községgazd!P146+Vagyongazd!M133+Közút!M133+Sport!M135+Közművelődés!O170+Támogatás!T144</f>
        <v>0</v>
      </c>
      <c r="N133" s="109">
        <f>Igazgatás!N159+Községgazd!Q146+Vagyongazd!N133+Közút!N133+Sport!N135+Közművelődés!P170+Támogatás!U144</f>
        <v>0</v>
      </c>
      <c r="O133" s="109">
        <f>Igazgatás!O159+Községgazd!R146+Vagyongazd!O133+Közút!O133+Sport!O135+Közművelődés!Q170+Támogatás!V144</f>
        <v>0</v>
      </c>
      <c r="P133" s="109">
        <f>Igazgatás!P159+Községgazd!S146+Vagyongazd!P133+Közút!P133+Sport!P135+Közművelődés!R170+Támogatás!W144</f>
        <v>0</v>
      </c>
      <c r="Q133" s="109">
        <f>Igazgatás!Q159+Községgazd!T146+Vagyongazd!Q133+Közút!Q133+Sport!Q135+Közművelődés!S170+Támogatás!X144</f>
        <v>0</v>
      </c>
      <c r="R133" s="112">
        <f>Igazgatás!R159+Községgazd!U146+Vagyongazd!R133+Közút!R133+Sport!R135+Közművelődés!T170+Támogatás!Y144</f>
        <v>0</v>
      </c>
      <c r="S133" s="109">
        <f>Igazgatás!S159+Községgazd!V146+Vagyongazd!S133+Közút!S133+Sport!S135+Közművelődés!U170+Támogatás!Z144</f>
        <v>0</v>
      </c>
      <c r="T133" s="111">
        <f>Igazgatás!T159+Községgazd!W146+Vagyongazd!T133+Közút!T133+Sport!T135+Közművelődés!V170+Támogatás!AA144</f>
        <v>0</v>
      </c>
      <c r="U133" s="112">
        <f>Igazgatás!U159+Községgazd!X146+Vagyongazd!U133+Közút!U133+Sport!U135+Közművelődés!W170+Támogatás!AB144</f>
        <v>0</v>
      </c>
      <c r="V133" s="112">
        <f>Igazgatás!V159+Községgazd!Y146+Vagyongazd!V133+Közút!V133+Sport!V135+Közművelődés!X170+Támogatás!AC144</f>
        <v>0</v>
      </c>
      <c r="W133" s="113">
        <f>Igazgatás!W159+Községgazd!Z146+Vagyongazd!W133+Közút!W133+Sport!W135+Közművelődés!Y170+Támogatás!AD144</f>
        <v>0</v>
      </c>
      <c r="X133" s="732">
        <f>Igazgatás!X159+Községgazd!AA146+Vagyongazd!X133+Közút!X133+Sport!X135+Közművelődés!Z170+Támogatás!AE144</f>
        <v>0</v>
      </c>
    </row>
    <row r="134" spans="1:24" s="41" customFormat="1" hidden="1" x14ac:dyDescent="0.25">
      <c r="A134" s="125" t="s">
        <v>239</v>
      </c>
      <c r="B134" s="106" t="s">
        <v>669</v>
      </c>
      <c r="C134" s="881" t="s">
        <v>240</v>
      </c>
      <c r="D134" s="882"/>
      <c r="E134" s="882"/>
      <c r="F134" s="689">
        <f>[2]Igazgatás!F159+[2]Községgazd!F147+[2]Vagyongazd!F134+[2]Közút!F134+[2]Sport!F136+[2]Közművelődés!F169+[2]Támogatás!F143</f>
        <v>0</v>
      </c>
      <c r="G134" s="706"/>
      <c r="H134" s="706"/>
      <c r="I134" s="767">
        <f>[1]Igazgatás!I160+[1]Községgazd!I147+[1]Vagyongazd!I134+[1]Közút!I134+[1]Sport!I136+[1]Közművelődés!I171+[1]Támogatás!I145</f>
        <v>0</v>
      </c>
      <c r="J134" s="260">
        <f>Igazgatás!J160+Községgazd!J147+Vagyongazd!J134+Közút!J134+Sport!J136+Közművelődés!J171+Támogatás!J145</f>
        <v>0</v>
      </c>
      <c r="K134" s="159">
        <f>Igazgatás!K160+Községgazd!K147+Vagyongazd!K134+Közút!K134+Sport!K136+Közművelődés!K171+Támogatás!K145</f>
        <v>0</v>
      </c>
      <c r="L134" s="169">
        <f>Igazgatás!L160+Községgazd!L147+Vagyongazd!L134+Közút!L134+Sport!L136+Közművelődés!L171+Támogatás!L145</f>
        <v>0</v>
      </c>
      <c r="M134" s="108">
        <f>Igazgatás!M160+Községgazd!P147+Vagyongazd!M134+Közút!M134+Sport!M136+Közművelődés!O171+Támogatás!T145</f>
        <v>0</v>
      </c>
      <c r="N134" s="109">
        <f>Igazgatás!N160+Községgazd!Q147+Vagyongazd!N134+Közút!N134+Sport!N136+Közművelődés!P171+Támogatás!U145</f>
        <v>0</v>
      </c>
      <c r="O134" s="109">
        <f>Igazgatás!O160+Községgazd!R147+Vagyongazd!O134+Közút!O134+Sport!O136+Közművelődés!Q171+Támogatás!V145</f>
        <v>0</v>
      </c>
      <c r="P134" s="109">
        <f>Igazgatás!P160+Községgazd!S147+Vagyongazd!P134+Közút!P134+Sport!P136+Közművelődés!R171+Támogatás!W145</f>
        <v>0</v>
      </c>
      <c r="Q134" s="109">
        <f>Igazgatás!Q160+Községgazd!T147+Vagyongazd!Q134+Közút!Q134+Sport!Q136+Közművelődés!S171+Támogatás!X145</f>
        <v>0</v>
      </c>
      <c r="R134" s="112">
        <f>Igazgatás!R160+Községgazd!U147+Vagyongazd!R134+Közút!R134+Sport!R136+Közművelődés!T171+Támogatás!Y145</f>
        <v>0</v>
      </c>
      <c r="S134" s="109">
        <f>Igazgatás!S160+Községgazd!V147+Vagyongazd!S134+Közút!S134+Sport!S136+Közművelődés!U171+Támogatás!Z145</f>
        <v>0</v>
      </c>
      <c r="T134" s="111">
        <f>Igazgatás!T160+Községgazd!W147+Vagyongazd!T134+Közút!T134+Sport!T136+Közművelődés!V171+Támogatás!AA145</f>
        <v>0</v>
      </c>
      <c r="U134" s="112">
        <f>Igazgatás!U160+Községgazd!X147+Vagyongazd!U134+Közút!U134+Sport!U136+Közművelődés!W171+Támogatás!AB145</f>
        <v>0</v>
      </c>
      <c r="V134" s="112">
        <f>Igazgatás!V160+Községgazd!Y147+Vagyongazd!V134+Közút!V134+Sport!V136+Közművelődés!X171+Támogatás!AC145</f>
        <v>0</v>
      </c>
      <c r="W134" s="113">
        <f>Igazgatás!W160+Községgazd!Z147+Vagyongazd!W134+Közút!W134+Sport!W136+Közművelődés!Y171+Támogatás!AD145</f>
        <v>0</v>
      </c>
      <c r="X134" s="732">
        <f>Igazgatás!X160+Községgazd!AA147+Vagyongazd!X134+Közút!X134+Sport!X136+Közművelődés!Z171+Támogatás!AE145</f>
        <v>0</v>
      </c>
    </row>
    <row r="135" spans="1:24" s="41" customFormat="1" x14ac:dyDescent="0.25">
      <c r="A135" s="125" t="s">
        <v>241</v>
      </c>
      <c r="B135" s="106" t="s">
        <v>670</v>
      </c>
      <c r="C135" s="881" t="s">
        <v>242</v>
      </c>
      <c r="D135" s="882"/>
      <c r="E135" s="882"/>
      <c r="F135" s="689">
        <f>[2]Igazgatás!F160+[2]Községgazd!F148+[2]Vagyongazd!F135+[2]Közút!F135+[2]Sport!F137+[2]Közművelődés!F170+[2]Támogatás!F144</f>
        <v>750000</v>
      </c>
      <c r="G135" s="706">
        <f>G138</f>
        <v>750000</v>
      </c>
      <c r="H135" s="706">
        <f>H138</f>
        <v>750000</v>
      </c>
      <c r="I135" s="767">
        <f>[1]Igazgatás!I161+[1]Községgazd!I148+[1]Vagyongazd!I135+[1]Közút!I135+[1]Sport!I137+[1]Közművelődés!I172+[1]Támogatás!I146</f>
        <v>750000</v>
      </c>
      <c r="J135" s="260">
        <f>Igazgatás!J161+Községgazd!J148+Vagyongazd!J135+Közút!J135+Sport!J137+Közművelődés!J172+Támogatás!J146</f>
        <v>750000</v>
      </c>
      <c r="K135" s="159">
        <f>Igazgatás!K161+Községgazd!K148+Vagyongazd!K135+Közút!K135+Sport!K137+Közművelődés!K172+Támogatás!K146</f>
        <v>0</v>
      </c>
      <c r="L135" s="169">
        <f>Igazgatás!L161+Községgazd!L148+Vagyongazd!L135+Közút!L135+Sport!L137+Közművelődés!L172+Támogatás!L146</f>
        <v>750000</v>
      </c>
      <c r="M135" s="108">
        <f>Igazgatás!M161+Községgazd!P148+Vagyongazd!M135+Közút!M135+Sport!M137+Közművelődés!O172+Támogatás!T146</f>
        <v>0</v>
      </c>
      <c r="N135" s="109">
        <f>Igazgatás!N161+Községgazd!Q148+Vagyongazd!N135+Közút!N135+Sport!N137+Közművelődés!P172+Támogatás!U146</f>
        <v>0</v>
      </c>
      <c r="O135" s="109">
        <f>Igazgatás!O161+Községgazd!R148+Vagyongazd!O135+Közút!O135+Sport!O137+Közművelődés!Q172+Támogatás!V146</f>
        <v>0</v>
      </c>
      <c r="P135" s="109">
        <f>Igazgatás!P161+Községgazd!S148+Vagyongazd!P135+Közút!P135+Sport!P137+Közművelődés!R172+Támogatás!W146</f>
        <v>0</v>
      </c>
      <c r="Q135" s="109">
        <f>Igazgatás!Q161+Községgazd!T148+Vagyongazd!Q135+Közút!Q135+Sport!Q137+Közművelődés!S172+Támogatás!X146</f>
        <v>150000</v>
      </c>
      <c r="R135" s="112">
        <f>Igazgatás!R161+Községgazd!U148+Vagyongazd!R135+Közút!R135+Sport!R137+Közművelődés!T172+Támogatás!Y146</f>
        <v>350000</v>
      </c>
      <c r="S135" s="109">
        <f>Igazgatás!S161+Községgazd!V148+Vagyongazd!S135+Közút!S135+Sport!S137+Közművelődés!U172+Támogatás!Z146</f>
        <v>0</v>
      </c>
      <c r="T135" s="111">
        <f>Igazgatás!T161+Községgazd!W148+Vagyongazd!T135+Közút!T135+Sport!T137+Közművelődés!V172+Támogatás!AA146</f>
        <v>0</v>
      </c>
      <c r="U135" s="112">
        <f>Igazgatás!U161+Községgazd!X148+Vagyongazd!U135+Közút!U135+Sport!U137+Közművelődés!W172+Támogatás!AB146</f>
        <v>250000</v>
      </c>
      <c r="V135" s="112">
        <f>Igazgatás!V161+Községgazd!Y148+Vagyongazd!V135+Közút!V135+Sport!V137+Közművelődés!X172+Támogatás!AC146</f>
        <v>0</v>
      </c>
      <c r="W135" s="113">
        <f>Igazgatás!W161+Községgazd!Z148+Vagyongazd!W135+Közút!W135+Sport!W137+Közművelődés!Y172+Támogatás!AD146</f>
        <v>0</v>
      </c>
      <c r="X135" s="732">
        <f>Igazgatás!X161+Községgazd!AA148+Vagyongazd!X135+Közút!X135+Sport!X137+Közművelődés!Z172+Támogatás!AE146</f>
        <v>0</v>
      </c>
    </row>
    <row r="136" spans="1:24" hidden="1" x14ac:dyDescent="0.25">
      <c r="B136" s="55"/>
      <c r="C136" s="2"/>
      <c r="D136" s="850" t="s">
        <v>359</v>
      </c>
      <c r="E136" s="850"/>
      <c r="F136" s="692">
        <f>[2]Igazgatás!F161+[2]Községgazd!F149+[2]Vagyongazd!F136+[2]Közút!F136+[2]Sport!F138+[2]Közművelődés!F171+[2]Támogatás!F145</f>
        <v>0</v>
      </c>
      <c r="G136" s="700"/>
      <c r="H136" s="700"/>
      <c r="I136" s="765">
        <f>[1]Igazgatás!I162+[1]Községgazd!I149+[1]Vagyongazd!I136+[1]Közút!I136+[1]Sport!I138+[1]Közművelődés!I173+[1]Támogatás!I147</f>
        <v>0</v>
      </c>
      <c r="J136" s="249">
        <f>Igazgatás!J162+Községgazd!J149+Vagyongazd!J136+Közút!J136+Sport!J138+Közművelődés!J173+Támogatás!J147</f>
        <v>0</v>
      </c>
      <c r="K136" s="148">
        <f>Igazgatás!K162+Községgazd!K149+Vagyongazd!K136+Közút!K136+Sport!K138+Közművelődés!K173+Támogatás!K147</f>
        <v>0</v>
      </c>
      <c r="L136" s="166">
        <f>Igazgatás!L162+Községgazd!L149+Vagyongazd!L136+Közút!L136+Sport!L138+Közművelődés!L173+Támogatás!L147</f>
        <v>0</v>
      </c>
      <c r="M136" s="74">
        <f>Igazgatás!M162+Községgazd!P149+Vagyongazd!M136+Közút!M136+Sport!M138+Közművelődés!O173+Támogatás!T147</f>
        <v>0</v>
      </c>
      <c r="N136" s="1">
        <f>Igazgatás!N162+Községgazd!Q149+Vagyongazd!N136+Közút!N136+Sport!N138+Közművelődés!P173+Támogatás!U147</f>
        <v>0</v>
      </c>
      <c r="O136" s="1">
        <f>Igazgatás!O162+Községgazd!R149+Vagyongazd!O136+Közút!O136+Sport!O138+Közművelődés!Q173+Támogatás!V147</f>
        <v>0</v>
      </c>
      <c r="P136" s="1">
        <f>Igazgatás!P162+Községgazd!S149+Vagyongazd!P136+Közút!P136+Sport!P138+Közművelődés!R173+Támogatás!W147</f>
        <v>0</v>
      </c>
      <c r="Q136" s="1">
        <f>Igazgatás!Q162+Községgazd!T149+Vagyongazd!Q136+Közút!Q136+Sport!Q138+Közművelődés!S173+Támogatás!X147</f>
        <v>0</v>
      </c>
      <c r="R136" s="80">
        <f>Igazgatás!R162+Községgazd!U149+Vagyongazd!R136+Közút!R136+Sport!R138+Közművelődés!T173+Támogatás!Y147</f>
        <v>0</v>
      </c>
      <c r="S136" s="1">
        <f>Igazgatás!S162+Községgazd!V149+Vagyongazd!S136+Közút!S136+Sport!S138+Közművelődés!U173+Támogatás!Z147</f>
        <v>0</v>
      </c>
      <c r="T136" s="42">
        <f>Igazgatás!T162+Községgazd!W149+Vagyongazd!T136+Közút!T136+Sport!T138+Közművelődés!V173+Támogatás!AA147</f>
        <v>0</v>
      </c>
      <c r="U136" s="80">
        <f>Igazgatás!U162+Községgazd!X149+Vagyongazd!U136+Közút!U136+Sport!U138+Közművelődés!W173+Támogatás!AB147</f>
        <v>0</v>
      </c>
      <c r="V136" s="80">
        <f>Igazgatás!V162+Községgazd!Y149+Vagyongazd!V136+Közút!V136+Sport!V138+Közművelődés!X173+Támogatás!AC147</f>
        <v>0</v>
      </c>
      <c r="W136" s="44">
        <f>Igazgatás!W162+Községgazd!Z149+Vagyongazd!W136+Közút!W136+Sport!W138+Közművelődés!Y173+Támogatás!AD147</f>
        <v>0</v>
      </c>
      <c r="X136" s="718">
        <f>Igazgatás!X162+Községgazd!AA149+Vagyongazd!X136+Közút!X136+Sport!X138+Közművelődés!Z173+Támogatás!AE147</f>
        <v>0</v>
      </c>
    </row>
    <row r="137" spans="1:24" hidden="1" x14ac:dyDescent="0.25">
      <c r="B137" s="55"/>
      <c r="C137" s="2"/>
      <c r="D137" s="850" t="s">
        <v>360</v>
      </c>
      <c r="E137" s="850"/>
      <c r="F137" s="692">
        <f>[2]Igazgatás!F162+[2]Községgazd!F150+[2]Vagyongazd!F137+[2]Közút!F137+[2]Sport!F139+[2]Közművelődés!F172+[2]Támogatás!F146</f>
        <v>0</v>
      </c>
      <c r="G137" s="700"/>
      <c r="H137" s="700"/>
      <c r="I137" s="765">
        <f>[1]Igazgatás!I163+[1]Községgazd!I150+[1]Vagyongazd!I137+[1]Közút!I137+[1]Sport!I139+[1]Közművelődés!I174+[1]Támogatás!I148</f>
        <v>0</v>
      </c>
      <c r="J137" s="249">
        <f>Igazgatás!J163+Községgazd!J150+Vagyongazd!J137+Közút!J137+Sport!J139+Közművelődés!J174+Támogatás!J148</f>
        <v>0</v>
      </c>
      <c r="K137" s="148">
        <f>Igazgatás!K163+Községgazd!K150+Vagyongazd!K137+Közút!K137+Sport!K139+Közművelődés!K174+Támogatás!K148</f>
        <v>0</v>
      </c>
      <c r="L137" s="166">
        <f>Igazgatás!L163+Községgazd!L150+Vagyongazd!L137+Közút!L137+Sport!L139+Közművelődés!L174+Támogatás!L148</f>
        <v>0</v>
      </c>
      <c r="M137" s="74">
        <f>Igazgatás!M163+Községgazd!P150+Vagyongazd!M137+Közút!M137+Sport!M139+Közművelődés!O174+Támogatás!T148</f>
        <v>0</v>
      </c>
      <c r="N137" s="1">
        <f>Igazgatás!N163+Községgazd!Q150+Vagyongazd!N137+Közút!N137+Sport!N139+Közművelődés!P174+Támogatás!U148</f>
        <v>0</v>
      </c>
      <c r="O137" s="1">
        <f>Igazgatás!O163+Községgazd!R150+Vagyongazd!O137+Közút!O137+Sport!O139+Közművelődés!Q174+Támogatás!V148</f>
        <v>0</v>
      </c>
      <c r="P137" s="1">
        <f>Igazgatás!P163+Községgazd!S150+Vagyongazd!P137+Közút!P137+Sport!P139+Közművelődés!R174+Támogatás!W148</f>
        <v>0</v>
      </c>
      <c r="Q137" s="1">
        <f>Igazgatás!Q163+Községgazd!T150+Vagyongazd!Q137+Közút!Q137+Sport!Q139+Közművelődés!S174+Támogatás!X148</f>
        <v>0</v>
      </c>
      <c r="R137" s="80">
        <f>Igazgatás!R163+Községgazd!U150+Vagyongazd!R137+Közút!R137+Sport!R139+Közművelődés!T174+Támogatás!Y148</f>
        <v>0</v>
      </c>
      <c r="S137" s="1">
        <f>Igazgatás!S163+Községgazd!V150+Vagyongazd!S137+Közút!S137+Sport!S139+Közművelődés!U174+Támogatás!Z148</f>
        <v>0</v>
      </c>
      <c r="T137" s="42">
        <f>Igazgatás!T163+Községgazd!W150+Vagyongazd!T137+Közút!T137+Sport!T139+Közművelődés!V174+Támogatás!AA148</f>
        <v>0</v>
      </c>
      <c r="U137" s="80">
        <f>Igazgatás!U163+Községgazd!X150+Vagyongazd!U137+Közút!U137+Sport!U139+Közművelődés!W174+Támogatás!AB148</f>
        <v>0</v>
      </c>
      <c r="V137" s="80">
        <f>Igazgatás!V163+Községgazd!Y150+Vagyongazd!V137+Közút!V137+Sport!V139+Közművelődés!X174+Támogatás!AC148</f>
        <v>0</v>
      </c>
      <c r="W137" s="44">
        <f>Igazgatás!W163+Községgazd!Z150+Vagyongazd!W137+Közút!W137+Sport!W139+Közművelődés!Y174+Támogatás!AD148</f>
        <v>0</v>
      </c>
      <c r="X137" s="718">
        <f>Igazgatás!X163+Községgazd!AA150+Vagyongazd!X137+Közút!X137+Sport!X139+Közművelődés!Z174+Támogatás!AE148</f>
        <v>0</v>
      </c>
    </row>
    <row r="138" spans="1:24" x14ac:dyDescent="0.25">
      <c r="B138" s="55"/>
      <c r="C138" s="2"/>
      <c r="D138" s="850" t="s">
        <v>361</v>
      </c>
      <c r="E138" s="850"/>
      <c r="F138" s="692">
        <v>750000</v>
      </c>
      <c r="G138" s="700">
        <v>750000</v>
      </c>
      <c r="H138" s="700">
        <v>750000</v>
      </c>
      <c r="I138" s="765">
        <f>[1]Igazgatás!I164+[1]Községgazd!I151+[1]Vagyongazd!I138+[1]Közút!I138+[1]Sport!I140+[1]Közművelődés!I175+[1]Támogatás!I149</f>
        <v>750000</v>
      </c>
      <c r="J138" s="249">
        <f>Igazgatás!J164+Községgazd!J151+Vagyongazd!J138+Közút!J138+Sport!J140+Közművelődés!J175+Támogatás!J149</f>
        <v>750000</v>
      </c>
      <c r="K138" s="148">
        <f>Igazgatás!K164+Községgazd!K151+Vagyongazd!K138+Közút!K138+Sport!K140+Közművelődés!K175+Támogatás!K149</f>
        <v>0</v>
      </c>
      <c r="L138" s="166">
        <f>Igazgatás!L164+Községgazd!L151+Vagyongazd!L138+Közút!L138+Sport!L140+Közművelődés!L175+Támogatás!L149</f>
        <v>750000</v>
      </c>
      <c r="M138" s="74">
        <f>Igazgatás!M164+Községgazd!P151+Vagyongazd!M138+Közút!M138+Sport!M140+Közművelődés!O175+Támogatás!T149</f>
        <v>0</v>
      </c>
      <c r="N138" s="1">
        <f>Igazgatás!N164+Községgazd!Q151+Vagyongazd!N138+Közút!N138+Sport!N140+Közművelődés!P175+Támogatás!U149</f>
        <v>0</v>
      </c>
      <c r="O138" s="1">
        <f>Igazgatás!O164+Községgazd!R151+Vagyongazd!O138+Közút!O138+Sport!O140+Közművelődés!Q175+Támogatás!V149</f>
        <v>0</v>
      </c>
      <c r="P138" s="1">
        <f>Igazgatás!P164+Községgazd!S151+Vagyongazd!P138+Közút!P138+Sport!P140+Közművelődés!R175+Támogatás!W149</f>
        <v>0</v>
      </c>
      <c r="Q138" s="1">
        <f>Igazgatás!Q164+Községgazd!T151+Vagyongazd!Q138+Közút!Q138+Sport!Q140+Közművelődés!S175+Támogatás!X149</f>
        <v>150000</v>
      </c>
      <c r="R138" s="80">
        <f>Igazgatás!R164+Községgazd!U151+Vagyongazd!R138+Közút!R138+Sport!R140+Közművelődés!T175+Támogatás!Y149</f>
        <v>350000</v>
      </c>
      <c r="S138" s="1">
        <f>Igazgatás!S164+Községgazd!V151+Vagyongazd!S138+Közút!S138+Sport!S140+Közművelődés!U175+Támogatás!Z149</f>
        <v>0</v>
      </c>
      <c r="T138" s="42">
        <f>Igazgatás!T164+Községgazd!W151+Vagyongazd!T138+Közút!T138+Sport!T140+Közművelődés!V175+Támogatás!AA149</f>
        <v>0</v>
      </c>
      <c r="U138" s="80">
        <f>Igazgatás!U164+Községgazd!X151+Vagyongazd!U138+Közút!U138+Sport!U140+Közművelődés!W175+Támogatás!AB149</f>
        <v>250000</v>
      </c>
      <c r="V138" s="80">
        <f>Igazgatás!V164+Községgazd!Y151+Vagyongazd!V138+Közút!V138+Sport!V140+Közművelődés!X175+Támogatás!AC149</f>
        <v>0</v>
      </c>
      <c r="W138" s="44">
        <f>Igazgatás!W164+Községgazd!Z151+Vagyongazd!W138+Közút!W138+Sport!W140+Közművelődés!Y175+Támogatás!AD149</f>
        <v>0</v>
      </c>
      <c r="X138" s="718">
        <f>Igazgatás!X164+Községgazd!AA151+Vagyongazd!X138+Közút!X138+Sport!X140+Közművelődés!Z175+Támogatás!AE149</f>
        <v>0</v>
      </c>
    </row>
    <row r="139" spans="1:24" hidden="1" x14ac:dyDescent="0.25">
      <c r="B139" s="55"/>
      <c r="C139" s="2"/>
      <c r="D139" s="850" t="s">
        <v>362</v>
      </c>
      <c r="E139" s="850"/>
      <c r="F139" s="692">
        <f>[2]Igazgatás!F164+[2]Községgazd!F152+[2]Vagyongazd!F139+[2]Közút!F139+[2]Sport!F141+[2]Közművelődés!F174+[2]Támogatás!F151</f>
        <v>0</v>
      </c>
      <c r="G139" s="700"/>
      <c r="H139" s="700"/>
      <c r="I139" s="765">
        <f>[1]Igazgatás!I165+[1]Községgazd!I152+[1]Vagyongazd!I139+[1]Közút!I139+[1]Sport!I141+[1]Közművelődés!I176+[1]Támogatás!I153</f>
        <v>0</v>
      </c>
      <c r="J139" s="249">
        <f>Igazgatás!J165+Községgazd!J152+Vagyongazd!J139+Közút!J139+Sport!J141+Közművelődés!J176+Támogatás!J153</f>
        <v>0</v>
      </c>
      <c r="K139" s="148">
        <f>Igazgatás!K165+Községgazd!K152+Vagyongazd!K139+Közút!K139+Sport!K141+Közművelődés!K176+Támogatás!K153</f>
        <v>0</v>
      </c>
      <c r="L139" s="166">
        <f>Igazgatás!L165+Községgazd!L152+Vagyongazd!L139+Közút!L139+Sport!L141+Közművelődés!L176+Támogatás!L153</f>
        <v>0</v>
      </c>
      <c r="M139" s="74">
        <f>Igazgatás!M165+Községgazd!P152+Vagyongazd!M139+Közút!M139+Sport!M141+Közművelődés!O176+Támogatás!T153</f>
        <v>0</v>
      </c>
      <c r="N139" s="1">
        <f>Igazgatás!N165+Községgazd!Q152+Vagyongazd!N139+Közút!N139+Sport!N141+Közművelődés!P176+Támogatás!U153</f>
        <v>0</v>
      </c>
      <c r="O139" s="1">
        <f>Igazgatás!O165+Községgazd!R152+Vagyongazd!O139+Közút!O139+Sport!O141+Közművelődés!Q176+Támogatás!V153</f>
        <v>0</v>
      </c>
      <c r="P139" s="1">
        <f>Igazgatás!P165+Községgazd!S152+Vagyongazd!P139+Közút!P139+Sport!P141+Közművelődés!R176+Támogatás!W153</f>
        <v>0</v>
      </c>
      <c r="Q139" s="1">
        <f>Igazgatás!Q165+Községgazd!T152+Vagyongazd!Q139+Közút!Q139+Sport!Q141+Közművelődés!S176+Támogatás!X153</f>
        <v>0</v>
      </c>
      <c r="R139" s="80">
        <f>Igazgatás!R165+Községgazd!U152+Vagyongazd!R139+Közút!R139+Sport!R141+Közművelődés!T176+Támogatás!Y153</f>
        <v>0</v>
      </c>
      <c r="S139" s="1">
        <f>Igazgatás!S165+Községgazd!V152+Vagyongazd!S139+Közút!S139+Sport!S141+Közművelődés!U176+Támogatás!Z153</f>
        <v>0</v>
      </c>
      <c r="T139" s="42">
        <f>Igazgatás!T165+Községgazd!W152+Vagyongazd!T139+Közút!T139+Sport!T141+Közművelődés!V176+Támogatás!AA153</f>
        <v>0</v>
      </c>
      <c r="U139" s="80">
        <f>Igazgatás!U165+Községgazd!X152+Vagyongazd!U139+Közút!U139+Sport!U141+Közművelődés!W176+Támogatás!AB153</f>
        <v>0</v>
      </c>
      <c r="V139" s="80">
        <f>Igazgatás!V165+Községgazd!Y152+Vagyongazd!V139+Közút!V139+Sport!V141+Közművelődés!X176+Támogatás!AC153</f>
        <v>0</v>
      </c>
      <c r="W139" s="44">
        <f>Igazgatás!W165+Községgazd!Z152+Vagyongazd!W139+Közút!W139+Sport!W141+Közművelődés!Y176+Támogatás!AD153</f>
        <v>0</v>
      </c>
      <c r="X139" s="718">
        <f>Igazgatás!X165+Községgazd!AA152+Vagyongazd!X139+Közút!X139+Sport!X141+Közművelődés!Z176+Támogatás!AE153</f>
        <v>0</v>
      </c>
    </row>
    <row r="140" spans="1:24" hidden="1" x14ac:dyDescent="0.25">
      <c r="B140" s="55"/>
      <c r="C140" s="2"/>
      <c r="D140" s="850" t="s">
        <v>363</v>
      </c>
      <c r="E140" s="850"/>
      <c r="F140" s="692">
        <f>[2]Igazgatás!F165+[2]Községgazd!F153+[2]Vagyongazd!F140+[2]Közút!F140+[2]Sport!F142+[2]Közművelődés!F175+[2]Támogatás!F152</f>
        <v>0</v>
      </c>
      <c r="G140" s="700"/>
      <c r="H140" s="700"/>
      <c r="I140" s="765">
        <f>[1]Igazgatás!I166+[1]Községgazd!I153+[1]Vagyongazd!I140+[1]Közút!I140+[1]Sport!I142+[1]Közművelődés!I177+[1]Támogatás!I154</f>
        <v>0</v>
      </c>
      <c r="J140" s="249">
        <f>Igazgatás!J166+Községgazd!J153+Vagyongazd!J140+Közút!J140+Sport!J142+Közművelődés!J177+Támogatás!J154</f>
        <v>0</v>
      </c>
      <c r="K140" s="148">
        <f>Igazgatás!K166+Községgazd!K153+Vagyongazd!K140+Közút!K140+Sport!K142+Közművelődés!K177+Támogatás!K154</f>
        <v>0</v>
      </c>
      <c r="L140" s="166">
        <f>Igazgatás!L166+Községgazd!L153+Vagyongazd!L140+Közút!L140+Sport!L142+Közművelődés!L177+Támogatás!L154</f>
        <v>0</v>
      </c>
      <c r="M140" s="74">
        <f>Igazgatás!M166+Községgazd!P153+Vagyongazd!M140+Közút!M140+Sport!M142+Közművelődés!O177+Támogatás!T154</f>
        <v>0</v>
      </c>
      <c r="N140" s="1">
        <f>Igazgatás!N166+Községgazd!Q153+Vagyongazd!N140+Közút!N140+Sport!N142+Közművelődés!P177+Támogatás!U154</f>
        <v>0</v>
      </c>
      <c r="O140" s="1">
        <f>Igazgatás!O166+Községgazd!R153+Vagyongazd!O140+Közút!O140+Sport!O142+Közművelődés!Q177+Támogatás!V154</f>
        <v>0</v>
      </c>
      <c r="P140" s="1">
        <f>Igazgatás!P166+Községgazd!S153+Vagyongazd!P140+Közút!P140+Sport!P142+Közművelődés!R177+Támogatás!W154</f>
        <v>0</v>
      </c>
      <c r="Q140" s="1">
        <f>Igazgatás!Q166+Községgazd!T153+Vagyongazd!Q140+Közút!Q140+Sport!Q142+Közművelődés!S177+Támogatás!X154</f>
        <v>0</v>
      </c>
      <c r="R140" s="80">
        <f>Igazgatás!R166+Községgazd!U153+Vagyongazd!R140+Közút!R140+Sport!R142+Közművelődés!T177+Támogatás!Y154</f>
        <v>0</v>
      </c>
      <c r="S140" s="1">
        <f>Igazgatás!S166+Községgazd!V153+Vagyongazd!S140+Közút!S140+Sport!S142+Közművelődés!U177+Támogatás!Z154</f>
        <v>0</v>
      </c>
      <c r="T140" s="42">
        <f>Igazgatás!T166+Községgazd!W153+Vagyongazd!T140+Közút!T140+Sport!T142+Közművelődés!V177+Támogatás!AA154</f>
        <v>0</v>
      </c>
      <c r="U140" s="80">
        <f>Igazgatás!U166+Községgazd!X153+Vagyongazd!U140+Közút!U140+Sport!U142+Közművelődés!W177+Támogatás!AB154</f>
        <v>0</v>
      </c>
      <c r="V140" s="80">
        <f>Igazgatás!V166+Községgazd!Y153+Vagyongazd!V140+Közút!V140+Sport!V142+Közművelődés!X177+Támogatás!AC154</f>
        <v>0</v>
      </c>
      <c r="W140" s="44">
        <f>Igazgatás!W166+Községgazd!Z153+Vagyongazd!W140+Közút!W140+Sport!W142+Közművelődés!Y177+Támogatás!AD154</f>
        <v>0</v>
      </c>
      <c r="X140" s="718">
        <f>Igazgatás!X166+Községgazd!AA153+Vagyongazd!X140+Közút!X140+Sport!X142+Közművelődés!Z177+Támogatás!AE154</f>
        <v>0</v>
      </c>
    </row>
    <row r="141" spans="1:24" ht="25.5" hidden="1" customHeight="1" x14ac:dyDescent="0.25">
      <c r="B141" s="55"/>
      <c r="C141" s="2"/>
      <c r="D141" s="851" t="s">
        <v>536</v>
      </c>
      <c r="E141" s="851"/>
      <c r="F141" s="692">
        <f>[2]Igazgatás!F166+[2]Községgazd!F154+[2]Vagyongazd!F141+[2]Közút!F141+[2]Sport!F143+[2]Közművelődés!F176+[2]Támogatás!F153</f>
        <v>0</v>
      </c>
      <c r="G141" s="700"/>
      <c r="H141" s="700"/>
      <c r="I141" s="765">
        <f>[1]Igazgatás!I167+[1]Községgazd!I154+[1]Vagyongazd!I141+[1]Közút!I141+[1]Sport!I143+[1]Közművelődés!I178+[1]Támogatás!I155</f>
        <v>0</v>
      </c>
      <c r="J141" s="259">
        <f>Igazgatás!J167+Községgazd!J154+Vagyongazd!J141+Közút!J141+Sport!J143+Közművelődés!J178+Támogatás!J155</f>
        <v>0</v>
      </c>
      <c r="K141" s="158">
        <f>Igazgatás!K167+Községgazd!K154+Vagyongazd!K141+Közút!K141+Sport!K143+Közművelődés!K178+Támogatás!K155</f>
        <v>0</v>
      </c>
      <c r="L141" s="166">
        <f>Igazgatás!L167+Községgazd!L154+Vagyongazd!L141+Közút!L141+Sport!L143+Közművelődés!L178+Támogatás!L155</f>
        <v>0</v>
      </c>
      <c r="M141" s="74">
        <f>Igazgatás!M167+Községgazd!P154+Vagyongazd!M141+Közút!M141+Sport!M143+Közművelődés!O178+Támogatás!T155</f>
        <v>0</v>
      </c>
      <c r="N141" s="1">
        <f>Igazgatás!N167+Községgazd!Q154+Vagyongazd!N141+Közút!N141+Sport!N143+Közművelődés!P178+Támogatás!U155</f>
        <v>0</v>
      </c>
      <c r="O141" s="1">
        <f>Igazgatás!O167+Községgazd!R154+Vagyongazd!O141+Közút!O141+Sport!O143+Közművelődés!Q178+Támogatás!V155</f>
        <v>0</v>
      </c>
      <c r="P141" s="1">
        <f>Igazgatás!P167+Községgazd!S154+Vagyongazd!P141+Közút!P141+Sport!P143+Közművelődés!R178+Támogatás!W155</f>
        <v>0</v>
      </c>
      <c r="Q141" s="1">
        <f>Igazgatás!Q167+Községgazd!T154+Vagyongazd!Q141+Közút!Q141+Sport!Q143+Közművelődés!S178+Támogatás!X155</f>
        <v>0</v>
      </c>
      <c r="R141" s="80">
        <f>Igazgatás!R167+Községgazd!U154+Vagyongazd!R141+Közút!R141+Sport!R143+Közművelődés!T178+Támogatás!Y155</f>
        <v>0</v>
      </c>
      <c r="S141" s="1">
        <f>Igazgatás!S167+Községgazd!V154+Vagyongazd!S141+Közút!S141+Sport!S143+Közművelődés!U178+Támogatás!Z155</f>
        <v>0</v>
      </c>
      <c r="T141" s="42">
        <f>Igazgatás!T167+Községgazd!W154+Vagyongazd!T141+Közút!T141+Sport!T143+Közművelődés!V178+Támogatás!AA155</f>
        <v>0</v>
      </c>
      <c r="U141" s="80">
        <f>Igazgatás!U167+Községgazd!X154+Vagyongazd!U141+Közút!U141+Sport!U143+Közművelődés!W178+Támogatás!AB155</f>
        <v>0</v>
      </c>
      <c r="V141" s="80">
        <f>Igazgatás!V167+Községgazd!Y154+Vagyongazd!V141+Közút!V141+Sport!V143+Közművelődés!X178+Támogatás!AC155</f>
        <v>0</v>
      </c>
      <c r="W141" s="44">
        <f>Igazgatás!W167+Községgazd!Z154+Vagyongazd!W141+Közút!W141+Sport!W143+Közművelődés!Y178+Támogatás!AD155</f>
        <v>0</v>
      </c>
      <c r="X141" s="718">
        <f>Igazgatás!X167+Községgazd!AA154+Vagyongazd!X141+Közút!X141+Sport!X143+Közművelődés!Z178+Támogatás!AE155</f>
        <v>0</v>
      </c>
    </row>
    <row r="142" spans="1:24" ht="25.5" hidden="1" customHeight="1" x14ac:dyDescent="0.25">
      <c r="B142" s="55"/>
      <c r="C142" s="2"/>
      <c r="D142" s="851" t="s">
        <v>539</v>
      </c>
      <c r="E142" s="851"/>
      <c r="F142" s="692">
        <f>[2]Igazgatás!F167+[2]Községgazd!F155+[2]Vagyongazd!F142+[2]Közút!F142+[2]Sport!F144+[2]Közművelődés!F177+[2]Támogatás!F154</f>
        <v>0</v>
      </c>
      <c r="G142" s="700"/>
      <c r="H142" s="700"/>
      <c r="I142" s="765">
        <f>[1]Igazgatás!I168+[1]Községgazd!I155+[1]Vagyongazd!I142+[1]Közút!I142+[1]Sport!I144+[1]Közművelődés!I179+[1]Támogatás!I156</f>
        <v>0</v>
      </c>
      <c r="J142" s="259">
        <f>Igazgatás!J168+Községgazd!J155+Vagyongazd!J142+Közút!J142+Sport!J144+Közművelődés!J179+Támogatás!J156</f>
        <v>0</v>
      </c>
      <c r="K142" s="158">
        <f>Igazgatás!K168+Községgazd!K155+Vagyongazd!K142+Közút!K142+Sport!K144+Közművelődés!K179+Támogatás!K156</f>
        <v>0</v>
      </c>
      <c r="L142" s="166">
        <f>Igazgatás!L168+Községgazd!L155+Vagyongazd!L142+Közút!L142+Sport!L144+Közművelődés!L179+Támogatás!L156</f>
        <v>0</v>
      </c>
      <c r="M142" s="74">
        <f>Igazgatás!M168+Községgazd!P155+Vagyongazd!M142+Közút!M142+Sport!M144+Közművelődés!O179+Támogatás!T156</f>
        <v>0</v>
      </c>
      <c r="N142" s="1">
        <f>Igazgatás!N168+Községgazd!Q155+Vagyongazd!N142+Közút!N142+Sport!N144+Közművelődés!P179+Támogatás!U156</f>
        <v>0</v>
      </c>
      <c r="O142" s="1">
        <f>Igazgatás!O168+Községgazd!R155+Vagyongazd!O142+Közút!O142+Sport!O144+Közművelődés!Q179+Támogatás!V156</f>
        <v>0</v>
      </c>
      <c r="P142" s="1">
        <f>Igazgatás!P168+Községgazd!S155+Vagyongazd!P142+Közút!P142+Sport!P144+Közművelődés!R179+Támogatás!W156</f>
        <v>0</v>
      </c>
      <c r="Q142" s="1">
        <f>Igazgatás!Q168+Községgazd!T155+Vagyongazd!Q142+Közút!Q142+Sport!Q144+Közművelődés!S179+Támogatás!X156</f>
        <v>0</v>
      </c>
      <c r="R142" s="80">
        <f>Igazgatás!R168+Községgazd!U155+Vagyongazd!R142+Közút!R142+Sport!R144+Közművelődés!T179+Támogatás!Y156</f>
        <v>0</v>
      </c>
      <c r="S142" s="1">
        <f>Igazgatás!S168+Községgazd!V155+Vagyongazd!S142+Közút!S142+Sport!S144+Közművelődés!U179+Támogatás!Z156</f>
        <v>0</v>
      </c>
      <c r="T142" s="42">
        <f>Igazgatás!T168+Községgazd!W155+Vagyongazd!T142+Közút!T142+Sport!T144+Közművelődés!V179+Támogatás!AA156</f>
        <v>0</v>
      </c>
      <c r="U142" s="80">
        <f>Igazgatás!U168+Községgazd!X155+Vagyongazd!U142+Közút!U142+Sport!U144+Közművelődés!W179+Támogatás!AB156</f>
        <v>0</v>
      </c>
      <c r="V142" s="80">
        <f>Igazgatás!V168+Községgazd!Y155+Vagyongazd!V142+Közút!V142+Sport!V144+Közművelődés!X179+Támogatás!AC156</f>
        <v>0</v>
      </c>
      <c r="W142" s="44">
        <f>Igazgatás!W168+Községgazd!Z155+Vagyongazd!W142+Közút!W142+Sport!W144+Közművelődés!Y179+Támogatás!AD156</f>
        <v>0</v>
      </c>
      <c r="X142" s="718">
        <f>Igazgatás!X168+Községgazd!AA155+Vagyongazd!X142+Közút!X142+Sport!X144+Közművelődés!Z179+Támogatás!AE156</f>
        <v>0</v>
      </c>
    </row>
    <row r="143" spans="1:24" hidden="1" x14ac:dyDescent="0.25">
      <c r="B143" s="55"/>
      <c r="C143" s="2"/>
      <c r="D143" s="850" t="s">
        <v>365</v>
      </c>
      <c r="E143" s="850"/>
      <c r="F143" s="692">
        <f>[2]Igazgatás!F168+[2]Községgazd!F156+[2]Vagyongazd!F143+[2]Közút!F143+[2]Sport!F145+[2]Közművelődés!F178+[2]Támogatás!F155</f>
        <v>0</v>
      </c>
      <c r="G143" s="700"/>
      <c r="H143" s="700"/>
      <c r="I143" s="765">
        <f>[1]Igazgatás!I169+[1]Községgazd!I156+[1]Vagyongazd!I143+[1]Közút!I143+[1]Sport!I145+[1]Közművelődés!I180+[1]Támogatás!I157</f>
        <v>0</v>
      </c>
      <c r="J143" s="249">
        <f>Igazgatás!J169+Községgazd!J156+Vagyongazd!J143+Közút!J143+Sport!J145+Közművelődés!J180+Támogatás!J157</f>
        <v>0</v>
      </c>
      <c r="K143" s="148">
        <f>Igazgatás!K169+Községgazd!K156+Vagyongazd!K143+Közút!K143+Sport!K145+Közművelődés!K180+Támogatás!K157</f>
        <v>0</v>
      </c>
      <c r="L143" s="166">
        <f>Igazgatás!L169+Községgazd!L156+Vagyongazd!L143+Közút!L143+Sport!L145+Közművelődés!L180+Támogatás!L157</f>
        <v>0</v>
      </c>
      <c r="M143" s="74">
        <f>Igazgatás!M169+Községgazd!P156+Vagyongazd!M143+Közút!M143+Sport!M145+Közművelődés!O180+Támogatás!T157</f>
        <v>0</v>
      </c>
      <c r="N143" s="1">
        <f>Igazgatás!N169+Községgazd!Q156+Vagyongazd!N143+Közút!N143+Sport!N145+Közművelődés!P180+Támogatás!U157</f>
        <v>0</v>
      </c>
      <c r="O143" s="1">
        <f>Igazgatás!O169+Községgazd!R156+Vagyongazd!O143+Közút!O143+Sport!O145+Közművelődés!Q180+Támogatás!V157</f>
        <v>0</v>
      </c>
      <c r="P143" s="1">
        <f>Igazgatás!P169+Községgazd!S156+Vagyongazd!P143+Közút!P143+Sport!P145+Közművelődés!R180+Támogatás!W157</f>
        <v>0</v>
      </c>
      <c r="Q143" s="1">
        <f>Igazgatás!Q169+Községgazd!T156+Vagyongazd!Q143+Közút!Q143+Sport!Q145+Közművelődés!S180+Támogatás!X157</f>
        <v>0</v>
      </c>
      <c r="R143" s="80">
        <f>Igazgatás!R169+Községgazd!U156+Vagyongazd!R143+Közút!R143+Sport!R145+Közművelődés!T180+Támogatás!Y157</f>
        <v>0</v>
      </c>
      <c r="S143" s="1">
        <f>Igazgatás!S169+Községgazd!V156+Vagyongazd!S143+Közút!S143+Sport!S145+Közművelődés!U180+Támogatás!Z157</f>
        <v>0</v>
      </c>
      <c r="T143" s="42">
        <f>Igazgatás!T169+Községgazd!W156+Vagyongazd!T143+Közút!T143+Sport!T145+Közművelődés!V180+Támogatás!AA157</f>
        <v>0</v>
      </c>
      <c r="U143" s="80">
        <f>Igazgatás!U169+Községgazd!X156+Vagyongazd!U143+Közút!U143+Sport!U145+Közművelődés!W180+Támogatás!AB157</f>
        <v>0</v>
      </c>
      <c r="V143" s="80">
        <f>Igazgatás!V169+Községgazd!Y156+Vagyongazd!V143+Közút!V143+Sport!V145+Közművelődés!X180+Támogatás!AC157</f>
        <v>0</v>
      </c>
      <c r="W143" s="44">
        <f>Igazgatás!W169+Községgazd!Z156+Vagyongazd!W143+Közút!W143+Sport!W145+Közművelődés!Y180+Támogatás!AD157</f>
        <v>0</v>
      </c>
      <c r="X143" s="718">
        <f>Igazgatás!X169+Községgazd!AA156+Vagyongazd!X143+Közút!X143+Sport!X145+Közművelődés!Z180+Támogatás!AE157</f>
        <v>0</v>
      </c>
    </row>
    <row r="144" spans="1:24" ht="25.5" hidden="1" customHeight="1" x14ac:dyDescent="0.25">
      <c r="B144" s="55"/>
      <c r="C144" s="2"/>
      <c r="D144" s="851" t="s">
        <v>542</v>
      </c>
      <c r="E144" s="851"/>
      <c r="F144" s="692">
        <f>[2]Igazgatás!F169+[2]Községgazd!F157+[2]Vagyongazd!F144+[2]Közút!F144+[2]Sport!F146+[2]Közművelődés!F179+[2]Támogatás!F156</f>
        <v>0</v>
      </c>
      <c r="G144" s="700"/>
      <c r="H144" s="700"/>
      <c r="I144" s="765">
        <f>[1]Igazgatás!I170+[1]Községgazd!I157+[1]Vagyongazd!I144+[1]Közút!I144+[1]Sport!I146+[1]Közművelődés!I181+[1]Támogatás!I158</f>
        <v>0</v>
      </c>
      <c r="J144" s="259">
        <f>Igazgatás!J170+Községgazd!J157+Vagyongazd!J144+Közút!J144+Sport!J146+Közművelődés!J181+Támogatás!J158</f>
        <v>0</v>
      </c>
      <c r="K144" s="158">
        <f>Igazgatás!K170+Községgazd!K157+Vagyongazd!K144+Közút!K144+Sport!K146+Közművelődés!K181+Támogatás!K158</f>
        <v>0</v>
      </c>
      <c r="L144" s="166">
        <f>Igazgatás!L170+Községgazd!L157+Vagyongazd!L144+Közút!L144+Sport!L146+Közművelődés!L181+Támogatás!L158</f>
        <v>0</v>
      </c>
      <c r="M144" s="74">
        <f>Igazgatás!M170+Községgazd!P157+Vagyongazd!M144+Közút!M144+Sport!M146+Közművelődés!O181+Támogatás!T158</f>
        <v>0</v>
      </c>
      <c r="N144" s="1">
        <f>Igazgatás!N170+Községgazd!Q157+Vagyongazd!N144+Közút!N144+Sport!N146+Közművelődés!P181+Támogatás!U158</f>
        <v>0</v>
      </c>
      <c r="O144" s="1">
        <f>Igazgatás!O170+Községgazd!R157+Vagyongazd!O144+Közút!O144+Sport!O146+Közművelődés!Q181+Támogatás!V158</f>
        <v>0</v>
      </c>
      <c r="P144" s="1">
        <f>Igazgatás!P170+Községgazd!S157+Vagyongazd!P144+Közút!P144+Sport!P146+Közművelődés!R181+Támogatás!W158</f>
        <v>0</v>
      </c>
      <c r="Q144" s="1">
        <f>Igazgatás!Q170+Községgazd!T157+Vagyongazd!Q144+Közút!Q144+Sport!Q146+Közművelődés!S181+Támogatás!X158</f>
        <v>0</v>
      </c>
      <c r="R144" s="80">
        <f>Igazgatás!R170+Községgazd!U157+Vagyongazd!R144+Közút!R144+Sport!R146+Közművelődés!T181+Támogatás!Y158</f>
        <v>0</v>
      </c>
      <c r="S144" s="1">
        <f>Igazgatás!S170+Községgazd!V157+Vagyongazd!S144+Közút!S144+Sport!S146+Közművelődés!U181+Támogatás!Z158</f>
        <v>0</v>
      </c>
      <c r="T144" s="42">
        <f>Igazgatás!T170+Községgazd!W157+Vagyongazd!T144+Közút!T144+Sport!T146+Közművelődés!V181+Támogatás!AA158</f>
        <v>0</v>
      </c>
      <c r="U144" s="80">
        <f>Igazgatás!U170+Községgazd!X157+Vagyongazd!U144+Közút!U144+Sport!U146+Közművelődés!W181+Támogatás!AB158</f>
        <v>0</v>
      </c>
      <c r="V144" s="80">
        <f>Igazgatás!V170+Községgazd!Y157+Vagyongazd!V144+Közút!V144+Sport!V146+Közművelődés!X181+Támogatás!AC158</f>
        <v>0</v>
      </c>
      <c r="W144" s="44">
        <f>Igazgatás!W170+Községgazd!Z157+Vagyongazd!W144+Közút!W144+Sport!W146+Közművelődés!Y181+Támogatás!AD158</f>
        <v>0</v>
      </c>
      <c r="X144" s="718">
        <f>Igazgatás!X170+Községgazd!AA157+Vagyongazd!X144+Közút!X144+Sport!X146+Közművelődés!Z181+Támogatás!AE158</f>
        <v>0</v>
      </c>
    </row>
    <row r="145" spans="1:24" hidden="1" x14ac:dyDescent="0.25">
      <c r="B145" s="55"/>
      <c r="C145" s="2"/>
      <c r="D145" s="850" t="s">
        <v>543</v>
      </c>
      <c r="E145" s="850"/>
      <c r="F145" s="692">
        <f>[2]Igazgatás!F170+[2]Községgazd!F158+[2]Vagyongazd!F145+[2]Közút!F145+[2]Sport!F147+[2]Közművelődés!F180+[2]Támogatás!F157</f>
        <v>0</v>
      </c>
      <c r="G145" s="700"/>
      <c r="H145" s="700"/>
      <c r="I145" s="765">
        <f>[1]Igazgatás!I171+[1]Községgazd!I158+[1]Vagyongazd!I145+[1]Közút!I145+[1]Sport!I147+[1]Közművelődés!I182+[1]Támogatás!I159</f>
        <v>0</v>
      </c>
      <c r="J145" s="249">
        <f>Igazgatás!J171+Községgazd!J158+Vagyongazd!J145+Közút!J145+Sport!J147+Közművelődés!J182+Támogatás!J159</f>
        <v>0</v>
      </c>
      <c r="K145" s="148">
        <f>Igazgatás!K171+Községgazd!K158+Vagyongazd!K145+Közút!K145+Sport!K147+Közművelődés!K182+Támogatás!K159</f>
        <v>0</v>
      </c>
      <c r="L145" s="166">
        <f>Igazgatás!L171+Községgazd!L158+Vagyongazd!L145+Közút!L145+Sport!L147+Közművelődés!L182+Támogatás!L159</f>
        <v>0</v>
      </c>
      <c r="M145" s="74">
        <f>Igazgatás!M171+Községgazd!P158+Vagyongazd!M145+Közút!M145+Sport!M147+Közművelődés!O182+Támogatás!T159</f>
        <v>0</v>
      </c>
      <c r="N145" s="1">
        <f>Igazgatás!N171+Községgazd!Q158+Vagyongazd!N145+Közút!N145+Sport!N147+Közművelődés!P182+Támogatás!U159</f>
        <v>0</v>
      </c>
      <c r="O145" s="1">
        <f>Igazgatás!O171+Községgazd!R158+Vagyongazd!O145+Közút!O145+Sport!O147+Közművelődés!Q182+Támogatás!V159</f>
        <v>0</v>
      </c>
      <c r="P145" s="1">
        <f>Igazgatás!P171+Községgazd!S158+Vagyongazd!P145+Közút!P145+Sport!P147+Közművelődés!R182+Támogatás!W159</f>
        <v>0</v>
      </c>
      <c r="Q145" s="1">
        <f>Igazgatás!Q171+Községgazd!T158+Vagyongazd!Q145+Közút!Q145+Sport!Q147+Közművelődés!S182+Támogatás!X159</f>
        <v>0</v>
      </c>
      <c r="R145" s="80">
        <f>Igazgatás!R171+Községgazd!U158+Vagyongazd!R145+Közút!R145+Sport!R147+Közművelődés!T182+Támogatás!Y159</f>
        <v>0</v>
      </c>
      <c r="S145" s="1">
        <f>Igazgatás!S171+Községgazd!V158+Vagyongazd!S145+Közút!S145+Sport!S147+Közművelődés!U182+Támogatás!Z159</f>
        <v>0</v>
      </c>
      <c r="T145" s="42">
        <f>Igazgatás!T171+Községgazd!W158+Vagyongazd!T145+Közút!T145+Sport!T147+Közművelődés!V182+Támogatás!AA159</f>
        <v>0</v>
      </c>
      <c r="U145" s="80">
        <f>Igazgatás!U171+Községgazd!X158+Vagyongazd!U145+Közút!U145+Sport!U147+Közművelődés!W182+Támogatás!AB159</f>
        <v>0</v>
      </c>
      <c r="V145" s="80">
        <f>Igazgatás!V171+Községgazd!Y158+Vagyongazd!V145+Közút!V145+Sport!V147+Közművelődés!X182+Támogatás!AC159</f>
        <v>0</v>
      </c>
      <c r="W145" s="44">
        <f>Igazgatás!W171+Községgazd!Z158+Vagyongazd!W145+Közút!W145+Sport!W147+Közművelődés!Y182+Támogatás!AD159</f>
        <v>0</v>
      </c>
      <c r="X145" s="718">
        <f>Igazgatás!X171+Községgazd!AA158+Vagyongazd!X145+Közút!X145+Sport!X147+Közművelődés!Z182+Támogatás!AE159</f>
        <v>0</v>
      </c>
    </row>
    <row r="146" spans="1:24" s="41" customFormat="1" ht="15.75" thickBot="1" x14ac:dyDescent="0.3">
      <c r="A146" s="125" t="s">
        <v>243</v>
      </c>
      <c r="B146" s="134" t="s">
        <v>671</v>
      </c>
      <c r="C146" s="917" t="s">
        <v>244</v>
      </c>
      <c r="D146" s="918"/>
      <c r="E146" s="918"/>
      <c r="F146" s="689">
        <v>10093693</v>
      </c>
      <c r="G146" s="707">
        <v>11344348</v>
      </c>
      <c r="H146" s="707">
        <v>7542536</v>
      </c>
      <c r="I146" s="767">
        <f>[1]Igazgatás!I172+[1]Községgazd!I159+[1]Vagyongazd!I146+[1]Közút!I146+[1]Sport!I148+[1]Közművelődés!I183+[1]Támogatás!I160</f>
        <v>2741785</v>
      </c>
      <c r="J146" s="261">
        <f>Igazgatás!J172+Községgazd!J159+Vagyongazd!J146+Közút!J146+Sport!J148+Közművelődés!J183+Támogatás!J160</f>
        <v>3035203</v>
      </c>
      <c r="K146" s="160">
        <f>Igazgatás!K172+Községgazd!K159+Vagyongazd!K146+Közút!K146+Sport!K148+Közművelődés!K183+Támogatás!K160</f>
        <v>0</v>
      </c>
      <c r="L146" s="169">
        <f>Igazgatás!L172+Községgazd!L159+Vagyongazd!L146+Közút!L146+Sport!L148+Közművelődés!L183+Támogatás!L160</f>
        <v>3035203</v>
      </c>
      <c r="M146" s="108">
        <f>Igazgatás!M172+Községgazd!P159+Vagyongazd!M146+Közút!M146+Sport!M148+Közművelődés!O183+Támogatás!T160</f>
        <v>-196121</v>
      </c>
      <c r="N146" s="109">
        <f>Igazgatás!N172+Községgazd!Q159+Vagyongazd!N146+Közút!N146+Sport!N148+Közművelődés!P183+Támogatás!U160</f>
        <v>0</v>
      </c>
      <c r="O146" s="109">
        <f>Igazgatás!O172+Községgazd!R159+Vagyongazd!O146+Közút!O146+Sport!O148+Közművelődés!Q183+Támogatás!V160</f>
        <v>0</v>
      </c>
      <c r="P146" s="109">
        <f>Igazgatás!P172+Községgazd!S159+Vagyongazd!P146+Közút!P146+Sport!P148+Közművelődés!R183+Támogatás!W160</f>
        <v>0</v>
      </c>
      <c r="Q146" s="109">
        <f>Igazgatás!Q172+Községgazd!T159+Vagyongazd!Q146+Közút!Q146+Sport!Q148+Közművelődés!S183+Támogatás!X160</f>
        <v>64848</v>
      </c>
      <c r="R146" s="112">
        <f>Igazgatás!R172+Községgazd!U159+Vagyongazd!R146+Közút!R146+Sport!R148+Közművelődés!T183+Támogatás!Y160</f>
        <v>586943</v>
      </c>
      <c r="S146" s="109">
        <f>Igazgatás!S172+Községgazd!V159+Vagyongazd!S146+Közút!S146+Sport!S148+Közművelődés!U183+Támogatás!Z160</f>
        <v>-37342</v>
      </c>
      <c r="T146" s="111">
        <f>Igazgatás!T172+Községgazd!W159+Vagyongazd!T146+Közút!T146+Sport!T148+Közművelődés!V183+Támogatás!AA160</f>
        <v>109679</v>
      </c>
      <c r="U146" s="112">
        <f>Igazgatás!U172+Községgazd!X159+Vagyongazd!U146+Közút!U146+Sport!U148+Közművelődés!W183+Támogatás!AB160</f>
        <v>-851477</v>
      </c>
      <c r="V146" s="112">
        <f>Igazgatás!V172+Községgazd!Y159+Vagyongazd!V146+Közút!V146+Sport!V148+Közművelődés!X183+Támogatás!AC160</f>
        <v>0</v>
      </c>
      <c r="W146" s="113">
        <f>Igazgatás!W172+Községgazd!Z159+Vagyongazd!W146+Közút!W146+Sport!W148+Közművelődés!Y183+Támogatás!AD160</f>
        <v>-1340595</v>
      </c>
      <c r="X146" s="732">
        <f>Igazgatás!X172+Községgazd!AA159+Vagyongazd!X146+Közút!X146+Sport!X148+Közművelődés!Z183+Támogatás!AE160</f>
        <v>5117596</v>
      </c>
    </row>
    <row r="147" spans="1:24" ht="15.75" thickBot="1" x14ac:dyDescent="0.3">
      <c r="B147" s="99" t="s">
        <v>245</v>
      </c>
      <c r="C147" s="877" t="s">
        <v>246</v>
      </c>
      <c r="D147" s="878"/>
      <c r="E147" s="878"/>
      <c r="F147" s="686">
        <f>[2]Igazgatás!F175+[2]Községgazd!F160+[2]Vagyongazd!F147+[2]Közút!F147+[2]Sport!F149+[2]Közművelődés!F182+[2]Támogatás!F159</f>
        <v>550000</v>
      </c>
      <c r="G147" s="698">
        <f>G153+G156</f>
        <v>733186</v>
      </c>
      <c r="H147" s="698">
        <f>H153+H156</f>
        <v>744830</v>
      </c>
      <c r="I147" s="760">
        <f>[1]Igazgatás!I176+[1]Községgazd!I160+[1]Vagyongazd!I147+[1]Közút!I147+[1]Sport!I149+[1]Közművelődés!I184+[1]Támogatás!I161</f>
        <v>1744830</v>
      </c>
      <c r="J147" s="252">
        <f>Igazgatás!J176+Községgazd!J160+Vagyongazd!J147+Közút!J147+Sport!J149+Közművelődés!J184+Támogatás!J161</f>
        <v>1744830</v>
      </c>
      <c r="K147" s="151">
        <f>Igazgatás!K176+Községgazd!K160+Vagyongazd!K147+Közút!K147+Sport!K149+Közművelődés!K184+Támogatás!K161</f>
        <v>0</v>
      </c>
      <c r="L147" s="163">
        <f>Igazgatás!L176+Községgazd!L160+Vagyongazd!L147+Közút!L147+Sport!L149+Közművelődés!L184+Támogatás!L161</f>
        <v>1744830</v>
      </c>
      <c r="M147" s="85">
        <f>Igazgatás!M176+Községgazd!P160+Vagyongazd!M147+Közút!M147+Sport!M149+Közművelődés!O184+Támogatás!T161</f>
        <v>47390</v>
      </c>
      <c r="N147" s="86">
        <f>Igazgatás!N176+Községgazd!Q160+Vagyongazd!N147+Közút!N147+Sport!N149+Közművelődés!P184+Támogatás!U161</f>
        <v>28325</v>
      </c>
      <c r="O147" s="86">
        <f>Igazgatás!O176+Községgazd!R160+Vagyongazd!O147+Közút!O147+Sport!O149+Közművelődés!Q184+Támogatás!V161</f>
        <v>166363</v>
      </c>
      <c r="P147" s="86">
        <f>Igazgatás!P176+Községgazd!S160+Vagyongazd!P147+Közút!P147+Sport!P149+Közművelődés!R184+Támogatás!W161</f>
        <v>435</v>
      </c>
      <c r="Q147" s="86">
        <f>Igazgatás!Q176+Községgazd!T160+Vagyongazd!Q147+Közút!Q147+Sport!Q149+Közművelődés!S184+Támogatás!X161</f>
        <v>322462</v>
      </c>
      <c r="R147" s="89">
        <f>Igazgatás!R176+Községgazd!U160+Vagyongazd!R147+Közút!R147+Sport!R149+Közművelődés!T184+Támogatás!Y161</f>
        <v>159990</v>
      </c>
      <c r="S147" s="86">
        <f>Igazgatás!S176+Községgazd!V160+Vagyongazd!S147+Közút!S147+Sport!S149+Közművelődés!U184+Támogatás!Z161</f>
        <v>5330</v>
      </c>
      <c r="T147" s="88">
        <f>Igazgatás!T176+Községgazd!W160+Vagyongazd!T147+Közút!T147+Sport!T149+Közművelődés!V184+Támogatás!AA161</f>
        <v>10645</v>
      </c>
      <c r="U147" s="89">
        <f>Igazgatás!U176+Községgazd!X160+Vagyongazd!U147+Közút!U147+Sport!U149+Közművelődés!W184+Támogatás!AB161</f>
        <v>999</v>
      </c>
      <c r="V147" s="89">
        <f>Igazgatás!V176+Községgazd!Y160+Vagyongazd!V147+Közút!V147+Sport!V149+Közművelődés!X184+Támogatás!AC161</f>
        <v>0</v>
      </c>
      <c r="W147" s="90">
        <f>Igazgatás!W176+Községgazd!Z160+Vagyongazd!W147+Közút!W147+Sport!W149+Közművelődés!Y184+Támogatás!AD161</f>
        <v>0</v>
      </c>
      <c r="X147" s="728">
        <f>Igazgatás!X176+Községgazd!AA160+Vagyongazd!X147+Közút!X147+Sport!X149+Közművelődés!Z184+Támogatás!AE161</f>
        <v>1000000</v>
      </c>
    </row>
    <row r="148" spans="1:24" s="18" customFormat="1" x14ac:dyDescent="0.25">
      <c r="A148" s="125" t="s">
        <v>247</v>
      </c>
      <c r="B148" s="114" t="s">
        <v>672</v>
      </c>
      <c r="C148" s="900" t="s">
        <v>248</v>
      </c>
      <c r="D148" s="901"/>
      <c r="E148" s="901"/>
      <c r="F148" s="688">
        <f>[2]Igazgatás!F176+[2]Községgazd!F161+[2]Vagyongazd!F148+[2]Közút!F148+[2]Sport!F150+[2]Közművelődés!F183+[2]Támogatás!F160</f>
        <v>0</v>
      </c>
      <c r="G148" s="702"/>
      <c r="H148" s="702"/>
      <c r="I148" s="763">
        <f>[1]Igazgatás!I177+[1]Községgazd!I161+[1]Vagyongazd!I148+[1]Közút!I148+[1]Sport!I150+[1]Közművelődés!I185+[1]Támogatás!I162</f>
        <v>0</v>
      </c>
      <c r="J148" s="248">
        <f>Igazgatás!J177+Községgazd!J161+Vagyongazd!J148+Közút!J148+Sport!J150+Közművelődés!J185+Támogatás!J162</f>
        <v>0</v>
      </c>
      <c r="K148" s="147">
        <f>Igazgatás!K177+Községgazd!K161+Vagyongazd!K148+Közút!K148+Sport!K150+Közművelődés!K185+Támogatás!K162</f>
        <v>0</v>
      </c>
      <c r="L148" s="165">
        <f>Igazgatás!L177+Községgazd!L161+Vagyongazd!L148+Közút!L148+Sport!L150+Közművelődés!L185+Támogatás!L162</f>
        <v>0</v>
      </c>
      <c r="M148" s="93">
        <f>Igazgatás!M177+Községgazd!P161+Vagyongazd!M148+Közút!M148+Sport!M150+Közművelődés!O185+Támogatás!T162</f>
        <v>0</v>
      </c>
      <c r="N148" s="94">
        <f>Igazgatás!N177+Községgazd!Q161+Vagyongazd!N148+Közút!N148+Sport!N150+Közművelődés!P185+Támogatás!U162</f>
        <v>0</v>
      </c>
      <c r="O148" s="94">
        <f>Igazgatás!O177+Községgazd!R161+Vagyongazd!O148+Közút!O148+Sport!O150+Közművelődés!Q185+Támogatás!V162</f>
        <v>0</v>
      </c>
      <c r="P148" s="94">
        <f>Igazgatás!P177+Községgazd!S161+Vagyongazd!P148+Közút!P148+Sport!P150+Közművelődés!R185+Támogatás!W162</f>
        <v>0</v>
      </c>
      <c r="Q148" s="94">
        <f>Igazgatás!Q177+Községgazd!T161+Vagyongazd!Q148+Közút!Q148+Sport!Q150+Közművelődés!S185+Támogatás!X162</f>
        <v>0</v>
      </c>
      <c r="R148" s="97">
        <f>Igazgatás!R177+Községgazd!U161+Vagyongazd!R148+Közút!R148+Sport!R150+Közművelődés!T185+Támogatás!Y162</f>
        <v>0</v>
      </c>
      <c r="S148" s="94">
        <f>Igazgatás!S177+Községgazd!V161+Vagyongazd!S148+Közút!S148+Sport!S150+Közművelődés!U185+Támogatás!Z162</f>
        <v>0</v>
      </c>
      <c r="T148" s="96">
        <f>Igazgatás!T177+Községgazd!W161+Vagyongazd!T148+Közút!T148+Sport!T150+Közművelődés!V185+Támogatás!AA162</f>
        <v>0</v>
      </c>
      <c r="U148" s="97">
        <f>Igazgatás!U177+Községgazd!X161+Vagyongazd!U148+Közút!U148+Sport!U150+Közművelődés!W185+Támogatás!AB162</f>
        <v>0</v>
      </c>
      <c r="V148" s="97">
        <f>Igazgatás!V177+Községgazd!Y161+Vagyongazd!V148+Közút!V148+Sport!V150+Közművelődés!X185+Támogatás!AC162</f>
        <v>0</v>
      </c>
      <c r="W148" s="98">
        <f>Igazgatás!W177+Községgazd!Z161+Vagyongazd!W148+Közút!W148+Sport!W150+Közművelődés!Y185+Támogatás!AD162</f>
        <v>0</v>
      </c>
      <c r="X148" s="731">
        <f>Igazgatás!X177+Községgazd!AA161+Vagyongazd!X148+Közút!X148+Sport!X150+Közművelődés!Z185+Támogatás!AE162</f>
        <v>0</v>
      </c>
    </row>
    <row r="149" spans="1:24" s="18" customFormat="1" x14ac:dyDescent="0.25">
      <c r="A149" s="125" t="s">
        <v>249</v>
      </c>
      <c r="B149" s="91" t="s">
        <v>673</v>
      </c>
      <c r="C149" s="873" t="s">
        <v>250</v>
      </c>
      <c r="D149" s="874"/>
      <c r="E149" s="874"/>
      <c r="F149" s="688">
        <f>[2]Igazgatás!F177+[2]Községgazd!F162+[2]Vagyongazd!F149+[2]Közút!F149+[2]Sport!F151+[2]Közművelődés!F184+[2]Támogatás!F161</f>
        <v>0</v>
      </c>
      <c r="G149" s="703"/>
      <c r="H149" s="703"/>
      <c r="I149" s="763">
        <f>[1]Igazgatás!I178+[1]Községgazd!I162+[1]Vagyongazd!I149+[1]Közút!I149+[1]Sport!I151+[1]Közművelődés!I186+[1]Támogatás!I163</f>
        <v>1000000</v>
      </c>
      <c r="J149" s="250">
        <f>Igazgatás!J178+Községgazd!J162+Vagyongazd!J149+Közút!J149+Sport!J151+Közművelődés!J186+Támogatás!J163</f>
        <v>1000000</v>
      </c>
      <c r="K149" s="149">
        <f>Igazgatás!K178+Községgazd!K162+Vagyongazd!K149+Közút!K149+Sport!K151+Közművelődés!K186+Támogatás!K163</f>
        <v>0</v>
      </c>
      <c r="L149" s="165">
        <f>Igazgatás!L178+Községgazd!L162+Vagyongazd!L149+Közút!L149+Sport!L151+Közművelődés!L186+Támogatás!L163</f>
        <v>1000000</v>
      </c>
      <c r="M149" s="93">
        <f>Igazgatás!M178+Községgazd!P162+Vagyongazd!M149+Közút!M149+Sport!M151+Közművelődés!O186+Támogatás!T163</f>
        <v>0</v>
      </c>
      <c r="N149" s="94">
        <f>Igazgatás!N178+Községgazd!Q162+Vagyongazd!N149+Közút!N149+Sport!N151+Közművelődés!P186+Támogatás!U163</f>
        <v>0</v>
      </c>
      <c r="O149" s="94">
        <f>Igazgatás!O178+Községgazd!R162+Vagyongazd!O149+Közút!O149+Sport!O151+Közművelődés!Q186+Támogatás!V163</f>
        <v>0</v>
      </c>
      <c r="P149" s="94">
        <f>Igazgatás!P178+Községgazd!S162+Vagyongazd!P149+Közút!P149+Sport!P151+Közművelődés!R186+Támogatás!W163</f>
        <v>0</v>
      </c>
      <c r="Q149" s="94">
        <f>Igazgatás!Q178+Községgazd!T162+Vagyongazd!Q149+Közút!Q149+Sport!Q151+Közművelődés!S186+Támogatás!X163</f>
        <v>0</v>
      </c>
      <c r="R149" s="97">
        <f>Igazgatás!R178+Községgazd!U162+Vagyongazd!R149+Közút!R149+Sport!R151+Közművelődés!T186+Támogatás!Y163</f>
        <v>0</v>
      </c>
      <c r="S149" s="94">
        <f>Igazgatás!S178+Községgazd!V162+Vagyongazd!S149+Közút!S149+Sport!S151+Közművelődés!U186+Támogatás!Z163</f>
        <v>0</v>
      </c>
      <c r="T149" s="96">
        <f>Igazgatás!T178+Községgazd!W162+Vagyongazd!T149+Közút!T149+Sport!T151+Közművelődés!V186+Támogatás!AA163</f>
        <v>0</v>
      </c>
      <c r="U149" s="97">
        <f>Igazgatás!U178+Községgazd!X162+Vagyongazd!U149+Közút!U149+Sport!U151+Közművelődés!W186+Támogatás!AB163</f>
        <v>0</v>
      </c>
      <c r="V149" s="97">
        <f>Igazgatás!V178+Községgazd!Y162+Vagyongazd!V149+Közút!V149+Sport!V151+Közművelődés!X186+Támogatás!AC163</f>
        <v>0</v>
      </c>
      <c r="W149" s="98">
        <f>Igazgatás!W178+Községgazd!Z162+Vagyongazd!W149+Közút!W149+Sport!W151+Közművelődés!Y186+Támogatás!AD163</f>
        <v>0</v>
      </c>
      <c r="X149" s="731">
        <f>Igazgatás!X178+Községgazd!AA162+Vagyongazd!X149+Közút!X149+Sport!X151+Közművelődés!Z186+Támogatás!AE163</f>
        <v>1000000</v>
      </c>
    </row>
    <row r="150" spans="1:24" x14ac:dyDescent="0.25">
      <c r="B150" s="55"/>
      <c r="C150" s="2"/>
      <c r="D150" s="850" t="s">
        <v>250</v>
      </c>
      <c r="E150" s="850"/>
      <c r="F150" s="692">
        <f>[2]Igazgatás!F178+[2]Községgazd!F163+[2]Vagyongazd!F150+[2]Közút!F150+[2]Sport!F152+[2]Közművelődés!F185+[2]Támogatás!F162</f>
        <v>0</v>
      </c>
      <c r="G150" s="700"/>
      <c r="H150" s="700"/>
      <c r="I150" s="765">
        <f>[1]Igazgatás!I179+[1]Községgazd!I163+[1]Vagyongazd!I150+[1]Közút!I150+[1]Sport!I152+[1]Közművelődés!I187+[1]Támogatás!I164</f>
        <v>1000000</v>
      </c>
      <c r="J150" s="249">
        <f>Igazgatás!J179+Községgazd!J163+Vagyongazd!J150+Közút!J150+Sport!J152+Közművelődés!J187+Támogatás!J164</f>
        <v>1000000</v>
      </c>
      <c r="K150" s="148">
        <f>Igazgatás!K179+Községgazd!K163+Vagyongazd!K150+Közút!K150+Sport!K152+Közművelődés!K187+Támogatás!K164</f>
        <v>0</v>
      </c>
      <c r="L150" s="166">
        <f>Igazgatás!L179+Községgazd!L163+Vagyongazd!L150+Közút!L150+Sport!L152+Közművelődés!L187+Támogatás!L164</f>
        <v>1000000</v>
      </c>
      <c r="M150" s="74">
        <f>Igazgatás!M179+Községgazd!P163+Vagyongazd!M150+Közút!M150+Sport!M152+Közművelődés!O187+Támogatás!T164</f>
        <v>0</v>
      </c>
      <c r="N150" s="1">
        <f>Igazgatás!N179+Községgazd!Q163+Vagyongazd!N150+Közút!N150+Sport!N152+Közművelődés!P187+Támogatás!U164</f>
        <v>0</v>
      </c>
      <c r="O150" s="1">
        <f>Igazgatás!O179+Községgazd!R163+Vagyongazd!O150+Közút!O150+Sport!O152+Közművelődés!Q187+Támogatás!V164</f>
        <v>0</v>
      </c>
      <c r="P150" s="1">
        <f>Igazgatás!P179+Községgazd!S163+Vagyongazd!P150+Közút!P150+Sport!P152+Közművelődés!R187+Támogatás!W164</f>
        <v>0</v>
      </c>
      <c r="Q150" s="1">
        <f>Igazgatás!Q179+Községgazd!T163+Vagyongazd!Q150+Közút!Q150+Sport!Q152+Közművelődés!S187+Támogatás!X164</f>
        <v>0</v>
      </c>
      <c r="R150" s="80">
        <f>Igazgatás!R179+Községgazd!U163+Vagyongazd!R150+Közút!R150+Sport!R152+Közművelődés!T187+Támogatás!Y164</f>
        <v>0</v>
      </c>
      <c r="S150" s="1">
        <f>Igazgatás!S179+Községgazd!V163+Vagyongazd!S150+Közút!S150+Sport!S152+Közművelődés!U187+Támogatás!Z164</f>
        <v>0</v>
      </c>
      <c r="T150" s="42">
        <f>Igazgatás!T179+Községgazd!W163+Vagyongazd!T150+Közút!T150+Sport!T152+Közművelődés!V187+Támogatás!AA164</f>
        <v>0</v>
      </c>
      <c r="U150" s="80">
        <f>Igazgatás!U179+Községgazd!X163+Vagyongazd!U150+Közút!U150+Sport!U152+Közművelődés!W187+Támogatás!AB164</f>
        <v>0</v>
      </c>
      <c r="V150" s="80">
        <f>Igazgatás!V179+Községgazd!Y163+Vagyongazd!V150+Közút!V150+Sport!V152+Közművelődés!X187+Támogatás!AC164</f>
        <v>0</v>
      </c>
      <c r="W150" s="44">
        <f>Igazgatás!W179+Községgazd!Z163+Vagyongazd!W150+Közút!W150+Sport!W152+Közművelődés!Y187+Támogatás!AD164</f>
        <v>0</v>
      </c>
      <c r="X150" s="718">
        <f>Igazgatás!X179+Községgazd!AA163+Vagyongazd!X150+Közút!X150+Sport!X152+Közművelődés!Z187+Támogatás!AE164</f>
        <v>1000000</v>
      </c>
    </row>
    <row r="151" spans="1:24" hidden="1" x14ac:dyDescent="0.25">
      <c r="B151" s="55"/>
      <c r="C151" s="2"/>
      <c r="D151" s="850" t="s">
        <v>349</v>
      </c>
      <c r="E151" s="850"/>
      <c r="F151" s="692">
        <f>[2]Igazgatás!F179+[2]Községgazd!F164+[2]Vagyongazd!F151+[2]Közút!F151+[2]Sport!F153+[2]Közművelődés!F186+[2]Támogatás!F163</f>
        <v>0</v>
      </c>
      <c r="G151" s="700"/>
      <c r="H151" s="700"/>
      <c r="I151" s="765">
        <f>[1]Igazgatás!I180+[1]Községgazd!I164+[1]Vagyongazd!I151+[1]Közút!I151+[1]Sport!I153+[1]Közművelődés!I188+[1]Támogatás!I165</f>
        <v>0</v>
      </c>
      <c r="J151" s="249">
        <f>Igazgatás!J180+Községgazd!J164+Vagyongazd!J151+Közút!J151+Sport!J153+Közművelődés!J188+Támogatás!J165</f>
        <v>0</v>
      </c>
      <c r="K151" s="148">
        <f>Igazgatás!K180+Községgazd!K164+Vagyongazd!K151+Közút!K151+Sport!K153+Közművelődés!K188+Támogatás!K165</f>
        <v>0</v>
      </c>
      <c r="L151" s="166">
        <f>Igazgatás!L180+Községgazd!L164+Vagyongazd!L151+Közút!L151+Sport!L153+Közművelődés!L188+Támogatás!L165</f>
        <v>0</v>
      </c>
      <c r="M151" s="74">
        <f>Igazgatás!M180+Községgazd!P164+Vagyongazd!M151+Közút!M151+Sport!M153+Közművelődés!O188+Támogatás!T165</f>
        <v>0</v>
      </c>
      <c r="N151" s="1">
        <f>Igazgatás!N180+Községgazd!Q164+Vagyongazd!N151+Közút!N151+Sport!N153+Közművelődés!P188+Támogatás!U165</f>
        <v>0</v>
      </c>
      <c r="O151" s="1">
        <f>Igazgatás!O180+Községgazd!R164+Vagyongazd!O151+Közút!O151+Sport!O153+Közművelődés!Q188+Támogatás!V165</f>
        <v>0</v>
      </c>
      <c r="P151" s="1">
        <f>Igazgatás!P180+Községgazd!S164+Vagyongazd!P151+Közút!P151+Sport!P153+Közművelődés!R188+Támogatás!W165</f>
        <v>0</v>
      </c>
      <c r="Q151" s="1">
        <f>Igazgatás!Q180+Községgazd!T164+Vagyongazd!Q151+Közút!Q151+Sport!Q153+Közművelődés!S188+Támogatás!X165</f>
        <v>0</v>
      </c>
      <c r="R151" s="80">
        <f>Igazgatás!R180+Községgazd!U164+Vagyongazd!R151+Közút!R151+Sport!R153+Közművelődés!T188+Támogatás!Y165</f>
        <v>0</v>
      </c>
      <c r="S151" s="1">
        <f>Igazgatás!S180+Községgazd!V164+Vagyongazd!S151+Közút!S151+Sport!S153+Közművelődés!U188+Támogatás!Z165</f>
        <v>0</v>
      </c>
      <c r="T151" s="42">
        <f>Igazgatás!T180+Községgazd!W164+Vagyongazd!T151+Közút!T151+Sport!T153+Közművelődés!V188+Támogatás!AA165</f>
        <v>0</v>
      </c>
      <c r="U151" s="80">
        <f>Igazgatás!U180+Községgazd!X164+Vagyongazd!U151+Közút!U151+Sport!U153+Közművelődés!W188+Támogatás!AB165</f>
        <v>0</v>
      </c>
      <c r="V151" s="80">
        <f>Igazgatás!V180+Községgazd!Y164+Vagyongazd!V151+Közút!V151+Sport!V153+Közművelődés!X188+Támogatás!AC165</f>
        <v>0</v>
      </c>
      <c r="W151" s="44">
        <f>Igazgatás!W180+Községgazd!Z164+Vagyongazd!W151+Közút!W151+Sport!W153+Közművelődés!Y188+Támogatás!AD165</f>
        <v>0</v>
      </c>
      <c r="X151" s="718">
        <f>Igazgatás!X180+Községgazd!AA164+Vagyongazd!X151+Közút!X151+Sport!X153+Közművelődés!Z188+Támogatás!AE165</f>
        <v>0</v>
      </c>
    </row>
    <row r="152" spans="1:24" s="18" customFormat="1" hidden="1" x14ac:dyDescent="0.25">
      <c r="A152" s="125" t="s">
        <v>251</v>
      </c>
      <c r="B152" s="91" t="s">
        <v>674</v>
      </c>
      <c r="C152" s="873" t="s">
        <v>252</v>
      </c>
      <c r="D152" s="874"/>
      <c r="E152" s="874"/>
      <c r="F152" s="688">
        <f>[2]Igazgatás!F180+[2]Községgazd!F165+[2]Vagyongazd!F152+[2]Közút!F152+[2]Sport!F154+[2]Közművelődés!F187+[2]Támogatás!F164</f>
        <v>0</v>
      </c>
      <c r="G152" s="703"/>
      <c r="H152" s="703"/>
      <c r="I152" s="763">
        <f>[1]Igazgatás!I181+[1]Községgazd!I165+[1]Vagyongazd!I152+[1]Közút!I152+[1]Sport!I154+[1]Közművelődés!I189+[1]Támogatás!I166</f>
        <v>0</v>
      </c>
      <c r="J152" s="250">
        <f>Igazgatás!J181+Községgazd!J165+Vagyongazd!J152+Közút!J152+Sport!J154+Közművelődés!J189+Támogatás!J166</f>
        <v>0</v>
      </c>
      <c r="K152" s="149">
        <f>Igazgatás!K181+Községgazd!K165+Vagyongazd!K152+Közút!K152+Sport!K154+Közművelődés!K189+Támogatás!K166</f>
        <v>0</v>
      </c>
      <c r="L152" s="165">
        <f>Igazgatás!L181+Községgazd!L165+Vagyongazd!L152+Közút!L152+Sport!L154+Közművelődés!L189+Támogatás!L166</f>
        <v>0</v>
      </c>
      <c r="M152" s="93">
        <f>Igazgatás!M181+Községgazd!P165+Vagyongazd!M152+Közút!M152+Sport!M154+Közművelődés!O189+Támogatás!T166</f>
        <v>0</v>
      </c>
      <c r="N152" s="94">
        <f>Igazgatás!N181+Községgazd!Q165+Vagyongazd!N152+Közút!N152+Sport!N154+Közművelődés!P189+Támogatás!U166</f>
        <v>0</v>
      </c>
      <c r="O152" s="94">
        <f>Igazgatás!O181+Községgazd!R165+Vagyongazd!O152+Közút!O152+Sport!O154+Közművelődés!Q189+Támogatás!V166</f>
        <v>0</v>
      </c>
      <c r="P152" s="94">
        <f>Igazgatás!P181+Községgazd!S165+Vagyongazd!P152+Közút!P152+Sport!P154+Közművelődés!R189+Támogatás!W166</f>
        <v>0</v>
      </c>
      <c r="Q152" s="94">
        <f>Igazgatás!Q181+Községgazd!T165+Vagyongazd!Q152+Közút!Q152+Sport!Q154+Közművelődés!S189+Támogatás!X166</f>
        <v>0</v>
      </c>
      <c r="R152" s="97">
        <f>Igazgatás!R181+Községgazd!U165+Vagyongazd!R152+Közút!R152+Sport!R154+Közművelődés!T189+Támogatás!Y166</f>
        <v>0</v>
      </c>
      <c r="S152" s="94">
        <f>Igazgatás!S181+Községgazd!V165+Vagyongazd!S152+Közút!S152+Sport!S154+Közművelődés!U189+Támogatás!Z166</f>
        <v>0</v>
      </c>
      <c r="T152" s="96">
        <f>Igazgatás!T181+Községgazd!W165+Vagyongazd!T152+Közút!T152+Sport!T154+Közművelődés!V189+Támogatás!AA166</f>
        <v>0</v>
      </c>
      <c r="U152" s="97">
        <f>Igazgatás!U181+Községgazd!X165+Vagyongazd!U152+Közút!U152+Sport!U154+Közművelődés!W189+Támogatás!AB166</f>
        <v>0</v>
      </c>
      <c r="V152" s="97">
        <f>Igazgatás!V181+Községgazd!Y165+Vagyongazd!V152+Közút!V152+Sport!V154+Közművelődés!X189+Támogatás!AC166</f>
        <v>0</v>
      </c>
      <c r="W152" s="98">
        <f>Igazgatás!W181+Községgazd!Z165+Vagyongazd!W152+Közút!W152+Sport!W154+Közművelődés!Y189+Támogatás!AD166</f>
        <v>0</v>
      </c>
      <c r="X152" s="731">
        <f>Igazgatás!X181+Községgazd!AA165+Vagyongazd!X152+Közút!X152+Sport!X154+Közművelődés!Z189+Támogatás!AE166</f>
        <v>0</v>
      </c>
    </row>
    <row r="153" spans="1:24" s="18" customFormat="1" x14ac:dyDescent="0.25">
      <c r="A153" s="125" t="s">
        <v>253</v>
      </c>
      <c r="B153" s="91" t="s">
        <v>675</v>
      </c>
      <c r="C153" s="873" t="s">
        <v>254</v>
      </c>
      <c r="D153" s="874"/>
      <c r="E153" s="874"/>
      <c r="F153" s="688">
        <v>433070</v>
      </c>
      <c r="G153" s="703">
        <v>602823</v>
      </c>
      <c r="H153" s="703">
        <v>611992</v>
      </c>
      <c r="I153" s="763">
        <f>[1]Igazgatás!I182+[1]Községgazd!I166+[1]Vagyongazd!I153+[1]Közút!I153+[1]Sport!I155+[1]Közművelődés!I190+[1]Támogatás!I167</f>
        <v>611992</v>
      </c>
      <c r="J153" s="250">
        <f>Igazgatás!J182+Községgazd!J166+Vagyongazd!J153+Közút!J153+Sport!J155+Közművelődés!J190+Támogatás!J167</f>
        <v>611992</v>
      </c>
      <c r="K153" s="149">
        <f>Igazgatás!K182+Községgazd!K166+Vagyongazd!K153+Közút!K153+Sport!K155+Közművelődés!K190+Támogatás!K167</f>
        <v>0</v>
      </c>
      <c r="L153" s="165">
        <f>Igazgatás!L182+Községgazd!L166+Vagyongazd!L153+Közút!L153+Sport!L155+Közművelődés!L190+Támogatás!L167</f>
        <v>611992</v>
      </c>
      <c r="M153" s="93">
        <f>Igazgatás!M182+Községgazd!P166+Vagyongazd!M153+Közút!M153+Sport!M155+Közművelődés!O190+Támogatás!T167</f>
        <v>37315</v>
      </c>
      <c r="N153" s="94">
        <f>Igazgatás!N182+Községgazd!Q166+Vagyongazd!N153+Közút!N153+Sport!N155+Közművelődés!P190+Támogatás!U167</f>
        <v>22303</v>
      </c>
      <c r="O153" s="94">
        <f>Igazgatás!O182+Községgazd!R166+Vagyongazd!O153+Közút!O153+Sport!O155+Közművelődés!Q190+Támogatás!V167</f>
        <v>156506</v>
      </c>
      <c r="P153" s="94">
        <f>Igazgatás!P182+Községgazd!S166+Vagyongazd!P153+Közút!P153+Sport!P155+Közművelődés!R190+Támogatás!W167</f>
        <v>343</v>
      </c>
      <c r="Q153" s="94">
        <f>Igazgatás!Q182+Községgazd!T166+Vagyongazd!Q153+Közút!Q153+Sport!Q155+Közművelődés!S190+Támogatás!X167</f>
        <v>256183</v>
      </c>
      <c r="R153" s="97">
        <f>Igazgatás!R182+Községgazd!U166+Vagyongazd!R153+Közút!R153+Sport!R155+Közművelődés!T190+Támogatás!Y167</f>
        <v>125976</v>
      </c>
      <c r="S153" s="94">
        <f>Igazgatás!S182+Községgazd!V166+Vagyongazd!S153+Közút!S153+Sport!S155+Közművelődés!U190+Támogatás!Z167</f>
        <v>4197</v>
      </c>
      <c r="T153" s="96">
        <f>Igazgatás!T182+Községgazd!W166+Vagyongazd!T153+Közút!T153+Sport!T155+Közművelődés!V190+Támogatás!AA167</f>
        <v>8382</v>
      </c>
      <c r="U153" s="97">
        <f>Igazgatás!U182+Községgazd!X166+Vagyongazd!U153+Közút!U153+Sport!U155+Közművelődés!W190+Támogatás!AB167</f>
        <v>787</v>
      </c>
      <c r="V153" s="97">
        <f>Igazgatás!V182+Községgazd!Y166+Vagyongazd!V153+Közút!V153+Sport!V155+Közművelődés!X190+Támogatás!AC167</f>
        <v>0</v>
      </c>
      <c r="W153" s="98">
        <f>Igazgatás!W182+Községgazd!Z166+Vagyongazd!W153+Közút!W153+Sport!W155+Közművelődés!Y190+Támogatás!AD167</f>
        <v>0</v>
      </c>
      <c r="X153" s="731">
        <f>Igazgatás!X182+Községgazd!AA166+Vagyongazd!X153+Közút!X153+Sport!X155+Közművelődés!Z190+Támogatás!AE167</f>
        <v>0</v>
      </c>
    </row>
    <row r="154" spans="1:24" s="18" customFormat="1" hidden="1" x14ac:dyDescent="0.25">
      <c r="A154" s="125" t="s">
        <v>255</v>
      </c>
      <c r="B154" s="91" t="s">
        <v>676</v>
      </c>
      <c r="C154" s="873" t="s">
        <v>256</v>
      </c>
      <c r="D154" s="874"/>
      <c r="E154" s="874"/>
      <c r="F154" s="688">
        <f>[2]Igazgatás!F182+[2]Községgazd!F167+[2]Vagyongazd!F154+[2]Közút!F154+[2]Sport!F156+[2]Közművelődés!F189+[2]Támogatás!F166</f>
        <v>0</v>
      </c>
      <c r="G154" s="703"/>
      <c r="H154" s="703"/>
      <c r="I154" s="763">
        <f>[1]Igazgatás!I183+[1]Községgazd!I167+[1]Vagyongazd!I154+[1]Közút!I154+[1]Sport!I156+[1]Közművelődés!I193+[1]Támogatás!I168</f>
        <v>0</v>
      </c>
      <c r="J154" s="250">
        <f>Igazgatás!J183+Községgazd!J167+Vagyongazd!J154+Közút!J154+Sport!J156+Közművelődés!J193+Támogatás!J168</f>
        <v>0</v>
      </c>
      <c r="K154" s="149">
        <f>Igazgatás!K183+Községgazd!K167+Vagyongazd!K154+Közút!K154+Sport!K156+Közművelődés!K193+Támogatás!K168</f>
        <v>0</v>
      </c>
      <c r="L154" s="165">
        <f>Igazgatás!L183+Községgazd!L167+Vagyongazd!L154+Közút!L154+Sport!L156+Közművelődés!L193+Támogatás!L168</f>
        <v>0</v>
      </c>
      <c r="M154" s="93">
        <f>Igazgatás!M183+Községgazd!P167+Vagyongazd!M154+Közút!M154+Sport!M156+Közművelődés!O193+Támogatás!T168</f>
        <v>0</v>
      </c>
      <c r="N154" s="94">
        <f>Igazgatás!N183+Községgazd!Q167+Vagyongazd!N154+Közút!N154+Sport!N156+Közművelődés!P193+Támogatás!U168</f>
        <v>0</v>
      </c>
      <c r="O154" s="94">
        <f>Igazgatás!O183+Községgazd!R167+Vagyongazd!O154+Közút!O154+Sport!O156+Közművelődés!Q193+Támogatás!V168</f>
        <v>0</v>
      </c>
      <c r="P154" s="94">
        <f>Igazgatás!P183+Községgazd!S167+Vagyongazd!P154+Közút!P154+Sport!P156+Közművelődés!R193+Támogatás!W168</f>
        <v>0</v>
      </c>
      <c r="Q154" s="94">
        <f>Igazgatás!Q183+Községgazd!T167+Vagyongazd!Q154+Közút!Q154+Sport!Q156+Közművelődés!S193+Támogatás!X168</f>
        <v>0</v>
      </c>
      <c r="R154" s="97">
        <f>Igazgatás!R183+Községgazd!U167+Vagyongazd!R154+Közút!R154+Sport!R156+Közművelődés!T193+Támogatás!Y168</f>
        <v>0</v>
      </c>
      <c r="S154" s="94">
        <f>Igazgatás!S183+Községgazd!V167+Vagyongazd!S154+Közút!S154+Sport!S156+Közművelődés!U193+Támogatás!Z168</f>
        <v>0</v>
      </c>
      <c r="T154" s="96">
        <f>Igazgatás!T183+Községgazd!W167+Vagyongazd!T154+Közút!T154+Sport!T156+Közművelődés!V193+Támogatás!AA168</f>
        <v>0</v>
      </c>
      <c r="U154" s="97">
        <f>Igazgatás!U183+Községgazd!X167+Vagyongazd!U154+Közút!U154+Sport!U156+Közművelődés!W193+Támogatás!AB168</f>
        <v>0</v>
      </c>
      <c r="V154" s="97">
        <f>Igazgatás!V183+Községgazd!Y167+Vagyongazd!V154+Közút!V154+Sport!V156+Közművelődés!X193+Támogatás!AC168</f>
        <v>0</v>
      </c>
      <c r="W154" s="98">
        <f>Igazgatás!W183+Községgazd!Z167+Vagyongazd!W154+Közút!W154+Sport!W156+Közművelődés!Y193+Támogatás!AD168</f>
        <v>0</v>
      </c>
      <c r="X154" s="731">
        <f>Igazgatás!X183+Községgazd!AA167+Vagyongazd!X154+Közút!X154+Sport!X156+Közművelődés!Z193+Támogatás!AE168</f>
        <v>0</v>
      </c>
    </row>
    <row r="155" spans="1:24" s="18" customFormat="1" hidden="1" x14ac:dyDescent="0.25">
      <c r="A155" s="125" t="s">
        <v>257</v>
      </c>
      <c r="B155" s="91" t="s">
        <v>677</v>
      </c>
      <c r="C155" s="873" t="s">
        <v>258</v>
      </c>
      <c r="D155" s="874"/>
      <c r="E155" s="874"/>
      <c r="F155" s="688">
        <f>[2]Igazgatás!F183+[2]Községgazd!F168+[2]Vagyongazd!F155+[2]Közút!F155+[2]Sport!F157+[2]Közművelődés!F190+[2]Támogatás!F167</f>
        <v>0</v>
      </c>
      <c r="G155" s="703"/>
      <c r="H155" s="703"/>
      <c r="I155" s="763">
        <f>[1]Igazgatás!I184+[1]Községgazd!I168+[1]Vagyongazd!I155+[1]Közút!I155+[1]Sport!I157+[1]Közművelődés!I194+[1]Támogatás!I169</f>
        <v>0</v>
      </c>
      <c r="J155" s="250">
        <f>Igazgatás!J184+Községgazd!J168+Vagyongazd!J155+Közút!J155+Sport!J157+Közművelődés!J194+Támogatás!J169</f>
        <v>0</v>
      </c>
      <c r="K155" s="149">
        <f>Igazgatás!K184+Községgazd!K168+Vagyongazd!K155+Közút!K155+Sport!K157+Közművelődés!K194+Támogatás!K169</f>
        <v>0</v>
      </c>
      <c r="L155" s="165">
        <f>Igazgatás!L184+Községgazd!L168+Vagyongazd!L155+Közút!L155+Sport!L157+Közművelődés!L194+Támogatás!L169</f>
        <v>0</v>
      </c>
      <c r="M155" s="93">
        <f>Igazgatás!M184+Községgazd!P168+Vagyongazd!M155+Közút!M155+Sport!M157+Közművelődés!O194+Támogatás!T169</f>
        <v>0</v>
      </c>
      <c r="N155" s="94">
        <f>Igazgatás!N184+Községgazd!Q168+Vagyongazd!N155+Közút!N155+Sport!N157+Közművelődés!P194+Támogatás!U169</f>
        <v>0</v>
      </c>
      <c r="O155" s="94">
        <f>Igazgatás!O184+Községgazd!R168+Vagyongazd!O155+Közút!O155+Sport!O157+Közművelődés!Q194+Támogatás!V169</f>
        <v>0</v>
      </c>
      <c r="P155" s="94">
        <f>Igazgatás!P184+Községgazd!S168+Vagyongazd!P155+Közút!P155+Sport!P157+Közművelődés!R194+Támogatás!W169</f>
        <v>0</v>
      </c>
      <c r="Q155" s="94">
        <f>Igazgatás!Q184+Községgazd!T168+Vagyongazd!Q155+Közút!Q155+Sport!Q157+Közművelődés!S194+Támogatás!X169</f>
        <v>0</v>
      </c>
      <c r="R155" s="97">
        <f>Igazgatás!R184+Községgazd!U168+Vagyongazd!R155+Közút!R155+Sport!R157+Közművelődés!T194+Támogatás!Y169</f>
        <v>0</v>
      </c>
      <c r="S155" s="94">
        <f>Igazgatás!S184+Községgazd!V168+Vagyongazd!S155+Közút!S155+Sport!S157+Közművelődés!U194+Támogatás!Z169</f>
        <v>0</v>
      </c>
      <c r="T155" s="96">
        <f>Igazgatás!T184+Községgazd!W168+Vagyongazd!T155+Közút!T155+Sport!T157+Közművelődés!V194+Támogatás!AA169</f>
        <v>0</v>
      </c>
      <c r="U155" s="97">
        <f>Igazgatás!U184+Községgazd!X168+Vagyongazd!U155+Közút!U155+Sport!U157+Közművelődés!W194+Támogatás!AB169</f>
        <v>0</v>
      </c>
      <c r="V155" s="97">
        <f>Igazgatás!V184+Községgazd!Y168+Vagyongazd!V155+Közút!V155+Sport!V157+Közművelődés!X194+Támogatás!AC169</f>
        <v>0</v>
      </c>
      <c r="W155" s="98">
        <f>Igazgatás!W184+Községgazd!Z168+Vagyongazd!W155+Közút!W155+Sport!W157+Közművelődés!Y194+Támogatás!AD169</f>
        <v>0</v>
      </c>
      <c r="X155" s="731">
        <f>Igazgatás!X184+Községgazd!AA168+Vagyongazd!X155+Közút!X155+Sport!X157+Közművelődés!Z194+Támogatás!AE169</f>
        <v>0</v>
      </c>
    </row>
    <row r="156" spans="1:24" s="18" customFormat="1" ht="15.75" thickBot="1" x14ac:dyDescent="0.3">
      <c r="A156" s="125" t="s">
        <v>259</v>
      </c>
      <c r="B156" s="124" t="s">
        <v>678</v>
      </c>
      <c r="C156" s="913" t="s">
        <v>260</v>
      </c>
      <c r="D156" s="914"/>
      <c r="E156" s="914"/>
      <c r="F156" s="688">
        <v>116930</v>
      </c>
      <c r="G156" s="708">
        <v>130363</v>
      </c>
      <c r="H156" s="708">
        <v>132838</v>
      </c>
      <c r="I156" s="763">
        <f>[1]Igazgatás!I185+[1]Községgazd!I169+[1]Vagyongazd!I156+[1]Közút!I156+[1]Sport!I158+[1]Közművelődés!I195+[1]Támogatás!I170</f>
        <v>132838</v>
      </c>
      <c r="J156" s="262">
        <f>Igazgatás!J185+Községgazd!J169+Vagyongazd!J156+Közút!J156+Sport!J158+Közművelődés!J195+Támogatás!J170</f>
        <v>132838</v>
      </c>
      <c r="K156" s="161">
        <f>Igazgatás!K185+Községgazd!K169+Vagyongazd!K156+Közút!K156+Sport!K158+Közművelődés!K195+Támogatás!K170</f>
        <v>0</v>
      </c>
      <c r="L156" s="165">
        <f>Igazgatás!L185+Községgazd!L169+Vagyongazd!L156+Közút!L156+Sport!L158+Közművelődés!L195+Támogatás!L170</f>
        <v>132838</v>
      </c>
      <c r="M156" s="93">
        <f>Igazgatás!M185+Községgazd!P169+Vagyongazd!M156+Közút!M156+Sport!M158+Közművelődés!O195+Támogatás!T170</f>
        <v>10075</v>
      </c>
      <c r="N156" s="94">
        <f>Igazgatás!N185+Községgazd!Q169+Vagyongazd!N156+Közút!N156+Sport!N158+Közművelődés!P195+Támogatás!U170</f>
        <v>6022</v>
      </c>
      <c r="O156" s="94">
        <f>Igazgatás!O185+Községgazd!R169+Vagyongazd!O156+Közút!O156+Sport!O158+Közművelődés!Q195+Támogatás!V170</f>
        <v>9857</v>
      </c>
      <c r="P156" s="94">
        <f>Igazgatás!P185+Községgazd!S169+Vagyongazd!P156+Közút!P156+Sport!P158+Közművelődés!R195+Támogatás!W170</f>
        <v>92</v>
      </c>
      <c r="Q156" s="94">
        <f>Igazgatás!Q185+Községgazd!T169+Vagyongazd!Q156+Közút!Q156+Sport!Q158+Közművelődés!S195+Támogatás!X170</f>
        <v>66279</v>
      </c>
      <c r="R156" s="97">
        <f>Igazgatás!R185+Községgazd!U169+Vagyongazd!R156+Közút!R156+Sport!R158+Közművelődés!T195+Támogatás!Y170</f>
        <v>34014</v>
      </c>
      <c r="S156" s="94">
        <f>Igazgatás!S185+Községgazd!V169+Vagyongazd!S156+Közút!S156+Sport!S158+Közművelődés!U195+Támogatás!Z170</f>
        <v>1133</v>
      </c>
      <c r="T156" s="96">
        <f>Igazgatás!T185+Községgazd!W169+Vagyongazd!T156+Közút!T156+Sport!T158+Közművelődés!V195+Támogatás!AA170</f>
        <v>2263</v>
      </c>
      <c r="U156" s="97">
        <f>Igazgatás!U185+Községgazd!X169+Vagyongazd!U156+Közút!U156+Sport!U158+Közművelődés!W195+Támogatás!AB170</f>
        <v>212</v>
      </c>
      <c r="V156" s="97">
        <f>Igazgatás!V185+Községgazd!Y169+Vagyongazd!V156+Közút!V156+Sport!V158+Közművelődés!X195+Támogatás!AC170</f>
        <v>0</v>
      </c>
      <c r="W156" s="98">
        <f>Igazgatás!W185+Községgazd!Z169+Vagyongazd!W156+Közút!W156+Sport!W158+Közművelődés!Y195+Támogatás!AD170</f>
        <v>0</v>
      </c>
      <c r="X156" s="731">
        <f>Igazgatás!X185+Községgazd!AA169+Vagyongazd!X156+Közút!X156+Sport!X158+Közművelődés!Z195+Támogatás!AE170</f>
        <v>0</v>
      </c>
    </row>
    <row r="157" spans="1:24" ht="15.75" thickBot="1" x14ac:dyDescent="0.3">
      <c r="B157" s="99" t="s">
        <v>261</v>
      </c>
      <c r="C157" s="877" t="s">
        <v>262</v>
      </c>
      <c r="D157" s="878"/>
      <c r="E157" s="878"/>
      <c r="F157" s="686">
        <f>[2]Igazgatás!F185+[2]Községgazd!F170+[2]Vagyongazd!F157+[2]Közút!F157+[2]Sport!F159+[2]Közművelődés!F192+[2]Támogatás!F169</f>
        <v>0</v>
      </c>
      <c r="G157" s="698"/>
      <c r="H157" s="698">
        <v>5114025</v>
      </c>
      <c r="I157" s="760">
        <f>[1]Igazgatás!I186+[1]Községgazd!I170+[1]Vagyongazd!I157+[1]Közút!I157+[1]Sport!I159+[1]Közművelődés!I198+[1]Támogatás!I171</f>
        <v>7555895</v>
      </c>
      <c r="J157" s="252">
        <f>Igazgatás!J186+Községgazd!J170+Vagyongazd!J157+Közút!J157+Sport!J159+Közművelődés!J198+Támogatás!J171</f>
        <v>9082905</v>
      </c>
      <c r="K157" s="151">
        <f>Igazgatás!K186+Községgazd!K170+Vagyongazd!K157+Közút!K157+Sport!K159+Közművelődés!K198+Támogatás!K171</f>
        <v>0</v>
      </c>
      <c r="L157" s="163">
        <f>Igazgatás!L186+Községgazd!L170+Vagyongazd!L157+Közút!L157+Sport!L159+Közművelődés!L198+Támogatás!L171</f>
        <v>9082905</v>
      </c>
      <c r="M157" s="85">
        <f>Igazgatás!M186+Községgazd!P170+Vagyongazd!M157+Közút!M157+Sport!M159+Közművelődés!O198+Támogatás!T171</f>
        <v>0</v>
      </c>
      <c r="N157" s="86">
        <f>Igazgatás!N186+Községgazd!Q170+Vagyongazd!N157+Közút!N157+Sport!N159+Közművelődés!P198+Támogatás!U171</f>
        <v>0</v>
      </c>
      <c r="O157" s="86">
        <f>Igazgatás!O186+Községgazd!R170+Vagyongazd!O157+Közút!O157+Sport!O159+Közművelődés!Q198+Támogatás!V171</f>
        <v>0</v>
      </c>
      <c r="P157" s="86">
        <f>Igazgatás!P186+Községgazd!S170+Vagyongazd!P157+Közút!P157+Sport!P159+Közművelődés!R198+Támogatás!W171</f>
        <v>0</v>
      </c>
      <c r="Q157" s="86">
        <f>Igazgatás!Q186+Községgazd!T170+Vagyongazd!Q157+Közút!Q157+Sport!Q159+Közművelődés!S198+Támogatás!X171</f>
        <v>0</v>
      </c>
      <c r="R157" s="89">
        <f>Igazgatás!R186+Községgazd!U170+Vagyongazd!R157+Közút!R157+Sport!R159+Közművelődés!T198+Támogatás!Y171</f>
        <v>0</v>
      </c>
      <c r="S157" s="86">
        <f>Igazgatás!S186+Községgazd!V170+Vagyongazd!S157+Közút!S157+Sport!S159+Közművelődés!U198+Támogatás!Z171</f>
        <v>0</v>
      </c>
      <c r="T157" s="88">
        <f>Igazgatás!T186+Községgazd!W170+Vagyongazd!T157+Közút!T157+Sport!T159+Közművelődés!V198+Támogatás!AA171</f>
        <v>301625</v>
      </c>
      <c r="U157" s="89">
        <f>Igazgatás!U186+Községgazd!X170+Vagyongazd!U157+Közút!U157+Sport!U159+Közművelődés!W198+Támogatás!AB171</f>
        <v>160000</v>
      </c>
      <c r="V157" s="89">
        <f>Igazgatás!V186+Községgazd!Y170+Vagyongazd!V157+Közút!V157+Sport!V159+Közművelődés!X198+Támogatás!AC171</f>
        <v>786870</v>
      </c>
      <c r="W157" s="90">
        <f>Igazgatás!W186+Községgazd!Z170+Vagyongazd!W157+Közút!W157+Sport!W159+Közművelődés!Y198+Támogatás!AD171</f>
        <v>7010</v>
      </c>
      <c r="X157" s="728">
        <f>Igazgatás!X186+Községgazd!AA170+Vagyongazd!X157+Közút!X157+Sport!X159+Közművelődés!Z198+Támogatás!AE171</f>
        <v>7827400</v>
      </c>
    </row>
    <row r="158" spans="1:24" s="18" customFormat="1" hidden="1" x14ac:dyDescent="0.25">
      <c r="A158" s="125" t="s">
        <v>263</v>
      </c>
      <c r="B158" s="271" t="s">
        <v>679</v>
      </c>
      <c r="C158" s="915" t="s">
        <v>264</v>
      </c>
      <c r="D158" s="916"/>
      <c r="E158" s="916"/>
      <c r="F158" s="694">
        <f>[2]Igazgatás!F186+[2]Községgazd!F171+[2]Vagyongazd!F158+[2]Közút!F158+[2]Sport!F160+[2]Közművelődés!F193+[2]Támogatás!F170</f>
        <v>0</v>
      </c>
      <c r="G158" s="709"/>
      <c r="H158" s="709"/>
      <c r="I158" s="768">
        <f>[1]Igazgatás!I187+[1]Községgazd!I171+[1]Vagyongazd!I158+[1]Közút!I158+[1]Sport!I160+[1]Közművelődés!I199+[1]Támogatás!I172</f>
        <v>5423894</v>
      </c>
      <c r="J158" s="272">
        <f>Igazgatás!J187+Községgazd!J171+Vagyongazd!J158+Közút!J158+Sport!J160+Közművelődés!J199+Támogatás!J172</f>
        <v>6664374</v>
      </c>
      <c r="K158" s="273">
        <f>Igazgatás!K187+Községgazd!K171+Vagyongazd!K158+Közút!K158+Sport!K160+Közművelődés!K199+Támogatás!K172</f>
        <v>0</v>
      </c>
      <c r="L158" s="274">
        <f>Igazgatás!L187+Községgazd!L171+Vagyongazd!L158+Közút!L158+Sport!L160+Közművelődés!L199+Támogatás!L172</f>
        <v>5864374</v>
      </c>
      <c r="M158" s="275">
        <f>Igazgatás!M187+Községgazd!P171+Vagyongazd!M158+Közút!M158+Sport!M160+Közművelődés!O199+Támogatás!T172</f>
        <v>0</v>
      </c>
      <c r="N158" s="276">
        <f>Igazgatás!N187+Községgazd!Q171+Vagyongazd!N158+Közút!N158+Sport!N160+Közművelődés!P199+Támogatás!U172</f>
        <v>0</v>
      </c>
      <c r="O158" s="276">
        <f>Igazgatás!O187+Községgazd!R171+Vagyongazd!O158+Közút!O158+Sport!O160+Közművelődés!Q199+Támogatás!V172</f>
        <v>0</v>
      </c>
      <c r="P158" s="276">
        <f>Igazgatás!P187+Községgazd!S171+Vagyongazd!P158+Közút!P158+Sport!P160+Közművelődés!R199+Támogatás!W172</f>
        <v>0</v>
      </c>
      <c r="Q158" s="276">
        <f>Igazgatás!Q187+Községgazd!T171+Vagyongazd!Q158+Közút!Q158+Sport!Q160+Közművelődés!S199+Támogatás!X172</f>
        <v>0</v>
      </c>
      <c r="R158" s="277">
        <f>Igazgatás!R187+Községgazd!U171+Vagyongazd!R158+Közút!R158+Sport!R160+Közművelődés!T199+Támogatás!Y172</f>
        <v>0</v>
      </c>
      <c r="S158" s="276">
        <f>Igazgatás!S187+Községgazd!V171+Vagyongazd!S158+Közút!S158+Sport!S160+Közművelődés!U199+Támogatás!Z172</f>
        <v>0</v>
      </c>
      <c r="T158" s="278">
        <f>Igazgatás!T187+Községgazd!W171+Vagyongazd!T158+Közút!T158+Sport!T160+Közművelődés!V199+Támogatás!AA172</f>
        <v>237500</v>
      </c>
      <c r="U158" s="277">
        <f>Igazgatás!U187+Községgazd!X171+Vagyongazd!U158+Közút!U158+Sport!U160+Közművelődés!W199+Támogatás!AB172</f>
        <v>158937</v>
      </c>
      <c r="V158" s="277">
        <f>Igazgatás!V187+Községgazd!Y171+Vagyongazd!V158+Közút!V158+Sport!V160+Közművelődés!X199+Támogatás!AC172</f>
        <v>752457</v>
      </c>
      <c r="W158" s="279">
        <f>Igazgatás!W187+Községgazd!Z171+Vagyongazd!W158+Közút!W158+Sport!W160+Közművelődés!Y199+Támogatás!AD172</f>
        <v>5520</v>
      </c>
      <c r="X158" s="737">
        <f>Igazgatás!X187+Községgazd!AA171+Vagyongazd!X158+Közút!X158+Sport!X160+Közművelődés!Z199+Támogatás!AE172</f>
        <v>5509960</v>
      </c>
    </row>
    <row r="159" spans="1:24" s="18" customFormat="1" hidden="1" x14ac:dyDescent="0.25">
      <c r="A159" s="125" t="s">
        <v>265</v>
      </c>
      <c r="B159" s="280" t="s">
        <v>680</v>
      </c>
      <c r="C159" s="909" t="s">
        <v>886</v>
      </c>
      <c r="D159" s="910"/>
      <c r="E159" s="910"/>
      <c r="F159" s="694">
        <f>[2]Igazgatás!F187+[2]Községgazd!F172+[2]Vagyongazd!F159+[2]Közút!F159+[2]Sport!F161+[2]Közművelődés!F194+[2]Támogatás!F171</f>
        <v>0</v>
      </c>
      <c r="G159" s="710"/>
      <c r="H159" s="710"/>
      <c r="I159" s="768">
        <f>[1]Igazgatás!I188+[1]Községgazd!I172+[1]Vagyongazd!I159+[1]Közút!I159+[1]Sport!I161+[1]Közművelődés!I202+[1]Támogatás!I173</f>
        <v>0</v>
      </c>
      <c r="J159" s="281">
        <f>Igazgatás!J188+Községgazd!J172+Vagyongazd!J159+Közút!J159+Sport!J161+Közművelődés!J202+Támogatás!J173</f>
        <v>0</v>
      </c>
      <c r="K159" s="282">
        <f>Igazgatás!K188+Községgazd!K172+Vagyongazd!K159+Közút!K159+Sport!K161+Közművelődés!K202+Támogatás!K173</f>
        <v>0</v>
      </c>
      <c r="L159" s="274">
        <f>Igazgatás!L188+Községgazd!L172+Vagyongazd!L159+Közút!L159+Sport!L161+Közművelődés!L202+Támogatás!L173</f>
        <v>0</v>
      </c>
      <c r="M159" s="275">
        <f>Igazgatás!M188+Községgazd!P172+Vagyongazd!M159+Közút!M159+Sport!M161+Közművelődés!O202+Támogatás!T173</f>
        <v>0</v>
      </c>
      <c r="N159" s="276">
        <f>Igazgatás!N188+Községgazd!Q172+Vagyongazd!N159+Közút!N159+Sport!N161+Közművelődés!P202+Támogatás!U173</f>
        <v>0</v>
      </c>
      <c r="O159" s="276">
        <f>Igazgatás!O188+Községgazd!R172+Vagyongazd!O159+Közút!O159+Sport!O161+Közművelődés!Q202+Támogatás!V173</f>
        <v>0</v>
      </c>
      <c r="P159" s="276">
        <f>Igazgatás!P188+Községgazd!S172+Vagyongazd!P159+Közút!P159+Sport!P161+Közművelődés!R202+Támogatás!W173</f>
        <v>0</v>
      </c>
      <c r="Q159" s="276">
        <f>Igazgatás!Q188+Községgazd!T172+Vagyongazd!Q159+Közút!Q159+Sport!Q161+Közművelődés!S202+Támogatás!X173</f>
        <v>0</v>
      </c>
      <c r="R159" s="277">
        <f>Igazgatás!R188+Községgazd!U172+Vagyongazd!R159+Közút!R159+Sport!R161+Közművelődés!T202+Támogatás!Y173</f>
        <v>0</v>
      </c>
      <c r="S159" s="276">
        <f>Igazgatás!S188+Községgazd!V172+Vagyongazd!S159+Közút!S159+Sport!S161+Közművelődés!U202+Támogatás!Z173</f>
        <v>0</v>
      </c>
      <c r="T159" s="278">
        <f>Igazgatás!T188+Községgazd!W172+Vagyongazd!T159+Közút!T159+Sport!T161+Közművelődés!V202+Támogatás!AA173</f>
        <v>0</v>
      </c>
      <c r="U159" s="277">
        <f>Igazgatás!U188+Községgazd!X172+Vagyongazd!U159+Közút!U159+Sport!U161+Közművelődés!W202+Támogatás!AB173</f>
        <v>0</v>
      </c>
      <c r="V159" s="277">
        <f>Igazgatás!V188+Községgazd!Y172+Vagyongazd!V159+Közút!V159+Sport!V161+Közművelődés!X202+Támogatás!AC173</f>
        <v>0</v>
      </c>
      <c r="W159" s="279">
        <f>Igazgatás!W188+Községgazd!Z172+Vagyongazd!W159+Közút!W159+Sport!W161+Közművelődés!Y202+Támogatás!AD173</f>
        <v>0</v>
      </c>
      <c r="X159" s="737">
        <f>Igazgatás!X188+Községgazd!AA172+Vagyongazd!X159+Közút!X159+Sport!X161+Közművelődés!Z202+Támogatás!AE173</f>
        <v>0</v>
      </c>
    </row>
    <row r="160" spans="1:24" s="18" customFormat="1" hidden="1" x14ac:dyDescent="0.25">
      <c r="A160" s="125" t="s">
        <v>266</v>
      </c>
      <c r="B160" s="280" t="s">
        <v>681</v>
      </c>
      <c r="C160" s="909" t="s">
        <v>267</v>
      </c>
      <c r="D160" s="910"/>
      <c r="E160" s="910"/>
      <c r="F160" s="694">
        <f>[2]Igazgatás!F188+[2]Községgazd!F173+[2]Vagyongazd!F160+[2]Közút!F160+[2]Sport!F162+[2]Közművelődés!F195+[2]Támogatás!F172</f>
        <v>0</v>
      </c>
      <c r="G160" s="710"/>
      <c r="H160" s="710"/>
      <c r="I160" s="768">
        <f>[1]Igazgatás!I189+[1]Községgazd!I173+[1]Vagyongazd!I160+[1]Közút!I160+[1]Sport!I162+[1]Közművelődés!I203+[1]Támogatás!I174</f>
        <v>0</v>
      </c>
      <c r="J160" s="281">
        <f>Igazgatás!J189+Községgazd!J173+Vagyongazd!J160+Közút!J160+Sport!J162+Közművelődés!J203+Támogatás!J174</f>
        <v>0</v>
      </c>
      <c r="K160" s="282">
        <f>Igazgatás!K189+Községgazd!K173+Vagyongazd!K160+Közút!K160+Sport!K162+Közművelődés!K203+Támogatás!K174</f>
        <v>0</v>
      </c>
      <c r="L160" s="274">
        <f>Igazgatás!L189+Községgazd!L173+Vagyongazd!L160+Közút!L160+Sport!L162+Közművelődés!L203+Támogatás!L174</f>
        <v>0</v>
      </c>
      <c r="M160" s="275">
        <f>Igazgatás!M189+Községgazd!P173+Vagyongazd!M160+Közút!M160+Sport!M162+Közművelődés!O203+Támogatás!T174</f>
        <v>0</v>
      </c>
      <c r="N160" s="276">
        <f>Igazgatás!N189+Községgazd!Q173+Vagyongazd!N160+Közút!N160+Sport!N162+Közművelődés!P203+Támogatás!U174</f>
        <v>0</v>
      </c>
      <c r="O160" s="276">
        <f>Igazgatás!O189+Községgazd!R173+Vagyongazd!O160+Közút!O160+Sport!O162+Közművelődés!Q203+Támogatás!V174</f>
        <v>0</v>
      </c>
      <c r="P160" s="276">
        <f>Igazgatás!P189+Községgazd!S173+Vagyongazd!P160+Közút!P160+Sport!P162+Közművelődés!R203+Támogatás!W174</f>
        <v>0</v>
      </c>
      <c r="Q160" s="276">
        <f>Igazgatás!Q189+Községgazd!T173+Vagyongazd!Q160+Közút!Q160+Sport!Q162+Közművelődés!S203+Támogatás!X174</f>
        <v>0</v>
      </c>
      <c r="R160" s="277">
        <f>Igazgatás!R189+Községgazd!U173+Vagyongazd!R160+Közút!R160+Sport!R162+Közművelődés!T203+Támogatás!Y174</f>
        <v>0</v>
      </c>
      <c r="S160" s="276">
        <f>Igazgatás!S189+Községgazd!V173+Vagyongazd!S160+Közút!S160+Sport!S162+Közművelődés!U203+Támogatás!Z174</f>
        <v>0</v>
      </c>
      <c r="T160" s="278">
        <f>Igazgatás!T189+Községgazd!W173+Vagyongazd!T160+Közút!T160+Sport!T162+Közművelődés!V203+Támogatás!AA174</f>
        <v>0</v>
      </c>
      <c r="U160" s="277">
        <f>Igazgatás!U189+Községgazd!X173+Vagyongazd!U160+Közút!U160+Sport!U162+Közművelődés!W203+Támogatás!AB174</f>
        <v>0</v>
      </c>
      <c r="V160" s="277">
        <f>Igazgatás!V189+Községgazd!Y173+Vagyongazd!V160+Közút!V160+Sport!V162+Közművelődés!X203+Támogatás!AC174</f>
        <v>0</v>
      </c>
      <c r="W160" s="279">
        <f>Igazgatás!W189+Községgazd!Z173+Vagyongazd!W160+Közút!W160+Sport!W162+Közművelődés!Y203+Támogatás!AD174</f>
        <v>0</v>
      </c>
      <c r="X160" s="737">
        <f>Igazgatás!X189+Községgazd!AA173+Vagyongazd!X160+Közút!X160+Sport!X162+Közművelődés!Z203+Támogatás!AE174</f>
        <v>0</v>
      </c>
    </row>
    <row r="161" spans="1:24" s="18" customFormat="1" ht="15.75" hidden="1" thickBot="1" x14ac:dyDescent="0.3">
      <c r="A161" s="125" t="s">
        <v>268</v>
      </c>
      <c r="B161" s="283" t="s">
        <v>682</v>
      </c>
      <c r="C161" s="911" t="s">
        <v>366</v>
      </c>
      <c r="D161" s="912"/>
      <c r="E161" s="912"/>
      <c r="F161" s="694">
        <f>[2]Igazgatás!F189+[2]Községgazd!F174+[2]Vagyongazd!F161+[2]Közút!F161+[2]Sport!F163+[2]Közművelődés!F196+[2]Támogatás!F173</f>
        <v>0</v>
      </c>
      <c r="G161" s="711"/>
      <c r="H161" s="711"/>
      <c r="I161" s="768">
        <f>[1]Igazgatás!I190+[1]Községgazd!I174+[1]Vagyongazd!I161+[1]Közút!I161+[1]Sport!I163+[1]Közművelődés!I204+[1]Támogatás!I175</f>
        <v>2132001</v>
      </c>
      <c r="J161" s="284">
        <f>Igazgatás!J190+Községgazd!J174+Vagyongazd!J161+Közút!J161+Sport!J163+Közművelődés!J205+Támogatás!J175</f>
        <v>2418531</v>
      </c>
      <c r="K161" s="285">
        <f>Igazgatás!K190+Községgazd!K174+Vagyongazd!K161+Közút!K161+Sport!K163+Közművelődés!K205+Támogatás!K175</f>
        <v>0</v>
      </c>
      <c r="L161" s="274">
        <f>Igazgatás!L190+Községgazd!L174+Vagyongazd!L161+Közút!L161+Sport!L163+Közművelődés!L205+Támogatás!L175</f>
        <v>2218531</v>
      </c>
      <c r="M161" s="275">
        <f>Igazgatás!M190+Községgazd!P174+Vagyongazd!M161+Közút!M161+Sport!M163+Közművelődés!O205+Támogatás!T175</f>
        <v>0</v>
      </c>
      <c r="N161" s="276">
        <f>Igazgatás!N190+Községgazd!Q174+Vagyongazd!N161+Közút!N161+Sport!N163+Közművelődés!P205+Támogatás!U175</f>
        <v>0</v>
      </c>
      <c r="O161" s="276">
        <f>Igazgatás!O190+Községgazd!R174+Vagyongazd!O161+Közút!O161+Sport!O163+Közművelődés!Q205+Támogatás!V175</f>
        <v>0</v>
      </c>
      <c r="P161" s="276">
        <f>Igazgatás!P190+Községgazd!S174+Vagyongazd!P161+Közút!P161+Sport!P163+Közművelődés!R205+Támogatás!W175</f>
        <v>0</v>
      </c>
      <c r="Q161" s="276">
        <f>Igazgatás!Q190+Községgazd!T174+Vagyongazd!Q161+Közút!Q161+Sport!Q163+Közművelődés!S205+Támogatás!X175</f>
        <v>0</v>
      </c>
      <c r="R161" s="277">
        <f>Igazgatás!R190+Községgazd!U174+Vagyongazd!R161+Közút!R161+Sport!R163+Közművelődés!T205+Támogatás!Y175</f>
        <v>0</v>
      </c>
      <c r="S161" s="276">
        <f>Igazgatás!S190+Községgazd!V174+Vagyongazd!S161+Közút!S161+Sport!S163+Közművelődés!U205+Támogatás!Z175</f>
        <v>0</v>
      </c>
      <c r="T161" s="278">
        <f>Igazgatás!T190+Községgazd!W174+Vagyongazd!T161+Közút!T161+Sport!T163+Közművelődés!V205+Támogatás!AA175</f>
        <v>64125</v>
      </c>
      <c r="U161" s="277">
        <f>Igazgatás!U190+Községgazd!X174+Vagyongazd!U161+Közút!U161+Sport!U163+Közművelődés!W205+Támogatás!AB175</f>
        <v>1063</v>
      </c>
      <c r="V161" s="277">
        <f>Igazgatás!V190+Községgazd!Y174+Vagyongazd!V161+Közút!V161+Sport!V163+Közművelődés!X205+Támogatás!AC175</f>
        <v>34413</v>
      </c>
      <c r="W161" s="279">
        <f>Igazgatás!W190+Községgazd!Z174+Vagyongazd!W161+Közút!W161+Sport!W163+Közművelődés!Y205+Támogatás!AD175</f>
        <v>1490</v>
      </c>
      <c r="X161" s="737">
        <f>Igazgatás!X190+Községgazd!AA174+Vagyongazd!X161+Közút!X161+Sport!X163+Közművelődés!Z205+Támogatás!AE175</f>
        <v>2317440</v>
      </c>
    </row>
    <row r="162" spans="1:24" ht="15.75" thickBot="1" x14ac:dyDescent="0.3">
      <c r="B162" s="99" t="s">
        <v>269</v>
      </c>
      <c r="C162" s="877" t="s">
        <v>270</v>
      </c>
      <c r="D162" s="878"/>
      <c r="E162" s="878"/>
      <c r="F162" s="686">
        <f>[2]Igazgatás!F190+[2]Községgazd!F175+[2]Vagyongazd!F162+[2]Közút!F162+[2]Sport!F164+[2]Közművelődés!F197+[2]Támogatás!F174</f>
        <v>0</v>
      </c>
      <c r="G162" s="698"/>
      <c r="H162" s="698">
        <v>50000</v>
      </c>
      <c r="I162" s="760">
        <f>[1]Igazgatás!I191+[1]Községgazd!I175+[1]Vagyongazd!I162+[1]Közút!I162+[1]Sport!I164+[1]Közművelődés!I207+[1]Támogatás!I176</f>
        <v>50000</v>
      </c>
      <c r="J162" s="252">
        <f>Igazgatás!J191+Községgazd!J175+Vagyongazd!J162+Közút!J162+Sport!J164+Közművelődés!J209+Támogatás!J176</f>
        <v>50000</v>
      </c>
      <c r="K162" s="151">
        <f>Igazgatás!K191+Községgazd!K175+Vagyongazd!K162+Közút!K162+Sport!K164+Közművelődés!K209+Támogatás!K176</f>
        <v>0</v>
      </c>
      <c r="L162" s="163">
        <f>Igazgatás!L191+Községgazd!L175+Vagyongazd!L162+Közút!L162+Sport!L164+Közművelődés!L209+Támogatás!L176</f>
        <v>50000</v>
      </c>
      <c r="M162" s="85">
        <f>Igazgatás!M191+Községgazd!P175+Vagyongazd!M162+Közút!M162+Sport!M164+Közművelődés!O209+Támogatás!T176</f>
        <v>0</v>
      </c>
      <c r="N162" s="86">
        <f>Igazgatás!N191+Községgazd!Q175+Vagyongazd!N162+Közút!N162+Sport!N164+Közművelődés!P209+Támogatás!U176</f>
        <v>0</v>
      </c>
      <c r="O162" s="86">
        <f>Igazgatás!O191+Községgazd!R175+Vagyongazd!O162+Közút!O162+Sport!O164+Közművelődés!Q209+Támogatás!V176</f>
        <v>0</v>
      </c>
      <c r="P162" s="86">
        <f>Igazgatás!P191+Községgazd!S175+Vagyongazd!P162+Közút!P162+Sport!P164+Közművelődés!R209+Támogatás!W176</f>
        <v>0</v>
      </c>
      <c r="Q162" s="86">
        <f>Igazgatás!Q191+Községgazd!T175+Vagyongazd!Q162+Közút!Q162+Sport!Q164+Közművelődés!S209+Támogatás!X176</f>
        <v>0</v>
      </c>
      <c r="R162" s="89">
        <f>Igazgatás!R191+Községgazd!U175+Vagyongazd!R162+Közút!R162+Sport!R164+Közművelődés!T209+Támogatás!Y176</f>
        <v>0</v>
      </c>
      <c r="S162" s="86">
        <f>Igazgatás!S191+Községgazd!V175+Vagyongazd!S162+Közút!S162+Sport!S164+Közművelődés!U209+Támogatás!Z176</f>
        <v>0</v>
      </c>
      <c r="T162" s="88">
        <f>Igazgatás!T191+Községgazd!W175+Vagyongazd!T162+Közút!T162+Sport!T164+Közművelődés!V209+Támogatás!AA176</f>
        <v>0</v>
      </c>
      <c r="U162" s="89">
        <f>Igazgatás!U191+Községgazd!X175+Vagyongazd!U162+Közút!U162+Sport!U164+Közművelődés!W209+Támogatás!AB176</f>
        <v>0</v>
      </c>
      <c r="V162" s="89">
        <f>Igazgatás!V191+Községgazd!Y175+Vagyongazd!V162+Közút!V162+Sport!V164+Közművelődés!X209+Támogatás!AC176</f>
        <v>50000</v>
      </c>
      <c r="W162" s="90">
        <f>Igazgatás!W191+Községgazd!Z175+Vagyongazd!W162+Közút!W162+Sport!W164+Közművelődés!Y209+Támogatás!AD176</f>
        <v>0</v>
      </c>
      <c r="X162" s="728">
        <f>Igazgatás!X191+Községgazd!AA175+Vagyongazd!X162+Közút!X162+Sport!X164+Közművelődés!Z209+Támogatás!AE176</f>
        <v>0</v>
      </c>
    </row>
    <row r="163" spans="1:24" s="18" customFormat="1" ht="25.5" hidden="1" customHeight="1" x14ac:dyDescent="0.25">
      <c r="A163" s="125" t="s">
        <v>271</v>
      </c>
      <c r="B163" s="91" t="s">
        <v>683</v>
      </c>
      <c r="C163" s="848" t="s">
        <v>367</v>
      </c>
      <c r="D163" s="849"/>
      <c r="E163" s="849"/>
      <c r="F163" s="688">
        <f>[2]Igazgatás!F191+[2]Községgazd!F176+[2]Vagyongazd!F163+[2]Közút!F163+[2]Sport!F165+[2]Közművelődés!F198+[2]Támogatás!F175</f>
        <v>0</v>
      </c>
      <c r="G163" s="703"/>
      <c r="H163" s="703"/>
      <c r="I163" s="763">
        <f>[1]Igazgatás!I192+[1]Községgazd!I176+[1]Vagyongazd!I163+[1]Közút!I163+[1]Sport!I165+[1]Közművelődés!I208+[1]Támogatás!I177</f>
        <v>0</v>
      </c>
      <c r="J163" s="263">
        <f>Igazgatás!J192+Községgazd!J176+Vagyongazd!J163+Közút!J163+Sport!J165+Közművelődés!J210+Támogatás!J177</f>
        <v>0</v>
      </c>
      <c r="K163" s="162">
        <f>Igazgatás!K192+Községgazd!K176+Vagyongazd!K163+Közút!K163+Sport!K165+Közművelődés!K210+Támogatás!K177</f>
        <v>0</v>
      </c>
      <c r="L163" s="165">
        <f>Igazgatás!L192+Községgazd!L176+Vagyongazd!L163+Közút!L163+Sport!L165+Közművelődés!L210+Támogatás!L177</f>
        <v>0</v>
      </c>
      <c r="M163" s="93">
        <f>Igazgatás!M192+Községgazd!P176+Vagyongazd!M163+Közút!M163+Sport!M165+Közművelődés!O210+Támogatás!T177</f>
        <v>0</v>
      </c>
      <c r="N163" s="94">
        <f>Igazgatás!N192+Községgazd!Q176+Vagyongazd!N163+Közút!N163+Sport!N165+Közművelődés!P210+Támogatás!U177</f>
        <v>0</v>
      </c>
      <c r="O163" s="94">
        <f>Igazgatás!O192+Községgazd!R176+Vagyongazd!O163+Közút!O163+Sport!O165+Közművelődés!Q210+Támogatás!V177</f>
        <v>0</v>
      </c>
      <c r="P163" s="94">
        <f>Igazgatás!P192+Községgazd!S176+Vagyongazd!P163+Közút!P163+Sport!P165+Közművelődés!R210+Támogatás!W177</f>
        <v>0</v>
      </c>
      <c r="Q163" s="94">
        <f>Igazgatás!Q192+Községgazd!T176+Vagyongazd!Q163+Közút!Q163+Sport!Q165+Közművelődés!S210+Támogatás!X177</f>
        <v>0</v>
      </c>
      <c r="R163" s="97">
        <f>Igazgatás!R192+Községgazd!U176+Vagyongazd!R163+Közút!R163+Sport!R165+Közművelődés!T210+Támogatás!Y177</f>
        <v>0</v>
      </c>
      <c r="S163" s="94">
        <f>Igazgatás!S192+Községgazd!V176+Vagyongazd!S163+Közút!S163+Sport!S165+Közművelődés!U210+Támogatás!Z177</f>
        <v>0</v>
      </c>
      <c r="T163" s="96">
        <f>Igazgatás!T192+Községgazd!W176+Vagyongazd!T163+Közút!T163+Sport!T165+Közművelődés!V210+Támogatás!AA177</f>
        <v>0</v>
      </c>
      <c r="U163" s="97">
        <f>Igazgatás!U192+Községgazd!X176+Vagyongazd!U163+Közút!U163+Sport!U165+Közművelődés!W210+Támogatás!AB177</f>
        <v>0</v>
      </c>
      <c r="V163" s="97">
        <f>Igazgatás!V192+Községgazd!Y176+Vagyongazd!V163+Közút!V163+Sport!V165+Közművelődés!X210+Támogatás!AC177</f>
        <v>0</v>
      </c>
      <c r="W163" s="98">
        <f>Igazgatás!W192+Községgazd!Z176+Vagyongazd!W163+Közút!W163+Sport!W165+Közművelődés!Y210+Támogatás!AD177</f>
        <v>0</v>
      </c>
      <c r="X163" s="731">
        <f>Igazgatás!X192+Községgazd!AA176+Vagyongazd!X163+Közút!X163+Sport!X165+Közművelődés!Z210+Támogatás!AE177</f>
        <v>0</v>
      </c>
    </row>
    <row r="164" spans="1:24" s="18" customFormat="1" ht="16.350000000000001" hidden="1" customHeight="1" x14ac:dyDescent="0.25">
      <c r="A164" s="125" t="s">
        <v>272</v>
      </c>
      <c r="B164" s="91" t="s">
        <v>684</v>
      </c>
      <c r="C164" s="907" t="s">
        <v>812</v>
      </c>
      <c r="D164" s="908"/>
      <c r="E164" s="908"/>
      <c r="F164" s="688">
        <f>[2]Igazgatás!F192+[2]Községgazd!F177+[2]Vagyongazd!F164+[2]Közút!F164+[2]Sport!F166+[2]Közművelődés!F199+[2]Támogatás!F176</f>
        <v>0</v>
      </c>
      <c r="G164" s="703"/>
      <c r="H164" s="703"/>
      <c r="I164" s="763">
        <f>[1]Igazgatás!I193+[1]Községgazd!I177+[1]Vagyongazd!I164+[1]Közút!I164+[1]Sport!I166+[1]Közművelődés!I209+[1]Támogatás!I178</f>
        <v>0</v>
      </c>
      <c r="J164" s="263">
        <f>Igazgatás!J193+Községgazd!J177+Vagyongazd!J164+Közút!J164+Sport!J166+Közművelődés!J211+Támogatás!J178</f>
        <v>0</v>
      </c>
      <c r="K164" s="162">
        <f>Igazgatás!K193+Községgazd!K177+Vagyongazd!K164+Közút!K164+Sport!K166+Közművelődés!K211+Támogatás!K178</f>
        <v>0</v>
      </c>
      <c r="L164" s="165">
        <f>Igazgatás!L193+Községgazd!L177+Vagyongazd!L164+Közút!L164+Sport!L166+Közművelődés!L211+Támogatás!L178</f>
        <v>0</v>
      </c>
      <c r="M164" s="93">
        <f>Igazgatás!M193+Községgazd!P177+Vagyongazd!M164+Közút!M164+Sport!M166+Közművelődés!O211+Támogatás!T178</f>
        <v>0</v>
      </c>
      <c r="N164" s="94">
        <f>Igazgatás!N193+Községgazd!Q177+Vagyongazd!N164+Közút!N164+Sport!N166+Közművelődés!P211+Támogatás!U178</f>
        <v>0</v>
      </c>
      <c r="O164" s="94">
        <f>Igazgatás!O193+Községgazd!R177+Vagyongazd!O164+Közút!O164+Sport!O166+Közművelődés!Q211+Támogatás!V178</f>
        <v>0</v>
      </c>
      <c r="P164" s="94">
        <f>Igazgatás!P193+Községgazd!S177+Vagyongazd!P164+Közút!P164+Sport!P166+Közművelődés!R211+Támogatás!W178</f>
        <v>0</v>
      </c>
      <c r="Q164" s="94">
        <f>Igazgatás!Q193+Községgazd!T177+Vagyongazd!Q164+Közút!Q164+Sport!Q166+Közművelődés!S211+Támogatás!X178</f>
        <v>0</v>
      </c>
      <c r="R164" s="97">
        <f>Igazgatás!R193+Községgazd!U177+Vagyongazd!R164+Közút!R164+Sport!R166+Közművelődés!T211+Támogatás!Y178</f>
        <v>0</v>
      </c>
      <c r="S164" s="94">
        <f>Igazgatás!S193+Községgazd!V177+Vagyongazd!S164+Közút!S164+Sport!S166+Közművelődés!U211+Támogatás!Z178</f>
        <v>0</v>
      </c>
      <c r="T164" s="96">
        <f>Igazgatás!T193+Községgazd!W177+Vagyongazd!T164+Közút!T164+Sport!T166+Közművelődés!V211+Támogatás!AA178</f>
        <v>0</v>
      </c>
      <c r="U164" s="97">
        <f>Igazgatás!U193+Községgazd!X177+Vagyongazd!U164+Közút!U164+Sport!U166+Közművelődés!W211+Támogatás!AB178</f>
        <v>0</v>
      </c>
      <c r="V164" s="97">
        <f>Igazgatás!V193+Községgazd!Y177+Vagyongazd!V164+Közút!V164+Sport!V166+Közművelődés!X211+Támogatás!AC178</f>
        <v>0</v>
      </c>
      <c r="W164" s="98">
        <f>Igazgatás!W193+Községgazd!Z177+Vagyongazd!W164+Közút!W164+Sport!W166+Közművelődés!Y211+Támogatás!AD178</f>
        <v>0</v>
      </c>
      <c r="X164" s="731">
        <f>Igazgatás!X193+Községgazd!AA177+Vagyongazd!X164+Közút!X164+Sport!X166+Közművelődés!Z211+Támogatás!AE178</f>
        <v>0</v>
      </c>
    </row>
    <row r="165" spans="1:24" hidden="1" x14ac:dyDescent="0.25">
      <c r="B165" s="55"/>
      <c r="C165" s="2"/>
      <c r="D165" s="850" t="s">
        <v>813</v>
      </c>
      <c r="E165" s="850"/>
      <c r="F165" s="692">
        <f>[2]Igazgatás!F193+[2]Községgazd!F178+[2]Vagyongazd!F165+[2]Közút!F165+[2]Sport!F167+[2]Közművelődés!F200+[2]Támogatás!F177</f>
        <v>0</v>
      </c>
      <c r="G165" s="700"/>
      <c r="H165" s="700"/>
      <c r="I165" s="765">
        <f>[1]Igazgatás!I194+[1]Községgazd!I178+[1]Vagyongazd!I165+[1]Közút!I165+[1]Sport!I167+[1]Közművelődés!I210+[1]Támogatás!I179</f>
        <v>0</v>
      </c>
      <c r="J165" s="249">
        <f>Igazgatás!J194+Községgazd!J178+Vagyongazd!J165+Közút!J165+Sport!J167+Közművelődés!J212+Támogatás!J179</f>
        <v>0</v>
      </c>
      <c r="K165" s="148">
        <f>Igazgatás!K194+Községgazd!K178+Vagyongazd!K165+Közút!K165+Sport!K167+Közművelődés!K212+Támogatás!K179</f>
        <v>0</v>
      </c>
      <c r="L165" s="166">
        <f>Igazgatás!L194+Községgazd!L178+Vagyongazd!L165+Közút!L165+Sport!L167+Közművelődés!L212+Támogatás!L179</f>
        <v>0</v>
      </c>
      <c r="M165" s="74">
        <f>Igazgatás!M194+Községgazd!P178+Vagyongazd!M165+Közút!M165+Sport!M167+Közművelődés!O212+Támogatás!T179</f>
        <v>0</v>
      </c>
      <c r="N165" s="1">
        <f>Igazgatás!N194+Községgazd!Q178+Vagyongazd!N165+Közút!N165+Sport!N167+Közművelődés!P212+Támogatás!U179</f>
        <v>0</v>
      </c>
      <c r="O165" s="1">
        <f>Igazgatás!O194+Községgazd!R178+Vagyongazd!O165+Közút!O165+Sport!O167+Közművelődés!Q212+Támogatás!V179</f>
        <v>0</v>
      </c>
      <c r="P165" s="1">
        <f>Igazgatás!P194+Községgazd!S178+Vagyongazd!P165+Közút!P165+Sport!P167+Közművelődés!R212+Támogatás!W179</f>
        <v>0</v>
      </c>
      <c r="Q165" s="1">
        <f>Igazgatás!Q194+Községgazd!T178+Vagyongazd!Q165+Közút!Q165+Sport!Q167+Közművelődés!S212+Támogatás!X179</f>
        <v>0</v>
      </c>
      <c r="R165" s="80">
        <f>Igazgatás!R194+Községgazd!U178+Vagyongazd!R165+Közút!R165+Sport!R167+Közművelődés!T212+Támogatás!Y179</f>
        <v>0</v>
      </c>
      <c r="S165" s="1">
        <f>Igazgatás!S194+Községgazd!V178+Vagyongazd!S165+Közút!S165+Sport!S167+Közművelődés!U212+Támogatás!Z179</f>
        <v>0</v>
      </c>
      <c r="T165" s="42">
        <f>Igazgatás!T194+Községgazd!W178+Vagyongazd!T165+Közút!T165+Sport!T167+Közművelődés!V212+Támogatás!AA179</f>
        <v>0</v>
      </c>
      <c r="U165" s="80">
        <f>Igazgatás!U194+Községgazd!X178+Vagyongazd!U165+Közút!U165+Sport!U167+Közművelődés!W212+Támogatás!AB179</f>
        <v>0</v>
      </c>
      <c r="V165" s="80">
        <f>Igazgatás!V194+Községgazd!Y178+Vagyongazd!V165+Közút!V165+Sport!V167+Közművelődés!X212+Támogatás!AC179</f>
        <v>0</v>
      </c>
      <c r="W165" s="44">
        <f>Igazgatás!W194+Községgazd!Z178+Vagyongazd!W165+Közút!W165+Sport!W167+Közművelődés!Y212+Támogatás!AD179</f>
        <v>0</v>
      </c>
      <c r="X165" s="718">
        <f>Igazgatás!X194+Községgazd!AA178+Vagyongazd!X165+Közút!X165+Sport!X167+Közművelődés!Z212+Támogatás!AE179</f>
        <v>0</v>
      </c>
    </row>
    <row r="166" spans="1:24" hidden="1" x14ac:dyDescent="0.25">
      <c r="B166" s="55"/>
      <c r="C166" s="2"/>
      <c r="D166" s="850" t="s">
        <v>814</v>
      </c>
      <c r="E166" s="850"/>
      <c r="F166" s="692">
        <f>[2]Igazgatás!F194+[2]Községgazd!F179+[2]Vagyongazd!F166+[2]Közút!F166+[2]Sport!F168+[2]Közművelődés!F201+[2]Támogatás!F178</f>
        <v>0</v>
      </c>
      <c r="G166" s="700"/>
      <c r="H166" s="700"/>
      <c r="I166" s="765">
        <f>[1]Igazgatás!I195+[1]Községgazd!I179+[1]Vagyongazd!I166+[1]Közút!I166+[1]Sport!I168+[1]Közművelődés!I211+[1]Támogatás!I180</f>
        <v>0</v>
      </c>
      <c r="J166" s="249">
        <f>Igazgatás!J195+Községgazd!J179+Vagyongazd!J166+Közút!J166+Sport!J168+Közművelődés!J213+Támogatás!J180</f>
        <v>0</v>
      </c>
      <c r="K166" s="148">
        <f>Igazgatás!K195+Községgazd!K179+Vagyongazd!K166+Közút!K166+Sport!K168+Közművelődés!K213+Támogatás!K180</f>
        <v>0</v>
      </c>
      <c r="L166" s="166">
        <f>Igazgatás!L195+Községgazd!L179+Vagyongazd!L166+Közút!L166+Sport!L168+Közművelődés!L213+Támogatás!L180</f>
        <v>0</v>
      </c>
      <c r="M166" s="74">
        <f>Igazgatás!M195+Községgazd!P179+Vagyongazd!M166+Közút!M166+Sport!M168+Közművelődés!O213+Támogatás!T180</f>
        <v>0</v>
      </c>
      <c r="N166" s="1">
        <f>Igazgatás!N195+Községgazd!Q179+Vagyongazd!N166+Közút!N166+Sport!N168+Közművelődés!P213+Támogatás!U180</f>
        <v>0</v>
      </c>
      <c r="O166" s="1">
        <f>Igazgatás!O195+Községgazd!R179+Vagyongazd!O166+Közút!O166+Sport!O168+Közművelődés!Q213+Támogatás!V180</f>
        <v>0</v>
      </c>
      <c r="P166" s="1">
        <f>Igazgatás!P195+Községgazd!S179+Vagyongazd!P166+Közút!P166+Sport!P168+Közművelődés!R213+Támogatás!W180</f>
        <v>0</v>
      </c>
      <c r="Q166" s="1">
        <f>Igazgatás!Q195+Községgazd!T179+Vagyongazd!Q166+Közút!Q166+Sport!Q168+Közművelődés!S213+Támogatás!X180</f>
        <v>0</v>
      </c>
      <c r="R166" s="80">
        <f>Igazgatás!R195+Községgazd!U179+Vagyongazd!R166+Közút!R166+Sport!R168+Közművelődés!T213+Támogatás!Y180</f>
        <v>0</v>
      </c>
      <c r="S166" s="1">
        <f>Igazgatás!S195+Községgazd!V179+Vagyongazd!S166+Közút!S166+Sport!S168+Közművelődés!U213+Támogatás!Z180</f>
        <v>0</v>
      </c>
      <c r="T166" s="42">
        <f>Igazgatás!T195+Községgazd!W179+Vagyongazd!T166+Közút!T166+Sport!T168+Közművelődés!V213+Támogatás!AA180</f>
        <v>0</v>
      </c>
      <c r="U166" s="80">
        <f>Igazgatás!U195+Községgazd!X179+Vagyongazd!U166+Közút!U166+Sport!U168+Közművelődés!W213+Támogatás!AB180</f>
        <v>0</v>
      </c>
      <c r="V166" s="80">
        <f>Igazgatás!V195+Községgazd!Y179+Vagyongazd!V166+Közút!V166+Sport!V168+Közművelődés!X213+Támogatás!AC180</f>
        <v>0</v>
      </c>
      <c r="W166" s="44">
        <f>Igazgatás!W195+Községgazd!Z179+Vagyongazd!W166+Közút!W166+Sport!W168+Közművelődés!Y213+Támogatás!AD180</f>
        <v>0</v>
      </c>
      <c r="X166" s="718">
        <f>Igazgatás!X195+Községgazd!AA179+Vagyongazd!X166+Közút!X166+Sport!X168+Közművelődés!Z213+Támogatás!AE180</f>
        <v>0</v>
      </c>
    </row>
    <row r="167" spans="1:24" hidden="1" x14ac:dyDescent="0.25">
      <c r="B167" s="55"/>
      <c r="C167" s="2"/>
      <c r="D167" s="850" t="s">
        <v>545</v>
      </c>
      <c r="E167" s="850"/>
      <c r="F167" s="692">
        <f>[2]Igazgatás!F195+[2]Községgazd!F180+[2]Vagyongazd!F167+[2]Közút!F167+[2]Sport!F169+[2]Közművelődés!F202+[2]Támogatás!F179</f>
        <v>0</v>
      </c>
      <c r="G167" s="700"/>
      <c r="H167" s="700"/>
      <c r="I167" s="765">
        <f>[1]Igazgatás!I196+[1]Községgazd!I180+[1]Vagyongazd!I167+[1]Közút!I167+[1]Sport!I169+[1]Közművelődés!I212+[1]Támogatás!I181</f>
        <v>0</v>
      </c>
      <c r="J167" s="249">
        <f>Igazgatás!J196+Községgazd!J180+Vagyongazd!J167+Közút!J167+Sport!J169+Közművelődés!J214+Támogatás!J181</f>
        <v>0</v>
      </c>
      <c r="K167" s="148">
        <f>Igazgatás!K196+Községgazd!K180+Vagyongazd!K167+Közút!K167+Sport!K169+Közművelődés!K214+Támogatás!K181</f>
        <v>0</v>
      </c>
      <c r="L167" s="166">
        <f>Igazgatás!L196+Községgazd!L180+Vagyongazd!L167+Közút!L167+Sport!L169+Közművelődés!L214+Támogatás!L181</f>
        <v>0</v>
      </c>
      <c r="M167" s="74">
        <f>Igazgatás!M196+Községgazd!P180+Vagyongazd!M167+Közút!M167+Sport!M169+Közművelődés!O214+Támogatás!T181</f>
        <v>0</v>
      </c>
      <c r="N167" s="1">
        <f>Igazgatás!N196+Községgazd!Q180+Vagyongazd!N167+Közút!N167+Sport!N169+Közművelődés!P214+Támogatás!U181</f>
        <v>0</v>
      </c>
      <c r="O167" s="1">
        <f>Igazgatás!O196+Községgazd!R180+Vagyongazd!O167+Közút!O167+Sport!O169+Közművelődés!Q214+Támogatás!V181</f>
        <v>0</v>
      </c>
      <c r="P167" s="1">
        <f>Igazgatás!P196+Községgazd!S180+Vagyongazd!P167+Közút!P167+Sport!P169+Közművelődés!R214+Támogatás!W181</f>
        <v>0</v>
      </c>
      <c r="Q167" s="1">
        <f>Igazgatás!Q196+Községgazd!T180+Vagyongazd!Q167+Közút!Q167+Sport!Q169+Közművelődés!S214+Támogatás!X181</f>
        <v>0</v>
      </c>
      <c r="R167" s="80">
        <f>Igazgatás!R196+Községgazd!U180+Vagyongazd!R167+Közút!R167+Sport!R169+Közművelődés!T214+Támogatás!Y181</f>
        <v>0</v>
      </c>
      <c r="S167" s="1">
        <f>Igazgatás!S196+Községgazd!V180+Vagyongazd!S167+Közút!S167+Sport!S169+Közművelődés!U214+Támogatás!Z181</f>
        <v>0</v>
      </c>
      <c r="T167" s="42">
        <f>Igazgatás!T196+Községgazd!W180+Vagyongazd!T167+Közút!T167+Sport!T169+Közművelődés!V214+Támogatás!AA181</f>
        <v>0</v>
      </c>
      <c r="U167" s="80">
        <f>Igazgatás!U196+Községgazd!X180+Vagyongazd!U167+Közút!U167+Sport!U169+Közművelődés!W214+Támogatás!AB181</f>
        <v>0</v>
      </c>
      <c r="V167" s="80">
        <f>Igazgatás!V196+Községgazd!Y180+Vagyongazd!V167+Közút!V167+Sport!V169+Közművelődés!X214+Támogatás!AC181</f>
        <v>0</v>
      </c>
      <c r="W167" s="44">
        <f>Igazgatás!W196+Községgazd!Z180+Vagyongazd!W167+Közút!W167+Sport!W169+Közművelődés!Y214+Támogatás!AD181</f>
        <v>0</v>
      </c>
      <c r="X167" s="718">
        <f>Igazgatás!X196+Községgazd!AA180+Vagyongazd!X167+Közút!X167+Sport!X169+Közművelődés!Z214+Támogatás!AE181</f>
        <v>0</v>
      </c>
    </row>
    <row r="168" spans="1:24" ht="25.5" hidden="1" customHeight="1" x14ac:dyDescent="0.25">
      <c r="B168" s="55"/>
      <c r="C168" s="2"/>
      <c r="D168" s="851" t="s">
        <v>548</v>
      </c>
      <c r="E168" s="851"/>
      <c r="F168" s="692">
        <f>[2]Igazgatás!F196+[2]Községgazd!F181+[2]Vagyongazd!F168+[2]Közút!F168+[2]Sport!F170+[2]Közművelődés!F203+[2]Támogatás!F180</f>
        <v>0</v>
      </c>
      <c r="G168" s="700"/>
      <c r="H168" s="700"/>
      <c r="I168" s="765">
        <f>[1]Igazgatás!I197+[1]Községgazd!I181+[1]Vagyongazd!I168+[1]Közút!I168+[1]Sport!I170+[1]Közművelődés!I213+[1]Támogatás!I182</f>
        <v>0</v>
      </c>
      <c r="J168" s="259">
        <f>Igazgatás!J197+Községgazd!J181+Vagyongazd!J168+Közút!J168+Sport!J170+Közművelődés!J215+Támogatás!J182</f>
        <v>0</v>
      </c>
      <c r="K168" s="158">
        <f>Igazgatás!K197+Községgazd!K181+Vagyongazd!K168+Közút!K168+Sport!K170+Közművelődés!K215+Támogatás!K182</f>
        <v>0</v>
      </c>
      <c r="L168" s="166">
        <f>Igazgatás!L197+Községgazd!L181+Vagyongazd!L168+Közút!L168+Sport!L170+Közművelődés!L215+Támogatás!L182</f>
        <v>0</v>
      </c>
      <c r="M168" s="74">
        <f>Igazgatás!M197+Községgazd!P181+Vagyongazd!M168+Közút!M168+Sport!M170+Közművelődés!O215+Támogatás!T182</f>
        <v>0</v>
      </c>
      <c r="N168" s="1">
        <f>Igazgatás!N197+Községgazd!Q181+Vagyongazd!N168+Közút!N168+Sport!N170+Közművelődés!P215+Támogatás!U182</f>
        <v>0</v>
      </c>
      <c r="O168" s="1">
        <f>Igazgatás!O197+Községgazd!R181+Vagyongazd!O168+Közút!O168+Sport!O170+Közművelődés!Q215+Támogatás!V182</f>
        <v>0</v>
      </c>
      <c r="P168" s="1">
        <f>Igazgatás!P197+Községgazd!S181+Vagyongazd!P168+Közút!P168+Sport!P170+Közművelődés!R215+Támogatás!W182</f>
        <v>0</v>
      </c>
      <c r="Q168" s="1">
        <f>Igazgatás!Q197+Községgazd!T181+Vagyongazd!Q168+Közút!Q168+Sport!Q170+Közművelődés!S215+Támogatás!X182</f>
        <v>0</v>
      </c>
      <c r="R168" s="80">
        <f>Igazgatás!R197+Községgazd!U181+Vagyongazd!R168+Közút!R168+Sport!R170+Közművelődés!T215+Támogatás!Y182</f>
        <v>0</v>
      </c>
      <c r="S168" s="1">
        <f>Igazgatás!S197+Községgazd!V181+Vagyongazd!S168+Közút!S168+Sport!S170+Közművelődés!U215+Támogatás!Z182</f>
        <v>0</v>
      </c>
      <c r="T168" s="42">
        <f>Igazgatás!T197+Községgazd!W181+Vagyongazd!T168+Közút!T168+Sport!T170+Közművelődés!V215+Támogatás!AA182</f>
        <v>0</v>
      </c>
      <c r="U168" s="80">
        <f>Igazgatás!U197+Községgazd!X181+Vagyongazd!U168+Közút!U168+Sport!U170+Közművelődés!W215+Támogatás!AB182</f>
        <v>0</v>
      </c>
      <c r="V168" s="80">
        <f>Igazgatás!V197+Községgazd!Y181+Vagyongazd!V168+Közút!V168+Sport!V170+Közművelődés!X215+Támogatás!AC182</f>
        <v>0</v>
      </c>
      <c r="W168" s="44">
        <f>Igazgatás!W197+Községgazd!Z181+Vagyongazd!W168+Közút!W168+Sport!W170+Közművelődés!Y215+Támogatás!AD182</f>
        <v>0</v>
      </c>
      <c r="X168" s="718">
        <f>Igazgatás!X197+Községgazd!AA181+Vagyongazd!X168+Közút!X168+Sport!X170+Közművelődés!Z215+Támogatás!AE182</f>
        <v>0</v>
      </c>
    </row>
    <row r="169" spans="1:24" hidden="1" x14ac:dyDescent="0.25">
      <c r="B169" s="55"/>
      <c r="C169" s="2"/>
      <c r="D169" s="850" t="s">
        <v>550</v>
      </c>
      <c r="E169" s="850"/>
      <c r="F169" s="692">
        <f>[2]Igazgatás!F197+[2]Községgazd!F182+[2]Vagyongazd!F169+[2]Közút!F169+[2]Sport!F171+[2]Közművelődés!F204+[2]Támogatás!F181</f>
        <v>0</v>
      </c>
      <c r="G169" s="700"/>
      <c r="H169" s="700"/>
      <c r="I169" s="765">
        <f>[1]Igazgatás!I198+[1]Községgazd!I182+[1]Vagyongazd!I169+[1]Közút!I169+[1]Sport!I171+[1]Közművelődés!I214+[1]Támogatás!I183</f>
        <v>0</v>
      </c>
      <c r="J169" s="249">
        <f>Igazgatás!J198+Községgazd!J182+Vagyongazd!J169+Közút!J169+Sport!J171+Közművelődés!J216+Támogatás!J183</f>
        <v>0</v>
      </c>
      <c r="K169" s="148">
        <f>Igazgatás!K198+Községgazd!K182+Vagyongazd!K169+Közút!K169+Sport!K171+Közművelődés!K216+Támogatás!K183</f>
        <v>0</v>
      </c>
      <c r="L169" s="166">
        <f>Igazgatás!L198+Községgazd!L182+Vagyongazd!L169+Közút!L169+Sport!L171+Közművelődés!L216+Támogatás!L183</f>
        <v>0</v>
      </c>
      <c r="M169" s="74">
        <f>Igazgatás!M198+Községgazd!P182+Vagyongazd!M169+Közút!M169+Sport!M171+Közművelődés!O216+Támogatás!T183</f>
        <v>0</v>
      </c>
      <c r="N169" s="1">
        <f>Igazgatás!N198+Községgazd!Q182+Vagyongazd!N169+Közút!N169+Sport!N171+Közművelődés!P216+Támogatás!U183</f>
        <v>0</v>
      </c>
      <c r="O169" s="1">
        <f>Igazgatás!O198+Községgazd!R182+Vagyongazd!O169+Közút!O169+Sport!O171+Közművelődés!Q216+Támogatás!V183</f>
        <v>0</v>
      </c>
      <c r="P169" s="1">
        <f>Igazgatás!P198+Községgazd!S182+Vagyongazd!P169+Közút!P169+Sport!P171+Közművelődés!R216+Támogatás!W183</f>
        <v>0</v>
      </c>
      <c r="Q169" s="1">
        <f>Igazgatás!Q198+Községgazd!T182+Vagyongazd!Q169+Közút!Q169+Sport!Q171+Közművelődés!S216+Támogatás!X183</f>
        <v>0</v>
      </c>
      <c r="R169" s="80">
        <f>Igazgatás!R198+Községgazd!U182+Vagyongazd!R169+Közút!R169+Sport!R171+Közművelődés!T216+Támogatás!Y183</f>
        <v>0</v>
      </c>
      <c r="S169" s="1">
        <f>Igazgatás!S198+Községgazd!V182+Vagyongazd!S169+Közút!S169+Sport!S171+Közművelődés!U216+Támogatás!Z183</f>
        <v>0</v>
      </c>
      <c r="T169" s="42">
        <f>Igazgatás!T198+Községgazd!W182+Vagyongazd!T169+Közút!T169+Sport!T171+Közművelődés!V216+Támogatás!AA183</f>
        <v>0</v>
      </c>
      <c r="U169" s="80">
        <f>Igazgatás!U198+Községgazd!X182+Vagyongazd!U169+Közút!U169+Sport!U171+Közművelődés!W216+Támogatás!AB183</f>
        <v>0</v>
      </c>
      <c r="V169" s="80">
        <f>Igazgatás!V198+Községgazd!Y182+Vagyongazd!V169+Közút!V169+Sport!V171+Közművelődés!X216+Támogatás!AC183</f>
        <v>0</v>
      </c>
      <c r="W169" s="44">
        <f>Igazgatás!W198+Községgazd!Z182+Vagyongazd!W169+Közút!W169+Sport!W171+Közművelődés!Y216+Támogatás!AD183</f>
        <v>0</v>
      </c>
      <c r="X169" s="718">
        <f>Igazgatás!X198+Községgazd!AA182+Vagyongazd!X169+Közút!X169+Sport!X171+Közművelődés!Z216+Támogatás!AE183</f>
        <v>0</v>
      </c>
    </row>
    <row r="170" spans="1:24" hidden="1" x14ac:dyDescent="0.25">
      <c r="B170" s="55"/>
      <c r="C170" s="2"/>
      <c r="D170" s="850" t="s">
        <v>551</v>
      </c>
      <c r="E170" s="850"/>
      <c r="F170" s="692">
        <f>[2]Igazgatás!F198+[2]Községgazd!F183+[2]Vagyongazd!F170+[2]Közút!F170+[2]Sport!F172+[2]Közművelődés!F205+[2]Támogatás!F182</f>
        <v>0</v>
      </c>
      <c r="G170" s="700"/>
      <c r="H170" s="700"/>
      <c r="I170" s="765">
        <f>[1]Igazgatás!I199+[1]Községgazd!I183+[1]Vagyongazd!I170+[1]Közút!I170+[1]Sport!I172+[1]Közművelődés!I215+[1]Támogatás!I184</f>
        <v>0</v>
      </c>
      <c r="J170" s="249">
        <f>Igazgatás!J199+Községgazd!J183+Vagyongazd!J170+Közút!J170+Sport!J172+Közművelődés!J217+Támogatás!J184</f>
        <v>0</v>
      </c>
      <c r="K170" s="148">
        <f>Igazgatás!K199+Községgazd!K183+Vagyongazd!K170+Közút!K170+Sport!K172+Közművelődés!K217+Támogatás!K184</f>
        <v>0</v>
      </c>
      <c r="L170" s="166">
        <f>Igazgatás!L199+Községgazd!L183+Vagyongazd!L170+Közút!L170+Sport!L172+Közművelődés!L217+Támogatás!L184</f>
        <v>0</v>
      </c>
      <c r="M170" s="74">
        <f>Igazgatás!M199+Községgazd!P183+Vagyongazd!M170+Közút!M170+Sport!M172+Közművelődés!O217+Támogatás!T184</f>
        <v>0</v>
      </c>
      <c r="N170" s="1">
        <f>Igazgatás!N199+Községgazd!Q183+Vagyongazd!N170+Közút!N170+Sport!N172+Közművelődés!P217+Támogatás!U184</f>
        <v>0</v>
      </c>
      <c r="O170" s="1">
        <f>Igazgatás!O199+Községgazd!R183+Vagyongazd!O170+Közút!O170+Sport!O172+Közművelődés!Q217+Támogatás!V184</f>
        <v>0</v>
      </c>
      <c r="P170" s="1">
        <f>Igazgatás!P199+Községgazd!S183+Vagyongazd!P170+Közút!P170+Sport!P172+Közművelődés!R217+Támogatás!W184</f>
        <v>0</v>
      </c>
      <c r="Q170" s="1">
        <f>Igazgatás!Q199+Községgazd!T183+Vagyongazd!Q170+Közút!Q170+Sport!Q172+Közművelődés!S217+Támogatás!X184</f>
        <v>0</v>
      </c>
      <c r="R170" s="80">
        <f>Igazgatás!R199+Községgazd!U183+Vagyongazd!R170+Közút!R170+Sport!R172+Közművelődés!T217+Támogatás!Y184</f>
        <v>0</v>
      </c>
      <c r="S170" s="1">
        <f>Igazgatás!S199+Községgazd!V183+Vagyongazd!S170+Közút!S170+Sport!S172+Közművelődés!U217+Támogatás!Z184</f>
        <v>0</v>
      </c>
      <c r="T170" s="42">
        <f>Igazgatás!T199+Községgazd!W183+Vagyongazd!T170+Közút!T170+Sport!T172+Közművelődés!V217+Támogatás!AA184</f>
        <v>0</v>
      </c>
      <c r="U170" s="80">
        <f>Igazgatás!U199+Községgazd!X183+Vagyongazd!U170+Közút!U170+Sport!U172+Közművelődés!W217+Támogatás!AB184</f>
        <v>0</v>
      </c>
      <c r="V170" s="80">
        <f>Igazgatás!V199+Községgazd!Y183+Vagyongazd!V170+Közút!V170+Sport!V172+Közművelődés!X217+Támogatás!AC184</f>
        <v>0</v>
      </c>
      <c r="W170" s="44">
        <f>Igazgatás!W199+Községgazd!Z183+Vagyongazd!W170+Közút!W170+Sport!W172+Közművelődés!Y217+Támogatás!AD184</f>
        <v>0</v>
      </c>
      <c r="X170" s="718">
        <f>Igazgatás!X199+Községgazd!AA183+Vagyongazd!X170+Közút!X170+Sport!X172+Közművelődés!Z217+Támogatás!AE184</f>
        <v>0</v>
      </c>
    </row>
    <row r="171" spans="1:24" ht="25.5" hidden="1" customHeight="1" x14ac:dyDescent="0.25">
      <c r="B171" s="55"/>
      <c r="C171" s="2"/>
      <c r="D171" s="851" t="s">
        <v>555</v>
      </c>
      <c r="E171" s="851"/>
      <c r="F171" s="692">
        <f>[2]Igazgatás!F199+[2]Községgazd!F184+[2]Vagyongazd!F171+[2]Közút!F171+[2]Sport!F173+[2]Közművelődés!F206+[2]Támogatás!F183</f>
        <v>0</v>
      </c>
      <c r="G171" s="700"/>
      <c r="H171" s="700"/>
      <c r="I171" s="765">
        <f>[1]Igazgatás!I200+[1]Községgazd!I184+[1]Vagyongazd!I171+[1]Közút!I171+[1]Sport!I173+[1]Közművelődés!I216+[1]Támogatás!I185</f>
        <v>0</v>
      </c>
      <c r="J171" s="259">
        <f>Igazgatás!J200+Községgazd!J184+Vagyongazd!J171+Közút!J171+Sport!J173+Közművelődés!J218+Támogatás!J185</f>
        <v>0</v>
      </c>
      <c r="K171" s="158">
        <f>Igazgatás!K200+Községgazd!K184+Vagyongazd!K171+Közút!K171+Sport!K173+Közművelődés!K218+Támogatás!K185</f>
        <v>0</v>
      </c>
      <c r="L171" s="166">
        <f>Igazgatás!L200+Községgazd!L184+Vagyongazd!L171+Közút!L171+Sport!L173+Közművelődés!L218+Támogatás!L185</f>
        <v>0</v>
      </c>
      <c r="M171" s="74">
        <f>Igazgatás!M200+Községgazd!P184+Vagyongazd!M171+Közút!M171+Sport!M173+Közművelődés!O218+Támogatás!T185</f>
        <v>0</v>
      </c>
      <c r="N171" s="1">
        <f>Igazgatás!N200+Községgazd!Q184+Vagyongazd!N171+Közút!N171+Sport!N173+Közművelődés!P218+Támogatás!U185</f>
        <v>0</v>
      </c>
      <c r="O171" s="1">
        <f>Igazgatás!O200+Községgazd!R184+Vagyongazd!O171+Közút!O171+Sport!O173+Közművelődés!Q218+Támogatás!V185</f>
        <v>0</v>
      </c>
      <c r="P171" s="1">
        <f>Igazgatás!P200+Községgazd!S184+Vagyongazd!P171+Közút!P171+Sport!P173+Közművelődés!R218+Támogatás!W185</f>
        <v>0</v>
      </c>
      <c r="Q171" s="1">
        <f>Igazgatás!Q200+Községgazd!T184+Vagyongazd!Q171+Közút!Q171+Sport!Q173+Közművelődés!S218+Támogatás!X185</f>
        <v>0</v>
      </c>
      <c r="R171" s="80">
        <f>Igazgatás!R200+Községgazd!U184+Vagyongazd!R171+Közút!R171+Sport!R173+Közművelődés!T218+Támogatás!Y185</f>
        <v>0</v>
      </c>
      <c r="S171" s="1">
        <f>Igazgatás!S200+Községgazd!V184+Vagyongazd!S171+Közút!S171+Sport!S173+Közművelődés!U218+Támogatás!Z185</f>
        <v>0</v>
      </c>
      <c r="T171" s="42">
        <f>Igazgatás!T200+Községgazd!W184+Vagyongazd!T171+Közút!T171+Sport!T173+Közművelődés!V218+Támogatás!AA185</f>
        <v>0</v>
      </c>
      <c r="U171" s="80">
        <f>Igazgatás!U200+Községgazd!X184+Vagyongazd!U171+Közút!U171+Sport!U173+Közművelődés!W218+Támogatás!AB185</f>
        <v>0</v>
      </c>
      <c r="V171" s="80">
        <f>Igazgatás!V200+Községgazd!Y184+Vagyongazd!V171+Közút!V171+Sport!V173+Közművelődés!X218+Támogatás!AC185</f>
        <v>0</v>
      </c>
      <c r="W171" s="44">
        <f>Igazgatás!W200+Községgazd!Z184+Vagyongazd!W171+Közút!W171+Sport!W173+Közművelődés!Y218+Támogatás!AD185</f>
        <v>0</v>
      </c>
      <c r="X171" s="718">
        <f>Igazgatás!X200+Községgazd!AA184+Vagyongazd!X171+Közút!X171+Sport!X173+Közművelődés!Z218+Támogatás!AE185</f>
        <v>0</v>
      </c>
    </row>
    <row r="172" spans="1:24" ht="25.5" hidden="1" customHeight="1" x14ac:dyDescent="0.25">
      <c r="B172" s="55"/>
      <c r="C172" s="2"/>
      <c r="D172" s="851" t="s">
        <v>558</v>
      </c>
      <c r="E172" s="851"/>
      <c r="F172" s="692">
        <f>[2]Igazgatás!F200+[2]Községgazd!F185+[2]Vagyongazd!F172+[2]Közút!F172+[2]Sport!F174+[2]Közművelődés!F207+[2]Támogatás!F184</f>
        <v>0</v>
      </c>
      <c r="G172" s="700"/>
      <c r="H172" s="700"/>
      <c r="I172" s="765">
        <f>[1]Igazgatás!I201+[1]Községgazd!I185+[1]Vagyongazd!I172+[1]Közút!I172+[1]Sport!I174+[1]Közművelődés!I217+[1]Támogatás!I186</f>
        <v>0</v>
      </c>
      <c r="J172" s="259">
        <f>Igazgatás!J201+Községgazd!J185+Vagyongazd!J172+Közút!J172+Sport!J174+Közművelődés!J219+Támogatás!J186</f>
        <v>0</v>
      </c>
      <c r="K172" s="158">
        <f>Igazgatás!K201+Községgazd!K185+Vagyongazd!K172+Közút!K172+Sport!K174+Közművelődés!K219+Támogatás!K186</f>
        <v>0</v>
      </c>
      <c r="L172" s="166">
        <f>Igazgatás!L201+Községgazd!L185+Vagyongazd!L172+Közút!L172+Sport!L174+Közművelődés!L219+Támogatás!L186</f>
        <v>0</v>
      </c>
      <c r="M172" s="74">
        <f>Igazgatás!M201+Községgazd!P185+Vagyongazd!M172+Közút!M172+Sport!M174+Közművelődés!O219+Támogatás!T186</f>
        <v>0</v>
      </c>
      <c r="N172" s="1">
        <f>Igazgatás!N201+Községgazd!Q185+Vagyongazd!N172+Közút!N172+Sport!N174+Közművelődés!P219+Támogatás!U186</f>
        <v>0</v>
      </c>
      <c r="O172" s="1">
        <f>Igazgatás!O201+Községgazd!R185+Vagyongazd!O172+Közút!O172+Sport!O174+Közművelődés!Q219+Támogatás!V186</f>
        <v>0</v>
      </c>
      <c r="P172" s="1">
        <f>Igazgatás!P201+Községgazd!S185+Vagyongazd!P172+Közút!P172+Sport!P174+Közművelődés!R219+Támogatás!W186</f>
        <v>0</v>
      </c>
      <c r="Q172" s="1">
        <f>Igazgatás!Q201+Községgazd!T185+Vagyongazd!Q172+Közút!Q172+Sport!Q174+Közművelődés!S219+Támogatás!X186</f>
        <v>0</v>
      </c>
      <c r="R172" s="80">
        <f>Igazgatás!R201+Községgazd!U185+Vagyongazd!R172+Közút!R172+Sport!R174+Közművelődés!T219+Támogatás!Y186</f>
        <v>0</v>
      </c>
      <c r="S172" s="1">
        <f>Igazgatás!S201+Községgazd!V185+Vagyongazd!S172+Közút!S172+Sport!S174+Közművelődés!U219+Támogatás!Z186</f>
        <v>0</v>
      </c>
      <c r="T172" s="42">
        <f>Igazgatás!T201+Községgazd!W185+Vagyongazd!T172+Közút!T172+Sport!T174+Közművelődés!V219+Támogatás!AA186</f>
        <v>0</v>
      </c>
      <c r="U172" s="80">
        <f>Igazgatás!U201+Községgazd!X185+Vagyongazd!U172+Közút!U172+Sport!U174+Közművelődés!W219+Támogatás!AB186</f>
        <v>0</v>
      </c>
      <c r="V172" s="80">
        <f>Igazgatás!V201+Községgazd!Y185+Vagyongazd!V172+Közút!V172+Sport!V174+Közművelődés!X219+Támogatás!AC186</f>
        <v>0</v>
      </c>
      <c r="W172" s="44">
        <f>Igazgatás!W201+Községgazd!Z185+Vagyongazd!W172+Közút!W172+Sport!W174+Közművelődés!Y219+Támogatás!AD186</f>
        <v>0</v>
      </c>
      <c r="X172" s="718">
        <f>Igazgatás!X201+Községgazd!AA185+Vagyongazd!X172+Közút!X172+Sport!X174+Közművelődés!Z219+Támogatás!AE186</f>
        <v>0</v>
      </c>
    </row>
    <row r="173" spans="1:24" ht="25.5" hidden="1" customHeight="1" x14ac:dyDescent="0.25">
      <c r="B173" s="55"/>
      <c r="C173" s="2"/>
      <c r="D173" s="851" t="s">
        <v>560</v>
      </c>
      <c r="E173" s="851"/>
      <c r="F173" s="692">
        <f>[2]Igazgatás!F201+[2]Községgazd!F186+[2]Vagyongazd!F173+[2]Közút!F173+[2]Sport!F175+[2]Közművelődés!F208+[2]Támogatás!F185</f>
        <v>0</v>
      </c>
      <c r="G173" s="700"/>
      <c r="H173" s="700"/>
      <c r="I173" s="765">
        <f>[1]Igazgatás!I202+[1]Községgazd!I186+[1]Vagyongazd!I173+[1]Közút!I173+[1]Sport!I175+[1]Közművelődés!I218+[1]Támogatás!I187</f>
        <v>0</v>
      </c>
      <c r="J173" s="259">
        <f>Igazgatás!J202+Községgazd!J186+Vagyongazd!J173+Közút!J173+Sport!J175+Közművelődés!J220+Támogatás!J187</f>
        <v>0</v>
      </c>
      <c r="K173" s="158">
        <f>Igazgatás!K202+Községgazd!K186+Vagyongazd!K173+Közút!K173+Sport!K175+Közművelődés!K220+Támogatás!K187</f>
        <v>0</v>
      </c>
      <c r="L173" s="166">
        <f>Igazgatás!L202+Községgazd!L186+Vagyongazd!L173+Közút!L173+Sport!L175+Közművelődés!L220+Támogatás!L187</f>
        <v>0</v>
      </c>
      <c r="M173" s="74">
        <f>Igazgatás!M202+Községgazd!P186+Vagyongazd!M173+Közút!M173+Sport!M175+Közművelődés!O220+Támogatás!T187</f>
        <v>0</v>
      </c>
      <c r="N173" s="1">
        <f>Igazgatás!N202+Községgazd!Q186+Vagyongazd!N173+Közút!N173+Sport!N175+Közművelődés!P220+Támogatás!U187</f>
        <v>0</v>
      </c>
      <c r="O173" s="1">
        <f>Igazgatás!O202+Községgazd!R186+Vagyongazd!O173+Közút!O173+Sport!O175+Közművelődés!Q220+Támogatás!V187</f>
        <v>0</v>
      </c>
      <c r="P173" s="1">
        <f>Igazgatás!P202+Községgazd!S186+Vagyongazd!P173+Közút!P173+Sport!P175+Közművelődés!R220+Támogatás!W187</f>
        <v>0</v>
      </c>
      <c r="Q173" s="1">
        <f>Igazgatás!Q202+Községgazd!T186+Vagyongazd!Q173+Közút!Q173+Sport!Q175+Közművelődés!S220+Támogatás!X187</f>
        <v>0</v>
      </c>
      <c r="R173" s="80">
        <f>Igazgatás!R202+Községgazd!U186+Vagyongazd!R173+Közút!R173+Sport!R175+Közművelődés!T220+Támogatás!Y187</f>
        <v>0</v>
      </c>
      <c r="S173" s="1">
        <f>Igazgatás!S202+Községgazd!V186+Vagyongazd!S173+Közút!S173+Sport!S175+Közművelődés!U220+Támogatás!Z187</f>
        <v>0</v>
      </c>
      <c r="T173" s="42">
        <f>Igazgatás!T202+Községgazd!W186+Vagyongazd!T173+Közút!T173+Sport!T175+Közművelődés!V220+Támogatás!AA187</f>
        <v>0</v>
      </c>
      <c r="U173" s="80">
        <f>Igazgatás!U202+Községgazd!X186+Vagyongazd!U173+Közút!U173+Sport!U175+Közművelődés!W220+Támogatás!AB187</f>
        <v>0</v>
      </c>
      <c r="V173" s="80">
        <f>Igazgatás!V202+Községgazd!Y186+Vagyongazd!V173+Közút!V173+Sport!V175+Közművelődés!X220+Támogatás!AC187</f>
        <v>0</v>
      </c>
      <c r="W173" s="44">
        <f>Igazgatás!W202+Községgazd!Z186+Vagyongazd!W173+Közút!W173+Sport!W175+Közművelődés!Y220+Támogatás!AD187</f>
        <v>0</v>
      </c>
      <c r="X173" s="718">
        <f>Igazgatás!X202+Községgazd!AA186+Vagyongazd!X173+Közút!X173+Sport!X175+Közművelődés!Z220+Támogatás!AE187</f>
        <v>0</v>
      </c>
    </row>
    <row r="174" spans="1:24" ht="25.5" hidden="1" customHeight="1" x14ac:dyDescent="0.25">
      <c r="B174" s="55"/>
      <c r="C174" s="2"/>
      <c r="D174" s="851" t="s">
        <v>563</v>
      </c>
      <c r="E174" s="851"/>
      <c r="F174" s="692">
        <f>[2]Igazgatás!F202+[2]Községgazd!F187+[2]Vagyongazd!F174+[2]Közút!F174+[2]Sport!F176+[2]Közművelődés!F209+[2]Támogatás!F186</f>
        <v>0</v>
      </c>
      <c r="G174" s="700"/>
      <c r="H174" s="700"/>
      <c r="I174" s="765">
        <f>[1]Igazgatás!I203+[1]Községgazd!I187+[1]Vagyongazd!I174+[1]Közút!I174+[1]Sport!I176+[1]Közművelődés!I219+[1]Támogatás!I188</f>
        <v>0</v>
      </c>
      <c r="J174" s="259">
        <f>Igazgatás!J203+Községgazd!J187+Vagyongazd!J174+Közút!J174+Sport!J176+Közművelődés!J221+Támogatás!J188</f>
        <v>0</v>
      </c>
      <c r="K174" s="158">
        <f>Igazgatás!K203+Községgazd!K187+Vagyongazd!K174+Közút!K174+Sport!K176+Közművelődés!K221+Támogatás!K188</f>
        <v>0</v>
      </c>
      <c r="L174" s="166">
        <f>Igazgatás!L203+Községgazd!L187+Vagyongazd!L174+Közút!L174+Sport!L176+Közművelődés!L221+Támogatás!L188</f>
        <v>0</v>
      </c>
      <c r="M174" s="74">
        <f>Igazgatás!M203+Községgazd!P187+Vagyongazd!M174+Közút!M174+Sport!M176+Közművelődés!O221+Támogatás!T188</f>
        <v>0</v>
      </c>
      <c r="N174" s="1">
        <f>Igazgatás!N203+Községgazd!Q187+Vagyongazd!N174+Közút!N174+Sport!N176+Közművelődés!P221+Támogatás!U188</f>
        <v>0</v>
      </c>
      <c r="O174" s="1">
        <f>Igazgatás!O203+Községgazd!R187+Vagyongazd!O174+Közút!O174+Sport!O176+Közművelődés!Q221+Támogatás!V188</f>
        <v>0</v>
      </c>
      <c r="P174" s="1">
        <f>Igazgatás!P203+Községgazd!S187+Vagyongazd!P174+Közút!P174+Sport!P176+Közművelődés!R221+Támogatás!W188</f>
        <v>0</v>
      </c>
      <c r="Q174" s="1">
        <f>Igazgatás!Q203+Községgazd!T187+Vagyongazd!Q174+Közút!Q174+Sport!Q176+Közművelődés!S221+Támogatás!X188</f>
        <v>0</v>
      </c>
      <c r="R174" s="80">
        <f>Igazgatás!R203+Községgazd!U187+Vagyongazd!R174+Közút!R174+Sport!R176+Közművelődés!T221+Támogatás!Y188</f>
        <v>0</v>
      </c>
      <c r="S174" s="1">
        <f>Igazgatás!S203+Községgazd!V187+Vagyongazd!S174+Közút!S174+Sport!S176+Közművelődés!U221+Támogatás!Z188</f>
        <v>0</v>
      </c>
      <c r="T174" s="42">
        <f>Igazgatás!T203+Községgazd!W187+Vagyongazd!T174+Közút!T174+Sport!T176+Közművelődés!V221+Támogatás!AA188</f>
        <v>0</v>
      </c>
      <c r="U174" s="80">
        <f>Igazgatás!U203+Községgazd!X187+Vagyongazd!U174+Közút!U174+Sport!U176+Közművelődés!W221+Támogatás!AB188</f>
        <v>0</v>
      </c>
      <c r="V174" s="80">
        <f>Igazgatás!V203+Községgazd!Y187+Vagyongazd!V174+Közút!V174+Sport!V176+Közművelődés!X221+Támogatás!AC188</f>
        <v>0</v>
      </c>
      <c r="W174" s="44">
        <f>Igazgatás!W203+Községgazd!Z187+Vagyongazd!W174+Közút!W174+Sport!W176+Közművelődés!Y221+Támogatás!AD188</f>
        <v>0</v>
      </c>
      <c r="X174" s="718">
        <f>Igazgatás!X203+Községgazd!AA187+Vagyongazd!X174+Közút!X174+Sport!X176+Közművelődés!Z221+Támogatás!AE188</f>
        <v>0</v>
      </c>
    </row>
    <row r="175" spans="1:24" s="18" customFormat="1" ht="25.5" hidden="1" customHeight="1" x14ac:dyDescent="0.25">
      <c r="A175" s="128" t="s">
        <v>273</v>
      </c>
      <c r="B175" s="91" t="s">
        <v>685</v>
      </c>
      <c r="C175" s="907" t="s">
        <v>606</v>
      </c>
      <c r="D175" s="908"/>
      <c r="E175" s="908"/>
      <c r="F175" s="688">
        <f>[2]Igazgatás!F203+[2]Községgazd!F188+[2]Vagyongazd!F175+[2]Közút!F175+[2]Sport!F177+[2]Közművelődés!F210+[2]Támogatás!F187</f>
        <v>0</v>
      </c>
      <c r="G175" s="703"/>
      <c r="H175" s="703"/>
      <c r="I175" s="763">
        <f>[1]Igazgatás!I204+[1]Községgazd!I188+[1]Vagyongazd!I175+[1]Közút!I175+[1]Sport!I177+[1]Közművelődés!I220+[1]Támogatás!I189</f>
        <v>0</v>
      </c>
      <c r="J175" s="263">
        <f>Igazgatás!J204+Községgazd!J188+Vagyongazd!J175+Közút!J175+Sport!J177+Közművelődés!J222+Támogatás!J189</f>
        <v>0</v>
      </c>
      <c r="K175" s="162">
        <f>Igazgatás!K204+Községgazd!K188+Vagyongazd!K175+Közút!K175+Sport!K177+Közművelődés!K222+Támogatás!K189</f>
        <v>0</v>
      </c>
      <c r="L175" s="165">
        <f>Igazgatás!L204+Községgazd!L188+Vagyongazd!L175+Közút!L175+Sport!L177+Közművelődés!L222+Támogatás!L189</f>
        <v>0</v>
      </c>
      <c r="M175" s="93">
        <f>Igazgatás!M204+Községgazd!P188+Vagyongazd!M175+Közút!M175+Sport!M177+Közművelődés!O222+Támogatás!T189</f>
        <v>0</v>
      </c>
      <c r="N175" s="94">
        <f>Igazgatás!N204+Községgazd!Q188+Vagyongazd!N175+Közút!N175+Sport!N177+Közművelődés!P222+Támogatás!U189</f>
        <v>0</v>
      </c>
      <c r="O175" s="94">
        <f>Igazgatás!O204+Községgazd!R188+Vagyongazd!O175+Közút!O175+Sport!O177+Közművelődés!Q222+Támogatás!V189</f>
        <v>0</v>
      </c>
      <c r="P175" s="94">
        <f>Igazgatás!P204+Községgazd!S188+Vagyongazd!P175+Közút!P175+Sport!P177+Közművelődés!R222+Támogatás!W189</f>
        <v>0</v>
      </c>
      <c r="Q175" s="94">
        <f>Igazgatás!Q204+Községgazd!T188+Vagyongazd!Q175+Közút!Q175+Sport!Q177+Közművelődés!S222+Támogatás!X189</f>
        <v>0</v>
      </c>
      <c r="R175" s="97">
        <f>Igazgatás!R204+Községgazd!U188+Vagyongazd!R175+Közút!R175+Sport!R177+Közművelődés!T222+Támogatás!Y189</f>
        <v>0</v>
      </c>
      <c r="S175" s="94">
        <f>Igazgatás!S204+Községgazd!V188+Vagyongazd!S175+Közút!S175+Sport!S177+Közművelődés!U222+Támogatás!Z189</f>
        <v>0</v>
      </c>
      <c r="T175" s="96">
        <f>Igazgatás!T204+Községgazd!W188+Vagyongazd!T175+Közút!T175+Sport!T177+Közművelődés!V222+Támogatás!AA189</f>
        <v>0</v>
      </c>
      <c r="U175" s="97">
        <f>Igazgatás!U204+Községgazd!X188+Vagyongazd!U175+Közút!U175+Sport!U177+Közművelődés!W222+Támogatás!AB189</f>
        <v>0</v>
      </c>
      <c r="V175" s="97">
        <f>Igazgatás!V204+Községgazd!Y188+Vagyongazd!V175+Közút!V175+Sport!V177+Közművelődés!X222+Támogatás!AC189</f>
        <v>0</v>
      </c>
      <c r="W175" s="98">
        <f>Igazgatás!W204+Községgazd!Z188+Vagyongazd!W175+Közút!W175+Sport!W177+Közművelődés!Y222+Támogatás!AD189</f>
        <v>0</v>
      </c>
      <c r="X175" s="731">
        <f>Igazgatás!X204+Községgazd!AA188+Vagyongazd!X175+Közút!X175+Sport!X177+Közművelődés!Z222+Támogatás!AE189</f>
        <v>0</v>
      </c>
    </row>
    <row r="176" spans="1:24" hidden="1" x14ac:dyDescent="0.25">
      <c r="B176" s="55"/>
      <c r="C176" s="2"/>
      <c r="D176" s="850" t="s">
        <v>815</v>
      </c>
      <c r="E176" s="850"/>
      <c r="F176" s="692">
        <f>[2]Igazgatás!F204+[2]Községgazd!F189+[2]Vagyongazd!F176+[2]Közút!F176+[2]Sport!F178+[2]Közművelődés!F211+[2]Támogatás!F188</f>
        <v>0</v>
      </c>
      <c r="G176" s="700"/>
      <c r="H176" s="700"/>
      <c r="I176" s="765">
        <f>[1]Igazgatás!I205+[1]Községgazd!I189+[1]Vagyongazd!I176+[1]Közút!I176+[1]Sport!I178+[1]Közművelődés!I221+[1]Támogatás!I190</f>
        <v>0</v>
      </c>
      <c r="J176" s="249">
        <f>Igazgatás!J205+Községgazd!J189+Vagyongazd!J176+Közút!J176+Sport!J178+Közművelődés!J223+Támogatás!J190</f>
        <v>0</v>
      </c>
      <c r="K176" s="148">
        <f>Igazgatás!K205+Községgazd!K189+Vagyongazd!K176+Közút!K176+Sport!K178+Közművelődés!K223+Támogatás!K190</f>
        <v>0</v>
      </c>
      <c r="L176" s="166">
        <f>Igazgatás!L205+Községgazd!L189+Vagyongazd!L176+Közút!L176+Sport!L178+Közművelődés!L223+Támogatás!L190</f>
        <v>0</v>
      </c>
      <c r="M176" s="74">
        <f>Igazgatás!M205+Községgazd!P189+Vagyongazd!M176+Közút!M176+Sport!M178+Közművelődés!O223+Támogatás!T190</f>
        <v>0</v>
      </c>
      <c r="N176" s="1">
        <f>Igazgatás!N205+Községgazd!Q189+Vagyongazd!N176+Közút!N176+Sport!N178+Közművelődés!P223+Támogatás!U190</f>
        <v>0</v>
      </c>
      <c r="O176" s="1">
        <f>Igazgatás!O205+Községgazd!R189+Vagyongazd!O176+Közút!O176+Sport!O178+Közművelődés!Q223+Támogatás!V190</f>
        <v>0</v>
      </c>
      <c r="P176" s="1">
        <f>Igazgatás!P205+Községgazd!S189+Vagyongazd!P176+Közút!P176+Sport!P178+Közművelődés!R223+Támogatás!W190</f>
        <v>0</v>
      </c>
      <c r="Q176" s="1">
        <f>Igazgatás!Q205+Községgazd!T189+Vagyongazd!Q176+Közút!Q176+Sport!Q178+Közművelődés!S223+Támogatás!X190</f>
        <v>0</v>
      </c>
      <c r="R176" s="80">
        <f>Igazgatás!R205+Községgazd!U189+Vagyongazd!R176+Közút!R176+Sport!R178+Közművelődés!T223+Támogatás!Y190</f>
        <v>0</v>
      </c>
      <c r="S176" s="1">
        <f>Igazgatás!S205+Községgazd!V189+Vagyongazd!S176+Közút!S176+Sport!S178+Közművelődés!U223+Támogatás!Z190</f>
        <v>0</v>
      </c>
      <c r="T176" s="42">
        <f>Igazgatás!T205+Községgazd!W189+Vagyongazd!T176+Közút!T176+Sport!T178+Közművelődés!V223+Támogatás!AA190</f>
        <v>0</v>
      </c>
      <c r="U176" s="80">
        <f>Igazgatás!U205+Községgazd!X189+Vagyongazd!U176+Közút!U176+Sport!U178+Közművelődés!W223+Támogatás!AB190</f>
        <v>0</v>
      </c>
      <c r="V176" s="80">
        <f>Igazgatás!V205+Községgazd!Y189+Vagyongazd!V176+Közút!V176+Sport!V178+Közművelődés!X223+Támogatás!AC190</f>
        <v>0</v>
      </c>
      <c r="W176" s="44">
        <f>Igazgatás!W205+Községgazd!Z189+Vagyongazd!W176+Közút!W176+Sport!W178+Közművelődés!Y223+Támogatás!AD190</f>
        <v>0</v>
      </c>
      <c r="X176" s="718">
        <f>Igazgatás!X205+Községgazd!AA189+Vagyongazd!X176+Közút!X176+Sport!X178+Közművelődés!Z223+Támogatás!AE190</f>
        <v>0</v>
      </c>
    </row>
    <row r="177" spans="1:24" hidden="1" x14ac:dyDescent="0.25">
      <c r="B177" s="55"/>
      <c r="C177" s="2"/>
      <c r="D177" s="850" t="s">
        <v>816</v>
      </c>
      <c r="E177" s="850"/>
      <c r="F177" s="692">
        <f>[2]Igazgatás!F205+[2]Községgazd!F190+[2]Vagyongazd!F177+[2]Közút!F177+[2]Sport!F179+[2]Közművelődés!F212+[2]Támogatás!F189</f>
        <v>0</v>
      </c>
      <c r="G177" s="700"/>
      <c r="H177" s="700"/>
      <c r="I177" s="765">
        <f>[1]Igazgatás!I206+[1]Községgazd!I190+[1]Vagyongazd!I177+[1]Közút!I177+[1]Sport!I179+[1]Közművelődés!I222+[1]Támogatás!I191</f>
        <v>0</v>
      </c>
      <c r="J177" s="249">
        <f>Igazgatás!J206+Községgazd!J190+Vagyongazd!J177+Közút!J177+Sport!J179+Közművelődés!J224+Támogatás!J191</f>
        <v>0</v>
      </c>
      <c r="K177" s="148">
        <f>Igazgatás!K206+Községgazd!K190+Vagyongazd!K177+Közút!K177+Sport!K179+Közművelődés!K224+Támogatás!K191</f>
        <v>0</v>
      </c>
      <c r="L177" s="166">
        <f>Igazgatás!L206+Községgazd!L190+Vagyongazd!L177+Közút!L177+Sport!L179+Közművelődés!L224+Támogatás!L191</f>
        <v>0</v>
      </c>
      <c r="M177" s="74">
        <f>Igazgatás!M206+Községgazd!P190+Vagyongazd!M177+Közút!M177+Sport!M179+Közművelődés!O224+Támogatás!T191</f>
        <v>0</v>
      </c>
      <c r="N177" s="1">
        <f>Igazgatás!N206+Községgazd!Q190+Vagyongazd!N177+Közút!N177+Sport!N179+Közművelődés!P224+Támogatás!U191</f>
        <v>0</v>
      </c>
      <c r="O177" s="1">
        <f>Igazgatás!O206+Községgazd!R190+Vagyongazd!O177+Közút!O177+Sport!O179+Közművelődés!Q224+Támogatás!V191</f>
        <v>0</v>
      </c>
      <c r="P177" s="1">
        <f>Igazgatás!P206+Községgazd!S190+Vagyongazd!P177+Közút!P177+Sport!P179+Közművelődés!R224+Támogatás!W191</f>
        <v>0</v>
      </c>
      <c r="Q177" s="1">
        <f>Igazgatás!Q206+Községgazd!T190+Vagyongazd!Q177+Közút!Q177+Sport!Q179+Közművelődés!S224+Támogatás!X191</f>
        <v>0</v>
      </c>
      <c r="R177" s="80">
        <f>Igazgatás!R206+Községgazd!U190+Vagyongazd!R177+Közút!R177+Sport!R179+Közművelődés!T224+Támogatás!Y191</f>
        <v>0</v>
      </c>
      <c r="S177" s="1">
        <f>Igazgatás!S206+Községgazd!V190+Vagyongazd!S177+Közút!S177+Sport!S179+Közművelődés!U224+Támogatás!Z191</f>
        <v>0</v>
      </c>
      <c r="T177" s="42">
        <f>Igazgatás!T206+Községgazd!W190+Vagyongazd!T177+Közút!T177+Sport!T179+Közművelődés!V224+Támogatás!AA191</f>
        <v>0</v>
      </c>
      <c r="U177" s="80">
        <f>Igazgatás!U206+Községgazd!X190+Vagyongazd!U177+Közút!U177+Sport!U179+Közművelődés!W224+Támogatás!AB191</f>
        <v>0</v>
      </c>
      <c r="V177" s="80">
        <f>Igazgatás!V206+Községgazd!Y190+Vagyongazd!V177+Közút!V177+Sport!V179+Közművelődés!X224+Támogatás!AC191</f>
        <v>0</v>
      </c>
      <c r="W177" s="44">
        <f>Igazgatás!W206+Községgazd!Z190+Vagyongazd!W177+Közút!W177+Sport!W179+Közművelődés!Y224+Támogatás!AD191</f>
        <v>0</v>
      </c>
      <c r="X177" s="718">
        <f>Igazgatás!X206+Községgazd!AA190+Vagyongazd!X177+Közút!X177+Sport!X179+Közművelődés!Z224+Támogatás!AE191</f>
        <v>0</v>
      </c>
    </row>
    <row r="178" spans="1:24" hidden="1" x14ac:dyDescent="0.25">
      <c r="B178" s="55"/>
      <c r="C178" s="2"/>
      <c r="D178" s="850" t="s">
        <v>546</v>
      </c>
      <c r="E178" s="850"/>
      <c r="F178" s="692">
        <f>[2]Igazgatás!F206+[2]Községgazd!F191+[2]Vagyongazd!F178+[2]Közút!F178+[2]Sport!F180+[2]Közművelődés!F213+[2]Támogatás!F190</f>
        <v>0</v>
      </c>
      <c r="G178" s="700"/>
      <c r="H178" s="700"/>
      <c r="I178" s="765">
        <f>[1]Igazgatás!I207+[1]Községgazd!I191+[1]Vagyongazd!I178+[1]Közút!I178+[1]Sport!I180+[1]Közművelődés!I223+[1]Támogatás!I192</f>
        <v>0</v>
      </c>
      <c r="J178" s="249">
        <f>Igazgatás!J207+Községgazd!J191+Vagyongazd!J178+Közút!J178+Sport!J180+Közművelődés!J225+Támogatás!J192</f>
        <v>0</v>
      </c>
      <c r="K178" s="148">
        <f>Igazgatás!K207+Községgazd!K191+Vagyongazd!K178+Közút!K178+Sport!K180+Közművelődés!K225+Támogatás!K192</f>
        <v>0</v>
      </c>
      <c r="L178" s="166">
        <f>Igazgatás!L207+Községgazd!L191+Vagyongazd!L178+Közút!L178+Sport!L180+Közművelődés!L225+Támogatás!L192</f>
        <v>0</v>
      </c>
      <c r="M178" s="74">
        <f>Igazgatás!M207+Községgazd!P191+Vagyongazd!M178+Közút!M178+Sport!M180+Közművelődés!O225+Támogatás!T192</f>
        <v>0</v>
      </c>
      <c r="N178" s="1">
        <f>Igazgatás!N207+Községgazd!Q191+Vagyongazd!N178+Közút!N178+Sport!N180+Közművelődés!P225+Támogatás!U192</f>
        <v>0</v>
      </c>
      <c r="O178" s="1">
        <f>Igazgatás!O207+Községgazd!R191+Vagyongazd!O178+Közút!O178+Sport!O180+Közművelődés!Q225+Támogatás!V192</f>
        <v>0</v>
      </c>
      <c r="P178" s="1">
        <f>Igazgatás!P207+Községgazd!S191+Vagyongazd!P178+Közút!P178+Sport!P180+Közművelődés!R225+Támogatás!W192</f>
        <v>0</v>
      </c>
      <c r="Q178" s="1">
        <f>Igazgatás!Q207+Községgazd!T191+Vagyongazd!Q178+Közút!Q178+Sport!Q180+Közművelődés!S225+Támogatás!X192</f>
        <v>0</v>
      </c>
      <c r="R178" s="80">
        <f>Igazgatás!R207+Községgazd!U191+Vagyongazd!R178+Közút!R178+Sport!R180+Közművelődés!T225+Támogatás!Y192</f>
        <v>0</v>
      </c>
      <c r="S178" s="1">
        <f>Igazgatás!S207+Községgazd!V191+Vagyongazd!S178+Közút!S178+Sport!S180+Közművelődés!U225+Támogatás!Z192</f>
        <v>0</v>
      </c>
      <c r="T178" s="42">
        <f>Igazgatás!T207+Községgazd!W191+Vagyongazd!T178+Közút!T178+Sport!T180+Közművelődés!V225+Támogatás!AA192</f>
        <v>0</v>
      </c>
      <c r="U178" s="80">
        <f>Igazgatás!U207+Községgazd!X191+Vagyongazd!U178+Közút!U178+Sport!U180+Közművelődés!W225+Támogatás!AB192</f>
        <v>0</v>
      </c>
      <c r="V178" s="80">
        <f>Igazgatás!V207+Községgazd!Y191+Vagyongazd!V178+Közút!V178+Sport!V180+Közművelődés!X225+Támogatás!AC192</f>
        <v>0</v>
      </c>
      <c r="W178" s="44">
        <f>Igazgatás!W207+Községgazd!Z191+Vagyongazd!W178+Közút!W178+Sport!W180+Közművelődés!Y225+Támogatás!AD192</f>
        <v>0</v>
      </c>
      <c r="X178" s="718">
        <f>Igazgatás!X207+Községgazd!AA191+Vagyongazd!X178+Közút!X178+Sport!X180+Közművelődés!Z225+Támogatás!AE192</f>
        <v>0</v>
      </c>
    </row>
    <row r="179" spans="1:24" ht="25.5" hidden="1" customHeight="1" x14ac:dyDescent="0.25">
      <c r="B179" s="55"/>
      <c r="C179" s="2"/>
      <c r="D179" s="851" t="s">
        <v>549</v>
      </c>
      <c r="E179" s="851"/>
      <c r="F179" s="692">
        <f>[2]Igazgatás!F207+[2]Községgazd!F192+[2]Vagyongazd!F179+[2]Közút!F179+[2]Sport!F181+[2]Közművelődés!F214+[2]Támogatás!F191</f>
        <v>0</v>
      </c>
      <c r="G179" s="700"/>
      <c r="H179" s="700"/>
      <c r="I179" s="765">
        <f>[1]Igazgatás!I208+[1]Községgazd!I192+[1]Vagyongazd!I179+[1]Közút!I179+[1]Sport!I181+[1]Közművelődés!I224+[1]Támogatás!I193</f>
        <v>0</v>
      </c>
      <c r="J179" s="259">
        <f>Igazgatás!J208+Községgazd!J192+Vagyongazd!J179+Közút!J179+Sport!J181+Közművelődés!J226+Támogatás!J193</f>
        <v>0</v>
      </c>
      <c r="K179" s="158">
        <f>Igazgatás!K208+Községgazd!K192+Vagyongazd!K179+Közút!K179+Sport!K181+Közművelődés!K226+Támogatás!K193</f>
        <v>0</v>
      </c>
      <c r="L179" s="166">
        <f>Igazgatás!L208+Községgazd!L192+Vagyongazd!L179+Közút!L179+Sport!L181+Közművelődés!L226+Támogatás!L193</f>
        <v>0</v>
      </c>
      <c r="M179" s="74">
        <f>Igazgatás!M208+Községgazd!P192+Vagyongazd!M179+Közút!M179+Sport!M181+Közművelődés!O226+Támogatás!T193</f>
        <v>0</v>
      </c>
      <c r="N179" s="1">
        <f>Igazgatás!N208+Községgazd!Q192+Vagyongazd!N179+Közút!N179+Sport!N181+Közművelődés!P226+Támogatás!U193</f>
        <v>0</v>
      </c>
      <c r="O179" s="1">
        <f>Igazgatás!O208+Községgazd!R192+Vagyongazd!O179+Közút!O179+Sport!O181+Közművelődés!Q226+Támogatás!V193</f>
        <v>0</v>
      </c>
      <c r="P179" s="1">
        <f>Igazgatás!P208+Községgazd!S192+Vagyongazd!P179+Közút!P179+Sport!P181+Közművelődés!R226+Támogatás!W193</f>
        <v>0</v>
      </c>
      <c r="Q179" s="1">
        <f>Igazgatás!Q208+Községgazd!T192+Vagyongazd!Q179+Közút!Q179+Sport!Q181+Közművelődés!S226+Támogatás!X193</f>
        <v>0</v>
      </c>
      <c r="R179" s="80">
        <f>Igazgatás!R208+Községgazd!U192+Vagyongazd!R179+Közút!R179+Sport!R181+Közművelődés!T226+Támogatás!Y193</f>
        <v>0</v>
      </c>
      <c r="S179" s="1">
        <f>Igazgatás!S208+Községgazd!V192+Vagyongazd!S179+Közút!S179+Sport!S181+Közművelődés!U226+Támogatás!Z193</f>
        <v>0</v>
      </c>
      <c r="T179" s="42">
        <f>Igazgatás!T208+Községgazd!W192+Vagyongazd!T179+Közút!T179+Sport!T181+Közművelődés!V226+Támogatás!AA193</f>
        <v>0</v>
      </c>
      <c r="U179" s="80">
        <f>Igazgatás!U208+Községgazd!X192+Vagyongazd!U179+Közút!U179+Sport!U181+Közművelődés!W226+Támogatás!AB193</f>
        <v>0</v>
      </c>
      <c r="V179" s="80">
        <f>Igazgatás!V208+Községgazd!Y192+Vagyongazd!V179+Közút!V179+Sport!V181+Közművelődés!X226+Támogatás!AC193</f>
        <v>0</v>
      </c>
      <c r="W179" s="44">
        <f>Igazgatás!W208+Községgazd!Z192+Vagyongazd!W179+Közút!W179+Sport!W181+Közművelődés!Y226+Támogatás!AD193</f>
        <v>0</v>
      </c>
      <c r="X179" s="718">
        <f>Igazgatás!X208+Községgazd!AA192+Vagyongazd!X179+Közút!X179+Sport!X181+Közművelődés!Z226+Támogatás!AE193</f>
        <v>0</v>
      </c>
    </row>
    <row r="180" spans="1:24" hidden="1" x14ac:dyDescent="0.25">
      <c r="B180" s="55"/>
      <c r="C180" s="2"/>
      <c r="D180" s="850" t="s">
        <v>552</v>
      </c>
      <c r="E180" s="850"/>
      <c r="F180" s="692">
        <f>[2]Igazgatás!F208+[2]Községgazd!F193+[2]Vagyongazd!F180+[2]Közút!F180+[2]Sport!F182+[2]Közművelődés!F215+[2]Támogatás!F192</f>
        <v>0</v>
      </c>
      <c r="G180" s="700"/>
      <c r="H180" s="700"/>
      <c r="I180" s="765">
        <f>[1]Igazgatás!I209+[1]Községgazd!I193+[1]Vagyongazd!I180+[1]Közút!I180+[1]Sport!I182+[1]Közművelődés!I225+[1]Támogatás!I194</f>
        <v>0</v>
      </c>
      <c r="J180" s="249">
        <f>Igazgatás!J209+Községgazd!J193+Vagyongazd!J180+Közút!J180+Sport!J182+Közművelődés!J227+Támogatás!J194</f>
        <v>0</v>
      </c>
      <c r="K180" s="148">
        <f>Igazgatás!K209+Községgazd!K193+Vagyongazd!K180+Közút!K180+Sport!K182+Közművelődés!K227+Támogatás!K194</f>
        <v>0</v>
      </c>
      <c r="L180" s="166">
        <f>Igazgatás!L209+Községgazd!L193+Vagyongazd!L180+Közút!L180+Sport!L182+Közművelődés!L227+Támogatás!L194</f>
        <v>0</v>
      </c>
      <c r="M180" s="74">
        <f>Igazgatás!M209+Községgazd!P193+Vagyongazd!M180+Közút!M180+Sport!M182+Közművelődés!O227+Támogatás!T194</f>
        <v>0</v>
      </c>
      <c r="N180" s="1">
        <f>Igazgatás!N209+Községgazd!Q193+Vagyongazd!N180+Közút!N180+Sport!N182+Közművelődés!P227+Támogatás!U194</f>
        <v>0</v>
      </c>
      <c r="O180" s="1">
        <f>Igazgatás!O209+Községgazd!R193+Vagyongazd!O180+Közút!O180+Sport!O182+Közművelődés!Q227+Támogatás!V194</f>
        <v>0</v>
      </c>
      <c r="P180" s="1">
        <f>Igazgatás!P209+Községgazd!S193+Vagyongazd!P180+Közút!P180+Sport!P182+Közművelődés!R227+Támogatás!W194</f>
        <v>0</v>
      </c>
      <c r="Q180" s="1">
        <f>Igazgatás!Q209+Községgazd!T193+Vagyongazd!Q180+Közút!Q180+Sport!Q182+Közművelődés!S227+Támogatás!X194</f>
        <v>0</v>
      </c>
      <c r="R180" s="80">
        <f>Igazgatás!R209+Községgazd!U193+Vagyongazd!R180+Közút!R180+Sport!R182+Közművelődés!T227+Támogatás!Y194</f>
        <v>0</v>
      </c>
      <c r="S180" s="1">
        <f>Igazgatás!S209+Községgazd!V193+Vagyongazd!S180+Közút!S180+Sport!S182+Közművelődés!U227+Támogatás!Z194</f>
        <v>0</v>
      </c>
      <c r="T180" s="42">
        <f>Igazgatás!T209+Községgazd!W193+Vagyongazd!T180+Közút!T180+Sport!T182+Közművelődés!V227+Támogatás!AA194</f>
        <v>0</v>
      </c>
      <c r="U180" s="80">
        <f>Igazgatás!U209+Községgazd!X193+Vagyongazd!U180+Közút!U180+Sport!U182+Közművelődés!W227+Támogatás!AB194</f>
        <v>0</v>
      </c>
      <c r="V180" s="80">
        <f>Igazgatás!V209+Községgazd!Y193+Vagyongazd!V180+Közút!V180+Sport!V182+Közművelődés!X227+Támogatás!AC194</f>
        <v>0</v>
      </c>
      <c r="W180" s="44">
        <f>Igazgatás!W209+Községgazd!Z193+Vagyongazd!W180+Közút!W180+Sport!W182+Közművelődés!Y227+Támogatás!AD194</f>
        <v>0</v>
      </c>
      <c r="X180" s="718">
        <f>Igazgatás!X209+Községgazd!AA193+Vagyongazd!X180+Közút!X180+Sport!X182+Közművelődés!Z227+Támogatás!AE194</f>
        <v>0</v>
      </c>
    </row>
    <row r="181" spans="1:24" hidden="1" x14ac:dyDescent="0.25">
      <c r="B181" s="55"/>
      <c r="C181" s="2"/>
      <c r="D181" s="850" t="s">
        <v>817</v>
      </c>
      <c r="E181" s="850"/>
      <c r="F181" s="692">
        <f>[2]Igazgatás!F209+[2]Községgazd!F194+[2]Vagyongazd!F181+[2]Közút!F181+[2]Sport!F183+[2]Közművelődés!F216+[2]Támogatás!F193</f>
        <v>0</v>
      </c>
      <c r="G181" s="700"/>
      <c r="H181" s="700"/>
      <c r="I181" s="765">
        <f>[1]Igazgatás!I210+[1]Községgazd!I194+[1]Vagyongazd!I181+[1]Közút!I181+[1]Sport!I183+[1]Közművelődés!I226+[1]Támogatás!I195</f>
        <v>0</v>
      </c>
      <c r="J181" s="249">
        <f>Igazgatás!J210+Községgazd!J194+Vagyongazd!J181+Közút!J181+Sport!J183+Közművelődés!J228+Támogatás!J195</f>
        <v>0</v>
      </c>
      <c r="K181" s="148">
        <f>Igazgatás!K210+Községgazd!K194+Vagyongazd!K181+Közút!K181+Sport!K183+Közművelődés!K228+Támogatás!K195</f>
        <v>0</v>
      </c>
      <c r="L181" s="166">
        <f>Igazgatás!L210+Községgazd!L194+Vagyongazd!L181+Közút!L181+Sport!L183+Közművelődés!L228+Támogatás!L195</f>
        <v>0</v>
      </c>
      <c r="M181" s="74">
        <f>Igazgatás!M210+Községgazd!P194+Vagyongazd!M181+Közút!M181+Sport!M183+Közművelődés!O228+Támogatás!T195</f>
        <v>0</v>
      </c>
      <c r="N181" s="1">
        <f>Igazgatás!N210+Községgazd!Q194+Vagyongazd!N181+Közút!N181+Sport!N183+Közművelődés!P228+Támogatás!U195</f>
        <v>0</v>
      </c>
      <c r="O181" s="1">
        <f>Igazgatás!O210+Községgazd!R194+Vagyongazd!O181+Közút!O181+Sport!O183+Közművelődés!Q228+Támogatás!V195</f>
        <v>0</v>
      </c>
      <c r="P181" s="1">
        <f>Igazgatás!P210+Községgazd!S194+Vagyongazd!P181+Közút!P181+Sport!P183+Közművelődés!R228+Támogatás!W195</f>
        <v>0</v>
      </c>
      <c r="Q181" s="1">
        <f>Igazgatás!Q210+Községgazd!T194+Vagyongazd!Q181+Közút!Q181+Sport!Q183+Közművelődés!S228+Támogatás!X195</f>
        <v>0</v>
      </c>
      <c r="R181" s="80">
        <f>Igazgatás!R210+Községgazd!U194+Vagyongazd!R181+Közút!R181+Sport!R183+Közművelődés!T228+Támogatás!Y195</f>
        <v>0</v>
      </c>
      <c r="S181" s="1">
        <f>Igazgatás!S210+Községgazd!V194+Vagyongazd!S181+Közút!S181+Sport!S183+Közművelődés!U228+Támogatás!Z195</f>
        <v>0</v>
      </c>
      <c r="T181" s="42">
        <f>Igazgatás!T210+Községgazd!W194+Vagyongazd!T181+Közút!T181+Sport!T183+Közművelődés!V228+Támogatás!AA195</f>
        <v>0</v>
      </c>
      <c r="U181" s="80">
        <f>Igazgatás!U210+Községgazd!X194+Vagyongazd!U181+Közút!U181+Sport!U183+Közművelődés!W228+Támogatás!AB195</f>
        <v>0</v>
      </c>
      <c r="V181" s="80">
        <f>Igazgatás!V210+Községgazd!Y194+Vagyongazd!V181+Közút!V181+Sport!V183+Közművelődés!X228+Támogatás!AC195</f>
        <v>0</v>
      </c>
      <c r="W181" s="44">
        <f>Igazgatás!W210+Községgazd!Z194+Vagyongazd!W181+Közút!W181+Sport!W183+Közművelődés!Y228+Támogatás!AD195</f>
        <v>0</v>
      </c>
      <c r="X181" s="718">
        <f>Igazgatás!X210+Községgazd!AA194+Vagyongazd!X181+Közút!X181+Sport!X183+Közművelődés!Z228+Támogatás!AE195</f>
        <v>0</v>
      </c>
    </row>
    <row r="182" spans="1:24" ht="25.5" hidden="1" customHeight="1" x14ac:dyDescent="0.25">
      <c r="B182" s="55"/>
      <c r="C182" s="2"/>
      <c r="D182" s="851" t="s">
        <v>556</v>
      </c>
      <c r="E182" s="851"/>
      <c r="F182" s="692">
        <f>[2]Igazgatás!F210+[2]Községgazd!F195+[2]Vagyongazd!F182+[2]Közút!F182+[2]Sport!F184+[2]Közművelődés!F217+[2]Támogatás!F194</f>
        <v>0</v>
      </c>
      <c r="G182" s="700"/>
      <c r="H182" s="700"/>
      <c r="I182" s="765">
        <f>[1]Igazgatás!I211+[1]Községgazd!I195+[1]Vagyongazd!I182+[1]Közút!I182+[1]Sport!I184+[1]Közművelődés!I227+[1]Támogatás!I196</f>
        <v>0</v>
      </c>
      <c r="J182" s="259">
        <f>Igazgatás!J211+Községgazd!J195+Vagyongazd!J182+Közút!J182+Sport!J184+Közművelődés!J229+Támogatás!J196</f>
        <v>0</v>
      </c>
      <c r="K182" s="158">
        <f>Igazgatás!K211+Községgazd!K195+Vagyongazd!K182+Közút!K182+Sport!K184+Közművelődés!K229+Támogatás!K196</f>
        <v>0</v>
      </c>
      <c r="L182" s="166">
        <f>Igazgatás!L211+Községgazd!L195+Vagyongazd!L182+Közút!L182+Sport!L184+Közművelődés!L229+Támogatás!L196</f>
        <v>0</v>
      </c>
      <c r="M182" s="74">
        <f>Igazgatás!M211+Községgazd!P195+Vagyongazd!M182+Közút!M182+Sport!M184+Közművelődés!O229+Támogatás!T196</f>
        <v>0</v>
      </c>
      <c r="N182" s="1">
        <f>Igazgatás!N211+Községgazd!Q195+Vagyongazd!N182+Közút!N182+Sport!N184+Közművelődés!P229+Támogatás!U196</f>
        <v>0</v>
      </c>
      <c r="O182" s="1">
        <f>Igazgatás!O211+Községgazd!R195+Vagyongazd!O182+Közút!O182+Sport!O184+Közművelődés!Q229+Támogatás!V196</f>
        <v>0</v>
      </c>
      <c r="P182" s="1">
        <f>Igazgatás!P211+Községgazd!S195+Vagyongazd!P182+Közút!P182+Sport!P184+Közművelődés!R229+Támogatás!W196</f>
        <v>0</v>
      </c>
      <c r="Q182" s="1">
        <f>Igazgatás!Q211+Községgazd!T195+Vagyongazd!Q182+Közút!Q182+Sport!Q184+Közművelődés!S229+Támogatás!X196</f>
        <v>0</v>
      </c>
      <c r="R182" s="80">
        <f>Igazgatás!R211+Községgazd!U195+Vagyongazd!R182+Közút!R182+Sport!R184+Közművelődés!T229+Támogatás!Y196</f>
        <v>0</v>
      </c>
      <c r="S182" s="1">
        <f>Igazgatás!S211+Községgazd!V195+Vagyongazd!S182+Közút!S182+Sport!S184+Közművelődés!U229+Támogatás!Z196</f>
        <v>0</v>
      </c>
      <c r="T182" s="42">
        <f>Igazgatás!T211+Községgazd!W195+Vagyongazd!T182+Közút!T182+Sport!T184+Közművelődés!V229+Támogatás!AA196</f>
        <v>0</v>
      </c>
      <c r="U182" s="80">
        <f>Igazgatás!U211+Községgazd!X195+Vagyongazd!U182+Közút!U182+Sport!U184+Közművelődés!W229+Támogatás!AB196</f>
        <v>0</v>
      </c>
      <c r="V182" s="80">
        <f>Igazgatás!V211+Községgazd!Y195+Vagyongazd!V182+Közút!V182+Sport!V184+Közművelődés!X229+Támogatás!AC196</f>
        <v>0</v>
      </c>
      <c r="W182" s="44">
        <f>Igazgatás!W211+Községgazd!Z195+Vagyongazd!W182+Közút!W182+Sport!W184+Közművelődés!Y229+Támogatás!AD196</f>
        <v>0</v>
      </c>
      <c r="X182" s="718">
        <f>Igazgatás!X211+Községgazd!AA195+Vagyongazd!X182+Közút!X182+Sport!X184+Közművelődés!Z229+Támogatás!AE196</f>
        <v>0</v>
      </c>
    </row>
    <row r="183" spans="1:24" ht="25.5" hidden="1" customHeight="1" x14ac:dyDescent="0.25">
      <c r="B183" s="55"/>
      <c r="C183" s="2"/>
      <c r="D183" s="851" t="s">
        <v>559</v>
      </c>
      <c r="E183" s="851"/>
      <c r="F183" s="692">
        <f>[2]Igazgatás!F211+[2]Községgazd!F196+[2]Vagyongazd!F183+[2]Közút!F183+[2]Sport!F185+[2]Közművelődés!F218+[2]Támogatás!F195</f>
        <v>0</v>
      </c>
      <c r="G183" s="700"/>
      <c r="H183" s="700"/>
      <c r="I183" s="765">
        <f>[1]Igazgatás!I212+[1]Községgazd!I196+[1]Vagyongazd!I183+[1]Közút!I183+[1]Sport!I185+[1]Közművelődés!I228+[1]Támogatás!I197</f>
        <v>0</v>
      </c>
      <c r="J183" s="259">
        <f>Igazgatás!J212+Községgazd!J196+Vagyongazd!J183+Közút!J183+Sport!J185+Közművelődés!J230+Támogatás!J197</f>
        <v>0</v>
      </c>
      <c r="K183" s="158">
        <f>Igazgatás!K212+Községgazd!K196+Vagyongazd!K183+Közút!K183+Sport!K185+Közművelődés!K230+Támogatás!K197</f>
        <v>0</v>
      </c>
      <c r="L183" s="166">
        <f>Igazgatás!L212+Községgazd!L196+Vagyongazd!L183+Közút!L183+Sport!L185+Közművelődés!L230+Támogatás!L197</f>
        <v>0</v>
      </c>
      <c r="M183" s="74">
        <f>Igazgatás!M212+Községgazd!P196+Vagyongazd!M183+Közút!M183+Sport!M185+Közművelődés!O230+Támogatás!T197</f>
        <v>0</v>
      </c>
      <c r="N183" s="1">
        <f>Igazgatás!N212+Községgazd!Q196+Vagyongazd!N183+Közút!N183+Sport!N185+Közművelődés!P230+Támogatás!U197</f>
        <v>0</v>
      </c>
      <c r="O183" s="1">
        <f>Igazgatás!O212+Községgazd!R196+Vagyongazd!O183+Közút!O183+Sport!O185+Közművelődés!Q230+Támogatás!V197</f>
        <v>0</v>
      </c>
      <c r="P183" s="1">
        <f>Igazgatás!P212+Községgazd!S196+Vagyongazd!P183+Közút!P183+Sport!P185+Közművelődés!R230+Támogatás!W197</f>
        <v>0</v>
      </c>
      <c r="Q183" s="1">
        <f>Igazgatás!Q212+Községgazd!T196+Vagyongazd!Q183+Közút!Q183+Sport!Q185+Közművelődés!S230+Támogatás!X197</f>
        <v>0</v>
      </c>
      <c r="R183" s="80">
        <f>Igazgatás!R212+Községgazd!U196+Vagyongazd!R183+Közút!R183+Sport!R185+Közművelődés!T230+Támogatás!Y197</f>
        <v>0</v>
      </c>
      <c r="S183" s="1">
        <f>Igazgatás!S212+Községgazd!V196+Vagyongazd!S183+Közút!S183+Sport!S185+Közművelődés!U230+Támogatás!Z197</f>
        <v>0</v>
      </c>
      <c r="T183" s="42">
        <f>Igazgatás!T212+Községgazd!W196+Vagyongazd!T183+Közút!T183+Sport!T185+Közművelődés!V230+Támogatás!AA197</f>
        <v>0</v>
      </c>
      <c r="U183" s="80">
        <f>Igazgatás!U212+Községgazd!X196+Vagyongazd!U183+Közút!U183+Sport!U185+Közművelődés!W230+Támogatás!AB197</f>
        <v>0</v>
      </c>
      <c r="V183" s="80">
        <f>Igazgatás!V212+Községgazd!Y196+Vagyongazd!V183+Közút!V183+Sport!V185+Közművelődés!X230+Támogatás!AC197</f>
        <v>0</v>
      </c>
      <c r="W183" s="44">
        <f>Igazgatás!W212+Községgazd!Z196+Vagyongazd!W183+Közút!W183+Sport!W185+Közművelődés!Y230+Támogatás!AD197</f>
        <v>0</v>
      </c>
      <c r="X183" s="718">
        <f>Igazgatás!X212+Községgazd!AA196+Vagyongazd!X183+Közút!X183+Sport!X185+Közművelődés!Z230+Támogatás!AE197</f>
        <v>0</v>
      </c>
    </row>
    <row r="184" spans="1:24" ht="25.5" hidden="1" customHeight="1" x14ac:dyDescent="0.25">
      <c r="B184" s="55"/>
      <c r="C184" s="2"/>
      <c r="D184" s="851" t="s">
        <v>561</v>
      </c>
      <c r="E184" s="851"/>
      <c r="F184" s="692">
        <f>[2]Igazgatás!F212+[2]Községgazd!F197+[2]Vagyongazd!F184+[2]Közút!F184+[2]Sport!F186+[2]Közművelődés!F219+[2]Támogatás!F196</f>
        <v>0</v>
      </c>
      <c r="G184" s="700"/>
      <c r="H184" s="700"/>
      <c r="I184" s="765">
        <f>[1]Igazgatás!I213+[1]Községgazd!I197+[1]Vagyongazd!I184+[1]Közút!I184+[1]Sport!I186+[1]Közművelődés!I229+[1]Támogatás!I198</f>
        <v>0</v>
      </c>
      <c r="J184" s="259">
        <f>Igazgatás!J213+Községgazd!J197+Vagyongazd!J184+Közút!J184+Sport!J186+Közművelődés!J231+Támogatás!J198</f>
        <v>0</v>
      </c>
      <c r="K184" s="158">
        <f>Igazgatás!K213+Községgazd!K197+Vagyongazd!K184+Közút!K184+Sport!K186+Közművelődés!K231+Támogatás!K198</f>
        <v>0</v>
      </c>
      <c r="L184" s="166">
        <f>Igazgatás!L213+Községgazd!L197+Vagyongazd!L184+Közút!L184+Sport!L186+Közművelődés!L231+Támogatás!L198</f>
        <v>0</v>
      </c>
      <c r="M184" s="74">
        <f>Igazgatás!M213+Községgazd!P197+Vagyongazd!M184+Közút!M184+Sport!M186+Közművelődés!O231+Támogatás!T198</f>
        <v>0</v>
      </c>
      <c r="N184" s="1">
        <f>Igazgatás!N213+Községgazd!Q197+Vagyongazd!N184+Közút!N184+Sport!N186+Közművelődés!P231+Támogatás!U198</f>
        <v>0</v>
      </c>
      <c r="O184" s="1">
        <f>Igazgatás!O213+Községgazd!R197+Vagyongazd!O184+Közút!O184+Sport!O186+Közművelődés!Q231+Támogatás!V198</f>
        <v>0</v>
      </c>
      <c r="P184" s="1">
        <f>Igazgatás!P213+Községgazd!S197+Vagyongazd!P184+Közút!P184+Sport!P186+Közművelődés!R231+Támogatás!W198</f>
        <v>0</v>
      </c>
      <c r="Q184" s="1">
        <f>Igazgatás!Q213+Községgazd!T197+Vagyongazd!Q184+Közút!Q184+Sport!Q186+Közművelődés!S231+Támogatás!X198</f>
        <v>0</v>
      </c>
      <c r="R184" s="80">
        <f>Igazgatás!R213+Községgazd!U197+Vagyongazd!R184+Közút!R184+Sport!R186+Közművelődés!T231+Támogatás!Y198</f>
        <v>0</v>
      </c>
      <c r="S184" s="1">
        <f>Igazgatás!S213+Községgazd!V197+Vagyongazd!S184+Közút!S184+Sport!S186+Közművelődés!U231+Támogatás!Z198</f>
        <v>0</v>
      </c>
      <c r="T184" s="42">
        <f>Igazgatás!T213+Községgazd!W197+Vagyongazd!T184+Közút!T184+Sport!T186+Közművelődés!V231+Támogatás!AA198</f>
        <v>0</v>
      </c>
      <c r="U184" s="80">
        <f>Igazgatás!U213+Községgazd!X197+Vagyongazd!U184+Közút!U184+Sport!U186+Közművelődés!W231+Támogatás!AB198</f>
        <v>0</v>
      </c>
      <c r="V184" s="80">
        <f>Igazgatás!V213+Községgazd!Y197+Vagyongazd!V184+Közút!V184+Sport!V186+Közművelődés!X231+Támogatás!AC198</f>
        <v>0</v>
      </c>
      <c r="W184" s="44">
        <f>Igazgatás!W213+Községgazd!Z197+Vagyongazd!W184+Közút!W184+Sport!W186+Közművelődés!Y231+Támogatás!AD198</f>
        <v>0</v>
      </c>
      <c r="X184" s="718">
        <f>Igazgatás!X213+Községgazd!AA197+Vagyongazd!X184+Közút!X184+Sport!X186+Közművelődés!Z231+Támogatás!AE198</f>
        <v>0</v>
      </c>
    </row>
    <row r="185" spans="1:24" ht="25.5" hidden="1" customHeight="1" x14ac:dyDescent="0.25">
      <c r="B185" s="55"/>
      <c r="C185" s="2"/>
      <c r="D185" s="851" t="s">
        <v>564</v>
      </c>
      <c r="E185" s="851"/>
      <c r="F185" s="692">
        <f>[2]Igazgatás!F213+[2]Községgazd!F198+[2]Vagyongazd!F185+[2]Közút!F185+[2]Sport!F187+[2]Közművelődés!F220+[2]Támogatás!F197</f>
        <v>0</v>
      </c>
      <c r="G185" s="700"/>
      <c r="H185" s="700"/>
      <c r="I185" s="765">
        <f>[1]Igazgatás!I214+[1]Községgazd!I198+[1]Vagyongazd!I185+[1]Közút!I185+[1]Sport!I187+[1]Közművelődés!I230+[1]Támogatás!I199</f>
        <v>0</v>
      </c>
      <c r="J185" s="259">
        <f>Igazgatás!J214+Községgazd!J198+Vagyongazd!J185+Közút!J185+Sport!J187+Közművelődés!J232+Támogatás!J199</f>
        <v>0</v>
      </c>
      <c r="K185" s="158">
        <f>Igazgatás!K214+Községgazd!K198+Vagyongazd!K185+Közút!K185+Sport!K187+Közművelődés!K232+Támogatás!K199</f>
        <v>0</v>
      </c>
      <c r="L185" s="166">
        <f>Igazgatás!L214+Községgazd!L198+Vagyongazd!L185+Közút!L185+Sport!L187+Közművelődés!L232+Támogatás!L199</f>
        <v>0</v>
      </c>
      <c r="M185" s="74">
        <f>Igazgatás!M214+Községgazd!P198+Vagyongazd!M185+Közút!M185+Sport!M187+Közművelődés!O232+Támogatás!T199</f>
        <v>0</v>
      </c>
      <c r="N185" s="1">
        <f>Igazgatás!N214+Községgazd!Q198+Vagyongazd!N185+Közút!N185+Sport!N187+Közművelődés!P232+Támogatás!U199</f>
        <v>0</v>
      </c>
      <c r="O185" s="1">
        <f>Igazgatás!O214+Községgazd!R198+Vagyongazd!O185+Közút!O185+Sport!O187+Közművelődés!Q232+Támogatás!V199</f>
        <v>0</v>
      </c>
      <c r="P185" s="1">
        <f>Igazgatás!P214+Községgazd!S198+Vagyongazd!P185+Közút!P185+Sport!P187+Közművelődés!R232+Támogatás!W199</f>
        <v>0</v>
      </c>
      <c r="Q185" s="1">
        <f>Igazgatás!Q214+Községgazd!T198+Vagyongazd!Q185+Közút!Q185+Sport!Q187+Közművelődés!S232+Támogatás!X199</f>
        <v>0</v>
      </c>
      <c r="R185" s="80">
        <f>Igazgatás!R214+Községgazd!U198+Vagyongazd!R185+Közút!R185+Sport!R187+Közművelődés!T232+Támogatás!Y199</f>
        <v>0</v>
      </c>
      <c r="S185" s="1">
        <f>Igazgatás!S214+Községgazd!V198+Vagyongazd!S185+Közút!S185+Sport!S187+Közművelődés!U232+Támogatás!Z199</f>
        <v>0</v>
      </c>
      <c r="T185" s="42">
        <f>Igazgatás!T214+Községgazd!W198+Vagyongazd!T185+Közút!T185+Sport!T187+Közművelődés!V232+Támogatás!AA199</f>
        <v>0</v>
      </c>
      <c r="U185" s="80">
        <f>Igazgatás!U214+Községgazd!X198+Vagyongazd!U185+Közút!U185+Sport!U187+Közművelődés!W232+Támogatás!AB199</f>
        <v>0</v>
      </c>
      <c r="V185" s="80">
        <f>Igazgatás!V214+Községgazd!Y198+Vagyongazd!V185+Közút!V185+Sport!V187+Közművelődés!X232+Támogatás!AC199</f>
        <v>0</v>
      </c>
      <c r="W185" s="44">
        <f>Igazgatás!W214+Községgazd!Z198+Vagyongazd!W185+Közút!W185+Sport!W187+Közművelődés!Y232+Támogatás!AD199</f>
        <v>0</v>
      </c>
      <c r="X185" s="718">
        <f>Igazgatás!X214+Községgazd!AA198+Vagyongazd!X185+Közút!X185+Sport!X187+Közművelődés!Z232+Támogatás!AE199</f>
        <v>0</v>
      </c>
    </row>
    <row r="186" spans="1:24" s="18" customFormat="1" hidden="1" x14ac:dyDescent="0.25">
      <c r="A186" s="125" t="s">
        <v>274</v>
      </c>
      <c r="B186" s="91" t="s">
        <v>686</v>
      </c>
      <c r="C186" s="873" t="s">
        <v>275</v>
      </c>
      <c r="D186" s="874"/>
      <c r="E186" s="874"/>
      <c r="F186" s="688">
        <f>[2]Igazgatás!F214+[2]Községgazd!F199+[2]Vagyongazd!F186+[2]Közút!F186+[2]Sport!F188+[2]Közművelődés!F221+[2]Támogatás!F198</f>
        <v>0</v>
      </c>
      <c r="G186" s="703"/>
      <c r="H186" s="703"/>
      <c r="I186" s="763">
        <f>[1]Igazgatás!I215+[1]Községgazd!I199+[1]Vagyongazd!I186+[1]Közút!I186+[1]Sport!I188+[1]Közművelődés!I231+[1]Támogatás!I200</f>
        <v>0</v>
      </c>
      <c r="J186" s="250">
        <f>Igazgatás!J215+Községgazd!J199+Vagyongazd!J186+Közút!J186+Sport!J188+Közművelődés!J233+Támogatás!J200</f>
        <v>0</v>
      </c>
      <c r="K186" s="149">
        <f>Igazgatás!K215+Községgazd!K199+Vagyongazd!K186+Közút!K186+Sport!K188+Közművelődés!K233+Támogatás!K200</f>
        <v>0</v>
      </c>
      <c r="L186" s="165">
        <f>Igazgatás!L215+Községgazd!L199+Vagyongazd!L186+Közút!L186+Sport!L188+Közművelődés!L233+Támogatás!L200</f>
        <v>0</v>
      </c>
      <c r="M186" s="93">
        <f>Igazgatás!M215+Községgazd!P199+Vagyongazd!M186+Közút!M186+Sport!M188+Közművelődés!O233+Támogatás!T200</f>
        <v>0</v>
      </c>
      <c r="N186" s="94">
        <f>Igazgatás!N215+Községgazd!Q199+Vagyongazd!N186+Közút!N186+Sport!N188+Közművelődés!P233+Támogatás!U200</f>
        <v>0</v>
      </c>
      <c r="O186" s="94">
        <f>Igazgatás!O215+Községgazd!R199+Vagyongazd!O186+Közút!O186+Sport!O188+Közművelődés!Q233+Támogatás!V200</f>
        <v>0</v>
      </c>
      <c r="P186" s="94">
        <f>Igazgatás!P215+Községgazd!S199+Vagyongazd!P186+Közút!P186+Sport!P188+Közművelődés!R233+Támogatás!W200</f>
        <v>0</v>
      </c>
      <c r="Q186" s="94">
        <f>Igazgatás!Q215+Községgazd!T199+Vagyongazd!Q186+Közút!Q186+Sport!Q188+Közművelődés!S233+Támogatás!X200</f>
        <v>0</v>
      </c>
      <c r="R186" s="97">
        <f>Igazgatás!R215+Községgazd!U199+Vagyongazd!R186+Közút!R186+Sport!R188+Közművelődés!T233+Támogatás!Y200</f>
        <v>0</v>
      </c>
      <c r="S186" s="94">
        <f>Igazgatás!S215+Községgazd!V199+Vagyongazd!S186+Közút!S186+Sport!S188+Közművelődés!U233+Támogatás!Z200</f>
        <v>0</v>
      </c>
      <c r="T186" s="96">
        <f>Igazgatás!T215+Községgazd!W199+Vagyongazd!T186+Közút!T186+Sport!T188+Közművelődés!V233+Támogatás!AA200</f>
        <v>0</v>
      </c>
      <c r="U186" s="97">
        <f>Igazgatás!U215+Községgazd!X199+Vagyongazd!U186+Közút!U186+Sport!U188+Közművelődés!W233+Támogatás!AB200</f>
        <v>0</v>
      </c>
      <c r="V186" s="97">
        <f>Igazgatás!V215+Községgazd!Y199+Vagyongazd!V186+Közút!V186+Sport!V188+Közművelődés!X233+Támogatás!AC200</f>
        <v>0</v>
      </c>
      <c r="W186" s="98">
        <f>Igazgatás!W215+Községgazd!Z199+Vagyongazd!W186+Közút!W186+Sport!W188+Közművelődés!Y233+Támogatás!AD200</f>
        <v>0</v>
      </c>
      <c r="X186" s="731">
        <f>Igazgatás!X215+Községgazd!AA199+Vagyongazd!X186+Közút!X186+Sport!X188+Közművelődés!Z233+Támogatás!AE200</f>
        <v>0</v>
      </c>
    </row>
    <row r="187" spans="1:24" hidden="1" x14ac:dyDescent="0.25">
      <c r="B187" s="55"/>
      <c r="C187" s="2"/>
      <c r="D187" s="850" t="s">
        <v>371</v>
      </c>
      <c r="E187" s="850"/>
      <c r="F187" s="692">
        <f>[2]Igazgatás!F215+[2]Községgazd!F200+[2]Vagyongazd!F187+[2]Közút!F187+[2]Sport!F189+[2]Közművelődés!F222+[2]Támogatás!F199</f>
        <v>0</v>
      </c>
      <c r="G187" s="700"/>
      <c r="H187" s="700"/>
      <c r="I187" s="765">
        <f>[1]Igazgatás!I216+[1]Községgazd!I200+[1]Vagyongazd!I187+[1]Közút!I187+[1]Sport!I189+[1]Közművelődés!I232+[1]Támogatás!I201</f>
        <v>0</v>
      </c>
      <c r="J187" s="249">
        <f>Igazgatás!J216+Községgazd!J200+Vagyongazd!J187+Közút!J187+Sport!J189+Közművelődés!J234+Támogatás!J201</f>
        <v>0</v>
      </c>
      <c r="K187" s="148">
        <f>Igazgatás!K216+Községgazd!K200+Vagyongazd!K187+Közút!K187+Sport!K189+Közművelődés!K234+Támogatás!K201</f>
        <v>0</v>
      </c>
      <c r="L187" s="166">
        <f>Igazgatás!L216+Községgazd!L200+Vagyongazd!L187+Közút!L187+Sport!L189+Közművelődés!L234+Támogatás!L201</f>
        <v>0</v>
      </c>
      <c r="M187" s="74">
        <f>Igazgatás!M216+Községgazd!P200+Vagyongazd!M187+Közút!M187+Sport!M189+Közművelődés!O234+Támogatás!T201</f>
        <v>0</v>
      </c>
      <c r="N187" s="1">
        <f>Igazgatás!N216+Községgazd!Q200+Vagyongazd!N187+Közút!N187+Sport!N189+Közművelődés!P234+Támogatás!U201</f>
        <v>0</v>
      </c>
      <c r="O187" s="1">
        <f>Igazgatás!O216+Községgazd!R200+Vagyongazd!O187+Közút!O187+Sport!O189+Közművelődés!Q234+Támogatás!V201</f>
        <v>0</v>
      </c>
      <c r="P187" s="1">
        <f>Igazgatás!P216+Községgazd!S200+Vagyongazd!P187+Közút!P187+Sport!P189+Közművelődés!R234+Támogatás!W201</f>
        <v>0</v>
      </c>
      <c r="Q187" s="1">
        <f>Igazgatás!Q216+Községgazd!T200+Vagyongazd!Q187+Közút!Q187+Sport!Q189+Közművelődés!S234+Támogatás!X201</f>
        <v>0</v>
      </c>
      <c r="R187" s="80">
        <f>Igazgatás!R216+Községgazd!U200+Vagyongazd!R187+Közút!R187+Sport!R189+Közművelődés!T234+Támogatás!Y201</f>
        <v>0</v>
      </c>
      <c r="S187" s="1">
        <f>Igazgatás!S216+Községgazd!V200+Vagyongazd!S187+Közút!S187+Sport!S189+Közművelődés!U234+Támogatás!Z201</f>
        <v>0</v>
      </c>
      <c r="T187" s="42">
        <f>Igazgatás!T216+Községgazd!W200+Vagyongazd!T187+Közút!T187+Sport!T189+Közművelődés!V234+Támogatás!AA201</f>
        <v>0</v>
      </c>
      <c r="U187" s="80">
        <f>Igazgatás!U216+Községgazd!X200+Vagyongazd!U187+Közút!U187+Sport!U189+Közművelődés!W234+Támogatás!AB201</f>
        <v>0</v>
      </c>
      <c r="V187" s="80">
        <f>Igazgatás!V216+Községgazd!Y200+Vagyongazd!V187+Közút!V187+Sport!V189+Közművelődés!X234+Támogatás!AC201</f>
        <v>0</v>
      </c>
      <c r="W187" s="44">
        <f>Igazgatás!W216+Községgazd!Z200+Vagyongazd!W187+Közút!W187+Sport!W189+Közművelődés!Y234+Támogatás!AD201</f>
        <v>0</v>
      </c>
      <c r="X187" s="718">
        <f>Igazgatás!X216+Községgazd!AA200+Vagyongazd!X187+Közút!X187+Sport!X189+Közművelődés!Z234+Támogatás!AE201</f>
        <v>0</v>
      </c>
    </row>
    <row r="188" spans="1:24" hidden="1" x14ac:dyDescent="0.25">
      <c r="B188" s="55"/>
      <c r="C188" s="2"/>
      <c r="D188" s="850" t="s">
        <v>544</v>
      </c>
      <c r="E188" s="850"/>
      <c r="F188" s="692">
        <f>[2]Igazgatás!F216+[2]Községgazd!F201+[2]Vagyongazd!F188+[2]Közút!F188+[2]Sport!F190+[2]Közművelődés!F223+[2]Támogatás!F200</f>
        <v>0</v>
      </c>
      <c r="G188" s="700"/>
      <c r="H188" s="700"/>
      <c r="I188" s="765">
        <f>[1]Igazgatás!I217+[1]Községgazd!I201+[1]Vagyongazd!I188+[1]Közút!I188+[1]Sport!I190+[1]Közművelődés!I233+[1]Támogatás!I202</f>
        <v>0</v>
      </c>
      <c r="J188" s="249">
        <f>Igazgatás!J217+Községgazd!J201+Vagyongazd!J188+Közút!J188+Sport!J190+Közművelődés!J235+Támogatás!J202</f>
        <v>0</v>
      </c>
      <c r="K188" s="148">
        <f>Igazgatás!K217+Községgazd!K201+Vagyongazd!K188+Közút!K188+Sport!K190+Közművelődés!K235+Támogatás!K202</f>
        <v>0</v>
      </c>
      <c r="L188" s="166">
        <f>Igazgatás!L217+Községgazd!L201+Vagyongazd!L188+Közút!L188+Sport!L190+Közművelődés!L235+Támogatás!L202</f>
        <v>0</v>
      </c>
      <c r="M188" s="74">
        <f>Igazgatás!M217+Községgazd!P201+Vagyongazd!M188+Közút!M188+Sport!M190+Közművelődés!O235+Támogatás!T202</f>
        <v>0</v>
      </c>
      <c r="N188" s="1">
        <f>Igazgatás!N217+Községgazd!Q201+Vagyongazd!N188+Közút!N188+Sport!N190+Közművelődés!P235+Támogatás!U202</f>
        <v>0</v>
      </c>
      <c r="O188" s="1">
        <f>Igazgatás!O217+Községgazd!R201+Vagyongazd!O188+Közút!O188+Sport!O190+Közművelődés!Q235+Támogatás!V202</f>
        <v>0</v>
      </c>
      <c r="P188" s="1">
        <f>Igazgatás!P217+Községgazd!S201+Vagyongazd!P188+Közút!P188+Sport!P190+Közművelődés!R235+Támogatás!W202</f>
        <v>0</v>
      </c>
      <c r="Q188" s="1">
        <f>Igazgatás!Q217+Községgazd!T201+Vagyongazd!Q188+Közút!Q188+Sport!Q190+Közművelődés!S235+Támogatás!X202</f>
        <v>0</v>
      </c>
      <c r="R188" s="80">
        <f>Igazgatás!R217+Községgazd!U201+Vagyongazd!R188+Közút!R188+Sport!R190+Közművelődés!T235+Támogatás!Y202</f>
        <v>0</v>
      </c>
      <c r="S188" s="1">
        <f>Igazgatás!S217+Községgazd!V201+Vagyongazd!S188+Közút!S188+Sport!S190+Közművelődés!U235+Támogatás!Z202</f>
        <v>0</v>
      </c>
      <c r="T188" s="42">
        <f>Igazgatás!T217+Községgazd!W201+Vagyongazd!T188+Közút!T188+Sport!T190+Közművelődés!V235+Támogatás!AA202</f>
        <v>0</v>
      </c>
      <c r="U188" s="80">
        <f>Igazgatás!U217+Községgazd!X201+Vagyongazd!U188+Közút!U188+Sport!U190+Közművelődés!W235+Támogatás!AB202</f>
        <v>0</v>
      </c>
      <c r="V188" s="80">
        <f>Igazgatás!V217+Községgazd!Y201+Vagyongazd!V188+Közút!V188+Sport!V190+Közművelődés!X235+Támogatás!AC202</f>
        <v>0</v>
      </c>
      <c r="W188" s="44">
        <f>Igazgatás!W217+Községgazd!Z201+Vagyongazd!W188+Közút!W188+Sport!W190+Közművelődés!Y235+Támogatás!AD202</f>
        <v>0</v>
      </c>
      <c r="X188" s="718">
        <f>Igazgatás!X217+Községgazd!AA201+Vagyongazd!X188+Közút!X188+Sport!X190+Közművelődés!Z235+Támogatás!AE202</f>
        <v>0</v>
      </c>
    </row>
    <row r="189" spans="1:24" hidden="1" x14ac:dyDescent="0.25">
      <c r="B189" s="55"/>
      <c r="C189" s="2"/>
      <c r="D189" s="850" t="s">
        <v>547</v>
      </c>
      <c r="E189" s="850"/>
      <c r="F189" s="692">
        <f>[2]Igazgatás!F217+[2]Községgazd!F202+[2]Vagyongazd!F189+[2]Közút!F189+[2]Sport!F191+[2]Közművelődés!F224+[2]Támogatás!F201</f>
        <v>0</v>
      </c>
      <c r="G189" s="700"/>
      <c r="H189" s="700"/>
      <c r="I189" s="765">
        <f>[1]Igazgatás!I218+[1]Községgazd!I202+[1]Vagyongazd!I189+[1]Közút!I189+[1]Sport!I191+[1]Közművelődés!I234+[1]Támogatás!I203</f>
        <v>0</v>
      </c>
      <c r="J189" s="249">
        <f>Igazgatás!J218+Községgazd!J202+Vagyongazd!J189+Közút!J189+Sport!J191+Közművelődés!J236+Támogatás!J203</f>
        <v>0</v>
      </c>
      <c r="K189" s="148">
        <f>Igazgatás!K218+Községgazd!K202+Vagyongazd!K189+Közút!K189+Sport!K191+Közművelődés!K236+Támogatás!K203</f>
        <v>0</v>
      </c>
      <c r="L189" s="166">
        <f>Igazgatás!L218+Községgazd!L202+Vagyongazd!L189+Közút!L189+Sport!L191+Közművelődés!L236+Támogatás!L203</f>
        <v>0</v>
      </c>
      <c r="M189" s="74">
        <f>Igazgatás!M218+Községgazd!P202+Vagyongazd!M189+Közút!M189+Sport!M191+Közművelődés!O236+Támogatás!T203</f>
        <v>0</v>
      </c>
      <c r="N189" s="1">
        <f>Igazgatás!N218+Községgazd!Q202+Vagyongazd!N189+Közút!N189+Sport!N191+Közművelődés!P236+Támogatás!U203</f>
        <v>0</v>
      </c>
      <c r="O189" s="1">
        <f>Igazgatás!O218+Községgazd!R202+Vagyongazd!O189+Közút!O189+Sport!O191+Közművelődés!Q236+Támogatás!V203</f>
        <v>0</v>
      </c>
      <c r="P189" s="1">
        <f>Igazgatás!P218+Községgazd!S202+Vagyongazd!P189+Közút!P189+Sport!P191+Közművelődés!R236+Támogatás!W203</f>
        <v>0</v>
      </c>
      <c r="Q189" s="1">
        <f>Igazgatás!Q218+Községgazd!T202+Vagyongazd!Q189+Közút!Q189+Sport!Q191+Közművelődés!S236+Támogatás!X203</f>
        <v>0</v>
      </c>
      <c r="R189" s="80">
        <f>Igazgatás!R218+Községgazd!U202+Vagyongazd!R189+Közút!R189+Sport!R191+Közművelődés!T236+Támogatás!Y203</f>
        <v>0</v>
      </c>
      <c r="S189" s="1">
        <f>Igazgatás!S218+Községgazd!V202+Vagyongazd!S189+Közút!S189+Sport!S191+Közművelődés!U236+Támogatás!Z203</f>
        <v>0</v>
      </c>
      <c r="T189" s="42">
        <f>Igazgatás!T218+Községgazd!W202+Vagyongazd!T189+Közút!T189+Sport!T191+Közművelődés!V236+Támogatás!AA203</f>
        <v>0</v>
      </c>
      <c r="U189" s="80">
        <f>Igazgatás!U218+Községgazd!X202+Vagyongazd!U189+Közút!U189+Sport!U191+Közművelődés!W236+Támogatás!AB203</f>
        <v>0</v>
      </c>
      <c r="V189" s="80">
        <f>Igazgatás!V218+Községgazd!Y202+Vagyongazd!V189+Közút!V189+Sport!V191+Közművelődés!X236+Támogatás!AC203</f>
        <v>0</v>
      </c>
      <c r="W189" s="44">
        <f>Igazgatás!W218+Községgazd!Z202+Vagyongazd!W189+Közút!W189+Sport!W191+Közművelődés!Y236+Támogatás!AD203</f>
        <v>0</v>
      </c>
      <c r="X189" s="718">
        <f>Igazgatás!X218+Községgazd!AA202+Vagyongazd!X189+Közút!X189+Sport!X191+Közművelődés!Z236+Támogatás!AE203</f>
        <v>0</v>
      </c>
    </row>
    <row r="190" spans="1:24" hidden="1" x14ac:dyDescent="0.25">
      <c r="B190" s="55"/>
      <c r="C190" s="2"/>
      <c r="D190" s="851" t="s">
        <v>818</v>
      </c>
      <c r="E190" s="851"/>
      <c r="F190" s="692">
        <f>[2]Igazgatás!F218+[2]Községgazd!F203+[2]Vagyongazd!F190+[2]Közút!F190+[2]Sport!F192+[2]Közművelődés!F225+[2]Támogatás!F202</f>
        <v>0</v>
      </c>
      <c r="G190" s="700"/>
      <c r="H190" s="700"/>
      <c r="I190" s="765">
        <f>[1]Igazgatás!I219+[1]Községgazd!I203+[1]Vagyongazd!I190+[1]Közút!I190+[1]Sport!I192+[1]Közművelődés!I235+[1]Támogatás!I204</f>
        <v>0</v>
      </c>
      <c r="J190" s="259">
        <f>Igazgatás!J219+Községgazd!J203+Vagyongazd!J190+Közút!J190+Sport!J192+Közművelődés!J237+Támogatás!J204</f>
        <v>0</v>
      </c>
      <c r="K190" s="158">
        <f>Igazgatás!K219+Községgazd!K203+Vagyongazd!K190+Közút!K190+Sport!K192+Közművelődés!K237+Támogatás!K204</f>
        <v>0</v>
      </c>
      <c r="L190" s="166">
        <f>Igazgatás!L219+Községgazd!L203+Vagyongazd!L190+Közút!L190+Sport!L192+Közművelődés!L237+Támogatás!L204</f>
        <v>0</v>
      </c>
      <c r="M190" s="74">
        <f>Igazgatás!M219+Községgazd!P203+Vagyongazd!M190+Közút!M190+Sport!M192+Közművelődés!O237+Támogatás!T204</f>
        <v>0</v>
      </c>
      <c r="N190" s="1">
        <f>Igazgatás!N219+Községgazd!Q203+Vagyongazd!N190+Közút!N190+Sport!N192+Közművelődés!P237+Támogatás!U204</f>
        <v>0</v>
      </c>
      <c r="O190" s="1">
        <f>Igazgatás!O219+Községgazd!R203+Vagyongazd!O190+Közút!O190+Sport!O192+Közművelődés!Q237+Támogatás!V204</f>
        <v>0</v>
      </c>
      <c r="P190" s="1">
        <f>Igazgatás!P219+Községgazd!S203+Vagyongazd!P190+Közút!P190+Sport!P192+Közművelődés!R237+Támogatás!W204</f>
        <v>0</v>
      </c>
      <c r="Q190" s="1">
        <f>Igazgatás!Q219+Községgazd!T203+Vagyongazd!Q190+Közút!Q190+Sport!Q192+Közművelődés!S237+Támogatás!X204</f>
        <v>0</v>
      </c>
      <c r="R190" s="80">
        <f>Igazgatás!R219+Községgazd!U203+Vagyongazd!R190+Közút!R190+Sport!R192+Közművelődés!T237+Támogatás!Y204</f>
        <v>0</v>
      </c>
      <c r="S190" s="1">
        <f>Igazgatás!S219+Községgazd!V203+Vagyongazd!S190+Közút!S190+Sport!S192+Közművelődés!U237+Támogatás!Z204</f>
        <v>0</v>
      </c>
      <c r="T190" s="42">
        <f>Igazgatás!T219+Községgazd!W203+Vagyongazd!T190+Közút!T190+Sport!T192+Közművelődés!V237+Támogatás!AA204</f>
        <v>0</v>
      </c>
      <c r="U190" s="80">
        <f>Igazgatás!U219+Községgazd!X203+Vagyongazd!U190+Közút!U190+Sport!U192+Közművelődés!W237+Támogatás!AB204</f>
        <v>0</v>
      </c>
      <c r="V190" s="80">
        <f>Igazgatás!V219+Községgazd!Y203+Vagyongazd!V190+Közút!V190+Sport!V192+Közművelődés!X237+Támogatás!AC204</f>
        <v>0</v>
      </c>
      <c r="W190" s="44">
        <f>Igazgatás!W219+Községgazd!Z203+Vagyongazd!W190+Közút!W190+Sport!W192+Közművelődés!Y237+Támogatás!AD204</f>
        <v>0</v>
      </c>
      <c r="X190" s="718">
        <f>Igazgatás!X219+Községgazd!AA203+Vagyongazd!X190+Közút!X190+Sport!X192+Közművelődés!Z237+Támogatás!AE204</f>
        <v>0</v>
      </c>
    </row>
    <row r="191" spans="1:24" hidden="1" x14ac:dyDescent="0.25">
      <c r="B191" s="55"/>
      <c r="C191" s="2"/>
      <c r="D191" s="850" t="s">
        <v>554</v>
      </c>
      <c r="E191" s="850"/>
      <c r="F191" s="692">
        <f>[2]Igazgatás!F219+[2]Községgazd!F204+[2]Vagyongazd!F191+[2]Közút!F191+[2]Sport!F193+[2]Közművelődés!F226+[2]Támogatás!F203</f>
        <v>0</v>
      </c>
      <c r="G191" s="700"/>
      <c r="H191" s="700"/>
      <c r="I191" s="765">
        <f>[1]Igazgatás!I220+[1]Községgazd!I204+[1]Vagyongazd!I191+[1]Közút!I191+[1]Sport!I193+[1]Közművelődés!I236+[1]Támogatás!I205</f>
        <v>0</v>
      </c>
      <c r="J191" s="249">
        <f>Igazgatás!J220+Községgazd!J204+Vagyongazd!J191+Közút!J191+Sport!J193+Közművelődés!J238+Támogatás!J205</f>
        <v>0</v>
      </c>
      <c r="K191" s="148">
        <f>Igazgatás!K220+Községgazd!K204+Vagyongazd!K191+Közút!K191+Sport!K193+Közművelődés!K238+Támogatás!K205</f>
        <v>0</v>
      </c>
      <c r="L191" s="166">
        <f>Igazgatás!L220+Községgazd!L204+Vagyongazd!L191+Közút!L191+Sport!L193+Közművelődés!L238+Támogatás!L205</f>
        <v>0</v>
      </c>
      <c r="M191" s="74">
        <f>Igazgatás!M220+Községgazd!P204+Vagyongazd!M191+Közút!M191+Sport!M193+Közművelődés!O238+Támogatás!T205</f>
        <v>0</v>
      </c>
      <c r="N191" s="1">
        <f>Igazgatás!N220+Községgazd!Q204+Vagyongazd!N191+Közút!N191+Sport!N193+Közművelődés!P238+Támogatás!U205</f>
        <v>0</v>
      </c>
      <c r="O191" s="1">
        <f>Igazgatás!O220+Községgazd!R204+Vagyongazd!O191+Közút!O191+Sport!O193+Közművelődés!Q238+Támogatás!V205</f>
        <v>0</v>
      </c>
      <c r="P191" s="1">
        <f>Igazgatás!P220+Községgazd!S204+Vagyongazd!P191+Közút!P191+Sport!P193+Közművelődés!R238+Támogatás!W205</f>
        <v>0</v>
      </c>
      <c r="Q191" s="1">
        <f>Igazgatás!Q220+Községgazd!T204+Vagyongazd!Q191+Közút!Q191+Sport!Q193+Közművelődés!S238+Támogatás!X205</f>
        <v>0</v>
      </c>
      <c r="R191" s="80">
        <f>Igazgatás!R220+Községgazd!U204+Vagyongazd!R191+Közút!R191+Sport!R193+Közművelődés!T238+Támogatás!Y205</f>
        <v>0</v>
      </c>
      <c r="S191" s="1">
        <f>Igazgatás!S220+Községgazd!V204+Vagyongazd!S191+Közút!S191+Sport!S193+Közművelődés!U238+Támogatás!Z205</f>
        <v>0</v>
      </c>
      <c r="T191" s="42">
        <f>Igazgatás!T220+Községgazd!W204+Vagyongazd!T191+Közút!T191+Sport!T193+Közművelődés!V238+Támogatás!AA205</f>
        <v>0</v>
      </c>
      <c r="U191" s="80">
        <f>Igazgatás!U220+Községgazd!X204+Vagyongazd!U191+Közút!U191+Sport!U193+Közművelődés!W238+Támogatás!AB205</f>
        <v>0</v>
      </c>
      <c r="V191" s="80">
        <f>Igazgatás!V220+Községgazd!Y204+Vagyongazd!V191+Közút!V191+Sport!V193+Közművelődés!X238+Támogatás!AC205</f>
        <v>0</v>
      </c>
      <c r="W191" s="44">
        <f>Igazgatás!W220+Községgazd!Z204+Vagyongazd!W191+Közút!W191+Sport!W193+Közművelődés!Y238+Támogatás!AD205</f>
        <v>0</v>
      </c>
      <c r="X191" s="718">
        <f>Igazgatás!X220+Községgazd!AA204+Vagyongazd!X191+Közút!X191+Sport!X193+Közművelődés!Z238+Támogatás!AE205</f>
        <v>0</v>
      </c>
    </row>
    <row r="192" spans="1:24" hidden="1" x14ac:dyDescent="0.25">
      <c r="B192" s="55"/>
      <c r="C192" s="2"/>
      <c r="D192" s="850" t="s">
        <v>553</v>
      </c>
      <c r="E192" s="850"/>
      <c r="F192" s="692">
        <f>[2]Igazgatás!F220+[2]Községgazd!F205+[2]Vagyongazd!F192+[2]Közút!F192+[2]Sport!F194+[2]Közművelődés!F227+[2]Támogatás!F204</f>
        <v>0</v>
      </c>
      <c r="G192" s="700"/>
      <c r="H192" s="700"/>
      <c r="I192" s="765">
        <f>[1]Igazgatás!I221+[1]Községgazd!I205+[1]Vagyongazd!I192+[1]Közút!I192+[1]Sport!I194+[1]Közművelődés!I237+[1]Támogatás!I206</f>
        <v>0</v>
      </c>
      <c r="J192" s="249">
        <f>Igazgatás!J221+Községgazd!J205+Vagyongazd!J192+Közút!J192+Sport!J194+Közművelődés!J239+Támogatás!J206</f>
        <v>0</v>
      </c>
      <c r="K192" s="148">
        <f>Igazgatás!K221+Községgazd!K205+Vagyongazd!K192+Közút!K192+Sport!K194+Közművelődés!K239+Támogatás!K206</f>
        <v>0</v>
      </c>
      <c r="L192" s="166">
        <f>Igazgatás!L221+Községgazd!L205+Vagyongazd!L192+Közút!L192+Sport!L194+Közművelődés!L239+Támogatás!L206</f>
        <v>0</v>
      </c>
      <c r="M192" s="74">
        <f>Igazgatás!M221+Községgazd!P205+Vagyongazd!M192+Közút!M192+Sport!M194+Közművelődés!O239+Támogatás!T206</f>
        <v>0</v>
      </c>
      <c r="N192" s="1">
        <f>Igazgatás!N221+Községgazd!Q205+Vagyongazd!N192+Közút!N192+Sport!N194+Közművelődés!P239+Támogatás!U206</f>
        <v>0</v>
      </c>
      <c r="O192" s="1">
        <f>Igazgatás!O221+Községgazd!R205+Vagyongazd!O192+Közút!O192+Sport!O194+Közművelődés!Q239+Támogatás!V206</f>
        <v>0</v>
      </c>
      <c r="P192" s="1">
        <f>Igazgatás!P221+Községgazd!S205+Vagyongazd!P192+Közút!P192+Sport!P194+Közművelődés!R239+Támogatás!W206</f>
        <v>0</v>
      </c>
      <c r="Q192" s="1">
        <f>Igazgatás!Q221+Községgazd!T205+Vagyongazd!Q192+Közút!Q192+Sport!Q194+Közművelődés!S239+Támogatás!X206</f>
        <v>0</v>
      </c>
      <c r="R192" s="80">
        <f>Igazgatás!R221+Községgazd!U205+Vagyongazd!R192+Közút!R192+Sport!R194+Közművelődés!T239+Támogatás!Y206</f>
        <v>0</v>
      </c>
      <c r="S192" s="1">
        <f>Igazgatás!S221+Községgazd!V205+Vagyongazd!S192+Közút!S192+Sport!S194+Közművelődés!U239+Támogatás!Z206</f>
        <v>0</v>
      </c>
      <c r="T192" s="42">
        <f>Igazgatás!T221+Községgazd!W205+Vagyongazd!T192+Közút!T192+Sport!T194+Közművelődés!V239+Támogatás!AA206</f>
        <v>0</v>
      </c>
      <c r="U192" s="80">
        <f>Igazgatás!U221+Községgazd!X205+Vagyongazd!U192+Közút!U192+Sport!U194+Közművelődés!W239+Támogatás!AB206</f>
        <v>0</v>
      </c>
      <c r="V192" s="80">
        <f>Igazgatás!V221+Községgazd!Y205+Vagyongazd!V192+Közút!V192+Sport!V194+Közművelődés!X239+Támogatás!AC206</f>
        <v>0</v>
      </c>
      <c r="W192" s="44">
        <f>Igazgatás!W221+Községgazd!Z205+Vagyongazd!W192+Közút!W192+Sport!W194+Közművelődés!Y239+Támogatás!AD206</f>
        <v>0</v>
      </c>
      <c r="X192" s="718">
        <f>Igazgatás!X221+Községgazd!AA205+Vagyongazd!X192+Közút!X192+Sport!X194+Közművelődés!Z239+Támogatás!AE206</f>
        <v>0</v>
      </c>
    </row>
    <row r="193" spans="1:24" ht="25.5" hidden="1" customHeight="1" x14ac:dyDescent="0.25">
      <c r="B193" s="55"/>
      <c r="C193" s="2"/>
      <c r="D193" s="851" t="s">
        <v>557</v>
      </c>
      <c r="E193" s="851"/>
      <c r="F193" s="692">
        <f>[2]Igazgatás!F221+[2]Községgazd!F206+[2]Vagyongazd!F193+[2]Közút!F193+[2]Sport!F195+[2]Közművelődés!F228+[2]Támogatás!F205</f>
        <v>0</v>
      </c>
      <c r="G193" s="700"/>
      <c r="H193" s="700"/>
      <c r="I193" s="765">
        <f>[1]Igazgatás!I222+[1]Községgazd!I206+[1]Vagyongazd!I193+[1]Közút!I193+[1]Sport!I195+[1]Közművelődés!I238+[1]Támogatás!I207</f>
        <v>0</v>
      </c>
      <c r="J193" s="259">
        <f>Igazgatás!J222+Községgazd!J206+Vagyongazd!J193+Közút!J193+Sport!J195+Közművelődés!J240+Támogatás!J207</f>
        <v>0</v>
      </c>
      <c r="K193" s="158">
        <f>Igazgatás!K222+Községgazd!K206+Vagyongazd!K193+Közút!K193+Sport!K195+Közművelődés!K240+Támogatás!K207</f>
        <v>0</v>
      </c>
      <c r="L193" s="166">
        <f>Igazgatás!L222+Községgazd!L206+Vagyongazd!L193+Közút!L193+Sport!L195+Közművelődés!L240+Támogatás!L207</f>
        <v>0</v>
      </c>
      <c r="M193" s="74">
        <f>Igazgatás!M222+Községgazd!P206+Vagyongazd!M193+Közút!M193+Sport!M195+Közművelődés!O240+Támogatás!T207</f>
        <v>0</v>
      </c>
      <c r="N193" s="1">
        <f>Igazgatás!N222+Községgazd!Q206+Vagyongazd!N193+Közút!N193+Sport!N195+Közművelődés!P240+Támogatás!U207</f>
        <v>0</v>
      </c>
      <c r="O193" s="1">
        <f>Igazgatás!O222+Községgazd!R206+Vagyongazd!O193+Közút!O193+Sport!O195+Közművelődés!Q240+Támogatás!V207</f>
        <v>0</v>
      </c>
      <c r="P193" s="1">
        <f>Igazgatás!P222+Községgazd!S206+Vagyongazd!P193+Közút!P193+Sport!P195+Közművelődés!R240+Támogatás!W207</f>
        <v>0</v>
      </c>
      <c r="Q193" s="1">
        <f>Igazgatás!Q222+Községgazd!T206+Vagyongazd!Q193+Közút!Q193+Sport!Q195+Közművelődés!S240+Támogatás!X207</f>
        <v>0</v>
      </c>
      <c r="R193" s="80">
        <f>Igazgatás!R222+Községgazd!U206+Vagyongazd!R193+Közút!R193+Sport!R195+Közművelődés!T240+Támogatás!Y207</f>
        <v>0</v>
      </c>
      <c r="S193" s="1">
        <f>Igazgatás!S222+Községgazd!V206+Vagyongazd!S193+Közút!S193+Sport!S195+Közművelődés!U240+Támogatás!Z207</f>
        <v>0</v>
      </c>
      <c r="T193" s="42">
        <f>Igazgatás!T222+Községgazd!W206+Vagyongazd!T193+Közút!T193+Sport!T195+Közművelődés!V240+Támogatás!AA207</f>
        <v>0</v>
      </c>
      <c r="U193" s="80">
        <f>Igazgatás!U222+Községgazd!X206+Vagyongazd!U193+Közút!U193+Sport!U195+Közművelődés!W240+Támogatás!AB207</f>
        <v>0</v>
      </c>
      <c r="V193" s="80">
        <f>Igazgatás!V222+Községgazd!Y206+Vagyongazd!V193+Közút!V193+Sport!V195+Közművelődés!X240+Támogatás!AC207</f>
        <v>0</v>
      </c>
      <c r="W193" s="44">
        <f>Igazgatás!W222+Községgazd!Z206+Vagyongazd!W193+Közút!W193+Sport!W195+Közművelődés!Y240+Támogatás!AD207</f>
        <v>0</v>
      </c>
      <c r="X193" s="718">
        <f>Igazgatás!X222+Községgazd!AA206+Vagyongazd!X193+Közút!X193+Sport!X195+Közművelődés!Z240+Támogatás!AE207</f>
        <v>0</v>
      </c>
    </row>
    <row r="194" spans="1:24" hidden="1" x14ac:dyDescent="0.25">
      <c r="B194" s="55"/>
      <c r="C194" s="2"/>
      <c r="D194" s="850" t="s">
        <v>819</v>
      </c>
      <c r="E194" s="850"/>
      <c r="F194" s="692">
        <f>[2]Igazgatás!F222+[2]Községgazd!F207+[2]Vagyongazd!F194+[2]Közút!F194+[2]Sport!F196+[2]Közművelődés!F229+[2]Támogatás!F206</f>
        <v>0</v>
      </c>
      <c r="G194" s="700"/>
      <c r="H194" s="700"/>
      <c r="I194" s="765">
        <f>[1]Igazgatás!I223+[1]Községgazd!I207+[1]Vagyongazd!I194+[1]Közút!I194+[1]Sport!I196+[1]Közművelődés!I239+[1]Támogatás!I208</f>
        <v>0</v>
      </c>
      <c r="J194" s="249">
        <f>Igazgatás!J223+Községgazd!J207+Vagyongazd!J194+Közút!J194+Sport!J196+Közművelődés!J241+Támogatás!J208</f>
        <v>0</v>
      </c>
      <c r="K194" s="148">
        <f>Igazgatás!K223+Községgazd!K207+Vagyongazd!K194+Közút!K194+Sport!K196+Közművelődés!K241+Támogatás!K208</f>
        <v>0</v>
      </c>
      <c r="L194" s="166">
        <f>Igazgatás!L223+Községgazd!L207+Vagyongazd!L194+Közút!L194+Sport!L196+Közművelődés!L241+Támogatás!L208</f>
        <v>0</v>
      </c>
      <c r="M194" s="74">
        <f>Igazgatás!M223+Községgazd!P207+Vagyongazd!M194+Közút!M194+Sport!M196+Közművelődés!O241+Támogatás!T208</f>
        <v>0</v>
      </c>
      <c r="N194" s="1">
        <f>Igazgatás!N223+Községgazd!Q207+Vagyongazd!N194+Közút!N194+Sport!N196+Közművelődés!P241+Támogatás!U208</f>
        <v>0</v>
      </c>
      <c r="O194" s="1">
        <f>Igazgatás!O223+Községgazd!R207+Vagyongazd!O194+Közút!O194+Sport!O196+Közművelődés!Q241+Támogatás!V208</f>
        <v>0</v>
      </c>
      <c r="P194" s="1">
        <f>Igazgatás!P223+Községgazd!S207+Vagyongazd!P194+Közút!P194+Sport!P196+Közművelődés!R241+Támogatás!W208</f>
        <v>0</v>
      </c>
      <c r="Q194" s="1">
        <f>Igazgatás!Q223+Községgazd!T207+Vagyongazd!Q194+Közút!Q194+Sport!Q196+Közművelődés!S241+Támogatás!X208</f>
        <v>0</v>
      </c>
      <c r="R194" s="80">
        <f>Igazgatás!R223+Községgazd!U207+Vagyongazd!R194+Közút!R194+Sport!R196+Közművelődés!T241+Támogatás!Y208</f>
        <v>0</v>
      </c>
      <c r="S194" s="1">
        <f>Igazgatás!S223+Községgazd!V207+Vagyongazd!S194+Közút!S194+Sport!S196+Közművelődés!U241+Támogatás!Z208</f>
        <v>0</v>
      </c>
      <c r="T194" s="42">
        <f>Igazgatás!T223+Községgazd!W207+Vagyongazd!T194+Közút!T194+Sport!T196+Közművelődés!V241+Támogatás!AA208</f>
        <v>0</v>
      </c>
      <c r="U194" s="80">
        <f>Igazgatás!U223+Községgazd!X207+Vagyongazd!U194+Közút!U194+Sport!U196+Közművelődés!W241+Támogatás!AB208</f>
        <v>0</v>
      </c>
      <c r="V194" s="80">
        <f>Igazgatás!V223+Községgazd!Y207+Vagyongazd!V194+Közút!V194+Sport!V196+Közművelődés!X241+Támogatás!AC208</f>
        <v>0</v>
      </c>
      <c r="W194" s="44">
        <f>Igazgatás!W223+Községgazd!Z207+Vagyongazd!W194+Közút!W194+Sport!W196+Közművelődés!Y241+Támogatás!AD208</f>
        <v>0</v>
      </c>
      <c r="X194" s="718">
        <f>Igazgatás!X223+Községgazd!AA207+Vagyongazd!X194+Közút!X194+Sport!X196+Közművelődés!Z241+Támogatás!AE208</f>
        <v>0</v>
      </c>
    </row>
    <row r="195" spans="1:24" ht="25.5" hidden="1" customHeight="1" x14ac:dyDescent="0.25">
      <c r="B195" s="55"/>
      <c r="C195" s="2"/>
      <c r="D195" s="851" t="s">
        <v>562</v>
      </c>
      <c r="E195" s="851"/>
      <c r="F195" s="692">
        <f>[2]Igazgatás!F223+[2]Községgazd!F208+[2]Vagyongazd!F195+[2]Közút!F195+[2]Sport!F197+[2]Közművelődés!F230+[2]Támogatás!F207</f>
        <v>0</v>
      </c>
      <c r="G195" s="700"/>
      <c r="H195" s="700"/>
      <c r="I195" s="765">
        <f>[1]Igazgatás!I224+[1]Községgazd!I208+[1]Vagyongazd!I195+[1]Közút!I195+[1]Sport!I197+[1]Közművelődés!I240+[1]Támogatás!I209</f>
        <v>0</v>
      </c>
      <c r="J195" s="259">
        <f>Igazgatás!J224+Községgazd!J208+Vagyongazd!J195+Közút!J195+Sport!J197+Közművelődés!J242+Támogatás!J209</f>
        <v>0</v>
      </c>
      <c r="K195" s="158">
        <f>Igazgatás!K224+Községgazd!K208+Vagyongazd!K195+Közút!K195+Sport!K197+Közművelődés!K242+Támogatás!K209</f>
        <v>0</v>
      </c>
      <c r="L195" s="166">
        <f>Igazgatás!L224+Községgazd!L208+Vagyongazd!L195+Közút!L195+Sport!L197+Közművelődés!L242+Támogatás!L209</f>
        <v>0</v>
      </c>
      <c r="M195" s="74">
        <f>Igazgatás!M224+Községgazd!P208+Vagyongazd!M195+Közút!M195+Sport!M197+Közművelődés!O242+Támogatás!T209</f>
        <v>0</v>
      </c>
      <c r="N195" s="1">
        <f>Igazgatás!N224+Községgazd!Q208+Vagyongazd!N195+Közút!N195+Sport!N197+Közművelődés!P242+Támogatás!U209</f>
        <v>0</v>
      </c>
      <c r="O195" s="1">
        <f>Igazgatás!O224+Községgazd!R208+Vagyongazd!O195+Közút!O195+Sport!O197+Közművelődés!Q242+Támogatás!V209</f>
        <v>0</v>
      </c>
      <c r="P195" s="1">
        <f>Igazgatás!P224+Községgazd!S208+Vagyongazd!P195+Közút!P195+Sport!P197+Közművelődés!R242+Támogatás!W209</f>
        <v>0</v>
      </c>
      <c r="Q195" s="1">
        <f>Igazgatás!Q224+Községgazd!T208+Vagyongazd!Q195+Közút!Q195+Sport!Q197+Közművelődés!S242+Támogatás!X209</f>
        <v>0</v>
      </c>
      <c r="R195" s="80">
        <f>Igazgatás!R224+Községgazd!U208+Vagyongazd!R195+Közút!R195+Sport!R197+Közművelődés!T242+Támogatás!Y209</f>
        <v>0</v>
      </c>
      <c r="S195" s="1">
        <f>Igazgatás!S224+Községgazd!V208+Vagyongazd!S195+Közút!S195+Sport!S197+Közművelődés!U242+Támogatás!Z209</f>
        <v>0</v>
      </c>
      <c r="T195" s="42">
        <f>Igazgatás!T224+Községgazd!W208+Vagyongazd!T195+Közút!T195+Sport!T197+Közművelődés!V242+Támogatás!AA209</f>
        <v>0</v>
      </c>
      <c r="U195" s="80">
        <f>Igazgatás!U224+Községgazd!X208+Vagyongazd!U195+Közút!U195+Sport!U197+Közművelődés!W242+Támogatás!AB209</f>
        <v>0</v>
      </c>
      <c r="V195" s="80">
        <f>Igazgatás!V224+Községgazd!Y208+Vagyongazd!V195+Közút!V195+Sport!V197+Közművelődés!X242+Támogatás!AC209</f>
        <v>0</v>
      </c>
      <c r="W195" s="44">
        <f>Igazgatás!W224+Községgazd!Z208+Vagyongazd!W195+Közút!W195+Sport!W197+Közművelődés!Y242+Támogatás!AD209</f>
        <v>0</v>
      </c>
      <c r="X195" s="718">
        <f>Igazgatás!X224+Községgazd!AA208+Vagyongazd!X195+Közút!X195+Sport!X197+Közművelődés!Z242+Támogatás!AE209</f>
        <v>0</v>
      </c>
    </row>
    <row r="196" spans="1:24" ht="25.5" hidden="1" customHeight="1" x14ac:dyDescent="0.25">
      <c r="B196" s="55"/>
      <c r="C196" s="2"/>
      <c r="D196" s="851" t="s">
        <v>565</v>
      </c>
      <c r="E196" s="851"/>
      <c r="F196" s="692">
        <f>[2]Igazgatás!F224+[2]Községgazd!F209+[2]Vagyongazd!F196+[2]Közút!F196+[2]Sport!F198+[2]Közművelődés!F231+[2]Támogatás!F208</f>
        <v>0</v>
      </c>
      <c r="G196" s="700"/>
      <c r="H196" s="700"/>
      <c r="I196" s="765">
        <f>[1]Igazgatás!I225+[1]Községgazd!I209+[1]Vagyongazd!I196+[1]Közút!I196+[1]Sport!I198+[1]Közművelődés!I241+[1]Támogatás!I210</f>
        <v>0</v>
      </c>
      <c r="J196" s="259">
        <f>Igazgatás!J225+Községgazd!J209+Vagyongazd!J196+Közút!J196+Sport!J198+Közművelődés!J243+Támogatás!J210</f>
        <v>0</v>
      </c>
      <c r="K196" s="158">
        <f>Igazgatás!K225+Községgazd!K209+Vagyongazd!K196+Közút!K196+Sport!K198+Közművelődés!K243+Támogatás!K210</f>
        <v>0</v>
      </c>
      <c r="L196" s="166">
        <f>Igazgatás!L225+Községgazd!L209+Vagyongazd!L196+Közút!L196+Sport!L198+Közművelődés!L243+Támogatás!L210</f>
        <v>0</v>
      </c>
      <c r="M196" s="74">
        <f>Igazgatás!M225+Községgazd!P209+Vagyongazd!M196+Közút!M196+Sport!M198+Közművelődés!O243+Támogatás!T210</f>
        <v>0</v>
      </c>
      <c r="N196" s="1">
        <f>Igazgatás!N225+Községgazd!Q209+Vagyongazd!N196+Közút!N196+Sport!N198+Közművelődés!P243+Támogatás!U210</f>
        <v>0</v>
      </c>
      <c r="O196" s="1">
        <f>Igazgatás!O225+Községgazd!R209+Vagyongazd!O196+Közút!O196+Sport!O198+Közművelődés!Q243+Támogatás!V210</f>
        <v>0</v>
      </c>
      <c r="P196" s="1">
        <f>Igazgatás!P225+Községgazd!S209+Vagyongazd!P196+Közút!P196+Sport!P198+Közművelődés!R243+Támogatás!W210</f>
        <v>0</v>
      </c>
      <c r="Q196" s="1">
        <f>Igazgatás!Q225+Községgazd!T209+Vagyongazd!Q196+Közút!Q196+Sport!Q198+Közművelődés!S243+Támogatás!X210</f>
        <v>0</v>
      </c>
      <c r="R196" s="80">
        <f>Igazgatás!R225+Községgazd!U209+Vagyongazd!R196+Közút!R196+Sport!R198+Közművelődés!T243+Támogatás!Y210</f>
        <v>0</v>
      </c>
      <c r="S196" s="1">
        <f>Igazgatás!S225+Községgazd!V209+Vagyongazd!S196+Közút!S196+Sport!S198+Közművelődés!U243+Támogatás!Z210</f>
        <v>0</v>
      </c>
      <c r="T196" s="42">
        <f>Igazgatás!T225+Községgazd!W209+Vagyongazd!T196+Közút!T196+Sport!T198+Közművelődés!V243+Támogatás!AA210</f>
        <v>0</v>
      </c>
      <c r="U196" s="80">
        <f>Igazgatás!U225+Községgazd!X209+Vagyongazd!U196+Közút!U196+Sport!U198+Közművelődés!W243+Támogatás!AB210</f>
        <v>0</v>
      </c>
      <c r="V196" s="80">
        <f>Igazgatás!V225+Községgazd!Y209+Vagyongazd!V196+Közút!V196+Sport!V198+Közművelődés!X243+Támogatás!AC210</f>
        <v>0</v>
      </c>
      <c r="W196" s="44">
        <f>Igazgatás!W225+Községgazd!Z209+Vagyongazd!W196+Közút!W196+Sport!W198+Közművelődés!Y243+Támogatás!AD210</f>
        <v>0</v>
      </c>
      <c r="X196" s="718">
        <f>Igazgatás!X225+Községgazd!AA209+Vagyongazd!X196+Közút!X196+Sport!X198+Közművelődés!Z243+Támogatás!AE210</f>
        <v>0</v>
      </c>
    </row>
    <row r="197" spans="1:24" s="18" customFormat="1" ht="25.5" hidden="1" customHeight="1" x14ac:dyDescent="0.25">
      <c r="A197" s="125" t="s">
        <v>276</v>
      </c>
      <c r="B197" s="91" t="s">
        <v>687</v>
      </c>
      <c r="C197" s="907" t="s">
        <v>607</v>
      </c>
      <c r="D197" s="908"/>
      <c r="E197" s="908"/>
      <c r="F197" s="688">
        <f>[2]Igazgatás!F225+[2]Községgazd!F210+[2]Vagyongazd!F197+[2]Közút!F197+[2]Sport!F199+[2]Közművelődés!F232+[2]Támogatás!F209</f>
        <v>0</v>
      </c>
      <c r="G197" s="703"/>
      <c r="H197" s="703"/>
      <c r="I197" s="763">
        <f>[1]Igazgatás!I226+[1]Községgazd!I210+[1]Vagyongazd!I197+[1]Közút!I197+[1]Sport!I199+[1]Közművelődés!I242+[1]Támogatás!I211</f>
        <v>0</v>
      </c>
      <c r="J197" s="263">
        <f>Igazgatás!J226+Községgazd!J210+Vagyongazd!J197+Közút!J197+Sport!J199+Közművelődés!J244+Támogatás!J211</f>
        <v>0</v>
      </c>
      <c r="K197" s="162">
        <f>Igazgatás!K226+Községgazd!K210+Vagyongazd!K197+Közút!K197+Sport!K199+Közművelődés!K244+Támogatás!K211</f>
        <v>0</v>
      </c>
      <c r="L197" s="165">
        <f>Igazgatás!L226+Községgazd!L210+Vagyongazd!L197+Közút!L197+Sport!L199+Közművelődés!L244+Támogatás!L211</f>
        <v>0</v>
      </c>
      <c r="M197" s="93">
        <f>Igazgatás!M226+Községgazd!P210+Vagyongazd!M197+Közút!M197+Sport!M199+Közművelődés!O244+Támogatás!T211</f>
        <v>0</v>
      </c>
      <c r="N197" s="94">
        <f>Igazgatás!N226+Községgazd!Q210+Vagyongazd!N197+Közút!N197+Sport!N199+Közművelődés!P244+Támogatás!U211</f>
        <v>0</v>
      </c>
      <c r="O197" s="94">
        <f>Igazgatás!O226+Községgazd!R210+Vagyongazd!O197+Közút!O197+Sport!O199+Közművelődés!Q244+Támogatás!V211</f>
        <v>0</v>
      </c>
      <c r="P197" s="94">
        <f>Igazgatás!P226+Községgazd!S210+Vagyongazd!P197+Közút!P197+Sport!P199+Közművelődés!R244+Támogatás!W211</f>
        <v>0</v>
      </c>
      <c r="Q197" s="94">
        <f>Igazgatás!Q226+Községgazd!T210+Vagyongazd!Q197+Közút!Q197+Sport!Q199+Közművelődés!S244+Támogatás!X211</f>
        <v>0</v>
      </c>
      <c r="R197" s="97">
        <f>Igazgatás!R226+Községgazd!U210+Vagyongazd!R197+Közút!R197+Sport!R199+Közművelődés!T244+Támogatás!Y211</f>
        <v>0</v>
      </c>
      <c r="S197" s="94">
        <f>Igazgatás!S226+Községgazd!V210+Vagyongazd!S197+Közút!S197+Sport!S199+Közművelődés!U244+Támogatás!Z211</f>
        <v>0</v>
      </c>
      <c r="T197" s="96">
        <f>Igazgatás!T226+Községgazd!W210+Vagyongazd!T197+Közút!T197+Sport!T199+Közművelődés!V244+Támogatás!AA211</f>
        <v>0</v>
      </c>
      <c r="U197" s="97">
        <f>Igazgatás!U226+Községgazd!X210+Vagyongazd!U197+Közút!U197+Sport!U199+Közművelődés!W244+Támogatás!AB211</f>
        <v>0</v>
      </c>
      <c r="V197" s="97">
        <f>Igazgatás!V226+Községgazd!Y210+Vagyongazd!V197+Közút!V197+Sport!V199+Közművelődés!X244+Támogatás!AC211</f>
        <v>0</v>
      </c>
      <c r="W197" s="98">
        <f>Igazgatás!W226+Községgazd!Z210+Vagyongazd!W197+Közút!W197+Sport!W199+Közművelődés!Y244+Támogatás!AD211</f>
        <v>0</v>
      </c>
      <c r="X197" s="731">
        <f>Igazgatás!X226+Községgazd!AA210+Vagyongazd!X197+Közút!X197+Sport!X199+Közművelődés!Z244+Támogatás!AE211</f>
        <v>0</v>
      </c>
    </row>
    <row r="198" spans="1:24" ht="25.5" hidden="1" customHeight="1" x14ac:dyDescent="0.25">
      <c r="B198" s="55"/>
      <c r="C198" s="2"/>
      <c r="D198" s="851" t="s">
        <v>568</v>
      </c>
      <c r="E198" s="851"/>
      <c r="F198" s="692">
        <f>[2]Igazgatás!F226+[2]Községgazd!F211+[2]Vagyongazd!F198+[2]Közút!F198+[2]Sport!F200+[2]Közművelődés!F233+[2]Támogatás!F210</f>
        <v>0</v>
      </c>
      <c r="G198" s="700"/>
      <c r="H198" s="700"/>
      <c r="I198" s="765">
        <f>[1]Igazgatás!I227+[1]Községgazd!I211+[1]Vagyongazd!I198+[1]Közút!I198+[1]Sport!I200+[1]Közművelődés!I243+[1]Támogatás!I212</f>
        <v>0</v>
      </c>
      <c r="J198" s="259">
        <f>Igazgatás!J227+Községgazd!J211+Vagyongazd!J198+Közút!J198+Sport!J200+Közművelődés!J245+Támogatás!J212</f>
        <v>0</v>
      </c>
      <c r="K198" s="158">
        <f>Igazgatás!K227+Községgazd!K211+Vagyongazd!K198+Közút!K198+Sport!K200+Közművelődés!K245+Támogatás!K212</f>
        <v>0</v>
      </c>
      <c r="L198" s="166">
        <f>Igazgatás!L227+Községgazd!L211+Vagyongazd!L198+Közút!L198+Sport!L200+Közművelődés!L245+Támogatás!L212</f>
        <v>0</v>
      </c>
      <c r="M198" s="74">
        <f>Igazgatás!M227+Községgazd!P211+Vagyongazd!M198+Közút!M198+Sport!M200+Közművelődés!O245+Támogatás!T212</f>
        <v>0</v>
      </c>
      <c r="N198" s="1">
        <f>Igazgatás!N227+Községgazd!Q211+Vagyongazd!N198+Közút!N198+Sport!N200+Közművelődés!P245+Támogatás!U212</f>
        <v>0</v>
      </c>
      <c r="O198" s="1">
        <f>Igazgatás!O227+Községgazd!R211+Vagyongazd!O198+Közút!O198+Sport!O200+Közművelődés!Q245+Támogatás!V212</f>
        <v>0</v>
      </c>
      <c r="P198" s="1">
        <f>Igazgatás!P227+Községgazd!S211+Vagyongazd!P198+Közút!P198+Sport!P200+Közművelődés!R245+Támogatás!W212</f>
        <v>0</v>
      </c>
      <c r="Q198" s="1">
        <f>Igazgatás!Q227+Községgazd!T211+Vagyongazd!Q198+Közút!Q198+Sport!Q200+Közművelődés!S245+Támogatás!X212</f>
        <v>0</v>
      </c>
      <c r="R198" s="80">
        <f>Igazgatás!R227+Községgazd!U211+Vagyongazd!R198+Közút!R198+Sport!R200+Közművelődés!T245+Támogatás!Y212</f>
        <v>0</v>
      </c>
      <c r="S198" s="1">
        <f>Igazgatás!S227+Községgazd!V211+Vagyongazd!S198+Közút!S198+Sport!S200+Közművelődés!U245+Támogatás!Z212</f>
        <v>0</v>
      </c>
      <c r="T198" s="42">
        <f>Igazgatás!T227+Községgazd!W211+Vagyongazd!T198+Közút!T198+Sport!T200+Közművelődés!V245+Támogatás!AA212</f>
        <v>0</v>
      </c>
      <c r="U198" s="80">
        <f>Igazgatás!U227+Községgazd!X211+Vagyongazd!U198+Közút!U198+Sport!U200+Közművelődés!W245+Támogatás!AB212</f>
        <v>0</v>
      </c>
      <c r="V198" s="80">
        <f>Igazgatás!V227+Községgazd!Y211+Vagyongazd!V198+Közút!V198+Sport!V200+Közművelődés!X245+Támogatás!AC212</f>
        <v>0</v>
      </c>
      <c r="W198" s="44">
        <f>Igazgatás!W227+Községgazd!Z211+Vagyongazd!W198+Közút!W198+Sport!W200+Közművelődés!Y245+Támogatás!AD212</f>
        <v>0</v>
      </c>
      <c r="X198" s="718">
        <f>Igazgatás!X227+Községgazd!AA211+Vagyongazd!X198+Közút!X198+Sport!X200+Közművelődés!Z245+Támogatás!AE212</f>
        <v>0</v>
      </c>
    </row>
    <row r="199" spans="1:24" ht="25.5" hidden="1" customHeight="1" x14ac:dyDescent="0.25">
      <c r="B199" s="55"/>
      <c r="C199" s="2"/>
      <c r="D199" s="851" t="s">
        <v>569</v>
      </c>
      <c r="E199" s="851"/>
      <c r="F199" s="692">
        <f>[2]Igazgatás!F227+[2]Községgazd!F212+[2]Vagyongazd!F199+[2]Közút!F199+[2]Sport!F201+[2]Közművelődés!F234+[2]Támogatás!F211</f>
        <v>0</v>
      </c>
      <c r="G199" s="700"/>
      <c r="H199" s="700"/>
      <c r="I199" s="765">
        <f>[1]Igazgatás!I228+[1]Községgazd!I212+[1]Vagyongazd!I199+[1]Közút!I199+[1]Sport!I201+[1]Közművelődés!I244+[1]Támogatás!I213</f>
        <v>0</v>
      </c>
      <c r="J199" s="259">
        <f>Igazgatás!J228+Községgazd!J212+Vagyongazd!J199+Közút!J199+Sport!J201+Közművelődés!J246+Támogatás!J213</f>
        <v>0</v>
      </c>
      <c r="K199" s="158">
        <f>Igazgatás!K228+Községgazd!K212+Vagyongazd!K199+Közút!K199+Sport!K201+Közművelődés!K246+Támogatás!K213</f>
        <v>0</v>
      </c>
      <c r="L199" s="166">
        <f>Igazgatás!L228+Községgazd!L212+Vagyongazd!L199+Közút!L199+Sport!L201+Közművelődés!L246+Támogatás!L213</f>
        <v>0</v>
      </c>
      <c r="M199" s="74">
        <f>Igazgatás!M228+Községgazd!P212+Vagyongazd!M199+Közút!M199+Sport!M201+Közművelődés!O246+Támogatás!T213</f>
        <v>0</v>
      </c>
      <c r="N199" s="1">
        <f>Igazgatás!N228+Községgazd!Q212+Vagyongazd!N199+Közút!N199+Sport!N201+Közművelődés!P246+Támogatás!U213</f>
        <v>0</v>
      </c>
      <c r="O199" s="1">
        <f>Igazgatás!O228+Községgazd!R212+Vagyongazd!O199+Közút!O199+Sport!O201+Közművelődés!Q246+Támogatás!V213</f>
        <v>0</v>
      </c>
      <c r="P199" s="1">
        <f>Igazgatás!P228+Községgazd!S212+Vagyongazd!P199+Közút!P199+Sport!P201+Közművelődés!R246+Támogatás!W213</f>
        <v>0</v>
      </c>
      <c r="Q199" s="1">
        <f>Igazgatás!Q228+Községgazd!T212+Vagyongazd!Q199+Közút!Q199+Sport!Q201+Közművelődés!S246+Támogatás!X213</f>
        <v>0</v>
      </c>
      <c r="R199" s="80">
        <f>Igazgatás!R228+Községgazd!U212+Vagyongazd!R199+Közút!R199+Sport!R201+Közművelődés!T246+Támogatás!Y213</f>
        <v>0</v>
      </c>
      <c r="S199" s="1">
        <f>Igazgatás!S228+Községgazd!V212+Vagyongazd!S199+Közút!S199+Sport!S201+Közművelődés!U246+Támogatás!Z213</f>
        <v>0</v>
      </c>
      <c r="T199" s="42">
        <f>Igazgatás!T228+Községgazd!W212+Vagyongazd!T199+Közút!T199+Sport!T201+Közművelődés!V246+Támogatás!AA213</f>
        <v>0</v>
      </c>
      <c r="U199" s="80">
        <f>Igazgatás!U228+Községgazd!X212+Vagyongazd!U199+Közút!U199+Sport!U201+Közművelődés!W246+Támogatás!AB213</f>
        <v>0</v>
      </c>
      <c r="V199" s="80">
        <f>Igazgatás!V228+Községgazd!Y212+Vagyongazd!V199+Közút!V199+Sport!V201+Közművelődés!X246+Támogatás!AC213</f>
        <v>0</v>
      </c>
      <c r="W199" s="44">
        <f>Igazgatás!W228+Községgazd!Z212+Vagyongazd!W199+Közút!W199+Sport!W201+Közművelődés!Y246+Támogatás!AD213</f>
        <v>0</v>
      </c>
      <c r="X199" s="718">
        <f>Igazgatás!X228+Községgazd!AA212+Vagyongazd!X199+Közút!X199+Sport!X201+Közművelődés!Z246+Támogatás!AE213</f>
        <v>0</v>
      </c>
    </row>
    <row r="200" spans="1:24" s="18" customFormat="1" ht="15" hidden="1" customHeight="1" x14ac:dyDescent="0.25">
      <c r="A200" s="125" t="s">
        <v>277</v>
      </c>
      <c r="B200" s="91" t="s">
        <v>688</v>
      </c>
      <c r="C200" s="907" t="s">
        <v>820</v>
      </c>
      <c r="D200" s="908"/>
      <c r="E200" s="908"/>
      <c r="F200" s="688">
        <f>[2]Igazgatás!F228+[2]Községgazd!F213+[2]Vagyongazd!F200+[2]Közút!F200+[2]Sport!F202+[2]Közművelődés!F235+[2]Támogatás!F212</f>
        <v>0</v>
      </c>
      <c r="G200" s="703"/>
      <c r="H200" s="703"/>
      <c r="I200" s="763">
        <f>[1]Igazgatás!I229+[1]Községgazd!I213+[1]Vagyongazd!I200+[1]Közút!I200+[1]Sport!I202+[1]Közművelődés!I245+[1]Támogatás!I214</f>
        <v>0</v>
      </c>
      <c r="J200" s="263">
        <f>Igazgatás!J229+Községgazd!J213+Vagyongazd!J200+Közút!J200+Sport!J202+Közművelődés!J247+Támogatás!J214</f>
        <v>0</v>
      </c>
      <c r="K200" s="162">
        <f>Igazgatás!K229+Községgazd!K213+Vagyongazd!K200+Közút!K200+Sport!K202+Közművelődés!K247+Támogatás!K214</f>
        <v>0</v>
      </c>
      <c r="L200" s="165">
        <f>Igazgatás!L229+Községgazd!L213+Vagyongazd!L200+Közút!L200+Sport!L202+Közművelődés!L247+Támogatás!L214</f>
        <v>0</v>
      </c>
      <c r="M200" s="93">
        <f>Igazgatás!M229+Községgazd!P213+Vagyongazd!M200+Közút!M200+Sport!M202+Közművelődés!O247+Támogatás!T214</f>
        <v>0</v>
      </c>
      <c r="N200" s="94">
        <f>Igazgatás!N229+Községgazd!Q213+Vagyongazd!N200+Közút!N200+Sport!N202+Közművelődés!P247+Támogatás!U214</f>
        <v>0</v>
      </c>
      <c r="O200" s="94">
        <f>Igazgatás!O229+Községgazd!R213+Vagyongazd!O200+Közút!O200+Sport!O202+Közművelődés!Q247+Támogatás!V214</f>
        <v>0</v>
      </c>
      <c r="P200" s="94">
        <f>Igazgatás!P229+Községgazd!S213+Vagyongazd!P200+Közút!P200+Sport!P202+Közművelődés!R247+Támogatás!W214</f>
        <v>0</v>
      </c>
      <c r="Q200" s="94">
        <f>Igazgatás!Q229+Községgazd!T213+Vagyongazd!Q200+Közút!Q200+Sport!Q202+Közművelődés!S247+Támogatás!X214</f>
        <v>0</v>
      </c>
      <c r="R200" s="97">
        <f>Igazgatás!R229+Községgazd!U213+Vagyongazd!R200+Közút!R200+Sport!R202+Közművelődés!T247+Támogatás!Y214</f>
        <v>0</v>
      </c>
      <c r="S200" s="94">
        <f>Igazgatás!S229+Községgazd!V213+Vagyongazd!S200+Közút!S200+Sport!S202+Közművelődés!U247+Támogatás!Z214</f>
        <v>0</v>
      </c>
      <c r="T200" s="96">
        <f>Igazgatás!T229+Községgazd!W213+Vagyongazd!T200+Közút!T200+Sport!T202+Közművelődés!V247+Támogatás!AA214</f>
        <v>0</v>
      </c>
      <c r="U200" s="97">
        <f>Igazgatás!U229+Községgazd!X213+Vagyongazd!U200+Közút!U200+Sport!U202+Közművelődés!W247+Támogatás!AB214</f>
        <v>0</v>
      </c>
      <c r="V200" s="97">
        <f>Igazgatás!V229+Községgazd!Y213+Vagyongazd!V200+Közút!V200+Sport!V202+Közművelődés!X247+Támogatás!AC214</f>
        <v>0</v>
      </c>
      <c r="W200" s="98">
        <f>Igazgatás!W229+Községgazd!Z213+Vagyongazd!W200+Közút!W200+Sport!W202+Közművelődés!Y247+Támogatás!AD214</f>
        <v>0</v>
      </c>
      <c r="X200" s="731">
        <f>Igazgatás!X229+Községgazd!AA213+Vagyongazd!X200+Közút!X200+Sport!X202+Közművelődés!Z247+Támogatás!AE214</f>
        <v>0</v>
      </c>
    </row>
    <row r="201" spans="1:24" hidden="1" x14ac:dyDescent="0.25">
      <c r="B201" s="55"/>
      <c r="C201" s="2"/>
      <c r="D201" s="850" t="s">
        <v>372</v>
      </c>
      <c r="E201" s="850"/>
      <c r="F201" s="692">
        <f>[2]Igazgatás!F229+[2]Községgazd!F214+[2]Vagyongazd!F201+[2]Közút!F201+[2]Sport!F203+[2]Közművelődés!F236+[2]Támogatás!F213</f>
        <v>0</v>
      </c>
      <c r="G201" s="700"/>
      <c r="H201" s="700"/>
      <c r="I201" s="765">
        <f>[1]Igazgatás!I230+[1]Községgazd!I214+[1]Vagyongazd!I201+[1]Közút!I201+[1]Sport!I203+[1]Közművelődés!I246+[1]Támogatás!I215</f>
        <v>0</v>
      </c>
      <c r="J201" s="249">
        <f>Igazgatás!J230+Községgazd!J214+Vagyongazd!J201+Közút!J201+Sport!J203+Közművelődés!J248+Támogatás!J215</f>
        <v>0</v>
      </c>
      <c r="K201" s="148">
        <f>Igazgatás!K230+Községgazd!K214+Vagyongazd!K201+Közút!K201+Sport!K203+Közművelődés!K248+Támogatás!K215</f>
        <v>0</v>
      </c>
      <c r="L201" s="166">
        <f>Igazgatás!L230+Községgazd!L214+Vagyongazd!L201+Közút!L201+Sport!L203+Közművelődés!L248+Támogatás!L215</f>
        <v>0</v>
      </c>
      <c r="M201" s="74">
        <f>Igazgatás!M230+Községgazd!P214+Vagyongazd!M201+Közút!M201+Sport!M203+Közművelődés!O248+Támogatás!T215</f>
        <v>0</v>
      </c>
      <c r="N201" s="1">
        <f>Igazgatás!N230+Községgazd!Q214+Vagyongazd!N201+Közút!N201+Sport!N203+Közművelődés!P248+Támogatás!U215</f>
        <v>0</v>
      </c>
      <c r="O201" s="1">
        <f>Igazgatás!O230+Községgazd!R214+Vagyongazd!O201+Közút!O201+Sport!O203+Közművelődés!Q248+Támogatás!V215</f>
        <v>0</v>
      </c>
      <c r="P201" s="1">
        <f>Igazgatás!P230+Községgazd!S214+Vagyongazd!P201+Közút!P201+Sport!P203+Közművelődés!R248+Támogatás!W215</f>
        <v>0</v>
      </c>
      <c r="Q201" s="1">
        <f>Igazgatás!Q230+Községgazd!T214+Vagyongazd!Q201+Közút!Q201+Sport!Q203+Közművelődés!S248+Támogatás!X215</f>
        <v>0</v>
      </c>
      <c r="R201" s="80">
        <f>Igazgatás!R230+Községgazd!U214+Vagyongazd!R201+Közút!R201+Sport!R203+Közművelődés!T248+Támogatás!Y215</f>
        <v>0</v>
      </c>
      <c r="S201" s="1">
        <f>Igazgatás!S230+Községgazd!V214+Vagyongazd!S201+Közút!S201+Sport!S203+Közművelődés!U248+Támogatás!Z215</f>
        <v>0</v>
      </c>
      <c r="T201" s="42">
        <f>Igazgatás!T230+Községgazd!W214+Vagyongazd!T201+Közút!T201+Sport!T203+Közművelődés!V248+Támogatás!AA215</f>
        <v>0</v>
      </c>
      <c r="U201" s="80">
        <f>Igazgatás!U230+Községgazd!X214+Vagyongazd!U201+Közút!U201+Sport!U203+Közművelődés!W248+Támogatás!AB215</f>
        <v>0</v>
      </c>
      <c r="V201" s="80">
        <f>Igazgatás!V230+Községgazd!Y214+Vagyongazd!V201+Közút!V201+Sport!V203+Közművelődés!X248+Támogatás!AC215</f>
        <v>0</v>
      </c>
      <c r="W201" s="44">
        <f>Igazgatás!W230+Községgazd!Z214+Vagyongazd!W201+Közút!W201+Sport!W203+Közművelődés!Y248+Támogatás!AD215</f>
        <v>0</v>
      </c>
      <c r="X201" s="718">
        <f>Igazgatás!X230+Községgazd!AA214+Vagyongazd!X201+Közút!X201+Sport!X203+Közművelődés!Z248+Támogatás!AE215</f>
        <v>0</v>
      </c>
    </row>
    <row r="202" spans="1:24" hidden="1" x14ac:dyDescent="0.25">
      <c r="B202" s="55"/>
      <c r="C202" s="2"/>
      <c r="D202" s="850" t="s">
        <v>821</v>
      </c>
      <c r="E202" s="850"/>
      <c r="F202" s="692">
        <f>[2]Igazgatás!F230+[2]Községgazd!F215+[2]Vagyongazd!F202+[2]Közút!F202+[2]Sport!F204+[2]Közművelődés!F237+[2]Támogatás!F214</f>
        <v>0</v>
      </c>
      <c r="G202" s="700"/>
      <c r="H202" s="700"/>
      <c r="I202" s="765">
        <f>[1]Igazgatás!I231+[1]Községgazd!I215+[1]Vagyongazd!I202+[1]Közút!I202+[1]Sport!I204+[1]Közművelődés!I247+[1]Támogatás!I216</f>
        <v>0</v>
      </c>
      <c r="J202" s="249">
        <f>Igazgatás!J231+Községgazd!J215+Vagyongazd!J202+Közút!J202+Sport!J204+Közművelődés!J249+Támogatás!J216</f>
        <v>0</v>
      </c>
      <c r="K202" s="148">
        <f>Igazgatás!K231+Községgazd!K215+Vagyongazd!K202+Közút!K202+Sport!K204+Közművelődés!K249+Támogatás!K216</f>
        <v>0</v>
      </c>
      <c r="L202" s="166">
        <f>Igazgatás!L231+Községgazd!L215+Vagyongazd!L202+Közút!L202+Sport!L204+Közművelődés!L249+Támogatás!L216</f>
        <v>0</v>
      </c>
      <c r="M202" s="74">
        <f>Igazgatás!M231+Községgazd!P215+Vagyongazd!M202+Közút!M202+Sport!M204+Közművelődés!O249+Támogatás!T216</f>
        <v>0</v>
      </c>
      <c r="N202" s="1">
        <f>Igazgatás!N231+Községgazd!Q215+Vagyongazd!N202+Közút!N202+Sport!N204+Közművelődés!P249+Támogatás!U216</f>
        <v>0</v>
      </c>
      <c r="O202" s="1">
        <f>Igazgatás!O231+Községgazd!R215+Vagyongazd!O202+Közút!O202+Sport!O204+Közművelődés!Q249+Támogatás!V216</f>
        <v>0</v>
      </c>
      <c r="P202" s="1">
        <f>Igazgatás!P231+Községgazd!S215+Vagyongazd!P202+Közút!P202+Sport!P204+Közművelődés!R249+Támogatás!W216</f>
        <v>0</v>
      </c>
      <c r="Q202" s="1">
        <f>Igazgatás!Q231+Községgazd!T215+Vagyongazd!Q202+Közút!Q202+Sport!Q204+Közművelődés!S249+Támogatás!X216</f>
        <v>0</v>
      </c>
      <c r="R202" s="80">
        <f>Igazgatás!R231+Községgazd!U215+Vagyongazd!R202+Közút!R202+Sport!R204+Közművelődés!T249+Támogatás!Y216</f>
        <v>0</v>
      </c>
      <c r="S202" s="1">
        <f>Igazgatás!S231+Községgazd!V215+Vagyongazd!S202+Közút!S202+Sport!S204+Közművelődés!U249+Támogatás!Z216</f>
        <v>0</v>
      </c>
      <c r="T202" s="42">
        <f>Igazgatás!T231+Községgazd!W215+Vagyongazd!T202+Közút!T202+Sport!T204+Közművelődés!V249+Támogatás!AA216</f>
        <v>0</v>
      </c>
      <c r="U202" s="80">
        <f>Igazgatás!U231+Községgazd!X215+Vagyongazd!U202+Közút!U202+Sport!U204+Közművelődés!W249+Támogatás!AB216</f>
        <v>0</v>
      </c>
      <c r="V202" s="80">
        <f>Igazgatás!V231+Községgazd!Y215+Vagyongazd!V202+Közút!V202+Sport!V204+Közművelődés!X249+Támogatás!AC216</f>
        <v>0</v>
      </c>
      <c r="W202" s="44">
        <f>Igazgatás!W231+Községgazd!Z215+Vagyongazd!W202+Közút!W202+Sport!W204+Közművelődés!Y249+Támogatás!AD216</f>
        <v>0</v>
      </c>
      <c r="X202" s="718">
        <f>Igazgatás!X231+Községgazd!AA215+Vagyongazd!X202+Közút!X202+Sport!X204+Közművelődés!Z249+Támogatás!AE216</f>
        <v>0</v>
      </c>
    </row>
    <row r="203" spans="1:24" hidden="1" x14ac:dyDescent="0.25">
      <c r="B203" s="55"/>
      <c r="C203" s="2"/>
      <c r="D203" s="850" t="s">
        <v>375</v>
      </c>
      <c r="E203" s="850"/>
      <c r="F203" s="692">
        <f>[2]Igazgatás!F231+[2]Községgazd!F216+[2]Vagyongazd!F203+[2]Közút!F203+[2]Sport!F205+[2]Közművelődés!F238+[2]Támogatás!F215</f>
        <v>0</v>
      </c>
      <c r="G203" s="700"/>
      <c r="H203" s="700"/>
      <c r="I203" s="765">
        <f>[1]Igazgatás!I232+[1]Községgazd!I216+[1]Vagyongazd!I203+[1]Közút!I203+[1]Sport!I205+[1]Közművelődés!I248+[1]Támogatás!I217</f>
        <v>0</v>
      </c>
      <c r="J203" s="249">
        <f>Igazgatás!J232+Községgazd!J216+Vagyongazd!J203+Közút!J203+Sport!J205+Közművelődés!J250+Támogatás!J217</f>
        <v>0</v>
      </c>
      <c r="K203" s="148">
        <f>Igazgatás!K232+Községgazd!K216+Vagyongazd!K203+Közút!K203+Sport!K205+Közművelődés!K250+Támogatás!K217</f>
        <v>0</v>
      </c>
      <c r="L203" s="166">
        <f>Igazgatás!L232+Községgazd!L216+Vagyongazd!L203+Közút!L203+Sport!L205+Közművelődés!L250+Támogatás!L217</f>
        <v>0</v>
      </c>
      <c r="M203" s="74">
        <f>Igazgatás!M232+Községgazd!P216+Vagyongazd!M203+Közút!M203+Sport!M205+Közművelődés!O250+Támogatás!T217</f>
        <v>0</v>
      </c>
      <c r="N203" s="1">
        <f>Igazgatás!N232+Községgazd!Q216+Vagyongazd!N203+Közút!N203+Sport!N205+Közművelődés!P250+Támogatás!U217</f>
        <v>0</v>
      </c>
      <c r="O203" s="1">
        <f>Igazgatás!O232+Községgazd!R216+Vagyongazd!O203+Közút!O203+Sport!O205+Közművelődés!Q250+Támogatás!V217</f>
        <v>0</v>
      </c>
      <c r="P203" s="1">
        <f>Igazgatás!P232+Községgazd!S216+Vagyongazd!P203+Közút!P203+Sport!P205+Közművelődés!R250+Támogatás!W217</f>
        <v>0</v>
      </c>
      <c r="Q203" s="1">
        <f>Igazgatás!Q232+Községgazd!T216+Vagyongazd!Q203+Közút!Q203+Sport!Q205+Közművelődés!S250+Támogatás!X217</f>
        <v>0</v>
      </c>
      <c r="R203" s="80">
        <f>Igazgatás!R232+Községgazd!U216+Vagyongazd!R203+Közút!R203+Sport!R205+Közművelődés!T250+Támogatás!Y217</f>
        <v>0</v>
      </c>
      <c r="S203" s="1">
        <f>Igazgatás!S232+Községgazd!V216+Vagyongazd!S203+Közút!S203+Sport!S205+Közművelődés!U250+Támogatás!Z217</f>
        <v>0</v>
      </c>
      <c r="T203" s="42">
        <f>Igazgatás!T232+Községgazd!W216+Vagyongazd!T203+Közút!T203+Sport!T205+Közművelődés!V250+Támogatás!AA217</f>
        <v>0</v>
      </c>
      <c r="U203" s="80">
        <f>Igazgatás!U232+Községgazd!X216+Vagyongazd!U203+Közút!U203+Sport!U205+Közművelődés!W250+Támogatás!AB217</f>
        <v>0</v>
      </c>
      <c r="V203" s="80">
        <f>Igazgatás!V232+Községgazd!Y216+Vagyongazd!V203+Közút!V203+Sport!V205+Közművelődés!X250+Támogatás!AC217</f>
        <v>0</v>
      </c>
      <c r="W203" s="44">
        <f>Igazgatás!W232+Községgazd!Z216+Vagyongazd!W203+Közút!W203+Sport!W205+Közművelődés!Y250+Támogatás!AD217</f>
        <v>0</v>
      </c>
      <c r="X203" s="718">
        <f>Igazgatás!X232+Községgazd!AA216+Vagyongazd!X203+Közút!X203+Sport!X205+Közművelődés!Z250+Támogatás!AE217</f>
        <v>0</v>
      </c>
    </row>
    <row r="204" spans="1:24" hidden="1" x14ac:dyDescent="0.25">
      <c r="B204" s="55"/>
      <c r="C204" s="2"/>
      <c r="D204" s="850" t="s">
        <v>373</v>
      </c>
      <c r="E204" s="850"/>
      <c r="F204" s="692">
        <f>[2]Igazgatás!F232+[2]Községgazd!F217+[2]Vagyongazd!F204+[2]Közút!F204+[2]Sport!F206+[2]Közművelődés!F239+[2]Támogatás!F216</f>
        <v>0</v>
      </c>
      <c r="G204" s="700"/>
      <c r="H204" s="700"/>
      <c r="I204" s="765">
        <f>[1]Igazgatás!I233+[1]Községgazd!I217+[1]Vagyongazd!I204+[1]Közút!I204+[1]Sport!I206+[1]Közművelődés!I249+[1]Támogatás!I218</f>
        <v>0</v>
      </c>
      <c r="J204" s="249">
        <f>Igazgatás!J233+Községgazd!J217+Vagyongazd!J204+Közút!J204+Sport!J206+Közművelődés!J251+Támogatás!J218</f>
        <v>0</v>
      </c>
      <c r="K204" s="148">
        <f>Igazgatás!K233+Községgazd!K217+Vagyongazd!K204+Közút!K204+Sport!K206+Közművelődés!K251+Támogatás!K218</f>
        <v>0</v>
      </c>
      <c r="L204" s="166">
        <f>Igazgatás!L233+Községgazd!L217+Vagyongazd!L204+Közút!L204+Sport!L206+Közművelődés!L251+Támogatás!L218</f>
        <v>0</v>
      </c>
      <c r="M204" s="74">
        <f>Igazgatás!M233+Községgazd!P217+Vagyongazd!M204+Közút!M204+Sport!M206+Közművelődés!O251+Támogatás!T218</f>
        <v>0</v>
      </c>
      <c r="N204" s="1">
        <f>Igazgatás!N233+Községgazd!Q217+Vagyongazd!N204+Közút!N204+Sport!N206+Közművelődés!P251+Támogatás!U218</f>
        <v>0</v>
      </c>
      <c r="O204" s="1">
        <f>Igazgatás!O233+Községgazd!R217+Vagyongazd!O204+Közút!O204+Sport!O206+Közművelődés!Q251+Támogatás!V218</f>
        <v>0</v>
      </c>
      <c r="P204" s="1">
        <f>Igazgatás!P233+Községgazd!S217+Vagyongazd!P204+Közút!P204+Sport!P206+Közművelődés!R251+Támogatás!W218</f>
        <v>0</v>
      </c>
      <c r="Q204" s="1">
        <f>Igazgatás!Q233+Községgazd!T217+Vagyongazd!Q204+Közút!Q204+Sport!Q206+Közművelődés!S251+Támogatás!X218</f>
        <v>0</v>
      </c>
      <c r="R204" s="80">
        <f>Igazgatás!R233+Községgazd!U217+Vagyongazd!R204+Közút!R204+Sport!R206+Közművelődés!T251+Támogatás!Y218</f>
        <v>0</v>
      </c>
      <c r="S204" s="1">
        <f>Igazgatás!S233+Községgazd!V217+Vagyongazd!S204+Közút!S204+Sport!S206+Közművelődés!U251+Támogatás!Z218</f>
        <v>0</v>
      </c>
      <c r="T204" s="42">
        <f>Igazgatás!T233+Községgazd!W217+Vagyongazd!T204+Közút!T204+Sport!T206+Közművelődés!V251+Támogatás!AA218</f>
        <v>0</v>
      </c>
      <c r="U204" s="80">
        <f>Igazgatás!U233+Községgazd!X217+Vagyongazd!U204+Közút!U204+Sport!U206+Közművelődés!W251+Támogatás!AB218</f>
        <v>0</v>
      </c>
      <c r="V204" s="80">
        <f>Igazgatás!V233+Községgazd!Y217+Vagyongazd!V204+Közút!V204+Sport!V206+Közművelődés!X251+Támogatás!AC218</f>
        <v>0</v>
      </c>
      <c r="W204" s="44">
        <f>Igazgatás!W233+Községgazd!Z217+Vagyongazd!W204+Közút!W204+Sport!W206+Közművelődés!Y251+Támogatás!AD218</f>
        <v>0</v>
      </c>
      <c r="X204" s="718">
        <f>Igazgatás!X233+Községgazd!AA217+Vagyongazd!X204+Közút!X204+Sport!X206+Közművelődés!Z251+Támogatás!AE218</f>
        <v>0</v>
      </c>
    </row>
    <row r="205" spans="1:24" hidden="1" x14ac:dyDescent="0.25">
      <c r="B205" s="55"/>
      <c r="C205" s="2"/>
      <c r="D205" s="850" t="s">
        <v>822</v>
      </c>
      <c r="E205" s="850"/>
      <c r="F205" s="692">
        <f>[2]Igazgatás!F233+[2]Községgazd!F218+[2]Vagyongazd!F205+[2]Közút!F205+[2]Sport!F207+[2]Közművelődés!F240+[2]Támogatás!F217</f>
        <v>0</v>
      </c>
      <c r="G205" s="700"/>
      <c r="H205" s="700"/>
      <c r="I205" s="765">
        <f>[1]Igazgatás!I234+[1]Községgazd!I218+[1]Vagyongazd!I205+[1]Közút!I205+[1]Sport!I207+[1]Közművelődés!I250+[1]Támogatás!I219</f>
        <v>0</v>
      </c>
      <c r="J205" s="249">
        <f>Igazgatás!J234+Községgazd!J218+Vagyongazd!J205+Közút!J205+Sport!J207+Közművelődés!J252+Támogatás!J219</f>
        <v>0</v>
      </c>
      <c r="K205" s="148">
        <f>Igazgatás!K234+Községgazd!K218+Vagyongazd!K205+Közút!K205+Sport!K207+Közművelődés!K252+Támogatás!K219</f>
        <v>0</v>
      </c>
      <c r="L205" s="166">
        <f>Igazgatás!L234+Községgazd!L218+Vagyongazd!L205+Közút!L205+Sport!L207+Közművelődés!L252+Támogatás!L219</f>
        <v>0</v>
      </c>
      <c r="M205" s="74">
        <f>Igazgatás!M234+Községgazd!P218+Vagyongazd!M205+Közút!M205+Sport!M207+Közművelődés!O252+Támogatás!T219</f>
        <v>0</v>
      </c>
      <c r="N205" s="1">
        <f>Igazgatás!N234+Községgazd!Q218+Vagyongazd!N205+Közút!N205+Sport!N207+Közművelődés!P252+Támogatás!U219</f>
        <v>0</v>
      </c>
      <c r="O205" s="1">
        <f>Igazgatás!O234+Községgazd!R218+Vagyongazd!O205+Közút!O205+Sport!O207+Közművelődés!Q252+Támogatás!V219</f>
        <v>0</v>
      </c>
      <c r="P205" s="1">
        <f>Igazgatás!P234+Községgazd!S218+Vagyongazd!P205+Közút!P205+Sport!P207+Közművelődés!R252+Támogatás!W219</f>
        <v>0</v>
      </c>
      <c r="Q205" s="1">
        <f>Igazgatás!Q234+Községgazd!T218+Vagyongazd!Q205+Közút!Q205+Sport!Q207+Közművelődés!S252+Támogatás!X219</f>
        <v>0</v>
      </c>
      <c r="R205" s="80">
        <f>Igazgatás!R234+Községgazd!U218+Vagyongazd!R205+Közút!R205+Sport!R207+Közművelődés!T252+Támogatás!Y219</f>
        <v>0</v>
      </c>
      <c r="S205" s="1">
        <f>Igazgatás!S234+Községgazd!V218+Vagyongazd!S205+Közút!S205+Sport!S207+Közművelődés!U252+Támogatás!Z219</f>
        <v>0</v>
      </c>
      <c r="T205" s="42">
        <f>Igazgatás!T234+Községgazd!W218+Vagyongazd!T205+Közút!T205+Sport!T207+Közművelődés!V252+Támogatás!AA219</f>
        <v>0</v>
      </c>
      <c r="U205" s="80">
        <f>Igazgatás!U234+Községgazd!X218+Vagyongazd!U205+Közút!U205+Sport!U207+Közművelődés!W252+Támogatás!AB219</f>
        <v>0</v>
      </c>
      <c r="V205" s="80">
        <f>Igazgatás!V234+Községgazd!Y218+Vagyongazd!V205+Közút!V205+Sport!V207+Közművelődés!X252+Támogatás!AC219</f>
        <v>0</v>
      </c>
      <c r="W205" s="44">
        <f>Igazgatás!W234+Községgazd!Z218+Vagyongazd!W205+Közút!W205+Sport!W207+Közművelődés!Y252+Támogatás!AD219</f>
        <v>0</v>
      </c>
      <c r="X205" s="718">
        <f>Igazgatás!X234+Községgazd!AA218+Vagyongazd!X205+Közút!X205+Sport!X207+Közművelődés!Z252+Támogatás!AE219</f>
        <v>0</v>
      </c>
    </row>
    <row r="206" spans="1:24" ht="25.5" hidden="1" customHeight="1" x14ac:dyDescent="0.25">
      <c r="B206" s="55"/>
      <c r="C206" s="2"/>
      <c r="D206" s="851" t="s">
        <v>537</v>
      </c>
      <c r="E206" s="851"/>
      <c r="F206" s="692">
        <f>[2]Igazgatás!F234+[2]Községgazd!F219+[2]Vagyongazd!F206+[2]Közút!F206+[2]Sport!F208+[2]Közművelődés!F241+[2]Támogatás!F218</f>
        <v>0</v>
      </c>
      <c r="G206" s="700"/>
      <c r="H206" s="700"/>
      <c r="I206" s="765">
        <f>[1]Igazgatás!I235+[1]Községgazd!I219+[1]Vagyongazd!I206+[1]Közút!I206+[1]Sport!I208+[1]Közművelődés!I251+[1]Támogatás!I220</f>
        <v>0</v>
      </c>
      <c r="J206" s="259">
        <f>Igazgatás!J235+Községgazd!J219+Vagyongazd!J206+Közút!J206+Sport!J208+Közművelődés!J253+Támogatás!J220</f>
        <v>0</v>
      </c>
      <c r="K206" s="158">
        <f>Igazgatás!K235+Községgazd!K219+Vagyongazd!K206+Közút!K206+Sport!K208+Közművelődés!K253+Támogatás!K220</f>
        <v>0</v>
      </c>
      <c r="L206" s="166">
        <f>Igazgatás!L235+Községgazd!L219+Vagyongazd!L206+Közút!L206+Sport!L208+Közművelődés!L253+Támogatás!L220</f>
        <v>0</v>
      </c>
      <c r="M206" s="74">
        <f>Igazgatás!M235+Községgazd!P219+Vagyongazd!M206+Közút!M206+Sport!M208+Közművelődés!O253+Támogatás!T220</f>
        <v>0</v>
      </c>
      <c r="N206" s="1">
        <f>Igazgatás!N235+Községgazd!Q219+Vagyongazd!N206+Közút!N206+Sport!N208+Közművelődés!P253+Támogatás!U220</f>
        <v>0</v>
      </c>
      <c r="O206" s="1">
        <f>Igazgatás!O235+Községgazd!R219+Vagyongazd!O206+Közút!O206+Sport!O208+Közművelődés!Q253+Támogatás!V220</f>
        <v>0</v>
      </c>
      <c r="P206" s="1">
        <f>Igazgatás!P235+Községgazd!S219+Vagyongazd!P206+Közút!P206+Sport!P208+Közművelődés!R253+Támogatás!W220</f>
        <v>0</v>
      </c>
      <c r="Q206" s="1">
        <f>Igazgatás!Q235+Községgazd!T219+Vagyongazd!Q206+Közút!Q206+Sport!Q208+Közművelődés!S253+Támogatás!X220</f>
        <v>0</v>
      </c>
      <c r="R206" s="80">
        <f>Igazgatás!R235+Községgazd!U219+Vagyongazd!R206+Közút!R206+Sport!R208+Közművelődés!T253+Támogatás!Y220</f>
        <v>0</v>
      </c>
      <c r="S206" s="1">
        <f>Igazgatás!S235+Községgazd!V219+Vagyongazd!S206+Közút!S206+Sport!S208+Közművelődés!U253+Támogatás!Z220</f>
        <v>0</v>
      </c>
      <c r="T206" s="42">
        <f>Igazgatás!T235+Községgazd!W219+Vagyongazd!T206+Közút!T206+Sport!T208+Közművelődés!V253+Támogatás!AA220</f>
        <v>0</v>
      </c>
      <c r="U206" s="80">
        <f>Igazgatás!U235+Községgazd!X219+Vagyongazd!U206+Közút!U206+Sport!U208+Közművelődés!W253+Támogatás!AB220</f>
        <v>0</v>
      </c>
      <c r="V206" s="80">
        <f>Igazgatás!V235+Községgazd!Y219+Vagyongazd!V206+Közút!V206+Sport!V208+Közművelődés!X253+Támogatás!AC220</f>
        <v>0</v>
      </c>
      <c r="W206" s="44">
        <f>Igazgatás!W235+Községgazd!Z219+Vagyongazd!W206+Közút!W206+Sport!W208+Közművelődés!Y253+Támogatás!AD220</f>
        <v>0</v>
      </c>
      <c r="X206" s="718">
        <f>Igazgatás!X235+Községgazd!AA219+Vagyongazd!X206+Közút!X206+Sport!X208+Közművelődés!Z253+Támogatás!AE220</f>
        <v>0</v>
      </c>
    </row>
    <row r="207" spans="1:24" ht="25.5" hidden="1" customHeight="1" x14ac:dyDescent="0.25">
      <c r="B207" s="55"/>
      <c r="C207" s="2"/>
      <c r="D207" s="851" t="s">
        <v>540</v>
      </c>
      <c r="E207" s="851"/>
      <c r="F207" s="692">
        <f>[2]Igazgatás!F235+[2]Községgazd!F220+[2]Vagyongazd!F207+[2]Közút!F207+[2]Sport!F209+[2]Közművelődés!F242+[2]Támogatás!F219</f>
        <v>0</v>
      </c>
      <c r="G207" s="700"/>
      <c r="H207" s="700"/>
      <c r="I207" s="765">
        <f>[1]Igazgatás!I236+[1]Községgazd!I220+[1]Vagyongazd!I207+[1]Közút!I207+[1]Sport!I209+[1]Közművelődés!I252+[1]Támogatás!I221</f>
        <v>0</v>
      </c>
      <c r="J207" s="259">
        <f>Igazgatás!J236+Községgazd!J220+Vagyongazd!J207+Közút!J207+Sport!J209+Közművelődés!J254+Támogatás!J221</f>
        <v>0</v>
      </c>
      <c r="K207" s="158">
        <f>Igazgatás!K236+Községgazd!K220+Vagyongazd!K207+Közút!K207+Sport!K209+Közművelődés!K254+Támogatás!K221</f>
        <v>0</v>
      </c>
      <c r="L207" s="166">
        <f>Igazgatás!L236+Községgazd!L220+Vagyongazd!L207+Közút!L207+Sport!L209+Közművelődés!L254+Támogatás!L221</f>
        <v>0</v>
      </c>
      <c r="M207" s="74">
        <f>Igazgatás!M236+Községgazd!P220+Vagyongazd!M207+Közút!M207+Sport!M209+Közművelődés!O254+Támogatás!T221</f>
        <v>0</v>
      </c>
      <c r="N207" s="1">
        <f>Igazgatás!N236+Községgazd!Q220+Vagyongazd!N207+Közút!N207+Sport!N209+Közművelődés!P254+Támogatás!U221</f>
        <v>0</v>
      </c>
      <c r="O207" s="1">
        <f>Igazgatás!O236+Községgazd!R220+Vagyongazd!O207+Közút!O207+Sport!O209+Közművelődés!Q254+Támogatás!V221</f>
        <v>0</v>
      </c>
      <c r="P207" s="1">
        <f>Igazgatás!P236+Községgazd!S220+Vagyongazd!P207+Közút!P207+Sport!P209+Közművelődés!R254+Támogatás!W221</f>
        <v>0</v>
      </c>
      <c r="Q207" s="1">
        <f>Igazgatás!Q236+Községgazd!T220+Vagyongazd!Q207+Közút!Q207+Sport!Q209+Közművelődés!S254+Támogatás!X221</f>
        <v>0</v>
      </c>
      <c r="R207" s="80">
        <f>Igazgatás!R236+Községgazd!U220+Vagyongazd!R207+Közút!R207+Sport!R209+Közművelődés!T254+Támogatás!Y221</f>
        <v>0</v>
      </c>
      <c r="S207" s="1">
        <f>Igazgatás!S236+Községgazd!V220+Vagyongazd!S207+Közút!S207+Sport!S209+Közművelődés!U254+Támogatás!Z221</f>
        <v>0</v>
      </c>
      <c r="T207" s="42">
        <f>Igazgatás!T236+Községgazd!W220+Vagyongazd!T207+Közút!T207+Sport!T209+Közművelődés!V254+Támogatás!AA221</f>
        <v>0</v>
      </c>
      <c r="U207" s="80">
        <f>Igazgatás!U236+Községgazd!X220+Vagyongazd!U207+Közút!U207+Sport!U209+Közművelődés!W254+Támogatás!AB221</f>
        <v>0</v>
      </c>
      <c r="V207" s="80">
        <f>Igazgatás!V236+Községgazd!Y220+Vagyongazd!V207+Közút!V207+Sport!V209+Közművelődés!X254+Támogatás!AC221</f>
        <v>0</v>
      </c>
      <c r="W207" s="44">
        <f>Igazgatás!W236+Községgazd!Z220+Vagyongazd!W207+Közút!W207+Sport!W209+Közművelődés!Y254+Támogatás!AD221</f>
        <v>0</v>
      </c>
      <c r="X207" s="718">
        <f>Igazgatás!X236+Községgazd!AA220+Vagyongazd!X207+Közút!X207+Sport!X209+Közművelődés!Z254+Támogatás!AE221</f>
        <v>0</v>
      </c>
    </row>
    <row r="208" spans="1:24" hidden="1" x14ac:dyDescent="0.25">
      <c r="B208" s="55"/>
      <c r="C208" s="2"/>
      <c r="D208" s="850" t="s">
        <v>823</v>
      </c>
      <c r="E208" s="850"/>
      <c r="F208" s="692">
        <f>[2]Igazgatás!F236+[2]Községgazd!F221+[2]Vagyongazd!F208+[2]Közút!F208+[2]Sport!F210+[2]Közművelődés!F243+[2]Támogatás!F220</f>
        <v>0</v>
      </c>
      <c r="G208" s="700"/>
      <c r="H208" s="700"/>
      <c r="I208" s="765">
        <f>[1]Igazgatás!I237+[1]Községgazd!I221+[1]Vagyongazd!I208+[1]Közút!I208+[1]Sport!I210+[1]Közművelődés!I253+[1]Támogatás!I222</f>
        <v>0</v>
      </c>
      <c r="J208" s="249">
        <f>Igazgatás!J237+Községgazd!J221+Vagyongazd!J208+Közút!J208+Sport!J210+Közművelődés!J255+Támogatás!J222</f>
        <v>0</v>
      </c>
      <c r="K208" s="148">
        <f>Igazgatás!K237+Községgazd!K221+Vagyongazd!K208+Közút!K208+Sport!K210+Közművelődés!K255+Támogatás!K222</f>
        <v>0</v>
      </c>
      <c r="L208" s="166">
        <f>Igazgatás!L237+Községgazd!L221+Vagyongazd!L208+Közút!L208+Sport!L210+Közművelődés!L255+Támogatás!L222</f>
        <v>0</v>
      </c>
      <c r="M208" s="74">
        <f>Igazgatás!M237+Községgazd!P221+Vagyongazd!M208+Közút!M208+Sport!M210+Közművelődés!O255+Támogatás!T222</f>
        <v>0</v>
      </c>
      <c r="N208" s="1">
        <f>Igazgatás!N237+Községgazd!Q221+Vagyongazd!N208+Közút!N208+Sport!N210+Közművelődés!P255+Támogatás!U222</f>
        <v>0</v>
      </c>
      <c r="O208" s="1">
        <f>Igazgatás!O237+Községgazd!R221+Vagyongazd!O208+Közút!O208+Sport!O210+Közművelődés!Q255+Támogatás!V222</f>
        <v>0</v>
      </c>
      <c r="P208" s="1">
        <f>Igazgatás!P237+Községgazd!S221+Vagyongazd!P208+Közút!P208+Sport!P210+Közművelődés!R255+Támogatás!W222</f>
        <v>0</v>
      </c>
      <c r="Q208" s="1">
        <f>Igazgatás!Q237+Községgazd!T221+Vagyongazd!Q208+Közút!Q208+Sport!Q210+Közművelődés!S255+Támogatás!X222</f>
        <v>0</v>
      </c>
      <c r="R208" s="80">
        <f>Igazgatás!R237+Községgazd!U221+Vagyongazd!R208+Közút!R208+Sport!R210+Közművelődés!T255+Támogatás!Y222</f>
        <v>0</v>
      </c>
      <c r="S208" s="1">
        <f>Igazgatás!S237+Községgazd!V221+Vagyongazd!S208+Közút!S208+Sport!S210+Közművelődés!U255+Támogatás!Z222</f>
        <v>0</v>
      </c>
      <c r="T208" s="42">
        <f>Igazgatás!T237+Községgazd!W221+Vagyongazd!T208+Közút!T208+Sport!T210+Közművelődés!V255+Támogatás!AA222</f>
        <v>0</v>
      </c>
      <c r="U208" s="80">
        <f>Igazgatás!U237+Községgazd!X221+Vagyongazd!U208+Közút!U208+Sport!U210+Közművelődés!W255+Támogatás!AB222</f>
        <v>0</v>
      </c>
      <c r="V208" s="80">
        <f>Igazgatás!V237+Községgazd!Y221+Vagyongazd!V208+Közút!V208+Sport!V210+Közművelődés!X255+Támogatás!AC222</f>
        <v>0</v>
      </c>
      <c r="W208" s="44">
        <f>Igazgatás!W237+Községgazd!Z221+Vagyongazd!W208+Közút!W208+Sport!W210+Közművelődés!Y255+Támogatás!AD222</f>
        <v>0</v>
      </c>
      <c r="X208" s="718">
        <f>Igazgatás!X237+Községgazd!AA221+Vagyongazd!X208+Közút!X208+Sport!X210+Közművelődés!Z255+Támogatás!AE222</f>
        <v>0</v>
      </c>
    </row>
    <row r="209" spans="1:24" hidden="1" x14ac:dyDescent="0.25">
      <c r="B209" s="55"/>
      <c r="C209" s="2"/>
      <c r="D209" s="850" t="s">
        <v>374</v>
      </c>
      <c r="E209" s="850"/>
      <c r="F209" s="692">
        <f>[2]Igazgatás!F237+[2]Községgazd!F222+[2]Vagyongazd!F209+[2]Közút!F209+[2]Sport!F211+[2]Közművelődés!F244+[2]Támogatás!F221</f>
        <v>0</v>
      </c>
      <c r="G209" s="700"/>
      <c r="H209" s="700"/>
      <c r="I209" s="765">
        <f>[1]Igazgatás!I238+[1]Községgazd!I222+[1]Vagyongazd!I209+[1]Közút!I209+[1]Sport!I211+[1]Közművelődés!I254+[1]Támogatás!I223</f>
        <v>0</v>
      </c>
      <c r="J209" s="249">
        <f>Igazgatás!J238+Községgazd!J222+Vagyongazd!J209+Közút!J209+Sport!J211+Közművelődés!J256+Támogatás!J223</f>
        <v>0</v>
      </c>
      <c r="K209" s="148">
        <f>Igazgatás!K238+Községgazd!K222+Vagyongazd!K209+Közút!K209+Sport!K211+Közművelődés!K256+Támogatás!K223</f>
        <v>0</v>
      </c>
      <c r="L209" s="166">
        <f>Igazgatás!L238+Községgazd!L222+Vagyongazd!L209+Közút!L209+Sport!L211+Közművelődés!L256+Támogatás!L223</f>
        <v>0</v>
      </c>
      <c r="M209" s="74">
        <f>Igazgatás!M238+Községgazd!P222+Vagyongazd!M209+Közút!M209+Sport!M211+Közművelődés!O256+Támogatás!T223</f>
        <v>0</v>
      </c>
      <c r="N209" s="1">
        <f>Igazgatás!N238+Községgazd!Q222+Vagyongazd!N209+Közút!N209+Sport!N211+Közművelődés!P256+Támogatás!U223</f>
        <v>0</v>
      </c>
      <c r="O209" s="1">
        <f>Igazgatás!O238+Községgazd!R222+Vagyongazd!O209+Közút!O209+Sport!O211+Közművelődés!Q256+Támogatás!V223</f>
        <v>0</v>
      </c>
      <c r="P209" s="1">
        <f>Igazgatás!P238+Községgazd!S222+Vagyongazd!P209+Közút!P209+Sport!P211+Közművelődés!R256+Támogatás!W223</f>
        <v>0</v>
      </c>
      <c r="Q209" s="1">
        <f>Igazgatás!Q238+Községgazd!T222+Vagyongazd!Q209+Közút!Q209+Sport!Q211+Közművelődés!S256+Támogatás!X223</f>
        <v>0</v>
      </c>
      <c r="R209" s="80">
        <f>Igazgatás!R238+Községgazd!U222+Vagyongazd!R209+Közút!R209+Sport!R211+Közművelődés!T256+Támogatás!Y223</f>
        <v>0</v>
      </c>
      <c r="S209" s="1">
        <f>Igazgatás!S238+Községgazd!V222+Vagyongazd!S209+Közút!S209+Sport!S211+Közművelődés!U256+Támogatás!Z223</f>
        <v>0</v>
      </c>
      <c r="T209" s="42">
        <f>Igazgatás!T238+Községgazd!W222+Vagyongazd!T209+Közút!T209+Sport!T211+Közművelődés!V256+Támogatás!AA223</f>
        <v>0</v>
      </c>
      <c r="U209" s="80">
        <f>Igazgatás!U238+Községgazd!X222+Vagyongazd!U209+Közút!U209+Sport!U211+Közművelődés!W256+Támogatás!AB223</f>
        <v>0</v>
      </c>
      <c r="V209" s="80">
        <f>Igazgatás!V238+Községgazd!Y222+Vagyongazd!V209+Közút!V209+Sport!V211+Közművelődés!X256+Támogatás!AC223</f>
        <v>0</v>
      </c>
      <c r="W209" s="44">
        <f>Igazgatás!W238+Községgazd!Z222+Vagyongazd!W209+Közút!W209+Sport!W211+Közművelődés!Y256+Támogatás!AD223</f>
        <v>0</v>
      </c>
      <c r="X209" s="718">
        <f>Igazgatás!X238+Községgazd!AA222+Vagyongazd!X209+Közút!X209+Sport!X211+Közművelődés!Z256+Támogatás!AE223</f>
        <v>0</v>
      </c>
    </row>
    <row r="210" spans="1:24" hidden="1" x14ac:dyDescent="0.25">
      <c r="B210" s="55"/>
      <c r="C210" s="2"/>
      <c r="D210" s="850" t="s">
        <v>824</v>
      </c>
      <c r="E210" s="850"/>
      <c r="F210" s="692">
        <f>[2]Igazgatás!F238+[2]Községgazd!F223+[2]Vagyongazd!F210+[2]Közút!F210+[2]Sport!F212+[2]Közművelődés!F245+[2]Támogatás!F222</f>
        <v>0</v>
      </c>
      <c r="G210" s="700"/>
      <c r="H210" s="700"/>
      <c r="I210" s="765">
        <f>[1]Igazgatás!I239+[1]Községgazd!I223+[1]Vagyongazd!I210+[1]Közút!I210+[1]Sport!I212+[1]Közművelődés!I255+[1]Támogatás!I224</f>
        <v>0</v>
      </c>
      <c r="J210" s="249">
        <f>Igazgatás!J239+Községgazd!J223+Vagyongazd!J210+Közút!J210+Sport!J212+Közművelődés!J257+Támogatás!J224</f>
        <v>0</v>
      </c>
      <c r="K210" s="148">
        <f>Igazgatás!K239+Községgazd!K223+Vagyongazd!K210+Közút!K210+Sport!K212+Közművelődés!K257+Támogatás!K224</f>
        <v>0</v>
      </c>
      <c r="L210" s="166">
        <f>Igazgatás!L239+Községgazd!L223+Vagyongazd!L210+Közút!L210+Sport!L212+Közművelődés!L257+Támogatás!L224</f>
        <v>0</v>
      </c>
      <c r="M210" s="74">
        <f>Igazgatás!M239+Községgazd!P223+Vagyongazd!M210+Közút!M210+Sport!M212+Közművelődés!O257+Támogatás!T224</f>
        <v>0</v>
      </c>
      <c r="N210" s="1">
        <f>Igazgatás!N239+Községgazd!Q223+Vagyongazd!N210+Közút!N210+Sport!N212+Közművelődés!P257+Támogatás!U224</f>
        <v>0</v>
      </c>
      <c r="O210" s="1">
        <f>Igazgatás!O239+Községgazd!R223+Vagyongazd!O210+Közút!O210+Sport!O212+Közművelődés!Q257+Támogatás!V224</f>
        <v>0</v>
      </c>
      <c r="P210" s="1">
        <f>Igazgatás!P239+Községgazd!S223+Vagyongazd!P210+Közút!P210+Sport!P212+Közművelődés!R257+Támogatás!W224</f>
        <v>0</v>
      </c>
      <c r="Q210" s="1">
        <f>Igazgatás!Q239+Községgazd!T223+Vagyongazd!Q210+Közút!Q210+Sport!Q212+Közművelődés!S257+Támogatás!X224</f>
        <v>0</v>
      </c>
      <c r="R210" s="80">
        <f>Igazgatás!R239+Községgazd!U223+Vagyongazd!R210+Közút!R210+Sport!R212+Közművelődés!T257+Támogatás!Y224</f>
        <v>0</v>
      </c>
      <c r="S210" s="1">
        <f>Igazgatás!S239+Községgazd!V223+Vagyongazd!S210+Közút!S210+Sport!S212+Közművelődés!U257+Támogatás!Z224</f>
        <v>0</v>
      </c>
      <c r="T210" s="42">
        <f>Igazgatás!T239+Községgazd!W223+Vagyongazd!T210+Közút!T210+Sport!T212+Közművelődés!V257+Támogatás!AA224</f>
        <v>0</v>
      </c>
      <c r="U210" s="80">
        <f>Igazgatás!U239+Községgazd!X223+Vagyongazd!U210+Közút!U210+Sport!U212+Közművelődés!W257+Támogatás!AB224</f>
        <v>0</v>
      </c>
      <c r="V210" s="80">
        <f>Igazgatás!V239+Községgazd!Y223+Vagyongazd!V210+Közút!V210+Sport!V212+Közművelődés!X257+Támogatás!AC224</f>
        <v>0</v>
      </c>
      <c r="W210" s="44">
        <f>Igazgatás!W239+Községgazd!Z223+Vagyongazd!W210+Közút!W210+Sport!W212+Közművelődés!Y257+Támogatás!AD224</f>
        <v>0</v>
      </c>
      <c r="X210" s="718">
        <f>Igazgatás!X239+Községgazd!AA223+Vagyongazd!X210+Közút!X210+Sport!X212+Közművelődés!Z257+Támogatás!AE224</f>
        <v>0</v>
      </c>
    </row>
    <row r="211" spans="1:24" hidden="1" x14ac:dyDescent="0.25">
      <c r="B211" s="55"/>
      <c r="C211" s="2"/>
      <c r="D211" s="850" t="s">
        <v>566</v>
      </c>
      <c r="E211" s="850"/>
      <c r="F211" s="692">
        <f>[2]Igazgatás!F239+[2]Községgazd!F224+[2]Vagyongazd!F211+[2]Közút!F211+[2]Sport!F213+[2]Közművelődés!F246+[2]Támogatás!F223</f>
        <v>0</v>
      </c>
      <c r="G211" s="700"/>
      <c r="H211" s="700"/>
      <c r="I211" s="765">
        <f>[1]Igazgatás!I240+[1]Községgazd!I224+[1]Vagyongazd!I211+[1]Közút!I211+[1]Sport!I213+[1]Közművelődés!I256+[1]Támogatás!I225</f>
        <v>0</v>
      </c>
      <c r="J211" s="249">
        <f>Igazgatás!J240+Községgazd!J224+Vagyongazd!J211+Közút!J211+Sport!J213+Közművelődés!J258+Támogatás!J225</f>
        <v>0</v>
      </c>
      <c r="K211" s="148">
        <f>Igazgatás!K240+Községgazd!K224+Vagyongazd!K211+Közút!K211+Sport!K213+Közművelődés!K258+Támogatás!K225</f>
        <v>0</v>
      </c>
      <c r="L211" s="166">
        <f>Igazgatás!L240+Községgazd!L224+Vagyongazd!L211+Közút!L211+Sport!L213+Közművelődés!L258+Támogatás!L225</f>
        <v>0</v>
      </c>
      <c r="M211" s="74">
        <f>Igazgatás!M240+Községgazd!P224+Vagyongazd!M211+Közút!M211+Sport!M213+Közművelődés!O258+Támogatás!T225</f>
        <v>0</v>
      </c>
      <c r="N211" s="1">
        <f>Igazgatás!N240+Községgazd!Q224+Vagyongazd!N211+Közút!N211+Sport!N213+Közművelődés!P258+Támogatás!U225</f>
        <v>0</v>
      </c>
      <c r="O211" s="1">
        <f>Igazgatás!O240+Községgazd!R224+Vagyongazd!O211+Közút!O211+Sport!O213+Közművelődés!Q258+Támogatás!V225</f>
        <v>0</v>
      </c>
      <c r="P211" s="1">
        <f>Igazgatás!P240+Községgazd!S224+Vagyongazd!P211+Közút!P211+Sport!P213+Közművelődés!R258+Támogatás!W225</f>
        <v>0</v>
      </c>
      <c r="Q211" s="1">
        <f>Igazgatás!Q240+Községgazd!T224+Vagyongazd!Q211+Közút!Q211+Sport!Q213+Közművelődés!S258+Támogatás!X225</f>
        <v>0</v>
      </c>
      <c r="R211" s="80">
        <f>Igazgatás!R240+Községgazd!U224+Vagyongazd!R211+Közút!R211+Sport!R213+Közművelődés!T258+Támogatás!Y225</f>
        <v>0</v>
      </c>
      <c r="S211" s="1">
        <f>Igazgatás!S240+Községgazd!V224+Vagyongazd!S211+Közút!S211+Sport!S213+Közművelődés!U258+Támogatás!Z225</f>
        <v>0</v>
      </c>
      <c r="T211" s="42">
        <f>Igazgatás!T240+Községgazd!W224+Vagyongazd!T211+Közút!T211+Sport!T213+Közművelődés!V258+Támogatás!AA225</f>
        <v>0</v>
      </c>
      <c r="U211" s="80">
        <f>Igazgatás!U240+Községgazd!X224+Vagyongazd!U211+Közút!U211+Sport!U213+Közművelődés!W258+Támogatás!AB225</f>
        <v>0</v>
      </c>
      <c r="V211" s="80">
        <f>Igazgatás!V240+Községgazd!Y224+Vagyongazd!V211+Közút!V211+Sport!V213+Közművelődés!X258+Támogatás!AC225</f>
        <v>0</v>
      </c>
      <c r="W211" s="44">
        <f>Igazgatás!W240+Községgazd!Z224+Vagyongazd!W211+Közút!W211+Sport!W213+Közművelődés!Y258+Támogatás!AD225</f>
        <v>0</v>
      </c>
      <c r="X211" s="718">
        <f>Igazgatás!X240+Községgazd!AA224+Vagyongazd!X211+Közút!X211+Sport!X213+Közművelődés!Z258+Támogatás!AE225</f>
        <v>0</v>
      </c>
    </row>
    <row r="212" spans="1:24" s="18" customFormat="1" hidden="1" x14ac:dyDescent="0.25">
      <c r="A212" s="125" t="s">
        <v>278</v>
      </c>
      <c r="B212" s="91" t="s">
        <v>689</v>
      </c>
      <c r="C212" s="873" t="s">
        <v>279</v>
      </c>
      <c r="D212" s="874"/>
      <c r="E212" s="874"/>
      <c r="F212" s="688">
        <f>[2]Igazgatás!F240+[2]Községgazd!F225+[2]Vagyongazd!F212+[2]Közút!F212+[2]Sport!F214+[2]Közművelődés!F247+[2]Támogatás!F224</f>
        <v>0</v>
      </c>
      <c r="G212" s="703"/>
      <c r="H212" s="703"/>
      <c r="I212" s="763">
        <f>[1]Igazgatás!I241+[1]Községgazd!I225+[1]Vagyongazd!I212+[1]Közút!I212+[1]Sport!I214+[1]Közművelődés!I257+[1]Támogatás!I226</f>
        <v>0</v>
      </c>
      <c r="J212" s="250">
        <f>Igazgatás!J241+Községgazd!J225+Vagyongazd!J212+Közút!J212+Sport!J214+Közművelődés!J259+Támogatás!J226</f>
        <v>0</v>
      </c>
      <c r="K212" s="149">
        <f>Igazgatás!K241+Községgazd!K225+Vagyongazd!K212+Közút!K212+Sport!K214+Közművelődés!K259+Támogatás!K226</f>
        <v>0</v>
      </c>
      <c r="L212" s="165">
        <f>Igazgatás!L241+Községgazd!L225+Vagyongazd!L212+Közút!L212+Sport!L214+Közművelődés!L259+Támogatás!L226</f>
        <v>0</v>
      </c>
      <c r="M212" s="93">
        <f>Igazgatás!M241+Községgazd!P225+Vagyongazd!M212+Közút!M212+Sport!M214+Közművelődés!O259+Támogatás!T226</f>
        <v>0</v>
      </c>
      <c r="N212" s="94">
        <f>Igazgatás!N241+Községgazd!Q225+Vagyongazd!N212+Közút!N212+Sport!N214+Közművelődés!P259+Támogatás!U226</f>
        <v>0</v>
      </c>
      <c r="O212" s="94">
        <f>Igazgatás!O241+Községgazd!R225+Vagyongazd!O212+Közút!O212+Sport!O214+Közművelődés!Q259+Támogatás!V226</f>
        <v>0</v>
      </c>
      <c r="P212" s="94">
        <f>Igazgatás!P241+Községgazd!S225+Vagyongazd!P212+Közút!P212+Sport!P214+Közművelődés!R259+Támogatás!W226</f>
        <v>0</v>
      </c>
      <c r="Q212" s="94">
        <f>Igazgatás!Q241+Községgazd!T225+Vagyongazd!Q212+Közút!Q212+Sport!Q214+Közművelődés!S259+Támogatás!X226</f>
        <v>0</v>
      </c>
      <c r="R212" s="97">
        <f>Igazgatás!R241+Községgazd!U225+Vagyongazd!R212+Közút!R212+Sport!R214+Közművelődés!T259+Támogatás!Y226</f>
        <v>0</v>
      </c>
      <c r="S212" s="94">
        <f>Igazgatás!S241+Községgazd!V225+Vagyongazd!S212+Közút!S212+Sport!S214+Közművelődés!U259+Támogatás!Z226</f>
        <v>0</v>
      </c>
      <c r="T212" s="96">
        <f>Igazgatás!T241+Községgazd!W225+Vagyongazd!T212+Közút!T212+Sport!T214+Közművelődés!V259+Támogatás!AA226</f>
        <v>0</v>
      </c>
      <c r="U212" s="97">
        <f>Igazgatás!U241+Községgazd!X225+Vagyongazd!U212+Közút!U212+Sport!U214+Közművelődés!W259+Támogatás!AB226</f>
        <v>0</v>
      </c>
      <c r="V212" s="97">
        <f>Igazgatás!V241+Községgazd!Y225+Vagyongazd!V212+Közút!V212+Sport!V214+Közművelődés!X259+Támogatás!AC226</f>
        <v>0</v>
      </c>
      <c r="W212" s="98">
        <f>Igazgatás!W241+Községgazd!Z225+Vagyongazd!W212+Közút!W212+Sport!W214+Közművelődés!Y259+Támogatás!AD226</f>
        <v>0</v>
      </c>
      <c r="X212" s="731">
        <f>Igazgatás!X241+Községgazd!AA225+Vagyongazd!X212+Közút!X212+Sport!X214+Közművelődés!Z259+Támogatás!AE226</f>
        <v>0</v>
      </c>
    </row>
    <row r="213" spans="1:24" s="18" customFormat="1" hidden="1" x14ac:dyDescent="0.25">
      <c r="A213" s="125" t="s">
        <v>280</v>
      </c>
      <c r="B213" s="91" t="s">
        <v>690</v>
      </c>
      <c r="C213" s="873" t="s">
        <v>281</v>
      </c>
      <c r="D213" s="874"/>
      <c r="E213" s="874"/>
      <c r="F213" s="688">
        <f>[2]Igazgatás!F241+[2]Községgazd!F226+[2]Vagyongazd!F213+[2]Közút!F213+[2]Sport!F215+[2]Közművelődés!F248+[2]Támogatás!F225</f>
        <v>0</v>
      </c>
      <c r="G213" s="703"/>
      <c r="H213" s="703"/>
      <c r="I213" s="763">
        <f>[1]Igazgatás!I242+[1]Községgazd!I226+[1]Vagyongazd!I213+[1]Közút!I213+[1]Sport!I215+[1]Közművelődés!I258+[1]Támogatás!I227</f>
        <v>0</v>
      </c>
      <c r="J213" s="250">
        <f>Igazgatás!J242+Községgazd!J226+Vagyongazd!J213+Közút!J213+Sport!J215+Közművelődés!J260+Támogatás!J227</f>
        <v>0</v>
      </c>
      <c r="K213" s="149">
        <f>Igazgatás!K242+Községgazd!K226+Vagyongazd!K213+Közút!K213+Sport!K215+Közművelődés!K260+Támogatás!K227</f>
        <v>0</v>
      </c>
      <c r="L213" s="165">
        <f>Igazgatás!L242+Községgazd!L226+Vagyongazd!L213+Közút!L213+Sport!L215+Közművelődés!L260+Támogatás!L227</f>
        <v>0</v>
      </c>
      <c r="M213" s="93">
        <f>Igazgatás!M242+Községgazd!P226+Vagyongazd!M213+Közút!M213+Sport!M215+Közművelődés!O260+Támogatás!T227</f>
        <v>0</v>
      </c>
      <c r="N213" s="94">
        <f>Igazgatás!N242+Községgazd!Q226+Vagyongazd!N213+Közút!N213+Sport!N215+Közművelődés!P260+Támogatás!U227</f>
        <v>0</v>
      </c>
      <c r="O213" s="94">
        <f>Igazgatás!O242+Községgazd!R226+Vagyongazd!O213+Közút!O213+Sport!O215+Közművelődés!Q260+Támogatás!V227</f>
        <v>0</v>
      </c>
      <c r="P213" s="94">
        <f>Igazgatás!P242+Községgazd!S226+Vagyongazd!P213+Közút!P213+Sport!P215+Közművelődés!R260+Támogatás!W227</f>
        <v>0</v>
      </c>
      <c r="Q213" s="94">
        <f>Igazgatás!Q242+Községgazd!T226+Vagyongazd!Q213+Közút!Q213+Sport!Q215+Közművelődés!S260+Támogatás!X227</f>
        <v>0</v>
      </c>
      <c r="R213" s="97">
        <f>Igazgatás!R242+Községgazd!U226+Vagyongazd!R213+Közút!R213+Sport!R215+Közművelődés!T260+Támogatás!Y227</f>
        <v>0</v>
      </c>
      <c r="S213" s="94">
        <f>Igazgatás!S242+Községgazd!V226+Vagyongazd!S213+Közút!S213+Sport!S215+Közművelődés!U260+Támogatás!Z227</f>
        <v>0</v>
      </c>
      <c r="T213" s="96">
        <f>Igazgatás!T242+Községgazd!W226+Vagyongazd!T213+Közút!T213+Sport!T215+Közművelődés!V260+Támogatás!AA227</f>
        <v>0</v>
      </c>
      <c r="U213" s="97">
        <f>Igazgatás!U242+Községgazd!X226+Vagyongazd!U213+Közút!U213+Sport!U215+Közművelődés!W260+Támogatás!AB227</f>
        <v>0</v>
      </c>
      <c r="V213" s="97">
        <f>Igazgatás!V242+Községgazd!Y226+Vagyongazd!V213+Közút!V213+Sport!V215+Közművelődés!X260+Támogatás!AC227</f>
        <v>0</v>
      </c>
      <c r="W213" s="98">
        <f>Igazgatás!W242+Községgazd!Z226+Vagyongazd!W213+Közút!W213+Sport!W215+Közművelődés!Y260+Támogatás!AD227</f>
        <v>0</v>
      </c>
      <c r="X213" s="731">
        <f>Igazgatás!X242+Községgazd!AA226+Vagyongazd!X213+Közút!X213+Sport!X215+Közművelődés!Z260+Támogatás!AE227</f>
        <v>0</v>
      </c>
    </row>
    <row r="214" spans="1:24" s="18" customFormat="1" hidden="1" x14ac:dyDescent="0.25">
      <c r="A214" s="125" t="s">
        <v>282</v>
      </c>
      <c r="B214" s="91" t="s">
        <v>691</v>
      </c>
      <c r="C214" s="873" t="s">
        <v>283</v>
      </c>
      <c r="D214" s="874"/>
      <c r="E214" s="874"/>
      <c r="F214" s="688">
        <f>[2]Igazgatás!F242+[2]Községgazd!F227+[2]Vagyongazd!F214+[2]Közút!F214+[2]Sport!F216+[2]Közművelődés!F249+[2]Támogatás!F226</f>
        <v>0</v>
      </c>
      <c r="G214" s="703"/>
      <c r="H214" s="703"/>
      <c r="I214" s="763">
        <f>[1]Igazgatás!I243+[1]Községgazd!I227+[1]Vagyongazd!I214+[1]Közút!I214+[1]Sport!I216+[1]Közművelődés!I259+[1]Támogatás!I228</f>
        <v>50000</v>
      </c>
      <c r="J214" s="250">
        <f>Igazgatás!J243+Községgazd!J227+Vagyongazd!J214+Közút!J214+Sport!J216+Közművelődés!J261+Támogatás!J228</f>
        <v>50000</v>
      </c>
      <c r="K214" s="149">
        <f>Igazgatás!K243+Községgazd!K227+Vagyongazd!K214+Közút!K214+Sport!K216+Közművelődés!K261+Támogatás!K228</f>
        <v>0</v>
      </c>
      <c r="L214" s="165">
        <f>Igazgatás!L243+Községgazd!L227+Vagyongazd!L214+Közút!L214+Sport!L216+Közművelődés!L261+Támogatás!L228</f>
        <v>50000</v>
      </c>
      <c r="M214" s="93">
        <f>Igazgatás!M243+Községgazd!P227+Vagyongazd!M214+Közút!M214+Sport!M216+Közművelődés!O261+Támogatás!T228</f>
        <v>0</v>
      </c>
      <c r="N214" s="94">
        <f>Igazgatás!N243+Községgazd!Q227+Vagyongazd!N214+Közút!N214+Sport!N216+Közművelődés!P261+Támogatás!U228</f>
        <v>0</v>
      </c>
      <c r="O214" s="94">
        <f>Igazgatás!O243+Községgazd!R227+Vagyongazd!O214+Közút!O214+Sport!O216+Közművelődés!Q261+Támogatás!V228</f>
        <v>0</v>
      </c>
      <c r="P214" s="94">
        <f>Igazgatás!P243+Községgazd!S227+Vagyongazd!P214+Közút!P214+Sport!P216+Közművelődés!R261+Támogatás!W228</f>
        <v>0</v>
      </c>
      <c r="Q214" s="94">
        <f>Igazgatás!Q243+Községgazd!T227+Vagyongazd!Q214+Közút!Q214+Sport!Q216+Közművelődés!S261+Támogatás!X228</f>
        <v>0</v>
      </c>
      <c r="R214" s="97">
        <f>Igazgatás!R243+Községgazd!U227+Vagyongazd!R214+Közút!R214+Sport!R216+Közművelődés!T261+Támogatás!Y228</f>
        <v>0</v>
      </c>
      <c r="S214" s="94">
        <f>Igazgatás!S243+Községgazd!V227+Vagyongazd!S214+Közút!S214+Sport!S216+Közművelődés!U261+Támogatás!Z228</f>
        <v>0</v>
      </c>
      <c r="T214" s="96">
        <f>Igazgatás!T243+Községgazd!W227+Vagyongazd!T214+Közút!T214+Sport!T216+Közművelődés!V261+Támogatás!AA228</f>
        <v>0</v>
      </c>
      <c r="U214" s="97">
        <f>Igazgatás!U243+Községgazd!X227+Vagyongazd!U214+Közút!U214+Sport!U216+Közművelődés!W261+Támogatás!AB228</f>
        <v>0</v>
      </c>
      <c r="V214" s="97">
        <f>Igazgatás!V243+Községgazd!Y227+Vagyongazd!V214+Közút!V214+Sport!V216+Közművelődés!X261+Támogatás!AC228</f>
        <v>50000</v>
      </c>
      <c r="W214" s="98">
        <f>Igazgatás!W243+Községgazd!Z227+Vagyongazd!W214+Közút!W214+Sport!W216+Közművelődés!Y261+Támogatás!AD228</f>
        <v>0</v>
      </c>
      <c r="X214" s="731">
        <f>Igazgatás!X243+Községgazd!AA227+Vagyongazd!X214+Közút!X214+Sport!X216+Közművelődés!Z261+Támogatás!AE228</f>
        <v>0</v>
      </c>
    </row>
    <row r="215" spans="1:24" hidden="1" x14ac:dyDescent="0.25">
      <c r="B215" s="55"/>
      <c r="C215" s="2"/>
      <c r="D215" s="850" t="s">
        <v>376</v>
      </c>
      <c r="E215" s="850"/>
      <c r="F215" s="692">
        <f>[2]Igazgatás!F243+[2]Községgazd!F228+[2]Vagyongazd!F215+[2]Közút!F215+[2]Sport!F217+[2]Közművelődés!F250+[2]Támogatás!F227</f>
        <v>0</v>
      </c>
      <c r="G215" s="700"/>
      <c r="H215" s="700"/>
      <c r="I215" s="765">
        <f>[1]Igazgatás!I244+[1]Községgazd!I228+[1]Vagyongazd!I215+[1]Közút!I215+[1]Sport!I217+[1]Közművelődés!I260+[1]Támogatás!I229</f>
        <v>0</v>
      </c>
      <c r="J215" s="249">
        <f>Igazgatás!J244+Községgazd!J228+Vagyongazd!J215+Közút!J215+Sport!J217+Közművelődés!J262+Támogatás!J229</f>
        <v>0</v>
      </c>
      <c r="K215" s="148">
        <f>Igazgatás!K244+Községgazd!K228+Vagyongazd!K215+Közút!K215+Sport!K217+Közművelődés!K262+Támogatás!K229</f>
        <v>0</v>
      </c>
      <c r="L215" s="166">
        <f>Igazgatás!L244+Községgazd!L228+Vagyongazd!L215+Közút!L215+Sport!L217+Közművelődés!L262+Támogatás!L229</f>
        <v>0</v>
      </c>
      <c r="M215" s="74">
        <f>Igazgatás!M244+Községgazd!P228+Vagyongazd!M215+Közút!M215+Sport!M217+Közművelődés!O262+Támogatás!T229</f>
        <v>0</v>
      </c>
      <c r="N215" s="1">
        <f>Igazgatás!N244+Községgazd!Q228+Vagyongazd!N215+Közút!N215+Sport!N217+Közművelődés!P262+Támogatás!U229</f>
        <v>0</v>
      </c>
      <c r="O215" s="1">
        <f>Igazgatás!O244+Községgazd!R228+Vagyongazd!O215+Közút!O215+Sport!O217+Közművelődés!Q262+Támogatás!V229</f>
        <v>0</v>
      </c>
      <c r="P215" s="1">
        <f>Igazgatás!P244+Községgazd!S228+Vagyongazd!P215+Közút!P215+Sport!P217+Közművelődés!R262+Támogatás!W229</f>
        <v>0</v>
      </c>
      <c r="Q215" s="1">
        <f>Igazgatás!Q244+Községgazd!T228+Vagyongazd!Q215+Közút!Q215+Sport!Q217+Közművelődés!S262+Támogatás!X229</f>
        <v>0</v>
      </c>
      <c r="R215" s="80">
        <f>Igazgatás!R244+Községgazd!U228+Vagyongazd!R215+Közút!R215+Sport!R217+Közművelődés!T262+Támogatás!Y229</f>
        <v>0</v>
      </c>
      <c r="S215" s="1">
        <f>Igazgatás!S244+Községgazd!V228+Vagyongazd!S215+Közút!S215+Sport!S217+Közművelődés!U262+Támogatás!Z229</f>
        <v>0</v>
      </c>
      <c r="T215" s="42">
        <f>Igazgatás!T244+Községgazd!W228+Vagyongazd!T215+Közút!T215+Sport!T217+Közművelődés!V262+Támogatás!AA229</f>
        <v>0</v>
      </c>
      <c r="U215" s="80">
        <f>Igazgatás!U244+Községgazd!X228+Vagyongazd!U215+Közút!U215+Sport!U217+Közművelődés!W262+Támogatás!AB229</f>
        <v>0</v>
      </c>
      <c r="V215" s="80">
        <f>Igazgatás!V244+Községgazd!Y228+Vagyongazd!V215+Közút!V215+Sport!V217+Közművelődés!X262+Támogatás!AC229</f>
        <v>0</v>
      </c>
      <c r="W215" s="44">
        <f>Igazgatás!W244+Községgazd!Z228+Vagyongazd!W215+Közút!W215+Sport!W217+Közművelődés!Y262+Támogatás!AD229</f>
        <v>0</v>
      </c>
      <c r="X215" s="718">
        <f>Igazgatás!X244+Községgazd!AA228+Vagyongazd!X215+Közút!X215+Sport!X217+Közművelődés!Z262+Támogatás!AE229</f>
        <v>0</v>
      </c>
    </row>
    <row r="216" spans="1:24" hidden="1" x14ac:dyDescent="0.25">
      <c r="B216" s="55"/>
      <c r="C216" s="2"/>
      <c r="D216" s="850" t="s">
        <v>377</v>
      </c>
      <c r="E216" s="850"/>
      <c r="F216" s="692">
        <f>[2]Igazgatás!F244+[2]Községgazd!F229+[2]Vagyongazd!F216+[2]Közút!F216+[2]Sport!F218+[2]Közművelődés!F251+[2]Támogatás!F228</f>
        <v>0</v>
      </c>
      <c r="G216" s="700"/>
      <c r="H216" s="700"/>
      <c r="I216" s="765">
        <f>[1]Igazgatás!I245+[1]Községgazd!I229+[1]Vagyongazd!I216+[1]Közút!I216+[1]Sport!I218+[1]Közművelődés!I261+[1]Támogatás!I230</f>
        <v>0</v>
      </c>
      <c r="J216" s="249">
        <f>Igazgatás!J245+Községgazd!J229+Vagyongazd!J216+Közút!J216+Sport!J218+Közművelődés!J263+Támogatás!J230</f>
        <v>0</v>
      </c>
      <c r="K216" s="148">
        <f>Igazgatás!K245+Községgazd!K229+Vagyongazd!K216+Közút!K216+Sport!K218+Közművelődés!K263+Támogatás!K230</f>
        <v>0</v>
      </c>
      <c r="L216" s="166">
        <f>Igazgatás!L245+Községgazd!L229+Vagyongazd!L216+Közút!L216+Sport!L218+Közművelődés!L263+Támogatás!L230</f>
        <v>0</v>
      </c>
      <c r="M216" s="74">
        <f>Igazgatás!M245+Községgazd!P229+Vagyongazd!M216+Közút!M216+Sport!M218+Közművelődés!O263+Támogatás!T230</f>
        <v>0</v>
      </c>
      <c r="N216" s="1">
        <f>Igazgatás!N245+Községgazd!Q229+Vagyongazd!N216+Közút!N216+Sport!N218+Közművelődés!P263+Támogatás!U230</f>
        <v>0</v>
      </c>
      <c r="O216" s="1">
        <f>Igazgatás!O245+Községgazd!R229+Vagyongazd!O216+Közút!O216+Sport!O218+Közművelődés!Q263+Támogatás!V230</f>
        <v>0</v>
      </c>
      <c r="P216" s="1">
        <f>Igazgatás!P245+Községgazd!S229+Vagyongazd!P216+Közút!P216+Sport!P218+Közművelődés!R263+Támogatás!W230</f>
        <v>0</v>
      </c>
      <c r="Q216" s="1">
        <f>Igazgatás!Q245+Községgazd!T229+Vagyongazd!Q216+Közút!Q216+Sport!Q218+Közművelődés!S263+Támogatás!X230</f>
        <v>0</v>
      </c>
      <c r="R216" s="80">
        <f>Igazgatás!R245+Községgazd!U229+Vagyongazd!R216+Közút!R216+Sport!R218+Közművelődés!T263+Támogatás!Y230</f>
        <v>0</v>
      </c>
      <c r="S216" s="1">
        <f>Igazgatás!S245+Községgazd!V229+Vagyongazd!S216+Közút!S216+Sport!S218+Közművelődés!U263+Támogatás!Z230</f>
        <v>0</v>
      </c>
      <c r="T216" s="42">
        <f>Igazgatás!T245+Községgazd!W229+Vagyongazd!T216+Közút!T216+Sport!T218+Közművelődés!V263+Támogatás!AA230</f>
        <v>0</v>
      </c>
      <c r="U216" s="80">
        <f>Igazgatás!U245+Községgazd!X229+Vagyongazd!U216+Közút!U216+Sport!U218+Közművelődés!W263+Támogatás!AB230</f>
        <v>0</v>
      </c>
      <c r="V216" s="80">
        <f>Igazgatás!V245+Községgazd!Y229+Vagyongazd!V216+Közút!V216+Sport!V218+Közművelődés!X263+Támogatás!AC230</f>
        <v>0</v>
      </c>
      <c r="W216" s="44">
        <f>Igazgatás!W245+Községgazd!Z229+Vagyongazd!W216+Közút!W216+Sport!W218+Közművelődés!Y263+Támogatás!AD230</f>
        <v>0</v>
      </c>
      <c r="X216" s="718">
        <f>Igazgatás!X245+Községgazd!AA229+Vagyongazd!X216+Közút!X216+Sport!X218+Közművelődés!Z263+Támogatás!AE230</f>
        <v>0</v>
      </c>
    </row>
    <row r="217" spans="1:24" hidden="1" x14ac:dyDescent="0.25">
      <c r="B217" s="55"/>
      <c r="C217" s="2"/>
      <c r="D217" s="850" t="s">
        <v>378</v>
      </c>
      <c r="E217" s="850"/>
      <c r="F217" s="692">
        <f>[2]Igazgatás!F245+[2]Községgazd!F230+[2]Vagyongazd!F217+[2]Közút!F217+[2]Sport!F219+[2]Közművelődés!F252+[2]Támogatás!F229</f>
        <v>0</v>
      </c>
      <c r="G217" s="700"/>
      <c r="H217" s="700"/>
      <c r="I217" s="765">
        <f>[1]Igazgatás!I246+[1]Községgazd!I230+[1]Vagyongazd!I217+[1]Közút!I217+[1]Sport!I219+[1]Közművelődés!I262+[1]Támogatás!I231</f>
        <v>50000</v>
      </c>
      <c r="J217" s="249">
        <f>Igazgatás!J246+Községgazd!J230+Vagyongazd!J217+Közút!J217+Sport!J219+Közművelődés!J264+Támogatás!J231</f>
        <v>50000</v>
      </c>
      <c r="K217" s="148">
        <f>Igazgatás!K246+Községgazd!K230+Vagyongazd!K217+Közút!K217+Sport!K219+Közművelődés!K264+Támogatás!K231</f>
        <v>0</v>
      </c>
      <c r="L217" s="166">
        <f>Igazgatás!L246+Községgazd!L230+Vagyongazd!L217+Közút!L217+Sport!L219+Közművelődés!L264+Támogatás!L231</f>
        <v>50000</v>
      </c>
      <c r="M217" s="74">
        <f>Igazgatás!M246+Községgazd!P230+Vagyongazd!M217+Közút!M217+Sport!M219+Közművelődés!O264+Támogatás!T231</f>
        <v>0</v>
      </c>
      <c r="N217" s="1">
        <f>Igazgatás!N246+Községgazd!Q230+Vagyongazd!N217+Közút!N217+Sport!N219+Közművelődés!P264+Támogatás!U231</f>
        <v>0</v>
      </c>
      <c r="O217" s="1">
        <f>Igazgatás!O246+Községgazd!R230+Vagyongazd!O217+Közút!O217+Sport!O219+Közművelődés!Q264+Támogatás!V231</f>
        <v>0</v>
      </c>
      <c r="P217" s="1">
        <f>Igazgatás!P246+Községgazd!S230+Vagyongazd!P217+Közút!P217+Sport!P219+Közművelődés!R264+Támogatás!W231</f>
        <v>0</v>
      </c>
      <c r="Q217" s="1">
        <f>Igazgatás!Q246+Községgazd!T230+Vagyongazd!Q217+Közút!Q217+Sport!Q219+Közművelődés!S264+Támogatás!X231</f>
        <v>0</v>
      </c>
      <c r="R217" s="80">
        <f>Igazgatás!R246+Községgazd!U230+Vagyongazd!R217+Közút!R217+Sport!R219+Közművelődés!T264+Támogatás!Y231</f>
        <v>0</v>
      </c>
      <c r="S217" s="1">
        <f>Igazgatás!S246+Községgazd!V230+Vagyongazd!S217+Közút!S217+Sport!S219+Közművelődés!U264+Támogatás!Z231</f>
        <v>0</v>
      </c>
      <c r="T217" s="42">
        <f>Igazgatás!T246+Községgazd!W230+Vagyongazd!T217+Közút!T217+Sport!T219+Közművelődés!V264+Támogatás!AA231</f>
        <v>0</v>
      </c>
      <c r="U217" s="80">
        <f>Igazgatás!U246+Községgazd!X230+Vagyongazd!U217+Közút!U217+Sport!U219+Közművelődés!W264+Támogatás!AB231</f>
        <v>0</v>
      </c>
      <c r="V217" s="80">
        <f>Igazgatás!V246+Községgazd!Y230+Vagyongazd!V217+Közút!V217+Sport!V219+Közművelődés!X264+Támogatás!AC231</f>
        <v>50000</v>
      </c>
      <c r="W217" s="44">
        <f>Igazgatás!W246+Községgazd!Z230+Vagyongazd!W217+Közút!W217+Sport!W219+Közművelődés!Y264+Támogatás!AD231</f>
        <v>0</v>
      </c>
      <c r="X217" s="718">
        <f>Igazgatás!X246+Községgazd!AA230+Vagyongazd!X217+Közút!X217+Sport!X219+Közművelődés!Z264+Támogatás!AE231</f>
        <v>0</v>
      </c>
    </row>
    <row r="218" spans="1:24" hidden="1" x14ac:dyDescent="0.25">
      <c r="B218" s="55"/>
      <c r="C218" s="2"/>
      <c r="D218" s="850" t="s">
        <v>379</v>
      </c>
      <c r="E218" s="850"/>
      <c r="F218" s="692">
        <f>[2]Igazgatás!F246+[2]Községgazd!F231+[2]Vagyongazd!F218+[2]Közút!F218+[2]Sport!F220+[2]Közművelődés!F253+[2]Támogatás!F230</f>
        <v>0</v>
      </c>
      <c r="G218" s="700"/>
      <c r="H218" s="700"/>
      <c r="I218" s="765">
        <f>[1]Igazgatás!I247+[1]Községgazd!I231+[1]Vagyongazd!I218+[1]Közút!I218+[1]Sport!I220+[1]Közművelődés!I263+[1]Támogatás!I232</f>
        <v>0</v>
      </c>
      <c r="J218" s="249">
        <f>Igazgatás!J247+Községgazd!J231+Vagyongazd!J218+Közút!J218+Sport!J220+Közművelődés!J265+Támogatás!J232</f>
        <v>0</v>
      </c>
      <c r="K218" s="148">
        <f>Igazgatás!K247+Községgazd!K231+Vagyongazd!K218+Közút!K218+Sport!K220+Közművelődés!K265+Támogatás!K232</f>
        <v>0</v>
      </c>
      <c r="L218" s="166">
        <f>Igazgatás!L247+Községgazd!L231+Vagyongazd!L218+Közút!L218+Sport!L220+Közművelődés!L265+Támogatás!L232</f>
        <v>0</v>
      </c>
      <c r="M218" s="74">
        <f>Igazgatás!M247+Községgazd!P231+Vagyongazd!M218+Közút!M218+Sport!M220+Közművelődés!O265+Támogatás!T232</f>
        <v>0</v>
      </c>
      <c r="N218" s="1">
        <f>Igazgatás!N247+Községgazd!Q231+Vagyongazd!N218+Közút!N218+Sport!N220+Közművelődés!P265+Támogatás!U232</f>
        <v>0</v>
      </c>
      <c r="O218" s="1">
        <f>Igazgatás!O247+Községgazd!R231+Vagyongazd!O218+Közút!O218+Sport!O220+Közművelődés!Q265+Támogatás!V232</f>
        <v>0</v>
      </c>
      <c r="P218" s="1">
        <f>Igazgatás!P247+Községgazd!S231+Vagyongazd!P218+Közút!P218+Sport!P220+Közművelődés!R265+Támogatás!W232</f>
        <v>0</v>
      </c>
      <c r="Q218" s="1">
        <f>Igazgatás!Q247+Községgazd!T231+Vagyongazd!Q218+Közút!Q218+Sport!Q220+Közművelődés!S265+Támogatás!X232</f>
        <v>0</v>
      </c>
      <c r="R218" s="80">
        <f>Igazgatás!R247+Községgazd!U231+Vagyongazd!R218+Közút!R218+Sport!R220+Közművelődés!T265+Támogatás!Y232</f>
        <v>0</v>
      </c>
      <c r="S218" s="1">
        <f>Igazgatás!S247+Községgazd!V231+Vagyongazd!S218+Közút!S218+Sport!S220+Közművelődés!U265+Támogatás!Z232</f>
        <v>0</v>
      </c>
      <c r="T218" s="42">
        <f>Igazgatás!T247+Községgazd!W231+Vagyongazd!T218+Közút!T218+Sport!T220+Közművelődés!V265+Támogatás!AA232</f>
        <v>0</v>
      </c>
      <c r="U218" s="80">
        <f>Igazgatás!U247+Községgazd!X231+Vagyongazd!U218+Közút!U218+Sport!U220+Közművelődés!W265+Támogatás!AB232</f>
        <v>0</v>
      </c>
      <c r="V218" s="80">
        <f>Igazgatás!V247+Községgazd!Y231+Vagyongazd!V218+Közút!V218+Sport!V220+Közművelődés!X265+Támogatás!AC232</f>
        <v>0</v>
      </c>
      <c r="W218" s="44">
        <f>Igazgatás!W247+Községgazd!Z231+Vagyongazd!W218+Közút!W218+Sport!W220+Közművelődés!Y265+Támogatás!AD232</f>
        <v>0</v>
      </c>
      <c r="X218" s="718">
        <f>Igazgatás!X247+Községgazd!AA231+Vagyongazd!X218+Közút!X218+Sport!X220+Közművelődés!Z265+Támogatás!AE232</f>
        <v>0</v>
      </c>
    </row>
    <row r="219" spans="1:24" hidden="1" x14ac:dyDescent="0.25">
      <c r="B219" s="55"/>
      <c r="C219" s="2"/>
      <c r="D219" s="850" t="s">
        <v>380</v>
      </c>
      <c r="E219" s="850"/>
      <c r="F219" s="692">
        <f>[2]Igazgatás!F247+[2]Községgazd!F232+[2]Vagyongazd!F219+[2]Közút!F219+[2]Sport!F221+[2]Közművelődés!F254+[2]Támogatás!F231</f>
        <v>0</v>
      </c>
      <c r="G219" s="700"/>
      <c r="H219" s="700"/>
      <c r="I219" s="765">
        <f>[1]Igazgatás!I248+[1]Községgazd!I232+[1]Vagyongazd!I219+[1]Közút!I219+[1]Sport!I221+[1]Közművelődés!I264+[1]Támogatás!I233</f>
        <v>0</v>
      </c>
      <c r="J219" s="249">
        <f>Igazgatás!J248+Községgazd!J232+Vagyongazd!J219+Közút!J219+Sport!J221+Közművelődés!J266+Támogatás!J233</f>
        <v>0</v>
      </c>
      <c r="K219" s="148">
        <f>Igazgatás!K248+Községgazd!K232+Vagyongazd!K219+Közút!K219+Sport!K221+Közművelődés!K266+Támogatás!K233</f>
        <v>0</v>
      </c>
      <c r="L219" s="166">
        <f>Igazgatás!L248+Községgazd!L232+Vagyongazd!L219+Közút!L219+Sport!L221+Közművelődés!L266+Támogatás!L233</f>
        <v>0</v>
      </c>
      <c r="M219" s="74">
        <f>Igazgatás!M248+Községgazd!P232+Vagyongazd!M219+Közút!M219+Sport!M221+Közművelődés!O266+Támogatás!T233</f>
        <v>0</v>
      </c>
      <c r="N219" s="1">
        <f>Igazgatás!N248+Községgazd!Q232+Vagyongazd!N219+Közút!N219+Sport!N221+Közművelődés!P266+Támogatás!U233</f>
        <v>0</v>
      </c>
      <c r="O219" s="1">
        <f>Igazgatás!O248+Községgazd!R232+Vagyongazd!O219+Közút!O219+Sport!O221+Közművelődés!Q266+Támogatás!V233</f>
        <v>0</v>
      </c>
      <c r="P219" s="1">
        <f>Igazgatás!P248+Községgazd!S232+Vagyongazd!P219+Közút!P219+Sport!P221+Közművelődés!R266+Támogatás!W233</f>
        <v>0</v>
      </c>
      <c r="Q219" s="1">
        <f>Igazgatás!Q248+Községgazd!T232+Vagyongazd!Q219+Közút!Q219+Sport!Q221+Közművelődés!S266+Támogatás!X233</f>
        <v>0</v>
      </c>
      <c r="R219" s="80">
        <f>Igazgatás!R248+Községgazd!U232+Vagyongazd!R219+Közút!R219+Sport!R221+Közművelődés!T266+Támogatás!Y233</f>
        <v>0</v>
      </c>
      <c r="S219" s="1">
        <f>Igazgatás!S248+Községgazd!V232+Vagyongazd!S219+Közút!S219+Sport!S221+Közművelődés!U266+Támogatás!Z233</f>
        <v>0</v>
      </c>
      <c r="T219" s="42">
        <f>Igazgatás!T248+Községgazd!W232+Vagyongazd!T219+Közút!T219+Sport!T221+Közművelődés!V266+Támogatás!AA233</f>
        <v>0</v>
      </c>
      <c r="U219" s="80">
        <f>Igazgatás!U248+Községgazd!X232+Vagyongazd!U219+Közút!U219+Sport!U221+Közművelődés!W266+Támogatás!AB233</f>
        <v>0</v>
      </c>
      <c r="V219" s="80">
        <f>Igazgatás!V248+Községgazd!Y232+Vagyongazd!V219+Közút!V219+Sport!V221+Közművelődés!X266+Támogatás!AC233</f>
        <v>0</v>
      </c>
      <c r="W219" s="44">
        <f>Igazgatás!W248+Községgazd!Z232+Vagyongazd!W219+Közút!W219+Sport!W221+Közművelődés!Y266+Támogatás!AD233</f>
        <v>0</v>
      </c>
      <c r="X219" s="718">
        <f>Igazgatás!X248+Községgazd!AA232+Vagyongazd!X219+Közút!X219+Sport!X221+Közművelődés!Z266+Támogatás!AE233</f>
        <v>0</v>
      </c>
    </row>
    <row r="220" spans="1:24" ht="25.5" hidden="1" customHeight="1" x14ac:dyDescent="0.25">
      <c r="B220" s="55"/>
      <c r="C220" s="2"/>
      <c r="D220" s="851" t="s">
        <v>538</v>
      </c>
      <c r="E220" s="851"/>
      <c r="F220" s="692">
        <f>[2]Igazgatás!F248+[2]Községgazd!F233+[2]Vagyongazd!F220+[2]Közút!F220+[2]Sport!F222+[2]Közművelődés!F255+[2]Támogatás!F232</f>
        <v>0</v>
      </c>
      <c r="G220" s="700"/>
      <c r="H220" s="700"/>
      <c r="I220" s="765">
        <f>[1]Igazgatás!I249+[1]Községgazd!I233+[1]Vagyongazd!I220+[1]Közút!I220+[1]Sport!I222+[1]Közművelődés!I265+[1]Támogatás!I234</f>
        <v>0</v>
      </c>
      <c r="J220" s="259">
        <f>Igazgatás!J249+Községgazd!J233+Vagyongazd!J220+Közút!J220+Sport!J222+Közművelődés!J267+Támogatás!J234</f>
        <v>0</v>
      </c>
      <c r="K220" s="158">
        <f>Igazgatás!K249+Községgazd!K233+Vagyongazd!K220+Közút!K220+Sport!K222+Közművelődés!K267+Támogatás!K234</f>
        <v>0</v>
      </c>
      <c r="L220" s="166">
        <f>Igazgatás!L249+Községgazd!L233+Vagyongazd!L220+Közút!L220+Sport!L222+Közművelődés!L267+Támogatás!L234</f>
        <v>0</v>
      </c>
      <c r="M220" s="74">
        <f>Igazgatás!M249+Községgazd!P233+Vagyongazd!M220+Közút!M220+Sport!M222+Közművelődés!O267+Támogatás!T234</f>
        <v>0</v>
      </c>
      <c r="N220" s="1">
        <f>Igazgatás!N249+Községgazd!Q233+Vagyongazd!N220+Közút!N220+Sport!N222+Közművelődés!P267+Támogatás!U234</f>
        <v>0</v>
      </c>
      <c r="O220" s="1">
        <f>Igazgatás!O249+Községgazd!R233+Vagyongazd!O220+Közút!O220+Sport!O222+Közművelődés!Q267+Támogatás!V234</f>
        <v>0</v>
      </c>
      <c r="P220" s="1">
        <f>Igazgatás!P249+Községgazd!S233+Vagyongazd!P220+Közút!P220+Sport!P222+Közművelődés!R267+Támogatás!W234</f>
        <v>0</v>
      </c>
      <c r="Q220" s="1">
        <f>Igazgatás!Q249+Községgazd!T233+Vagyongazd!Q220+Közút!Q220+Sport!Q222+Közművelődés!S267+Támogatás!X234</f>
        <v>0</v>
      </c>
      <c r="R220" s="80">
        <f>Igazgatás!R249+Községgazd!U233+Vagyongazd!R220+Közút!R220+Sport!R222+Közművelődés!T267+Támogatás!Y234</f>
        <v>0</v>
      </c>
      <c r="S220" s="1">
        <f>Igazgatás!S249+Községgazd!V233+Vagyongazd!S220+Közút!S220+Sport!S222+Közművelődés!U267+Támogatás!Z234</f>
        <v>0</v>
      </c>
      <c r="T220" s="42">
        <f>Igazgatás!T249+Községgazd!W233+Vagyongazd!T220+Közút!T220+Sport!T222+Közművelődés!V267+Támogatás!AA234</f>
        <v>0</v>
      </c>
      <c r="U220" s="80">
        <f>Igazgatás!U249+Községgazd!X233+Vagyongazd!U220+Közút!U220+Sport!U222+Közművelődés!W267+Támogatás!AB234</f>
        <v>0</v>
      </c>
      <c r="V220" s="80">
        <f>Igazgatás!V249+Községgazd!Y233+Vagyongazd!V220+Közút!V220+Sport!V222+Közművelődés!X267+Támogatás!AC234</f>
        <v>0</v>
      </c>
      <c r="W220" s="44">
        <f>Igazgatás!W249+Községgazd!Z233+Vagyongazd!W220+Közút!W220+Sport!W222+Közművelődés!Y267+Támogatás!AD234</f>
        <v>0</v>
      </c>
      <c r="X220" s="718">
        <f>Igazgatás!X249+Községgazd!AA233+Vagyongazd!X220+Közút!X220+Sport!X222+Közművelődés!Z267+Támogatás!AE234</f>
        <v>0</v>
      </c>
    </row>
    <row r="221" spans="1:24" ht="25.5" hidden="1" customHeight="1" x14ac:dyDescent="0.25">
      <c r="B221" s="55"/>
      <c r="C221" s="2"/>
      <c r="D221" s="851" t="s">
        <v>541</v>
      </c>
      <c r="E221" s="851"/>
      <c r="F221" s="692">
        <f>[2]Igazgatás!F249+[2]Községgazd!F234+[2]Vagyongazd!F221+[2]Közút!F221+[2]Sport!F223+[2]Közművelődés!F256+[2]Támogatás!F233</f>
        <v>0</v>
      </c>
      <c r="G221" s="700"/>
      <c r="H221" s="700"/>
      <c r="I221" s="765">
        <f>[1]Igazgatás!I250+[1]Községgazd!I234+[1]Vagyongazd!I221+[1]Közút!I221+[1]Sport!I223+[1]Közművelődés!I266+[1]Támogatás!I235</f>
        <v>0</v>
      </c>
      <c r="J221" s="259">
        <f>Igazgatás!J250+Községgazd!J234+Vagyongazd!J221+Közút!J221+Sport!J223+Közművelődés!J268+Támogatás!J235</f>
        <v>0</v>
      </c>
      <c r="K221" s="158">
        <f>Igazgatás!K250+Községgazd!K234+Vagyongazd!K221+Közút!K221+Sport!K223+Közművelődés!K268+Támogatás!K235</f>
        <v>0</v>
      </c>
      <c r="L221" s="166">
        <f>Igazgatás!L250+Községgazd!L234+Vagyongazd!L221+Közút!L221+Sport!L223+Közművelődés!L268+Támogatás!L235</f>
        <v>0</v>
      </c>
      <c r="M221" s="74">
        <f>Igazgatás!M250+Községgazd!P234+Vagyongazd!M221+Közút!M221+Sport!M223+Közművelődés!O268+Támogatás!T235</f>
        <v>0</v>
      </c>
      <c r="N221" s="1">
        <f>Igazgatás!N250+Községgazd!Q234+Vagyongazd!N221+Közút!N221+Sport!N223+Közművelődés!P268+Támogatás!U235</f>
        <v>0</v>
      </c>
      <c r="O221" s="1">
        <f>Igazgatás!O250+Községgazd!R234+Vagyongazd!O221+Közút!O221+Sport!O223+Közművelődés!Q268+Támogatás!V235</f>
        <v>0</v>
      </c>
      <c r="P221" s="1">
        <f>Igazgatás!P250+Községgazd!S234+Vagyongazd!P221+Közút!P221+Sport!P223+Közművelődés!R268+Támogatás!W235</f>
        <v>0</v>
      </c>
      <c r="Q221" s="1">
        <f>Igazgatás!Q250+Községgazd!T234+Vagyongazd!Q221+Közút!Q221+Sport!Q223+Közművelődés!S268+Támogatás!X235</f>
        <v>0</v>
      </c>
      <c r="R221" s="80">
        <f>Igazgatás!R250+Községgazd!U234+Vagyongazd!R221+Közút!R221+Sport!R223+Közművelődés!T268+Támogatás!Y235</f>
        <v>0</v>
      </c>
      <c r="S221" s="1">
        <f>Igazgatás!S250+Községgazd!V234+Vagyongazd!S221+Közút!S221+Sport!S223+Közművelődés!U268+Támogatás!Z235</f>
        <v>0</v>
      </c>
      <c r="T221" s="42">
        <f>Igazgatás!T250+Községgazd!W234+Vagyongazd!T221+Közút!T221+Sport!T223+Közművelődés!V268+Támogatás!AA235</f>
        <v>0</v>
      </c>
      <c r="U221" s="80">
        <f>Igazgatás!U250+Községgazd!X234+Vagyongazd!U221+Közút!U221+Sport!U223+Közművelődés!W268+Támogatás!AB235</f>
        <v>0</v>
      </c>
      <c r="V221" s="80">
        <f>Igazgatás!V250+Községgazd!Y234+Vagyongazd!V221+Közút!V221+Sport!V223+Közművelődés!X268+Támogatás!AC235</f>
        <v>0</v>
      </c>
      <c r="W221" s="44">
        <f>Igazgatás!W250+Községgazd!Z234+Vagyongazd!W221+Közút!W221+Sport!W223+Közművelődés!Y268+Támogatás!AD235</f>
        <v>0</v>
      </c>
      <c r="X221" s="718">
        <f>Igazgatás!X250+Községgazd!AA234+Vagyongazd!X221+Közút!X221+Sport!X223+Közművelődés!Z268+Támogatás!AE235</f>
        <v>0</v>
      </c>
    </row>
    <row r="222" spans="1:24" hidden="1" x14ac:dyDescent="0.25">
      <c r="B222" s="55"/>
      <c r="C222" s="2"/>
      <c r="D222" s="850" t="s">
        <v>381</v>
      </c>
      <c r="E222" s="850"/>
      <c r="F222" s="692">
        <f>[2]Igazgatás!F250+[2]Községgazd!F235+[2]Vagyongazd!F222+[2]Közút!F222+[2]Sport!F224+[2]Közművelődés!F257+[2]Támogatás!F234</f>
        <v>0</v>
      </c>
      <c r="G222" s="700"/>
      <c r="H222" s="700"/>
      <c r="I222" s="765">
        <f>[1]Igazgatás!I251+[1]Községgazd!I235+[1]Vagyongazd!I222+[1]Közút!I222+[1]Sport!I224+[1]Közművelődés!I267+[1]Támogatás!I236</f>
        <v>0</v>
      </c>
      <c r="J222" s="249">
        <f>Igazgatás!J251+Községgazd!J235+Vagyongazd!J222+Közút!J222+Sport!J224+Közművelődés!J269+Támogatás!J236</f>
        <v>0</v>
      </c>
      <c r="K222" s="148">
        <f>Igazgatás!K251+Községgazd!K235+Vagyongazd!K222+Közút!K222+Sport!K224+Közművelődés!K269+Támogatás!K236</f>
        <v>0</v>
      </c>
      <c r="L222" s="166">
        <f>Igazgatás!L251+Községgazd!L235+Vagyongazd!L222+Közút!L222+Sport!L224+Közművelődés!L269+Támogatás!L236</f>
        <v>0</v>
      </c>
      <c r="M222" s="74">
        <f>Igazgatás!M251+Községgazd!P235+Vagyongazd!M222+Közút!M222+Sport!M224+Közművelődés!O269+Támogatás!T236</f>
        <v>0</v>
      </c>
      <c r="N222" s="1">
        <f>Igazgatás!N251+Községgazd!Q235+Vagyongazd!N222+Közút!N222+Sport!N224+Közművelődés!P269+Támogatás!U236</f>
        <v>0</v>
      </c>
      <c r="O222" s="1">
        <f>Igazgatás!O251+Községgazd!R235+Vagyongazd!O222+Közút!O222+Sport!O224+Közművelődés!Q269+Támogatás!V236</f>
        <v>0</v>
      </c>
      <c r="P222" s="1">
        <f>Igazgatás!P251+Községgazd!S235+Vagyongazd!P222+Közút!P222+Sport!P224+Közművelődés!R269+Támogatás!W236</f>
        <v>0</v>
      </c>
      <c r="Q222" s="1">
        <f>Igazgatás!Q251+Községgazd!T235+Vagyongazd!Q222+Közút!Q222+Sport!Q224+Közművelődés!S269+Támogatás!X236</f>
        <v>0</v>
      </c>
      <c r="R222" s="80">
        <f>Igazgatás!R251+Községgazd!U235+Vagyongazd!R222+Közút!R222+Sport!R224+Közművelődés!T269+Támogatás!Y236</f>
        <v>0</v>
      </c>
      <c r="S222" s="1">
        <f>Igazgatás!S251+Községgazd!V235+Vagyongazd!S222+Közút!S222+Sport!S224+Közművelődés!U269+Támogatás!Z236</f>
        <v>0</v>
      </c>
      <c r="T222" s="42">
        <f>Igazgatás!T251+Községgazd!W235+Vagyongazd!T222+Közút!T222+Sport!T224+Közművelődés!V269+Támogatás!AA236</f>
        <v>0</v>
      </c>
      <c r="U222" s="80">
        <f>Igazgatás!U251+Községgazd!X235+Vagyongazd!U222+Közút!U222+Sport!U224+Közművelődés!W269+Támogatás!AB236</f>
        <v>0</v>
      </c>
      <c r="V222" s="80">
        <f>Igazgatás!V251+Községgazd!Y235+Vagyongazd!V222+Közút!V222+Sport!V224+Közművelődés!X269+Támogatás!AC236</f>
        <v>0</v>
      </c>
      <c r="W222" s="44">
        <f>Igazgatás!W251+Községgazd!Z235+Vagyongazd!W222+Közút!W222+Sport!W224+Közművelődés!Y269+Támogatás!AD236</f>
        <v>0</v>
      </c>
      <c r="X222" s="718">
        <f>Igazgatás!X251+Községgazd!AA235+Vagyongazd!X222+Közút!X222+Sport!X224+Közművelődés!Z269+Támogatás!AE236</f>
        <v>0</v>
      </c>
    </row>
    <row r="223" spans="1:24" hidden="1" x14ac:dyDescent="0.25">
      <c r="B223" s="55"/>
      <c r="C223" s="2"/>
      <c r="D223" s="850" t="s">
        <v>382</v>
      </c>
      <c r="E223" s="850"/>
      <c r="F223" s="692">
        <f>[2]Igazgatás!F251+[2]Községgazd!F236+[2]Vagyongazd!F223+[2]Közút!F223+[2]Sport!F225+[2]Közművelődés!F258+[2]Támogatás!F235</f>
        <v>0</v>
      </c>
      <c r="G223" s="700"/>
      <c r="H223" s="700"/>
      <c r="I223" s="765">
        <f>[1]Igazgatás!I252+[1]Községgazd!I236+[1]Vagyongazd!I223+[1]Közút!I223+[1]Sport!I225+[1]Közművelődés!I268+[1]Támogatás!I237</f>
        <v>0</v>
      </c>
      <c r="J223" s="249">
        <f>Igazgatás!J252+Községgazd!J236+Vagyongazd!J223+Közút!J223+Sport!J225+Közművelődés!J270+Támogatás!J237</f>
        <v>0</v>
      </c>
      <c r="K223" s="148">
        <f>Igazgatás!K252+Községgazd!K236+Vagyongazd!K223+Közút!K223+Sport!K225+Közművelődés!K270+Támogatás!K237</f>
        <v>0</v>
      </c>
      <c r="L223" s="166">
        <f>Igazgatás!L252+Községgazd!L236+Vagyongazd!L223+Közút!L223+Sport!L225+Közművelődés!L270+Támogatás!L237</f>
        <v>0</v>
      </c>
      <c r="M223" s="74">
        <f>Igazgatás!M252+Községgazd!P236+Vagyongazd!M223+Közút!M223+Sport!M225+Közművelődés!O270+Támogatás!T237</f>
        <v>0</v>
      </c>
      <c r="N223" s="1">
        <f>Igazgatás!N252+Községgazd!Q236+Vagyongazd!N223+Közút!N223+Sport!N225+Közművelődés!P270+Támogatás!U237</f>
        <v>0</v>
      </c>
      <c r="O223" s="1">
        <f>Igazgatás!O252+Községgazd!R236+Vagyongazd!O223+Közút!O223+Sport!O225+Közművelődés!Q270+Támogatás!V237</f>
        <v>0</v>
      </c>
      <c r="P223" s="1">
        <f>Igazgatás!P252+Községgazd!S236+Vagyongazd!P223+Közút!P223+Sport!P225+Közművelődés!R270+Támogatás!W237</f>
        <v>0</v>
      </c>
      <c r="Q223" s="1">
        <f>Igazgatás!Q252+Községgazd!T236+Vagyongazd!Q223+Közút!Q223+Sport!Q225+Közművelődés!S270+Támogatás!X237</f>
        <v>0</v>
      </c>
      <c r="R223" s="80">
        <f>Igazgatás!R252+Községgazd!U236+Vagyongazd!R223+Közút!R223+Sport!R225+Közművelődés!T270+Támogatás!Y237</f>
        <v>0</v>
      </c>
      <c r="S223" s="1">
        <f>Igazgatás!S252+Községgazd!V236+Vagyongazd!S223+Közút!S223+Sport!S225+Közművelődés!U270+Támogatás!Z237</f>
        <v>0</v>
      </c>
      <c r="T223" s="42">
        <f>Igazgatás!T252+Községgazd!W236+Vagyongazd!T223+Közút!T223+Sport!T225+Közművelődés!V270+Támogatás!AA237</f>
        <v>0</v>
      </c>
      <c r="U223" s="80">
        <f>Igazgatás!U252+Községgazd!X236+Vagyongazd!U223+Közút!U223+Sport!U225+Közművelődés!W270+Támogatás!AB237</f>
        <v>0</v>
      </c>
      <c r="V223" s="80">
        <f>Igazgatás!V252+Községgazd!Y236+Vagyongazd!V223+Közút!V223+Sport!V225+Közművelődés!X270+Támogatás!AC237</f>
        <v>0</v>
      </c>
      <c r="W223" s="44">
        <f>Igazgatás!W252+Községgazd!Z236+Vagyongazd!W223+Közút!W223+Sport!W225+Közművelődés!Y270+Támogatás!AD237</f>
        <v>0</v>
      </c>
      <c r="X223" s="718">
        <f>Igazgatás!X252+Községgazd!AA236+Vagyongazd!X223+Közút!X223+Sport!X225+Közművelődés!Z270+Támogatás!AE237</f>
        <v>0</v>
      </c>
    </row>
    <row r="224" spans="1:24" ht="15.75" hidden="1" thickBot="1" x14ac:dyDescent="0.3">
      <c r="B224" s="57"/>
      <c r="C224" s="20"/>
      <c r="D224" s="876" t="s">
        <v>567</v>
      </c>
      <c r="E224" s="876"/>
      <c r="F224" s="692">
        <f>[2]Igazgatás!F252+[2]Községgazd!F237+[2]Vagyongazd!F224+[2]Közút!F224+[2]Sport!F226+[2]Közművelődés!F259+[2]Támogatás!F236</f>
        <v>0</v>
      </c>
      <c r="G224" s="701"/>
      <c r="H224" s="701"/>
      <c r="I224" s="765">
        <f>[1]Igazgatás!I253+[1]Községgazd!I237+[1]Vagyongazd!I224+[1]Közút!I224+[1]Sport!I226+[1]Közművelődés!I269+[1]Támogatás!I238</f>
        <v>0</v>
      </c>
      <c r="J224" s="251">
        <f>Igazgatás!J253+Községgazd!J237+Vagyongazd!J224+Közút!J224+Sport!J226+Közművelődés!J271+Támogatás!J238</f>
        <v>0</v>
      </c>
      <c r="K224" s="150">
        <f>Igazgatás!K253+Községgazd!K237+Vagyongazd!K224+Közút!K224+Sport!K226+Közművelődés!K271+Támogatás!K238</f>
        <v>0</v>
      </c>
      <c r="L224" s="166">
        <f>Igazgatás!L253+Községgazd!L237+Vagyongazd!L224+Közút!L224+Sport!L226+Közművelődés!L271+Támogatás!L238</f>
        <v>0</v>
      </c>
      <c r="M224" s="74">
        <f>Igazgatás!M253+Községgazd!P237+Vagyongazd!M224+Közút!M224+Sport!M226+Közművelődés!O271+Támogatás!T238</f>
        <v>0</v>
      </c>
      <c r="N224" s="1">
        <f>Igazgatás!N253+Községgazd!Q237+Vagyongazd!N224+Közút!N224+Sport!N226+Közművelődés!P271+Támogatás!U238</f>
        <v>0</v>
      </c>
      <c r="O224" s="1">
        <f>Igazgatás!O253+Községgazd!R237+Vagyongazd!O224+Közút!O224+Sport!O226+Közművelődés!Q271+Támogatás!V238</f>
        <v>0</v>
      </c>
      <c r="P224" s="1">
        <f>Igazgatás!P253+Községgazd!S237+Vagyongazd!P224+Közút!P224+Sport!P226+Közművelődés!R271+Támogatás!W238</f>
        <v>0</v>
      </c>
      <c r="Q224" s="1">
        <f>Igazgatás!Q253+Községgazd!T237+Vagyongazd!Q224+Közút!Q224+Sport!Q226+Közművelődés!S271+Támogatás!X238</f>
        <v>0</v>
      </c>
      <c r="R224" s="80">
        <f>Igazgatás!R253+Községgazd!U237+Vagyongazd!R224+Közút!R224+Sport!R226+Közművelődés!T271+Támogatás!Y238</f>
        <v>0</v>
      </c>
      <c r="S224" s="1">
        <f>Igazgatás!S253+Községgazd!V237+Vagyongazd!S224+Közút!S224+Sport!S226+Közművelődés!U271+Támogatás!Z238</f>
        <v>0</v>
      </c>
      <c r="T224" s="42">
        <f>Igazgatás!T253+Községgazd!W237+Vagyongazd!T224+Közút!T224+Sport!T226+Közművelődés!V271+Támogatás!AA238</f>
        <v>0</v>
      </c>
      <c r="U224" s="80">
        <f>Igazgatás!U253+Községgazd!X237+Vagyongazd!U224+Közút!U224+Sport!U226+Közművelődés!W271+Támogatás!AB238</f>
        <v>0</v>
      </c>
      <c r="V224" s="80">
        <f>Igazgatás!V253+Községgazd!Y237+Vagyongazd!V224+Közút!V224+Sport!V226+Közművelődés!X271+Támogatás!AC238</f>
        <v>0</v>
      </c>
      <c r="W224" s="44">
        <f>Igazgatás!W253+Községgazd!Z237+Vagyongazd!W224+Közút!W224+Sport!W226+Közművelődés!Y271+Támogatás!AD238</f>
        <v>0</v>
      </c>
      <c r="X224" s="718">
        <f>Igazgatás!X253+Községgazd!AA237+Vagyongazd!X224+Közút!X224+Sport!X226+Közművelődés!Z271+Támogatás!AE238</f>
        <v>0</v>
      </c>
    </row>
    <row r="225" spans="1:24" ht="15.75" thickBot="1" x14ac:dyDescent="0.3">
      <c r="B225" s="99" t="s">
        <v>284</v>
      </c>
      <c r="C225" s="877" t="s">
        <v>285</v>
      </c>
      <c r="D225" s="878"/>
      <c r="E225" s="878"/>
      <c r="F225" s="686">
        <f>[2]Igazgatás!F253+[2]Községgazd!F238+[2]Vagyongazd!F225+[2]Közút!F225+[2]Sport!F227+[2]Közművelődés!F260+[2]Támogatás!F237</f>
        <v>549172</v>
      </c>
      <c r="G225" s="698">
        <f>G226</f>
        <v>549172</v>
      </c>
      <c r="H225" s="698">
        <f>H226</f>
        <v>549172</v>
      </c>
      <c r="I225" s="760">
        <f>[1]Igazgatás!I254+[1]Községgazd!I238+[1]Vagyongazd!I225+[1]Közút!I225+[1]Sport!I227+[1]Közművelődés!I270+[1]Támogatás!I239</f>
        <v>549172</v>
      </c>
      <c r="J225" s="252">
        <f>Igazgatás!J254+Községgazd!J238+Vagyongazd!J225+Közút!J225+Sport!J227+Közművelődés!J272+Támogatás!J239</f>
        <v>549172</v>
      </c>
      <c r="K225" s="151">
        <f>Igazgatás!K254+Községgazd!K238+Vagyongazd!K225+Közút!K225+Sport!K227+Közművelődés!K272+Támogatás!K239</f>
        <v>0</v>
      </c>
      <c r="L225" s="163">
        <f>Igazgatás!L254+Községgazd!L238+Vagyongazd!L225+Közút!L225+Sport!L227+Közművelődés!L272+Támogatás!L239</f>
        <v>549172</v>
      </c>
      <c r="M225" s="85">
        <f>Igazgatás!M254+Községgazd!P238+Vagyongazd!M225+Közút!M225+Sport!M227+Közművelődés!O272+Támogatás!T239</f>
        <v>549172</v>
      </c>
      <c r="N225" s="86">
        <f>Igazgatás!N254+Községgazd!Q238+Vagyongazd!N225+Közút!N225+Sport!N227+Közművelődés!P272+Támogatás!U239</f>
        <v>0</v>
      </c>
      <c r="O225" s="86">
        <f>Igazgatás!O254+Községgazd!R238+Vagyongazd!O225+Közút!O225+Sport!O227+Közművelődés!Q272+Támogatás!V239</f>
        <v>0</v>
      </c>
      <c r="P225" s="86">
        <f>Igazgatás!P254+Községgazd!S238+Vagyongazd!P225+Közút!P225+Sport!P227+Közművelődés!R272+Támogatás!W239</f>
        <v>0</v>
      </c>
      <c r="Q225" s="86">
        <f>Igazgatás!Q254+Községgazd!T238+Vagyongazd!Q225+Közút!Q225+Sport!Q227+Közművelődés!S272+Támogatás!X239</f>
        <v>0</v>
      </c>
      <c r="R225" s="89">
        <f>Igazgatás!R254+Községgazd!U238+Vagyongazd!R225+Közút!R225+Sport!R227+Közművelődés!T272+Támogatás!Y239</f>
        <v>0</v>
      </c>
      <c r="S225" s="86">
        <f>Igazgatás!S254+Községgazd!V238+Vagyongazd!S225+Közút!S225+Sport!S227+Közművelődés!U272+Támogatás!Z239</f>
        <v>0</v>
      </c>
      <c r="T225" s="88">
        <f>Igazgatás!T254+Községgazd!W238+Vagyongazd!T225+Közút!T225+Sport!T227+Közművelődés!V272+Támogatás!AA239</f>
        <v>0</v>
      </c>
      <c r="U225" s="89">
        <f>Igazgatás!U254+Községgazd!X238+Vagyongazd!U225+Közút!U225+Sport!U227+Közművelődés!W272+Támogatás!AB239</f>
        <v>0</v>
      </c>
      <c r="V225" s="89">
        <f>Igazgatás!V254+Községgazd!Y238+Vagyongazd!V225+Közút!V225+Sport!V227+Közművelődés!X272+Támogatás!AC239</f>
        <v>0</v>
      </c>
      <c r="W225" s="90">
        <f>Igazgatás!W254+Községgazd!Z238+Vagyongazd!W225+Közút!W225+Sport!W227+Közművelődés!Y272+Támogatás!AD239</f>
        <v>0</v>
      </c>
      <c r="X225" s="728">
        <f>Igazgatás!X254+Községgazd!AA238+Vagyongazd!X225+Közút!X225+Sport!X227+Közművelődés!Z272+Támogatás!AE239</f>
        <v>0</v>
      </c>
    </row>
    <row r="226" spans="1:24" x14ac:dyDescent="0.25">
      <c r="B226" s="114" t="s">
        <v>692</v>
      </c>
      <c r="C226" s="900" t="s">
        <v>286</v>
      </c>
      <c r="D226" s="901"/>
      <c r="E226" s="901"/>
      <c r="F226" s="687">
        <f>[2]Igazgatás!F254+[2]Községgazd!F239+[2]Vagyongazd!F226+[2]Közút!F226+[2]Sport!F228+[2]Közművelődés!F261+[2]Támogatás!F238</f>
        <v>549172</v>
      </c>
      <c r="G226" s="702">
        <f>G239</f>
        <v>549172</v>
      </c>
      <c r="H226" s="702">
        <f>H239</f>
        <v>549172</v>
      </c>
      <c r="I226" s="761">
        <f>[1]Igazgatás!I255+[1]Községgazd!I239+[1]Vagyongazd!I226+[1]Közút!I226+[1]Sport!I228+[1]Közművelődés!I271+[1]Támogatás!I240</f>
        <v>549172</v>
      </c>
      <c r="J226" s="248">
        <f>Igazgatás!J255+Községgazd!J239+Vagyongazd!J226+Közút!J226+Sport!J228+Közművelődés!J273+Támogatás!J240</f>
        <v>549172</v>
      </c>
      <c r="K226" s="147">
        <f>Igazgatás!K255+Községgazd!K239+Vagyongazd!K226+Közút!K226+Sport!K228+Közművelődés!K273+Támogatás!K240</f>
        <v>0</v>
      </c>
      <c r="L226" s="164">
        <f>Igazgatás!L255+Községgazd!L239+Vagyongazd!L226+Közút!L226+Sport!L228+Közművelődés!L273+Támogatás!L240</f>
        <v>549172</v>
      </c>
      <c r="M226" s="116">
        <f>Igazgatás!M255+Községgazd!P239+Vagyongazd!M226+Közút!M226+Sport!M228+Közművelődés!O273+Támogatás!T240</f>
        <v>549172</v>
      </c>
      <c r="N226" s="117">
        <f>Igazgatás!N255+Községgazd!Q239+Vagyongazd!N226+Közút!N226+Sport!N228+Közművelődés!P273+Támogatás!U240</f>
        <v>0</v>
      </c>
      <c r="O226" s="117">
        <f>Igazgatás!O255+Községgazd!R239+Vagyongazd!O226+Közút!O226+Sport!O228+Közművelődés!Q273+Támogatás!V240</f>
        <v>0</v>
      </c>
      <c r="P226" s="117">
        <f>Igazgatás!P255+Községgazd!S239+Vagyongazd!P226+Közút!P226+Sport!P228+Közművelődés!R273+Támogatás!W240</f>
        <v>0</v>
      </c>
      <c r="Q226" s="117">
        <f>Igazgatás!Q255+Községgazd!T239+Vagyongazd!Q226+Közút!Q226+Sport!Q228+Közművelődés!S273+Támogatás!X240</f>
        <v>0</v>
      </c>
      <c r="R226" s="120">
        <f>Igazgatás!R255+Községgazd!U239+Vagyongazd!R226+Közút!R226+Sport!R228+Közművelődés!T273+Támogatás!Y240</f>
        <v>0</v>
      </c>
      <c r="S226" s="117">
        <f>Igazgatás!S255+Községgazd!V239+Vagyongazd!S226+Közút!S226+Sport!S228+Közművelődés!U273+Támogatás!Z240</f>
        <v>0</v>
      </c>
      <c r="T226" s="119">
        <f>Igazgatás!T255+Községgazd!W239+Vagyongazd!T226+Közút!T226+Sport!T228+Közművelődés!V273+Támogatás!AA240</f>
        <v>0</v>
      </c>
      <c r="U226" s="120">
        <f>Igazgatás!U255+Községgazd!X239+Vagyongazd!U226+Közút!U226+Sport!U228+Közművelődés!W273+Támogatás!AB240</f>
        <v>0</v>
      </c>
      <c r="V226" s="120">
        <f>Igazgatás!V255+Községgazd!Y239+Vagyongazd!V226+Közút!V226+Sport!V228+Közművelődés!X273+Támogatás!AC240</f>
        <v>0</v>
      </c>
      <c r="W226" s="121">
        <f>Igazgatás!W255+Községgazd!Z239+Vagyongazd!W226+Közút!W226+Sport!W228+Közművelődés!Y273+Támogatás!AD240</f>
        <v>0</v>
      </c>
      <c r="X226" s="729">
        <f>Igazgatás!X255+Községgazd!AA239+Vagyongazd!X226+Közút!X226+Sport!X228+Közművelődés!Z273+Támogatás!AE240</f>
        <v>0</v>
      </c>
    </row>
    <row r="227" spans="1:24" s="18" customFormat="1" hidden="1" x14ac:dyDescent="0.25">
      <c r="A227" s="125"/>
      <c r="B227" s="53" t="s">
        <v>693</v>
      </c>
      <c r="C227" s="898" t="s">
        <v>287</v>
      </c>
      <c r="D227" s="899"/>
      <c r="E227" s="899"/>
      <c r="F227" s="691">
        <f>[2]Igazgatás!F255+[2]Községgazd!F240+[2]Vagyongazd!F227+[2]Közút!F227+[2]Sport!F229+[2]Közművelődés!F262+[2]Támogatás!F239</f>
        <v>0</v>
      </c>
      <c r="G227" s="696"/>
      <c r="H227" s="696"/>
      <c r="I227" s="764">
        <f>[1]Igazgatás!I256+[1]Községgazd!I240+[1]Vagyongazd!I227+[1]Közút!I227+[1]Sport!I229+[1]Közművelődés!I272+[1]Támogatás!I241</f>
        <v>0</v>
      </c>
      <c r="J227" s="256">
        <f>Igazgatás!J256+Községgazd!J240+Vagyongazd!J227+Közút!J227+Sport!J229+Közművelődés!J274+Támogatás!J241</f>
        <v>0</v>
      </c>
      <c r="K227" s="155">
        <f>Igazgatás!K256+Községgazd!K240+Vagyongazd!K227+Közút!K227+Sport!K229+Közművelődés!K274+Támogatás!K241</f>
        <v>0</v>
      </c>
      <c r="L227" s="167">
        <f>Igazgatás!L256+Községgazd!L240+Vagyongazd!L227+Közút!L227+Sport!L229+Közművelődés!L274+Támogatás!L241</f>
        <v>0</v>
      </c>
      <c r="M227" s="76">
        <f>Igazgatás!M256+Községgazd!P240+Vagyongazd!M227+Közút!M227+Sport!M229+Közművelődés!O274+Támogatás!T241</f>
        <v>0</v>
      </c>
      <c r="N227" s="13">
        <f>Igazgatás!N256+Községgazd!Q240+Vagyongazd!N227+Közút!N227+Sport!N229+Közművelődés!P274+Támogatás!U241</f>
        <v>0</v>
      </c>
      <c r="O227" s="13">
        <f>Igazgatás!O256+Községgazd!R240+Vagyongazd!O227+Közút!O227+Sport!O229+Közművelődés!Q274+Támogatás!V241</f>
        <v>0</v>
      </c>
      <c r="P227" s="13">
        <f>Igazgatás!P256+Községgazd!S240+Vagyongazd!P227+Közút!P227+Sport!P229+Közművelődés!R274+Támogatás!W241</f>
        <v>0</v>
      </c>
      <c r="Q227" s="13">
        <f>Igazgatás!Q256+Községgazd!T240+Vagyongazd!Q227+Közút!Q227+Sport!Q229+Közművelődés!S274+Támogatás!X241</f>
        <v>0</v>
      </c>
      <c r="R227" s="81">
        <f>Igazgatás!R256+Községgazd!U240+Vagyongazd!R227+Közút!R227+Sport!R229+Közművelődés!T274+Támogatás!Y241</f>
        <v>0</v>
      </c>
      <c r="S227" s="13">
        <f>Igazgatás!S256+Községgazd!V240+Vagyongazd!S227+Közút!S227+Sport!S229+Közművelődés!U274+Támogatás!Z241</f>
        <v>0</v>
      </c>
      <c r="T227" s="43">
        <f>Igazgatás!T256+Községgazd!W240+Vagyongazd!T227+Közút!T227+Sport!T229+Közművelődés!V274+Támogatás!AA241</f>
        <v>0</v>
      </c>
      <c r="U227" s="81">
        <f>Igazgatás!U256+Községgazd!X240+Vagyongazd!U227+Közút!U227+Sport!U229+Közművelődés!W274+Támogatás!AB241</f>
        <v>0</v>
      </c>
      <c r="V227" s="81">
        <f>Igazgatás!V256+Községgazd!Y240+Vagyongazd!V227+Közút!V227+Sport!V229+Közművelődés!X274+Támogatás!AC241</f>
        <v>0</v>
      </c>
      <c r="W227" s="45">
        <f>Igazgatás!W256+Községgazd!Z240+Vagyongazd!W227+Közút!W227+Sport!W229+Közművelődés!Y274+Támogatás!AD241</f>
        <v>0</v>
      </c>
      <c r="X227" s="730">
        <f>Igazgatás!X256+Községgazd!AA240+Vagyongazd!X227+Közút!X227+Sport!X229+Közművelődés!Z274+Támogatás!AE241</f>
        <v>0</v>
      </c>
    </row>
    <row r="228" spans="1:24" s="208" customFormat="1" hidden="1" x14ac:dyDescent="0.25">
      <c r="A228" s="125" t="s">
        <v>288</v>
      </c>
      <c r="B228" s="188" t="s">
        <v>694</v>
      </c>
      <c r="C228" s="245"/>
      <c r="D228" s="902" t="s">
        <v>706</v>
      </c>
      <c r="E228" s="902"/>
      <c r="F228" s="690">
        <f>[2]Igazgatás!F256+[2]Községgazd!F241+[2]Vagyongazd!F228+[2]Közút!F228+[2]Sport!F230+[2]Közművelődés!F263+[2]Támogatás!F240</f>
        <v>0</v>
      </c>
      <c r="G228" s="705"/>
      <c r="H228" s="705"/>
      <c r="I228" s="762">
        <f>[1]Igazgatás!I257+[1]Községgazd!I241+[1]Vagyongazd!I228+[1]Közút!I228+[1]Sport!I230+[1]Közművelődés!I273+[1]Támogatás!I242</f>
        <v>0</v>
      </c>
      <c r="J228" s="286">
        <f>Igazgatás!J257+Községgazd!J241+Vagyongazd!J228+Közút!J228+Sport!J230+Közművelődés!J275+Támogatás!J242</f>
        <v>0</v>
      </c>
      <c r="K228" s="287">
        <f>Igazgatás!K257+Községgazd!K241+Vagyongazd!K228+Közút!K228+Sport!K230+Közművelődés!K275+Támogatás!K242</f>
        <v>0</v>
      </c>
      <c r="L228" s="190">
        <f>Igazgatás!L257+Községgazd!L241+Vagyongazd!L228+Közút!L228+Sport!L230+Közművelődés!L275+Támogatás!L242</f>
        <v>0</v>
      </c>
      <c r="M228" s="198">
        <f>Igazgatás!M257+Községgazd!P241+Vagyongazd!M228+Közút!M228+Sport!M230+Közművelődés!O275+Támogatás!T242</f>
        <v>0</v>
      </c>
      <c r="N228" s="192">
        <f>Igazgatás!N257+Községgazd!Q241+Vagyongazd!N228+Közút!N228+Sport!N230+Közművelődés!P275+Támogatás!U242</f>
        <v>0</v>
      </c>
      <c r="O228" s="192">
        <f>Igazgatás!O257+Községgazd!R241+Vagyongazd!O228+Közút!O228+Sport!O230+Közművelődés!Q275+Támogatás!V242</f>
        <v>0</v>
      </c>
      <c r="P228" s="192">
        <f>Igazgatás!P257+Községgazd!S241+Vagyongazd!P228+Közút!P228+Sport!P230+Közművelődés!R275+Támogatás!W242</f>
        <v>0</v>
      </c>
      <c r="Q228" s="192">
        <f>Igazgatás!Q257+Községgazd!T241+Vagyongazd!Q228+Közút!Q228+Sport!Q230+Közművelődés!S275+Támogatás!X242</f>
        <v>0</v>
      </c>
      <c r="R228" s="193">
        <f>Igazgatás!R257+Községgazd!U241+Vagyongazd!R228+Közút!R228+Sport!R230+Közművelődés!T275+Támogatás!Y242</f>
        <v>0</v>
      </c>
      <c r="S228" s="192">
        <f>Igazgatás!S257+Községgazd!V241+Vagyongazd!S228+Közút!S228+Sport!S230+Közművelődés!U275+Támogatás!Z242</f>
        <v>0</v>
      </c>
      <c r="T228" s="191">
        <f>Igazgatás!T257+Községgazd!W241+Vagyongazd!T228+Közút!T228+Sport!T230+Közművelődés!V275+Támogatás!AA242</f>
        <v>0</v>
      </c>
      <c r="U228" s="193">
        <f>Igazgatás!U257+Községgazd!X241+Vagyongazd!U228+Közút!U228+Sport!U230+Közművelődés!W275+Támogatás!AB242</f>
        <v>0</v>
      </c>
      <c r="V228" s="193">
        <f>Igazgatás!V257+Községgazd!Y241+Vagyongazd!V228+Közút!V228+Sport!V230+Közművelődés!X275+Támogatás!AC242</f>
        <v>0</v>
      </c>
      <c r="W228" s="194">
        <f>Igazgatás!W257+Községgazd!Z241+Vagyongazd!W228+Közút!W228+Sport!W230+Közművelődés!Y275+Támogatás!AD242</f>
        <v>0</v>
      </c>
      <c r="X228" s="646">
        <f>Igazgatás!X257+Községgazd!AA241+Vagyongazd!X228+Közút!X228+Sport!X230+Közművelődés!Z275+Támogatás!AE242</f>
        <v>0</v>
      </c>
    </row>
    <row r="229" spans="1:24" s="208" customFormat="1" hidden="1" x14ac:dyDescent="0.25">
      <c r="A229" s="125" t="s">
        <v>289</v>
      </c>
      <c r="B229" s="188" t="s">
        <v>695</v>
      </c>
      <c r="C229" s="197"/>
      <c r="D229" s="883" t="s">
        <v>707</v>
      </c>
      <c r="E229" s="883"/>
      <c r="F229" s="690">
        <f>[2]Igazgatás!F257+[2]Községgazd!F242+[2]Vagyongazd!F229+[2]Közút!F229+[2]Sport!F231+[2]Közművelődés!F264+[2]Támogatás!F241</f>
        <v>0</v>
      </c>
      <c r="G229" s="705"/>
      <c r="H229" s="705"/>
      <c r="I229" s="762">
        <f>[1]Igazgatás!I258+[1]Községgazd!I242+[1]Vagyongazd!I229+[1]Közút!I229+[1]Sport!I231+[1]Közművelődés!I274+[1]Támogatás!I243</f>
        <v>0</v>
      </c>
      <c r="J229" s="269">
        <f>Igazgatás!J258+Községgazd!J242+Vagyongazd!J229+Közút!J229+Sport!J231+Közművelődés!J276+Támogatás!J243</f>
        <v>0</v>
      </c>
      <c r="K229" s="189">
        <f>Igazgatás!K258+Községgazd!K242+Vagyongazd!K229+Közút!K229+Sport!K231+Közművelődés!K276+Támogatás!K243</f>
        <v>0</v>
      </c>
      <c r="L229" s="190">
        <f>Igazgatás!L258+Községgazd!L242+Vagyongazd!L229+Közút!L229+Sport!L231+Közművelődés!L276+Támogatás!L243</f>
        <v>0</v>
      </c>
      <c r="M229" s="198">
        <f>Igazgatás!M258+Községgazd!P242+Vagyongazd!M229+Közút!M229+Sport!M231+Közművelődés!O276+Támogatás!T243</f>
        <v>0</v>
      </c>
      <c r="N229" s="192">
        <f>Igazgatás!N258+Községgazd!Q242+Vagyongazd!N229+Közút!N229+Sport!N231+Közművelődés!P276+Támogatás!U243</f>
        <v>0</v>
      </c>
      <c r="O229" s="192">
        <f>Igazgatás!O258+Községgazd!R242+Vagyongazd!O229+Közút!O229+Sport!O231+Közművelődés!Q276+Támogatás!V243</f>
        <v>0</v>
      </c>
      <c r="P229" s="192">
        <f>Igazgatás!P258+Községgazd!S242+Vagyongazd!P229+Közút!P229+Sport!P231+Közművelődés!R276+Támogatás!W243</f>
        <v>0</v>
      </c>
      <c r="Q229" s="192">
        <f>Igazgatás!Q258+Községgazd!T242+Vagyongazd!Q229+Közút!Q229+Sport!Q231+Közművelődés!S276+Támogatás!X243</f>
        <v>0</v>
      </c>
      <c r="R229" s="193">
        <f>Igazgatás!R258+Községgazd!U242+Vagyongazd!R229+Közút!R229+Sport!R231+Közművelődés!T276+Támogatás!Y243</f>
        <v>0</v>
      </c>
      <c r="S229" s="192">
        <f>Igazgatás!S258+Községgazd!V242+Vagyongazd!S229+Közút!S229+Sport!S231+Közművelődés!U276+Támogatás!Z243</f>
        <v>0</v>
      </c>
      <c r="T229" s="191">
        <f>Igazgatás!T258+Községgazd!W242+Vagyongazd!T229+Közút!T229+Sport!T231+Közművelődés!V276+Támogatás!AA243</f>
        <v>0</v>
      </c>
      <c r="U229" s="193">
        <f>Igazgatás!U258+Községgazd!X242+Vagyongazd!U229+Közút!U229+Sport!U231+Közművelődés!W276+Támogatás!AB243</f>
        <v>0</v>
      </c>
      <c r="V229" s="193">
        <f>Igazgatás!V258+Községgazd!Y242+Vagyongazd!V229+Közút!V229+Sport!V231+Közművelődés!X276+Támogatás!AC243</f>
        <v>0</v>
      </c>
      <c r="W229" s="194">
        <f>Igazgatás!W258+Községgazd!Z242+Vagyongazd!W229+Közút!W229+Sport!W231+Közművelődés!Y276+Támogatás!AD243</f>
        <v>0</v>
      </c>
      <c r="X229" s="646">
        <f>Igazgatás!X258+Községgazd!AA242+Vagyongazd!X229+Közút!X229+Sport!X231+Közművelődés!Z276+Támogatás!AE243</f>
        <v>0</v>
      </c>
    </row>
    <row r="230" spans="1:24" s="208" customFormat="1" hidden="1" x14ac:dyDescent="0.25">
      <c r="A230" s="125" t="s">
        <v>290</v>
      </c>
      <c r="B230" s="188" t="s">
        <v>696</v>
      </c>
      <c r="C230" s="197"/>
      <c r="D230" s="883" t="s">
        <v>708</v>
      </c>
      <c r="E230" s="883"/>
      <c r="F230" s="690">
        <f>[2]Igazgatás!F258+[2]Községgazd!F243+[2]Vagyongazd!F230+[2]Közút!F230+[2]Sport!F232+[2]Közművelődés!F265+[2]Támogatás!F242</f>
        <v>0</v>
      </c>
      <c r="G230" s="705"/>
      <c r="H230" s="705"/>
      <c r="I230" s="762">
        <f>[1]Igazgatás!I259+[1]Községgazd!I243+[1]Vagyongazd!I230+[1]Közút!I230+[1]Sport!I232+[1]Közművelődés!I275+[1]Támogatás!I244</f>
        <v>0</v>
      </c>
      <c r="J230" s="269">
        <f>Igazgatás!J259+Községgazd!J243+Vagyongazd!J230+Közút!J230+Sport!J232+Közművelődés!J277+Támogatás!J244</f>
        <v>0</v>
      </c>
      <c r="K230" s="189">
        <f>Igazgatás!K259+Községgazd!K243+Vagyongazd!K230+Közút!K230+Sport!K232+Közművelődés!K277+Támogatás!K244</f>
        <v>0</v>
      </c>
      <c r="L230" s="190">
        <f>Igazgatás!L259+Községgazd!L243+Vagyongazd!L230+Közút!L230+Sport!L232+Közművelődés!L277+Támogatás!L244</f>
        <v>0</v>
      </c>
      <c r="M230" s="198">
        <f>Igazgatás!M259+Községgazd!P243+Vagyongazd!M230+Közút!M230+Sport!M232+Közművelődés!O277+Támogatás!T244</f>
        <v>0</v>
      </c>
      <c r="N230" s="192">
        <f>Igazgatás!N259+Községgazd!Q243+Vagyongazd!N230+Közút!N230+Sport!N232+Közművelődés!P277+Támogatás!U244</f>
        <v>0</v>
      </c>
      <c r="O230" s="192">
        <f>Igazgatás!O259+Községgazd!R243+Vagyongazd!O230+Közút!O230+Sport!O232+Közművelődés!Q277+Támogatás!V244</f>
        <v>0</v>
      </c>
      <c r="P230" s="192">
        <f>Igazgatás!P259+Községgazd!S243+Vagyongazd!P230+Közút!P230+Sport!P232+Közművelődés!R277+Támogatás!W244</f>
        <v>0</v>
      </c>
      <c r="Q230" s="192">
        <f>Igazgatás!Q259+Községgazd!T243+Vagyongazd!Q230+Közút!Q230+Sport!Q232+Közművelődés!S277+Támogatás!X244</f>
        <v>0</v>
      </c>
      <c r="R230" s="193">
        <f>Igazgatás!R259+Községgazd!U243+Vagyongazd!R230+Közút!R230+Sport!R232+Közművelődés!T277+Támogatás!Y244</f>
        <v>0</v>
      </c>
      <c r="S230" s="192">
        <f>Igazgatás!S259+Községgazd!V243+Vagyongazd!S230+Közút!S230+Sport!S232+Közművelődés!U277+Támogatás!Z244</f>
        <v>0</v>
      </c>
      <c r="T230" s="191">
        <f>Igazgatás!T259+Községgazd!W243+Vagyongazd!T230+Közút!T230+Sport!T232+Közművelődés!V277+Támogatás!AA244</f>
        <v>0</v>
      </c>
      <c r="U230" s="193">
        <f>Igazgatás!U259+Községgazd!X243+Vagyongazd!U230+Közút!U230+Sport!U232+Közművelődés!W277+Támogatás!AB244</f>
        <v>0</v>
      </c>
      <c r="V230" s="193">
        <f>Igazgatás!V259+Községgazd!Y243+Vagyongazd!V230+Közút!V230+Sport!V232+Közművelődés!X277+Támogatás!AC244</f>
        <v>0</v>
      </c>
      <c r="W230" s="194">
        <f>Igazgatás!W259+Községgazd!Z243+Vagyongazd!W230+Közút!W230+Sport!W232+Közművelődés!Y277+Támogatás!AD244</f>
        <v>0</v>
      </c>
      <c r="X230" s="646">
        <f>Igazgatás!X259+Községgazd!AA243+Vagyongazd!X230+Közút!X230+Sport!X232+Közművelődés!Z277+Támogatás!AE244</f>
        <v>0</v>
      </c>
    </row>
    <row r="231" spans="1:24" s="18" customFormat="1" hidden="1" x14ac:dyDescent="0.25">
      <c r="A231" s="125"/>
      <c r="B231" s="53" t="s">
        <v>697</v>
      </c>
      <c r="C231" s="898" t="s">
        <v>291</v>
      </c>
      <c r="D231" s="899"/>
      <c r="E231" s="899"/>
      <c r="F231" s="691">
        <f>[2]Igazgatás!F259+[2]Községgazd!F244+[2]Vagyongazd!F231+[2]Közút!F231+[2]Sport!F233+[2]Közművelődés!F266+[2]Támogatás!F243</f>
        <v>0</v>
      </c>
      <c r="G231" s="696"/>
      <c r="H231" s="696"/>
      <c r="I231" s="764">
        <f>[1]Igazgatás!I260+[1]Községgazd!I244+[1]Vagyongazd!I231+[1]Közút!I231+[1]Sport!I233+[1]Közművelődés!I276+[1]Támogatás!I245</f>
        <v>0</v>
      </c>
      <c r="J231" s="256">
        <f>Igazgatás!J260+Községgazd!J244+Vagyongazd!J231+Közút!J231+Sport!J233+Közművelődés!J278+Támogatás!J245</f>
        <v>0</v>
      </c>
      <c r="K231" s="155">
        <f>Igazgatás!K260+Községgazd!K244+Vagyongazd!K231+Közút!K231+Sport!K233+Közművelődés!K278+Támogatás!K245</f>
        <v>0</v>
      </c>
      <c r="L231" s="167">
        <f>Igazgatás!L260+Községgazd!L244+Vagyongazd!L231+Közút!L231+Sport!L233+Közművelődés!L278+Támogatás!L245</f>
        <v>0</v>
      </c>
      <c r="M231" s="76">
        <f>Igazgatás!M260+Községgazd!P244+Vagyongazd!M231+Közút!M231+Sport!M233+Közművelődés!O278+Támogatás!T245</f>
        <v>0</v>
      </c>
      <c r="N231" s="13">
        <f>Igazgatás!N260+Községgazd!Q244+Vagyongazd!N231+Közút!N231+Sport!N233+Közművelődés!P278+Támogatás!U245</f>
        <v>0</v>
      </c>
      <c r="O231" s="13">
        <f>Igazgatás!O260+Községgazd!R244+Vagyongazd!O231+Közút!O231+Sport!O233+Közművelődés!Q278+Támogatás!V245</f>
        <v>0</v>
      </c>
      <c r="P231" s="13">
        <f>Igazgatás!P260+Községgazd!S244+Vagyongazd!P231+Közút!P231+Sport!P233+Közművelődés!R278+Támogatás!W245</f>
        <v>0</v>
      </c>
      <c r="Q231" s="13">
        <f>Igazgatás!Q260+Községgazd!T244+Vagyongazd!Q231+Közút!Q231+Sport!Q233+Közművelődés!S278+Támogatás!X245</f>
        <v>0</v>
      </c>
      <c r="R231" s="81">
        <f>Igazgatás!R260+Községgazd!U244+Vagyongazd!R231+Közút!R231+Sport!R233+Közművelődés!T278+Támogatás!Y245</f>
        <v>0</v>
      </c>
      <c r="S231" s="13">
        <f>Igazgatás!S260+Községgazd!V244+Vagyongazd!S231+Közút!S231+Sport!S233+Közművelődés!U278+Támogatás!Z245</f>
        <v>0</v>
      </c>
      <c r="T231" s="43">
        <f>Igazgatás!T260+Községgazd!W244+Vagyongazd!T231+Közút!T231+Sport!T233+Közművelődés!V278+Támogatás!AA245</f>
        <v>0</v>
      </c>
      <c r="U231" s="81">
        <f>Igazgatás!U260+Községgazd!X244+Vagyongazd!U231+Közút!U231+Sport!U233+Közművelődés!W278+Támogatás!AB245</f>
        <v>0</v>
      </c>
      <c r="V231" s="81">
        <f>Igazgatás!V260+Községgazd!Y244+Vagyongazd!V231+Közút!V231+Sport!V233+Közművelődés!X278+Támogatás!AC245</f>
        <v>0</v>
      </c>
      <c r="W231" s="45">
        <f>Igazgatás!W260+Községgazd!Z244+Vagyongazd!W231+Közút!W231+Sport!W233+Közművelődés!Y278+Támogatás!AD245</f>
        <v>0</v>
      </c>
      <c r="X231" s="730">
        <f>Igazgatás!X260+Községgazd!AA244+Vagyongazd!X231+Közút!X231+Sport!X233+Közművelődés!Z278+Támogatás!AE245</f>
        <v>0</v>
      </c>
    </row>
    <row r="232" spans="1:24" s="208" customFormat="1" hidden="1" x14ac:dyDescent="0.25">
      <c r="A232" s="125" t="s">
        <v>292</v>
      </c>
      <c r="B232" s="188" t="s">
        <v>698</v>
      </c>
      <c r="C232" s="197"/>
      <c r="D232" s="883" t="s">
        <v>383</v>
      </c>
      <c r="E232" s="883"/>
      <c r="F232" s="690">
        <f>[2]Igazgatás!F260+[2]Községgazd!F245+[2]Vagyongazd!F232+[2]Közút!F232+[2]Sport!F234+[2]Közművelődés!F267+[2]Támogatás!F244</f>
        <v>0</v>
      </c>
      <c r="G232" s="705"/>
      <c r="H232" s="705"/>
      <c r="I232" s="762">
        <f>[1]Igazgatás!I261+[1]Községgazd!I245+[1]Vagyongazd!I232+[1]Közút!I232+[1]Sport!I234+[1]Közművelődés!I277+[1]Támogatás!I246</f>
        <v>0</v>
      </c>
      <c r="J232" s="269">
        <f>Igazgatás!J261+Községgazd!J245+Vagyongazd!J232+Közút!J232+Sport!J234+Közművelődés!J279+Támogatás!J246</f>
        <v>0</v>
      </c>
      <c r="K232" s="189">
        <f>Igazgatás!K261+Községgazd!K245+Vagyongazd!K232+Közút!K232+Sport!K234+Közművelődés!K279+Támogatás!K246</f>
        <v>0</v>
      </c>
      <c r="L232" s="190">
        <f>Igazgatás!L261+Községgazd!L245+Vagyongazd!L232+Közút!L232+Sport!L234+Közművelődés!L279+Támogatás!L246</f>
        <v>0</v>
      </c>
      <c r="M232" s="198">
        <f>Igazgatás!M261+Községgazd!P245+Vagyongazd!M232+Közút!M232+Sport!M234+Közművelődés!O279+Támogatás!T246</f>
        <v>0</v>
      </c>
      <c r="N232" s="192">
        <f>Igazgatás!N261+Községgazd!Q245+Vagyongazd!N232+Közút!N232+Sport!N234+Közművelődés!P279+Támogatás!U246</f>
        <v>0</v>
      </c>
      <c r="O232" s="192">
        <f>Igazgatás!O261+Községgazd!R245+Vagyongazd!O232+Közút!O232+Sport!O234+Közművelődés!Q279+Támogatás!V246</f>
        <v>0</v>
      </c>
      <c r="P232" s="192">
        <f>Igazgatás!P261+Községgazd!S245+Vagyongazd!P232+Közút!P232+Sport!P234+Közművelődés!R279+Támogatás!W246</f>
        <v>0</v>
      </c>
      <c r="Q232" s="192">
        <f>Igazgatás!Q261+Községgazd!T245+Vagyongazd!Q232+Közút!Q232+Sport!Q234+Közművelődés!S279+Támogatás!X246</f>
        <v>0</v>
      </c>
      <c r="R232" s="193">
        <f>Igazgatás!R261+Községgazd!U245+Vagyongazd!R232+Közút!R232+Sport!R234+Közművelődés!T279+Támogatás!Y246</f>
        <v>0</v>
      </c>
      <c r="S232" s="192">
        <f>Igazgatás!S261+Községgazd!V245+Vagyongazd!S232+Közút!S232+Sport!S234+Közművelődés!U279+Támogatás!Z246</f>
        <v>0</v>
      </c>
      <c r="T232" s="191">
        <f>Igazgatás!T261+Községgazd!W245+Vagyongazd!T232+Közút!T232+Sport!T234+Közművelődés!V279+Támogatás!AA246</f>
        <v>0</v>
      </c>
      <c r="U232" s="193">
        <f>Igazgatás!U261+Községgazd!X245+Vagyongazd!U232+Közút!U232+Sport!U234+Közművelődés!W279+Támogatás!AB246</f>
        <v>0</v>
      </c>
      <c r="V232" s="193">
        <f>Igazgatás!V261+Községgazd!Y245+Vagyongazd!V232+Közút!V232+Sport!V234+Közművelődés!X279+Támogatás!AC246</f>
        <v>0</v>
      </c>
      <c r="W232" s="194">
        <f>Igazgatás!W261+Községgazd!Z245+Vagyongazd!W232+Közút!W232+Sport!W234+Közművelődés!Y279+Támogatás!AD246</f>
        <v>0</v>
      </c>
      <c r="X232" s="646">
        <f>Igazgatás!X261+Községgazd!AA245+Vagyongazd!X232+Közút!X232+Sport!X234+Közművelődés!Z279+Támogatás!AE246</f>
        <v>0</v>
      </c>
    </row>
    <row r="233" spans="1:24" s="208" customFormat="1" hidden="1" x14ac:dyDescent="0.25">
      <c r="A233" s="125" t="s">
        <v>293</v>
      </c>
      <c r="B233" s="188" t="s">
        <v>699</v>
      </c>
      <c r="C233" s="197"/>
      <c r="D233" s="883" t="s">
        <v>384</v>
      </c>
      <c r="E233" s="883"/>
      <c r="F233" s="690">
        <f>[2]Igazgatás!F261+[2]Községgazd!F246+[2]Vagyongazd!F233+[2]Közút!F233+[2]Sport!F235+[2]Közművelődés!F268+[2]Támogatás!F245</f>
        <v>0</v>
      </c>
      <c r="G233" s="705"/>
      <c r="H233" s="705"/>
      <c r="I233" s="762">
        <f>[1]Igazgatás!I262+[1]Községgazd!I246+[1]Vagyongazd!I233+[1]Közút!I233+[1]Sport!I235+[1]Közművelődés!I278+[1]Támogatás!I247</f>
        <v>0</v>
      </c>
      <c r="J233" s="269">
        <f>Igazgatás!J262+Községgazd!J246+Vagyongazd!J233+Közút!J233+Sport!J235+Közművelődés!J280+Támogatás!J247</f>
        <v>0</v>
      </c>
      <c r="K233" s="189">
        <f>Igazgatás!K262+Községgazd!K246+Vagyongazd!K233+Közút!K233+Sport!K235+Közművelődés!K280+Támogatás!K247</f>
        <v>0</v>
      </c>
      <c r="L233" s="190">
        <f>Igazgatás!L262+Községgazd!L246+Vagyongazd!L233+Közút!L233+Sport!L235+Közművelődés!L280+Támogatás!L247</f>
        <v>0</v>
      </c>
      <c r="M233" s="198">
        <f>Igazgatás!M262+Községgazd!P246+Vagyongazd!M233+Közút!M233+Sport!M235+Közművelődés!O280+Támogatás!T247</f>
        <v>0</v>
      </c>
      <c r="N233" s="192">
        <f>Igazgatás!N262+Községgazd!Q246+Vagyongazd!N233+Közút!N233+Sport!N235+Közművelődés!P280+Támogatás!U247</f>
        <v>0</v>
      </c>
      <c r="O233" s="192">
        <f>Igazgatás!O262+Községgazd!R246+Vagyongazd!O233+Közút!O233+Sport!O235+Közművelődés!Q280+Támogatás!V247</f>
        <v>0</v>
      </c>
      <c r="P233" s="192">
        <f>Igazgatás!P262+Községgazd!S246+Vagyongazd!P233+Közút!P233+Sport!P235+Közművelődés!R280+Támogatás!W247</f>
        <v>0</v>
      </c>
      <c r="Q233" s="192">
        <f>Igazgatás!Q262+Községgazd!T246+Vagyongazd!Q233+Közút!Q233+Sport!Q235+Közművelődés!S280+Támogatás!X247</f>
        <v>0</v>
      </c>
      <c r="R233" s="193">
        <f>Igazgatás!R262+Községgazd!U246+Vagyongazd!R233+Közút!R233+Sport!R235+Közművelődés!T280+Támogatás!Y247</f>
        <v>0</v>
      </c>
      <c r="S233" s="192">
        <f>Igazgatás!S262+Községgazd!V246+Vagyongazd!S233+Közút!S233+Sport!S235+Közművelődés!U280+Támogatás!Z247</f>
        <v>0</v>
      </c>
      <c r="T233" s="191">
        <f>Igazgatás!T262+Községgazd!W246+Vagyongazd!T233+Közút!T233+Sport!T235+Közművelődés!V280+Támogatás!AA247</f>
        <v>0</v>
      </c>
      <c r="U233" s="193">
        <f>Igazgatás!U262+Községgazd!X246+Vagyongazd!U233+Közút!U233+Sport!U235+Közművelődés!W280+Támogatás!AB247</f>
        <v>0</v>
      </c>
      <c r="V233" s="193">
        <f>Igazgatás!V262+Községgazd!Y246+Vagyongazd!V233+Közút!V233+Sport!V235+Közművelődés!X280+Támogatás!AC247</f>
        <v>0</v>
      </c>
      <c r="W233" s="194">
        <f>Igazgatás!W262+Községgazd!Z246+Vagyongazd!W233+Közút!W233+Sport!W235+Közművelődés!Y280+Támogatás!AD247</f>
        <v>0</v>
      </c>
      <c r="X233" s="646">
        <f>Igazgatás!X262+Községgazd!AA246+Vagyongazd!X233+Közút!X233+Sport!X235+Közművelődés!Z280+Támogatás!AE247</f>
        <v>0</v>
      </c>
    </row>
    <row r="234" spans="1:24" s="208" customFormat="1" hidden="1" x14ac:dyDescent="0.25">
      <c r="A234" s="125" t="s">
        <v>887</v>
      </c>
      <c r="B234" s="188" t="s">
        <v>888</v>
      </c>
      <c r="C234" s="197"/>
      <c r="D234" s="883" t="s">
        <v>889</v>
      </c>
      <c r="E234" s="883"/>
      <c r="F234" s="690">
        <f>[2]Igazgatás!F262+[2]Községgazd!F247+[2]Vagyongazd!F234+[2]Közút!F234+[2]Sport!F236+[2]Közművelődés!F269+[2]Támogatás!F246</f>
        <v>0</v>
      </c>
      <c r="G234" s="705"/>
      <c r="H234" s="705"/>
      <c r="I234" s="762">
        <f>[1]Igazgatás!I263+[1]Községgazd!I247+[1]Vagyongazd!I234+[1]Közút!I234+[1]Sport!I236+[1]Közművelődés!I279+[1]Támogatás!I248</f>
        <v>0</v>
      </c>
      <c r="J234" s="269">
        <f>Igazgatás!J263+Községgazd!J247+Vagyongazd!J234+Közút!J234+Sport!J236+Közművelődés!J281+Támogatás!J248</f>
        <v>0</v>
      </c>
      <c r="K234" s="189">
        <f>Igazgatás!K263+Községgazd!K247+Vagyongazd!K234+Közút!K234+Sport!K236+Közművelődés!K281+Támogatás!K248</f>
        <v>0</v>
      </c>
      <c r="L234" s="190">
        <f>Igazgatás!L263+Községgazd!L247+Vagyongazd!L234+Közút!L234+Sport!L236+Közművelődés!L281+Támogatás!L248</f>
        <v>0</v>
      </c>
      <c r="M234" s="198">
        <f>Igazgatás!M263+Községgazd!P247+Vagyongazd!M234+Közút!M234+Sport!M236+Közművelődés!O281+Támogatás!T248</f>
        <v>0</v>
      </c>
      <c r="N234" s="192">
        <f>Igazgatás!N263+Községgazd!Q247+Vagyongazd!N234+Közút!N234+Sport!N236+Közművelődés!P281+Támogatás!U248</f>
        <v>0</v>
      </c>
      <c r="O234" s="192">
        <f>Igazgatás!O263+Községgazd!R247+Vagyongazd!O234+Közút!O234+Sport!O236+Közművelődés!Q281+Támogatás!V248</f>
        <v>0</v>
      </c>
      <c r="P234" s="192">
        <f>Igazgatás!P263+Községgazd!S247+Vagyongazd!P234+Közút!P234+Sport!P236+Közművelődés!R281+Támogatás!W248</f>
        <v>0</v>
      </c>
      <c r="Q234" s="192">
        <f>Igazgatás!Q263+Községgazd!T247+Vagyongazd!Q234+Közút!Q234+Sport!Q236+Közművelődés!S281+Támogatás!X248</f>
        <v>0</v>
      </c>
      <c r="R234" s="193">
        <f>Igazgatás!R263+Községgazd!U247+Vagyongazd!R234+Közút!R234+Sport!R236+Közművelődés!T281+Támogatás!Y248</f>
        <v>0</v>
      </c>
      <c r="S234" s="192">
        <f>Igazgatás!S263+Községgazd!V247+Vagyongazd!S234+Közút!S234+Sport!S236+Közművelődés!U281+Támogatás!Z248</f>
        <v>0</v>
      </c>
      <c r="T234" s="191">
        <f>Igazgatás!T263+Községgazd!W247+Vagyongazd!T234+Közút!T234+Sport!T236+Közművelődés!V281+Támogatás!AA248</f>
        <v>0</v>
      </c>
      <c r="U234" s="193">
        <f>Igazgatás!U263+Községgazd!X247+Vagyongazd!U234+Közút!U234+Sport!U236+Közművelődés!W281+Támogatás!AB248</f>
        <v>0</v>
      </c>
      <c r="V234" s="193">
        <f>Igazgatás!V263+Községgazd!Y247+Vagyongazd!V234+Közút!V234+Sport!V236+Közművelődés!X281+Támogatás!AC248</f>
        <v>0</v>
      </c>
      <c r="W234" s="194">
        <f>Igazgatás!W263+Községgazd!Z247+Vagyongazd!W234+Közút!W234+Sport!W236+Közművelődés!Y281+Támogatás!AD248</f>
        <v>0</v>
      </c>
      <c r="X234" s="646">
        <f>Igazgatás!X263+Községgazd!AA247+Vagyongazd!X234+Közút!X234+Sport!X236+Közművelődés!Z281+Támogatás!AE248</f>
        <v>0</v>
      </c>
    </row>
    <row r="235" spans="1:24" s="208" customFormat="1" hidden="1" x14ac:dyDescent="0.25">
      <c r="A235" s="125" t="s">
        <v>294</v>
      </c>
      <c r="B235" s="188" t="s">
        <v>700</v>
      </c>
      <c r="C235" s="197"/>
      <c r="D235" s="883" t="s">
        <v>295</v>
      </c>
      <c r="E235" s="883"/>
      <c r="F235" s="690">
        <f>[2]Igazgatás!F263+[2]Községgazd!F248+[2]Vagyongazd!F235+[2]Közút!F235+[2]Sport!F237+[2]Közművelődés!F270+[2]Támogatás!F247</f>
        <v>0</v>
      </c>
      <c r="G235" s="705"/>
      <c r="H235" s="705"/>
      <c r="I235" s="762">
        <f>[1]Igazgatás!I264+[1]Községgazd!I248+[1]Vagyongazd!I235+[1]Közút!I235+[1]Sport!I237+[1]Közművelődés!I280+[1]Támogatás!I249</f>
        <v>0</v>
      </c>
      <c r="J235" s="269">
        <f>Igazgatás!J264+Községgazd!J248+Vagyongazd!J235+Közút!J235+Sport!J237+Közművelődés!J282+Támogatás!J249</f>
        <v>0</v>
      </c>
      <c r="K235" s="189">
        <f>Igazgatás!K264+Községgazd!K248+Vagyongazd!K235+Közút!K235+Sport!K237+Közművelődés!K282+Támogatás!K249</f>
        <v>0</v>
      </c>
      <c r="L235" s="190">
        <f>Igazgatás!L264+Községgazd!L248+Vagyongazd!L235+Közút!L235+Sport!L237+Közművelődés!L282+Támogatás!L249</f>
        <v>0</v>
      </c>
      <c r="M235" s="198">
        <f>Igazgatás!M264+Községgazd!P248+Vagyongazd!M235+Közút!M235+Sport!M237+Közművelődés!O282+Támogatás!T249</f>
        <v>0</v>
      </c>
      <c r="N235" s="192">
        <f>Igazgatás!N264+Községgazd!Q248+Vagyongazd!N235+Közút!N235+Sport!N237+Közművelődés!P282+Támogatás!U249</f>
        <v>0</v>
      </c>
      <c r="O235" s="192">
        <f>Igazgatás!O264+Községgazd!R248+Vagyongazd!O235+Közút!O235+Sport!O237+Közművelődés!Q282+Támogatás!V249</f>
        <v>0</v>
      </c>
      <c r="P235" s="192">
        <f>Igazgatás!P264+Községgazd!S248+Vagyongazd!P235+Közút!P235+Sport!P237+Közművelődés!R282+Támogatás!W249</f>
        <v>0</v>
      </c>
      <c r="Q235" s="192">
        <f>Igazgatás!Q264+Községgazd!T248+Vagyongazd!Q235+Közút!Q235+Sport!Q237+Közművelődés!S282+Támogatás!X249</f>
        <v>0</v>
      </c>
      <c r="R235" s="193">
        <f>Igazgatás!R264+Községgazd!U248+Vagyongazd!R235+Közút!R235+Sport!R237+Közművelődés!T282+Támogatás!Y249</f>
        <v>0</v>
      </c>
      <c r="S235" s="192">
        <f>Igazgatás!S264+Községgazd!V248+Vagyongazd!S235+Közút!S235+Sport!S237+Közművelődés!U282+Támogatás!Z249</f>
        <v>0</v>
      </c>
      <c r="T235" s="191">
        <f>Igazgatás!T264+Községgazd!W248+Vagyongazd!T235+Közút!T235+Sport!T237+Közművelődés!V282+Támogatás!AA249</f>
        <v>0</v>
      </c>
      <c r="U235" s="193">
        <f>Igazgatás!U264+Községgazd!X248+Vagyongazd!U235+Közút!U235+Sport!U237+Közművelődés!W282+Támogatás!AB249</f>
        <v>0</v>
      </c>
      <c r="V235" s="193">
        <f>Igazgatás!V264+Községgazd!Y248+Vagyongazd!V235+Közút!V235+Sport!V237+Közművelődés!X282+Támogatás!AC249</f>
        <v>0</v>
      </c>
      <c r="W235" s="194">
        <f>Igazgatás!W264+Községgazd!Z248+Vagyongazd!W235+Közút!W235+Sport!W237+Közművelődés!Y282+Támogatás!AD249</f>
        <v>0</v>
      </c>
      <c r="X235" s="646">
        <f>Igazgatás!X264+Községgazd!AA248+Vagyongazd!X235+Közút!X235+Sport!X237+Közművelődés!Z282+Támogatás!AE249</f>
        <v>0</v>
      </c>
    </row>
    <row r="236" spans="1:24" s="208" customFormat="1" hidden="1" x14ac:dyDescent="0.25">
      <c r="A236" s="125" t="s">
        <v>296</v>
      </c>
      <c r="B236" s="188" t="s">
        <v>701</v>
      </c>
      <c r="C236" s="197"/>
      <c r="D236" s="883" t="s">
        <v>297</v>
      </c>
      <c r="E236" s="883"/>
      <c r="F236" s="690">
        <f>[2]Igazgatás!F264+[2]Községgazd!F249+[2]Vagyongazd!F236+[2]Közút!F236+[2]Sport!F238+[2]Közművelődés!F271+[2]Támogatás!F248</f>
        <v>0</v>
      </c>
      <c r="G236" s="705"/>
      <c r="H236" s="705"/>
      <c r="I236" s="762">
        <f>[1]Igazgatás!I265+[1]Községgazd!I249+[1]Vagyongazd!I236+[1]Közút!I236+[1]Sport!I238+[1]Közművelődés!I281+[1]Támogatás!I250</f>
        <v>0</v>
      </c>
      <c r="J236" s="269">
        <f>Igazgatás!J265+Községgazd!J249+Vagyongazd!J236+Közút!J236+Sport!J238+Közművelődés!J283+Támogatás!J250</f>
        <v>0</v>
      </c>
      <c r="K236" s="189">
        <f>Igazgatás!K265+Községgazd!K249+Vagyongazd!K236+Közút!K236+Sport!K238+Közművelődés!K283+Támogatás!K250</f>
        <v>0</v>
      </c>
      <c r="L236" s="190">
        <f>Igazgatás!L265+Községgazd!L249+Vagyongazd!L236+Közút!L236+Sport!L238+Közművelődés!L283+Támogatás!L250</f>
        <v>0</v>
      </c>
      <c r="M236" s="198">
        <f>Igazgatás!M265+Községgazd!P249+Vagyongazd!M236+Közút!M236+Sport!M238+Közművelődés!O283+Támogatás!T250</f>
        <v>0</v>
      </c>
      <c r="N236" s="192">
        <f>Igazgatás!N265+Községgazd!Q249+Vagyongazd!N236+Közút!N236+Sport!N238+Közművelődés!P283+Támogatás!U250</f>
        <v>0</v>
      </c>
      <c r="O236" s="192">
        <f>Igazgatás!O265+Községgazd!R249+Vagyongazd!O236+Közút!O236+Sport!O238+Közművelődés!Q283+Támogatás!V250</f>
        <v>0</v>
      </c>
      <c r="P236" s="192">
        <f>Igazgatás!P265+Községgazd!S249+Vagyongazd!P236+Közút!P236+Sport!P238+Közművelődés!R283+Támogatás!W250</f>
        <v>0</v>
      </c>
      <c r="Q236" s="192">
        <f>Igazgatás!Q265+Községgazd!T249+Vagyongazd!Q236+Közút!Q236+Sport!Q238+Közművelődés!S283+Támogatás!X250</f>
        <v>0</v>
      </c>
      <c r="R236" s="193">
        <f>Igazgatás!R265+Községgazd!U249+Vagyongazd!R236+Közút!R236+Sport!R238+Közművelődés!T283+Támogatás!Y250</f>
        <v>0</v>
      </c>
      <c r="S236" s="192">
        <f>Igazgatás!S265+Községgazd!V249+Vagyongazd!S236+Közút!S236+Sport!S238+Közművelődés!U283+Támogatás!Z250</f>
        <v>0</v>
      </c>
      <c r="T236" s="191">
        <f>Igazgatás!T265+Községgazd!W249+Vagyongazd!T236+Közút!T236+Sport!T238+Közművelődés!V283+Támogatás!AA250</f>
        <v>0</v>
      </c>
      <c r="U236" s="193">
        <f>Igazgatás!U265+Községgazd!X249+Vagyongazd!U236+Közút!U236+Sport!U238+Közművelődés!W283+Támogatás!AB250</f>
        <v>0</v>
      </c>
      <c r="V236" s="193">
        <f>Igazgatás!V265+Községgazd!Y249+Vagyongazd!V236+Közút!V236+Sport!V238+Közművelődés!X283+Támogatás!AC250</f>
        <v>0</v>
      </c>
      <c r="W236" s="194">
        <f>Igazgatás!W265+Községgazd!Z249+Vagyongazd!W236+Közút!W236+Sport!W238+Közművelődés!Y283+Támogatás!AD250</f>
        <v>0</v>
      </c>
      <c r="X236" s="646">
        <f>Igazgatás!X265+Községgazd!AA249+Vagyongazd!X236+Közút!X236+Sport!X238+Közművelődés!Z283+Támogatás!AE250</f>
        <v>0</v>
      </c>
    </row>
    <row r="237" spans="1:24" s="208" customFormat="1" hidden="1" x14ac:dyDescent="0.25">
      <c r="A237" s="125" t="s">
        <v>890</v>
      </c>
      <c r="B237" s="188" t="s">
        <v>891</v>
      </c>
      <c r="C237" s="197"/>
      <c r="D237" s="883" t="s">
        <v>892</v>
      </c>
      <c r="E237" s="883"/>
      <c r="F237" s="690">
        <f>[2]Igazgatás!F265+[2]Községgazd!F250+[2]Vagyongazd!F237+[2]Közút!F237+[2]Sport!F239+[2]Közművelődés!F272+[2]Támogatás!F249</f>
        <v>0</v>
      </c>
      <c r="G237" s="705"/>
      <c r="H237" s="705"/>
      <c r="I237" s="762">
        <f>[1]Igazgatás!I266+[1]Községgazd!I250+[1]Vagyongazd!I237+[1]Közút!I237+[1]Sport!I239+[1]Közművelődés!I282+[1]Támogatás!I251</f>
        <v>0</v>
      </c>
      <c r="J237" s="269">
        <f>Igazgatás!J266+Községgazd!J250+Vagyongazd!J237+Közút!J237+Sport!J239+Közművelődés!J284+Támogatás!J251</f>
        <v>0</v>
      </c>
      <c r="K237" s="189">
        <f>Igazgatás!K266+Községgazd!K250+Vagyongazd!K237+Közút!K237+Sport!K239+Közművelődés!K284+Támogatás!K251</f>
        <v>0</v>
      </c>
      <c r="L237" s="190">
        <f>Igazgatás!L266+Községgazd!L250+Vagyongazd!L237+Közút!L237+Sport!L239+Közművelődés!L284+Támogatás!L251</f>
        <v>0</v>
      </c>
      <c r="M237" s="198">
        <f>Igazgatás!M266+Községgazd!P250+Vagyongazd!M237+Közút!M237+Sport!M239+Közművelődés!O284+Támogatás!T251</f>
        <v>0</v>
      </c>
      <c r="N237" s="192">
        <f>Igazgatás!N266+Községgazd!Q250+Vagyongazd!N237+Közút!N237+Sport!N239+Közművelődés!P284+Támogatás!U251</f>
        <v>0</v>
      </c>
      <c r="O237" s="192">
        <f>Igazgatás!O266+Községgazd!R250+Vagyongazd!O237+Közút!O237+Sport!O239+Közművelődés!Q284+Támogatás!V251</f>
        <v>0</v>
      </c>
      <c r="P237" s="192">
        <f>Igazgatás!P266+Községgazd!S250+Vagyongazd!P237+Közút!P237+Sport!P239+Közművelődés!R284+Támogatás!W251</f>
        <v>0</v>
      </c>
      <c r="Q237" s="192">
        <f>Igazgatás!Q266+Községgazd!T250+Vagyongazd!Q237+Közút!Q237+Sport!Q239+Közművelődés!S284+Támogatás!X251</f>
        <v>0</v>
      </c>
      <c r="R237" s="193">
        <f>Igazgatás!R266+Községgazd!U250+Vagyongazd!R237+Közút!R237+Sport!R239+Közművelődés!T284+Támogatás!Y251</f>
        <v>0</v>
      </c>
      <c r="S237" s="192">
        <f>Igazgatás!S266+Községgazd!V250+Vagyongazd!S237+Közút!S237+Sport!S239+Közművelődés!U284+Támogatás!Z251</f>
        <v>0</v>
      </c>
      <c r="T237" s="191">
        <f>Igazgatás!T266+Községgazd!W250+Vagyongazd!T237+Közút!T237+Sport!T239+Közművelődés!V284+Támogatás!AA251</f>
        <v>0</v>
      </c>
      <c r="U237" s="193">
        <f>Igazgatás!U266+Községgazd!X250+Vagyongazd!U237+Közút!U237+Sport!U239+Közművelődés!W284+Támogatás!AB251</f>
        <v>0</v>
      </c>
      <c r="V237" s="193">
        <f>Igazgatás!V266+Községgazd!Y250+Vagyongazd!V237+Közút!V237+Sport!V239+Közművelődés!X284+Támogatás!AC251</f>
        <v>0</v>
      </c>
      <c r="W237" s="194">
        <f>Igazgatás!W266+Községgazd!Z250+Vagyongazd!W237+Közút!W237+Sport!W239+Közművelődés!Y284+Támogatás!AD251</f>
        <v>0</v>
      </c>
      <c r="X237" s="646">
        <f>Igazgatás!X266+Községgazd!AA250+Vagyongazd!X237+Közút!X237+Sport!X239+Közművelődés!Z284+Támogatás!AE251</f>
        <v>0</v>
      </c>
    </row>
    <row r="238" spans="1:24" s="41" customFormat="1" hidden="1" x14ac:dyDescent="0.25">
      <c r="A238" s="125" t="s">
        <v>893</v>
      </c>
      <c r="B238" s="53" t="s">
        <v>894</v>
      </c>
      <c r="C238" s="898" t="s">
        <v>895</v>
      </c>
      <c r="D238" s="899"/>
      <c r="E238" s="899"/>
      <c r="F238" s="691">
        <f>[2]Igazgatás!F266+[2]Községgazd!F251+[2]Vagyongazd!F238+[2]Közút!F238+[2]Sport!F240+[2]Közművelődés!F273+[2]Támogatás!F250</f>
        <v>0</v>
      </c>
      <c r="G238" s="696"/>
      <c r="H238" s="696"/>
      <c r="I238" s="764">
        <f>[1]Igazgatás!I267+[1]Községgazd!I251+[1]Vagyongazd!I238+[1]Közút!I238+[1]Sport!I240+[1]Közművelődés!I283+[1]Támogatás!I252</f>
        <v>0</v>
      </c>
      <c r="J238" s="256">
        <f>Igazgatás!J267+Községgazd!J251+Vagyongazd!J238+Közút!J238+Sport!J240+Közművelődés!J285+Támogatás!J252</f>
        <v>0</v>
      </c>
      <c r="K238" s="155">
        <f>Igazgatás!K267+Községgazd!K251+Vagyongazd!K238+Közút!K238+Sport!K240+Közművelődés!K285+Támogatás!K252</f>
        <v>0</v>
      </c>
      <c r="L238" s="167">
        <f>Igazgatás!L267+Községgazd!L251+Vagyongazd!L238+Közút!L238+Sport!L240+Közművelődés!L285+Támogatás!L252</f>
        <v>0</v>
      </c>
      <c r="M238" s="76">
        <f>Igazgatás!M267+Községgazd!P251+Vagyongazd!M238+Közút!M238+Sport!M240+Közművelődés!O285+Támogatás!T252</f>
        <v>0</v>
      </c>
      <c r="N238" s="13">
        <f>Igazgatás!N267+Községgazd!Q251+Vagyongazd!N238+Közút!N238+Sport!N240+Közművelődés!P285+Támogatás!U252</f>
        <v>0</v>
      </c>
      <c r="O238" s="13">
        <f>Igazgatás!O267+Községgazd!R251+Vagyongazd!O238+Közút!O238+Sport!O240+Közművelődés!Q285+Támogatás!V252</f>
        <v>0</v>
      </c>
      <c r="P238" s="13">
        <f>Igazgatás!P267+Községgazd!S251+Vagyongazd!P238+Közút!P238+Sport!P240+Közművelődés!R285+Támogatás!W252</f>
        <v>0</v>
      </c>
      <c r="Q238" s="13">
        <f>Igazgatás!Q267+Községgazd!T251+Vagyongazd!Q238+Közút!Q238+Sport!Q240+Közművelődés!S285+Támogatás!X252</f>
        <v>0</v>
      </c>
      <c r="R238" s="81">
        <f>Igazgatás!R267+Községgazd!U251+Vagyongazd!R238+Közút!R238+Sport!R240+Közművelődés!T285+Támogatás!Y252</f>
        <v>0</v>
      </c>
      <c r="S238" s="13">
        <f>Igazgatás!S267+Községgazd!V251+Vagyongazd!S238+Közút!S238+Sport!S240+Közművelődés!U285+Támogatás!Z252</f>
        <v>0</v>
      </c>
      <c r="T238" s="43">
        <f>Igazgatás!T267+Községgazd!W251+Vagyongazd!T238+Közút!T238+Sport!T240+Közművelődés!V285+Támogatás!AA252</f>
        <v>0</v>
      </c>
      <c r="U238" s="81">
        <f>Igazgatás!U267+Községgazd!X251+Vagyongazd!U238+Közút!U238+Sport!U240+Közművelődés!W285+Támogatás!AB252</f>
        <v>0</v>
      </c>
      <c r="V238" s="81">
        <f>Igazgatás!V267+Községgazd!Y251+Vagyongazd!V238+Közút!V238+Sport!V240+Közművelődés!X285+Támogatás!AC252</f>
        <v>0</v>
      </c>
      <c r="W238" s="45">
        <f>Igazgatás!W267+Községgazd!Z251+Vagyongazd!W238+Közút!W238+Sport!W240+Közművelődés!Y285+Támogatás!AD252</f>
        <v>0</v>
      </c>
      <c r="X238" s="730">
        <f>Igazgatás!X267+Községgazd!AA251+Vagyongazd!X238+Közút!X238+Sport!X240+Közművelődés!Z285+Támogatás!AE252</f>
        <v>0</v>
      </c>
    </row>
    <row r="239" spans="1:24" s="41" customFormat="1" ht="15.75" thickBot="1" x14ac:dyDescent="0.3">
      <c r="A239" s="125" t="s">
        <v>298</v>
      </c>
      <c r="B239" s="53" t="s">
        <v>702</v>
      </c>
      <c r="C239" s="898" t="s">
        <v>299</v>
      </c>
      <c r="D239" s="899"/>
      <c r="E239" s="899"/>
      <c r="F239" s="691">
        <v>549172</v>
      </c>
      <c r="G239" s="696">
        <v>549172</v>
      </c>
      <c r="H239" s="696">
        <v>549172</v>
      </c>
      <c r="I239" s="764">
        <f>[1]Igazgatás!I268+[1]Községgazd!I252+[1]Vagyongazd!I239+[1]Közút!I239+[1]Sport!I241+[1]Közművelődés!I284+[1]Támogatás!I253</f>
        <v>549172</v>
      </c>
      <c r="J239" s="256">
        <f>Igazgatás!J268+Községgazd!J252+Vagyongazd!J239+Közút!J239+Sport!J241+Közművelődés!J286+Támogatás!J253</f>
        <v>549172</v>
      </c>
      <c r="K239" s="155">
        <f>Igazgatás!K268+Községgazd!K252+Vagyongazd!K239+Közút!K239+Sport!K241+Közművelődés!K286+Támogatás!K253</f>
        <v>0</v>
      </c>
      <c r="L239" s="167">
        <f>Igazgatás!L268+Községgazd!L252+Vagyongazd!L239+Közút!L239+Sport!L241+Közművelődés!L286+Támogatás!L253</f>
        <v>549172</v>
      </c>
      <c r="M239" s="76">
        <f>Igazgatás!M268+Községgazd!P252+Vagyongazd!M239+Közút!M239+Sport!M241+Közművelődés!O286+Támogatás!T253</f>
        <v>549172</v>
      </c>
      <c r="N239" s="13">
        <f>Igazgatás!N268+Községgazd!Q252+Vagyongazd!N239+Közút!N239+Sport!N241+Közművelődés!P286+Támogatás!U253</f>
        <v>0</v>
      </c>
      <c r="O239" s="13">
        <f>Igazgatás!O268+Községgazd!R252+Vagyongazd!O239+Közút!O239+Sport!O241+Közművelődés!Q286+Támogatás!V253</f>
        <v>0</v>
      </c>
      <c r="P239" s="13">
        <f>Igazgatás!P268+Községgazd!S252+Vagyongazd!P239+Közút!P239+Sport!P241+Közművelődés!R286+Támogatás!W253</f>
        <v>0</v>
      </c>
      <c r="Q239" s="13">
        <f>Igazgatás!Q268+Községgazd!T252+Vagyongazd!Q239+Közút!Q239+Sport!Q241+Közművelődés!S286+Támogatás!X253</f>
        <v>0</v>
      </c>
      <c r="R239" s="81">
        <f>Igazgatás!R268+Községgazd!U252+Vagyongazd!R239+Közút!R239+Sport!R241+Közművelődés!T286+Támogatás!Y253</f>
        <v>0</v>
      </c>
      <c r="S239" s="13">
        <f>Igazgatás!S268+Községgazd!V252+Vagyongazd!S239+Közút!S239+Sport!S241+Közművelődés!U286+Támogatás!Z253</f>
        <v>0</v>
      </c>
      <c r="T239" s="43">
        <f>Igazgatás!T268+Községgazd!W252+Vagyongazd!T239+Közút!T239+Sport!T241+Közművelődés!V286+Támogatás!AA253</f>
        <v>0</v>
      </c>
      <c r="U239" s="81">
        <f>Igazgatás!U268+Községgazd!X252+Vagyongazd!U239+Közút!U239+Sport!U241+Közművelődés!W286+Támogatás!AB253</f>
        <v>0</v>
      </c>
      <c r="V239" s="81">
        <f>Igazgatás!V268+Községgazd!Y252+Vagyongazd!V239+Közút!V239+Sport!V241+Közművelődés!X286+Támogatás!AC253</f>
        <v>0</v>
      </c>
      <c r="W239" s="45">
        <f>Igazgatás!W268+Községgazd!Z252+Vagyongazd!W239+Közút!W239+Sport!W241+Közművelődés!Y286+Támogatás!AD253</f>
        <v>0</v>
      </c>
      <c r="X239" s="730">
        <f>Igazgatás!X268+Községgazd!AA252+Vagyongazd!X239+Közút!X239+Sport!X241+Közművelődés!Z286+Támogatás!AE253</f>
        <v>0</v>
      </c>
    </row>
    <row r="240" spans="1:24" s="41" customFormat="1" hidden="1" x14ac:dyDescent="0.25">
      <c r="A240" s="125" t="s">
        <v>300</v>
      </c>
      <c r="B240" s="53" t="s">
        <v>703</v>
      </c>
      <c r="C240" s="898" t="s">
        <v>896</v>
      </c>
      <c r="D240" s="899"/>
      <c r="E240" s="899"/>
      <c r="F240" s="691">
        <f>[2]Igazgatás!F268+[2]Községgazd!F253+[2]Vagyongazd!F240+[2]Közút!F240+[2]Sport!F242+[2]Közművelődés!F275+[2]Támogatás!F252</f>
        <v>0</v>
      </c>
      <c r="G240" s="696"/>
      <c r="H240" s="696"/>
      <c r="I240" s="764">
        <f>[1]Igazgatás!I269+[1]Községgazd!I253+[1]Vagyongazd!I240+[1]Közút!I240+[1]Sport!I242+[1]Közművelődés!I285+[1]Támogatás!I254</f>
        <v>0</v>
      </c>
      <c r="J240" s="256">
        <f>Igazgatás!J269+Községgazd!J253+Vagyongazd!J240+Közút!J240+Sport!J242+Közművelődés!J287+Támogatás!J254</f>
        <v>0</v>
      </c>
      <c r="K240" s="155">
        <f>Igazgatás!K269+Községgazd!K253+Vagyongazd!K240+Közút!K240+Sport!K242+Közművelődés!K287+Támogatás!K254</f>
        <v>0</v>
      </c>
      <c r="L240" s="167">
        <f>Igazgatás!L269+Községgazd!L253+Vagyongazd!L240+Közút!L240+Sport!L242+Közművelődés!L287+Támogatás!L254</f>
        <v>0</v>
      </c>
      <c r="M240" s="76">
        <f>Igazgatás!M269+Községgazd!P253+Vagyongazd!M240+Közút!M240+Sport!M242+Közművelődés!O287+Támogatás!T254</f>
        <v>0</v>
      </c>
      <c r="N240" s="13">
        <f>Igazgatás!N269+Községgazd!Q253+Vagyongazd!N240+Közút!N240+Sport!N242+Közművelődés!P287+Támogatás!U254</f>
        <v>0</v>
      </c>
      <c r="O240" s="13">
        <f>Igazgatás!O269+Községgazd!R253+Vagyongazd!O240+Közút!O240+Sport!O242+Közművelődés!Q287+Támogatás!V254</f>
        <v>0</v>
      </c>
      <c r="P240" s="13">
        <f>Igazgatás!P269+Községgazd!S253+Vagyongazd!P240+Közút!P240+Sport!P242+Közművelődés!R287+Támogatás!W254</f>
        <v>0</v>
      </c>
      <c r="Q240" s="13">
        <f>Igazgatás!Q269+Községgazd!T253+Vagyongazd!Q240+Közút!Q240+Sport!Q242+Közművelődés!S287+Támogatás!X254</f>
        <v>0</v>
      </c>
      <c r="R240" s="81">
        <f>Igazgatás!R269+Községgazd!U253+Vagyongazd!R240+Közút!R240+Sport!R242+Közművelődés!T287+Támogatás!Y254</f>
        <v>0</v>
      </c>
      <c r="S240" s="13">
        <f>Igazgatás!S269+Községgazd!V253+Vagyongazd!S240+Közút!S240+Sport!S242+Közművelődés!U287+Támogatás!Z254</f>
        <v>0</v>
      </c>
      <c r="T240" s="43">
        <f>Igazgatás!T269+Községgazd!W253+Vagyongazd!T240+Közút!T240+Sport!T242+Közművelődés!V287+Támogatás!AA254</f>
        <v>0</v>
      </c>
      <c r="U240" s="81">
        <f>Igazgatás!U269+Községgazd!X253+Vagyongazd!U240+Közút!U240+Sport!U242+Közművelődés!W287+Támogatás!AB254</f>
        <v>0</v>
      </c>
      <c r="V240" s="81">
        <f>Igazgatás!V269+Községgazd!Y253+Vagyongazd!V240+Közút!V240+Sport!V242+Közművelődés!X287+Támogatás!AC254</f>
        <v>0</v>
      </c>
      <c r="W240" s="45">
        <f>Igazgatás!W269+Községgazd!Z253+Vagyongazd!W240+Közút!W240+Sport!W242+Közművelődés!Y287+Támogatás!AD254</f>
        <v>0</v>
      </c>
      <c r="X240" s="730">
        <f>Igazgatás!X269+Községgazd!AA253+Vagyongazd!X240+Közút!X240+Sport!X242+Közművelődés!Z287+Támogatás!AE254</f>
        <v>0</v>
      </c>
    </row>
    <row r="241" spans="1:24" s="41" customFormat="1" hidden="1" x14ac:dyDescent="0.25">
      <c r="A241" s="125" t="s">
        <v>301</v>
      </c>
      <c r="B241" s="53" t="s">
        <v>704</v>
      </c>
      <c r="C241" s="898" t="s">
        <v>897</v>
      </c>
      <c r="D241" s="899"/>
      <c r="E241" s="899"/>
      <c r="F241" s="691">
        <f>[2]Igazgatás!F269+[2]Községgazd!F254+[2]Vagyongazd!F241+[2]Közút!F241+[2]Sport!F243+[2]Közművelődés!F276+[2]Támogatás!F253</f>
        <v>0</v>
      </c>
      <c r="G241" s="696"/>
      <c r="H241" s="696"/>
      <c r="I241" s="764">
        <f>[1]Igazgatás!I270+[1]Községgazd!I254+[1]Vagyongazd!I241+[1]Közút!I241+[1]Sport!I243+[1]Közművelődés!I286+[1]Támogatás!I255</f>
        <v>0</v>
      </c>
      <c r="J241" s="256">
        <f>Igazgatás!J270+Községgazd!J254+Vagyongazd!J241+Közút!J241+Sport!J243+Közművelődés!J288+Támogatás!J255</f>
        <v>0</v>
      </c>
      <c r="K241" s="155">
        <f>Igazgatás!K270+Községgazd!K254+Vagyongazd!K241+Közút!K241+Sport!K243+Közművelődés!K288+Támogatás!K255</f>
        <v>0</v>
      </c>
      <c r="L241" s="167">
        <f>Igazgatás!L270+Községgazd!L254+Vagyongazd!L241+Közút!L241+Sport!L243+Közművelődés!L288+Támogatás!L255</f>
        <v>0</v>
      </c>
      <c r="M241" s="76">
        <f>Igazgatás!M270+Községgazd!P254+Vagyongazd!M241+Közút!M241+Sport!M243+Közművelődés!O288+Támogatás!T255</f>
        <v>0</v>
      </c>
      <c r="N241" s="13">
        <f>Igazgatás!N270+Községgazd!Q254+Vagyongazd!N241+Közút!N241+Sport!N243+Közművelődés!P288+Támogatás!U255</f>
        <v>0</v>
      </c>
      <c r="O241" s="13">
        <f>Igazgatás!O270+Községgazd!R254+Vagyongazd!O241+Közút!O241+Sport!O243+Közművelődés!Q288+Támogatás!V255</f>
        <v>0</v>
      </c>
      <c r="P241" s="13">
        <f>Igazgatás!P270+Községgazd!S254+Vagyongazd!P241+Közút!P241+Sport!P243+Közművelődés!R288+Támogatás!W255</f>
        <v>0</v>
      </c>
      <c r="Q241" s="13">
        <f>Igazgatás!Q270+Községgazd!T254+Vagyongazd!Q241+Közút!Q241+Sport!Q243+Közművelődés!S288+Támogatás!X255</f>
        <v>0</v>
      </c>
      <c r="R241" s="81">
        <f>Igazgatás!R270+Községgazd!U254+Vagyongazd!R241+Közút!R241+Sport!R243+Közművelődés!T288+Támogatás!Y255</f>
        <v>0</v>
      </c>
      <c r="S241" s="13">
        <f>Igazgatás!S270+Községgazd!V254+Vagyongazd!S241+Közút!S241+Sport!S243+Közművelődés!U288+Támogatás!Z255</f>
        <v>0</v>
      </c>
      <c r="T241" s="43">
        <f>Igazgatás!T270+Községgazd!W254+Vagyongazd!T241+Közút!T241+Sport!T243+Közművelődés!V288+Támogatás!AA255</f>
        <v>0</v>
      </c>
      <c r="U241" s="81">
        <f>Igazgatás!U270+Községgazd!X254+Vagyongazd!U241+Közút!U241+Sport!U243+Közművelődés!W288+Támogatás!AB255</f>
        <v>0</v>
      </c>
      <c r="V241" s="81">
        <f>Igazgatás!V270+Községgazd!Y254+Vagyongazd!V241+Közút!V241+Sport!V243+Közművelődés!X288+Támogatás!AC255</f>
        <v>0</v>
      </c>
      <c r="W241" s="45">
        <f>Igazgatás!W270+Községgazd!Z254+Vagyongazd!W241+Közút!W241+Sport!W243+Közművelődés!Y288+Támogatás!AD255</f>
        <v>0</v>
      </c>
      <c r="X241" s="730">
        <f>Igazgatás!X270+Községgazd!AA254+Vagyongazd!X241+Közút!X241+Sport!X243+Közművelődés!Z288+Támogatás!AE255</f>
        <v>0</v>
      </c>
    </row>
    <row r="242" spans="1:24" s="41" customFormat="1" hidden="1" x14ac:dyDescent="0.25">
      <c r="A242" s="125" t="s">
        <v>302</v>
      </c>
      <c r="B242" s="53" t="s">
        <v>705</v>
      </c>
      <c r="C242" s="898" t="s">
        <v>303</v>
      </c>
      <c r="D242" s="899"/>
      <c r="E242" s="899"/>
      <c r="F242" s="691">
        <f>[2]Igazgatás!F270+[2]Községgazd!F255+[2]Vagyongazd!F242+[2]Közút!F242+[2]Sport!F244+[2]Közművelődés!F277+[2]Támogatás!F254</f>
        <v>0</v>
      </c>
      <c r="G242" s="696"/>
      <c r="H242" s="696"/>
      <c r="I242" s="764">
        <f>[1]Igazgatás!I271+[1]Községgazd!I255+[1]Vagyongazd!I242+[1]Közút!I242+[1]Sport!I244+[1]Közművelődés!I287+[1]Támogatás!I256</f>
        <v>0</v>
      </c>
      <c r="J242" s="256">
        <f>Igazgatás!J271+Községgazd!J255+Vagyongazd!J242+Közút!J242+Sport!J244+Közművelődés!J289+Támogatás!J256</f>
        <v>0</v>
      </c>
      <c r="K242" s="155">
        <f>Igazgatás!K271+Községgazd!K255+Vagyongazd!K242+Közút!K242+Sport!K244+Közművelődés!K289+Támogatás!K256</f>
        <v>0</v>
      </c>
      <c r="L242" s="167">
        <f>Igazgatás!L271+Községgazd!L255+Vagyongazd!L242+Közút!L242+Sport!L244+Közművelődés!L289+Támogatás!L256</f>
        <v>0</v>
      </c>
      <c r="M242" s="76">
        <f>Igazgatás!M271+Községgazd!P255+Vagyongazd!M242+Közút!M242+Sport!M244+Közművelődés!O289+Támogatás!T256</f>
        <v>0</v>
      </c>
      <c r="N242" s="13">
        <f>Igazgatás!N271+Községgazd!Q255+Vagyongazd!N242+Közút!N242+Sport!N244+Közművelődés!P289+Támogatás!U256</f>
        <v>0</v>
      </c>
      <c r="O242" s="13">
        <f>Igazgatás!O271+Községgazd!R255+Vagyongazd!O242+Közút!O242+Sport!O244+Közművelődés!Q289+Támogatás!V256</f>
        <v>0</v>
      </c>
      <c r="P242" s="13">
        <f>Igazgatás!P271+Községgazd!S255+Vagyongazd!P242+Közút!P242+Sport!P244+Közművelődés!R289+Támogatás!W256</f>
        <v>0</v>
      </c>
      <c r="Q242" s="13">
        <f>Igazgatás!Q271+Községgazd!T255+Vagyongazd!Q242+Közút!Q242+Sport!Q244+Közművelődés!S289+Támogatás!X256</f>
        <v>0</v>
      </c>
      <c r="R242" s="81">
        <f>Igazgatás!R271+Községgazd!U255+Vagyongazd!R242+Közút!R242+Sport!R244+Közművelődés!T289+Támogatás!Y256</f>
        <v>0</v>
      </c>
      <c r="S242" s="13">
        <f>Igazgatás!S271+Községgazd!V255+Vagyongazd!S242+Közút!S242+Sport!S244+Közművelődés!U289+Támogatás!Z256</f>
        <v>0</v>
      </c>
      <c r="T242" s="43">
        <f>Igazgatás!T271+Községgazd!W255+Vagyongazd!T242+Közút!T242+Sport!T244+Közművelődés!V289+Támogatás!AA256</f>
        <v>0</v>
      </c>
      <c r="U242" s="81">
        <f>Igazgatás!U271+Községgazd!X255+Vagyongazd!U242+Közút!U242+Sport!U244+Közművelődés!W289+Támogatás!AB256</f>
        <v>0</v>
      </c>
      <c r="V242" s="81">
        <f>Igazgatás!V271+Községgazd!Y255+Vagyongazd!V242+Közút!V242+Sport!V244+Közművelődés!X289+Támogatás!AC256</f>
        <v>0</v>
      </c>
      <c r="W242" s="45">
        <f>Igazgatás!W271+Községgazd!Z255+Vagyongazd!W242+Közút!W242+Sport!W244+Közművelődés!Y289+Támogatás!AD256</f>
        <v>0</v>
      </c>
      <c r="X242" s="730">
        <f>Igazgatás!X271+Községgazd!AA255+Vagyongazd!X242+Közút!X242+Sport!X244+Közművelődés!Z289+Támogatás!AE256</f>
        <v>0</v>
      </c>
    </row>
    <row r="243" spans="1:24" s="41" customFormat="1" hidden="1" x14ac:dyDescent="0.25">
      <c r="A243" s="125" t="s">
        <v>898</v>
      </c>
      <c r="B243" s="53" t="s">
        <v>899</v>
      </c>
      <c r="C243" s="898" t="s">
        <v>901</v>
      </c>
      <c r="D243" s="899"/>
      <c r="E243" s="899"/>
      <c r="F243" s="691">
        <f>[2]Igazgatás!F271+[2]Községgazd!F256+[2]Vagyongazd!F243+[2]Közút!F243+[2]Sport!F245+[2]Közművelődés!F278+[2]Támogatás!F255</f>
        <v>0</v>
      </c>
      <c r="G243" s="696"/>
      <c r="H243" s="696"/>
      <c r="I243" s="764">
        <f>[1]Igazgatás!I272+[1]Községgazd!I256+[1]Vagyongazd!I243+[1]Közút!I243+[1]Sport!I245+[1]Közművelődés!I288+[1]Támogatás!I257</f>
        <v>0</v>
      </c>
      <c r="J243" s="256">
        <f>Igazgatás!J272+Községgazd!J256+Vagyongazd!J243+Közút!J243+Sport!J245+Közművelődés!J290+Támogatás!J257</f>
        <v>0</v>
      </c>
      <c r="K243" s="155">
        <f>Igazgatás!K272+Községgazd!K256+Vagyongazd!K243+Közút!K243+Sport!K245+Közművelődés!K290+Támogatás!K257</f>
        <v>0</v>
      </c>
      <c r="L243" s="167">
        <f>Igazgatás!L272+Községgazd!L256+Vagyongazd!L243+Közút!L243+Sport!L245+Közművelődés!L290+Támogatás!L257</f>
        <v>0</v>
      </c>
      <c r="M243" s="76">
        <f>Igazgatás!M272+Községgazd!P256+Vagyongazd!M243+Közút!M243+Sport!M245+Közművelődés!O290+Támogatás!T257</f>
        <v>0</v>
      </c>
      <c r="N243" s="13">
        <f>Igazgatás!N272+Községgazd!Q256+Vagyongazd!N243+Közút!N243+Sport!N245+Közművelődés!P290+Támogatás!U257</f>
        <v>0</v>
      </c>
      <c r="O243" s="13">
        <f>Igazgatás!O272+Községgazd!R256+Vagyongazd!O243+Közút!O243+Sport!O245+Közművelődés!Q290+Támogatás!V257</f>
        <v>0</v>
      </c>
      <c r="P243" s="13">
        <f>Igazgatás!P272+Községgazd!S256+Vagyongazd!P243+Közút!P243+Sport!P245+Közművelődés!R290+Támogatás!W257</f>
        <v>0</v>
      </c>
      <c r="Q243" s="13">
        <f>Igazgatás!Q272+Községgazd!T256+Vagyongazd!Q243+Közút!Q243+Sport!Q245+Közművelődés!S290+Támogatás!X257</f>
        <v>0</v>
      </c>
      <c r="R243" s="81">
        <f>Igazgatás!R272+Községgazd!U256+Vagyongazd!R243+Közút!R243+Sport!R245+Közművelődés!T290+Támogatás!Y257</f>
        <v>0</v>
      </c>
      <c r="S243" s="13">
        <f>Igazgatás!S272+Községgazd!V256+Vagyongazd!S243+Közút!S243+Sport!S245+Közművelődés!U290+Támogatás!Z257</f>
        <v>0</v>
      </c>
      <c r="T243" s="43">
        <f>Igazgatás!T272+Községgazd!W256+Vagyongazd!T243+Közút!T243+Sport!T245+Közművelődés!V290+Támogatás!AA257</f>
        <v>0</v>
      </c>
      <c r="U243" s="81">
        <f>Igazgatás!U272+Községgazd!X256+Vagyongazd!U243+Közút!U243+Sport!U245+Közművelődés!W290+Támogatás!AB257</f>
        <v>0</v>
      </c>
      <c r="V243" s="81">
        <f>Igazgatás!V272+Községgazd!Y256+Vagyongazd!V243+Közút!V243+Sport!V245+Közművelődés!X290+Támogatás!AC257</f>
        <v>0</v>
      </c>
      <c r="W243" s="45">
        <f>Igazgatás!W272+Községgazd!Z256+Vagyongazd!W243+Közút!W243+Sport!W245+Közművelődés!Y290+Támogatás!AD257</f>
        <v>0</v>
      </c>
      <c r="X243" s="730">
        <f>Igazgatás!X272+Községgazd!AA256+Vagyongazd!X243+Közút!X243+Sport!X245+Közművelődés!Z290+Támogatás!AE257</f>
        <v>0</v>
      </c>
    </row>
    <row r="244" spans="1:24" s="41" customFormat="1" hidden="1" x14ac:dyDescent="0.25">
      <c r="A244" s="125"/>
      <c r="B244" s="53" t="s">
        <v>900</v>
      </c>
      <c r="C244" s="898" t="s">
        <v>902</v>
      </c>
      <c r="D244" s="899"/>
      <c r="E244" s="899"/>
      <c r="F244" s="691">
        <f>[2]Igazgatás!F272+[2]Községgazd!F257+[2]Vagyongazd!F244+[2]Közút!F244+[2]Sport!F246+[2]Közművelődés!F279+[2]Támogatás!F256</f>
        <v>0</v>
      </c>
      <c r="G244" s="696"/>
      <c r="H244" s="696"/>
      <c r="I244" s="764">
        <f>[1]Igazgatás!I273+[1]Községgazd!I257+[1]Vagyongazd!I244+[1]Közút!I244+[1]Sport!I246+[1]Közművelődés!I289+[1]Támogatás!I258</f>
        <v>0</v>
      </c>
      <c r="J244" s="256">
        <f>Igazgatás!J273+Községgazd!J257+Vagyongazd!J244+Közút!J244+Sport!J246+Közművelődés!J291+Támogatás!J258</f>
        <v>0</v>
      </c>
      <c r="K244" s="155">
        <f>Igazgatás!K273+Községgazd!K257+Vagyongazd!K244+Közút!K244+Sport!K246+Közművelődés!K291+Támogatás!K258</f>
        <v>0</v>
      </c>
      <c r="L244" s="167">
        <f>Igazgatás!L273+Községgazd!L257+Vagyongazd!L244+Közút!L244+Sport!L246+Közművelődés!L291+Támogatás!L258</f>
        <v>0</v>
      </c>
      <c r="M244" s="76">
        <f>Igazgatás!M273+Községgazd!P257+Vagyongazd!M244+Közút!M244+Sport!M246+Közművelődés!O291+Támogatás!T258</f>
        <v>0</v>
      </c>
      <c r="N244" s="13">
        <f>Igazgatás!N273+Községgazd!Q257+Vagyongazd!N244+Közút!N244+Sport!N246+Közművelődés!P291+Támogatás!U258</f>
        <v>0</v>
      </c>
      <c r="O244" s="13">
        <f>Igazgatás!O273+Községgazd!R257+Vagyongazd!O244+Közút!O244+Sport!O246+Közművelődés!Q291+Támogatás!V258</f>
        <v>0</v>
      </c>
      <c r="P244" s="13">
        <f>Igazgatás!P273+Községgazd!S257+Vagyongazd!P244+Közút!P244+Sport!P246+Közművelődés!R291+Támogatás!W258</f>
        <v>0</v>
      </c>
      <c r="Q244" s="13">
        <f>Igazgatás!Q273+Községgazd!T257+Vagyongazd!Q244+Közút!Q244+Sport!Q246+Közművelődés!S291+Támogatás!X258</f>
        <v>0</v>
      </c>
      <c r="R244" s="81">
        <f>Igazgatás!R273+Községgazd!U257+Vagyongazd!R244+Közút!R244+Sport!R246+Közművelődés!T291+Támogatás!Y258</f>
        <v>0</v>
      </c>
      <c r="S244" s="13">
        <f>Igazgatás!S273+Községgazd!V257+Vagyongazd!S244+Közút!S244+Sport!S246+Közművelődés!U291+Támogatás!Z258</f>
        <v>0</v>
      </c>
      <c r="T244" s="43">
        <f>Igazgatás!T273+Községgazd!W257+Vagyongazd!T244+Közút!T244+Sport!T246+Közművelődés!V291+Támogatás!AA258</f>
        <v>0</v>
      </c>
      <c r="U244" s="81">
        <f>Igazgatás!U273+Községgazd!X257+Vagyongazd!U244+Közút!U244+Sport!U246+Közművelődés!W291+Támogatás!AB258</f>
        <v>0</v>
      </c>
      <c r="V244" s="81">
        <f>Igazgatás!V273+Községgazd!Y257+Vagyongazd!V244+Közút!V244+Sport!V246+Közművelődés!X291+Támogatás!AC258</f>
        <v>0</v>
      </c>
      <c r="W244" s="45">
        <f>Igazgatás!W273+Községgazd!Z257+Vagyongazd!W244+Közút!W244+Sport!W246+Közművelődés!Y291+Támogatás!AD258</f>
        <v>0</v>
      </c>
      <c r="X244" s="730">
        <f>Igazgatás!X273+Községgazd!AA257+Vagyongazd!X244+Közút!X244+Sport!X246+Közművelődés!Z291+Támogatás!AE258</f>
        <v>0</v>
      </c>
    </row>
    <row r="245" spans="1:24" s="208" customFormat="1" hidden="1" x14ac:dyDescent="0.25">
      <c r="A245" s="125" t="s">
        <v>904</v>
      </c>
      <c r="B245" s="188" t="s">
        <v>903</v>
      </c>
      <c r="C245" s="197"/>
      <c r="D245" s="883" t="s">
        <v>907</v>
      </c>
      <c r="E245" s="883"/>
      <c r="F245" s="690">
        <f>[2]Igazgatás!F273+[2]Községgazd!F258+[2]Vagyongazd!F245+[2]Közút!F245+[2]Sport!F247+[2]Közművelődés!F280+[2]Támogatás!F257</f>
        <v>0</v>
      </c>
      <c r="G245" s="705"/>
      <c r="H245" s="705"/>
      <c r="I245" s="762">
        <f>[1]Igazgatás!I274+[1]Községgazd!I258+[1]Vagyongazd!I245+[1]Közút!I245+[1]Sport!I247+[1]Közművelődés!I290+[1]Támogatás!I259</f>
        <v>0</v>
      </c>
      <c r="J245" s="269">
        <f>Igazgatás!J274+Községgazd!J258+Vagyongazd!J245+Közút!J245+Sport!J247+Közművelődés!J292+Támogatás!J259</f>
        <v>0</v>
      </c>
      <c r="K245" s="189">
        <f>Igazgatás!K274+Községgazd!K258+Vagyongazd!K245+Közút!K245+Sport!K247+Közművelődés!K292+Támogatás!K259</f>
        <v>0</v>
      </c>
      <c r="L245" s="190">
        <f>Igazgatás!L274+Községgazd!L258+Vagyongazd!L245+Közút!L245+Sport!L247+Közművelődés!L292+Támogatás!L259</f>
        <v>0</v>
      </c>
      <c r="M245" s="198">
        <f>Igazgatás!M274+Községgazd!P258+Vagyongazd!M245+Közút!M245+Sport!M247+Közművelődés!O292+Támogatás!T259</f>
        <v>0</v>
      </c>
      <c r="N245" s="192">
        <f>Igazgatás!N274+Községgazd!Q258+Vagyongazd!N245+Közút!N245+Sport!N247+Közművelődés!P292+Támogatás!U259</f>
        <v>0</v>
      </c>
      <c r="O245" s="192">
        <f>Igazgatás!O274+Községgazd!R258+Vagyongazd!O245+Közút!O245+Sport!O247+Közművelődés!Q292+Támogatás!V259</f>
        <v>0</v>
      </c>
      <c r="P245" s="192">
        <f>Igazgatás!P274+Községgazd!S258+Vagyongazd!P245+Közút!P245+Sport!P247+Közművelődés!R292+Támogatás!W259</f>
        <v>0</v>
      </c>
      <c r="Q245" s="192">
        <f>Igazgatás!Q274+Községgazd!T258+Vagyongazd!Q245+Közút!Q245+Sport!Q247+Közművelődés!S292+Támogatás!X259</f>
        <v>0</v>
      </c>
      <c r="R245" s="193">
        <f>Igazgatás!R274+Községgazd!U258+Vagyongazd!R245+Közút!R245+Sport!R247+Közművelődés!T292+Támogatás!Y259</f>
        <v>0</v>
      </c>
      <c r="S245" s="192">
        <f>Igazgatás!S274+Községgazd!V258+Vagyongazd!S245+Közút!S245+Sport!S247+Közművelődés!U292+Támogatás!Z259</f>
        <v>0</v>
      </c>
      <c r="T245" s="191">
        <f>Igazgatás!T274+Községgazd!W258+Vagyongazd!T245+Közút!T245+Sport!T247+Közművelődés!V292+Támogatás!AA259</f>
        <v>0</v>
      </c>
      <c r="U245" s="193">
        <f>Igazgatás!U274+Községgazd!X258+Vagyongazd!U245+Közút!U245+Sport!U247+Közművelődés!W292+Támogatás!AB259</f>
        <v>0</v>
      </c>
      <c r="V245" s="193">
        <f>Igazgatás!V274+Községgazd!Y258+Vagyongazd!V245+Közút!V245+Sport!V247+Közművelődés!X292+Támogatás!AC259</f>
        <v>0</v>
      </c>
      <c r="W245" s="194">
        <f>Igazgatás!W274+Községgazd!Z258+Vagyongazd!W245+Közút!W245+Sport!W247+Közművelődés!Y292+Támogatás!AD259</f>
        <v>0</v>
      </c>
      <c r="X245" s="646">
        <f>Igazgatás!X274+Községgazd!AA258+Vagyongazd!X245+Közút!X245+Sport!X247+Közművelődés!Z292+Támogatás!AE259</f>
        <v>0</v>
      </c>
    </row>
    <row r="246" spans="1:24" s="208" customFormat="1" hidden="1" x14ac:dyDescent="0.25">
      <c r="A246" s="125" t="s">
        <v>905</v>
      </c>
      <c r="B246" s="188" t="s">
        <v>906</v>
      </c>
      <c r="C246" s="197"/>
      <c r="D246" s="883" t="s">
        <v>908</v>
      </c>
      <c r="E246" s="883"/>
      <c r="F246" s="690">
        <f>[2]Igazgatás!F274+[2]Községgazd!F259+[2]Vagyongazd!F246+[2]Közút!F246+[2]Sport!F248+[2]Közművelődés!F281+[2]Támogatás!F258</f>
        <v>0</v>
      </c>
      <c r="G246" s="705"/>
      <c r="H246" s="705"/>
      <c r="I246" s="762">
        <f>[1]Igazgatás!I275+[1]Községgazd!I259+[1]Vagyongazd!I246+[1]Közút!I246+[1]Sport!I248+[1]Közművelődés!I291+[1]Támogatás!I260</f>
        <v>0</v>
      </c>
      <c r="J246" s="269">
        <f>Igazgatás!J275+Községgazd!J259+Vagyongazd!J246+Közút!J246+Sport!J248+Közművelődés!J293+Támogatás!J260</f>
        <v>0</v>
      </c>
      <c r="K246" s="189">
        <f>Igazgatás!K275+Községgazd!K259+Vagyongazd!K246+Közút!K246+Sport!K248+Közművelődés!K293+Támogatás!K260</f>
        <v>0</v>
      </c>
      <c r="L246" s="190">
        <f>Igazgatás!L275+Községgazd!L259+Vagyongazd!L246+Közút!L246+Sport!L248+Közművelődés!L293+Támogatás!L260</f>
        <v>0</v>
      </c>
      <c r="M246" s="198">
        <f>Igazgatás!M275+Községgazd!P259+Vagyongazd!M246+Közút!M246+Sport!M248+Közművelődés!O293+Támogatás!T260</f>
        <v>0</v>
      </c>
      <c r="N246" s="192">
        <f>Igazgatás!N275+Községgazd!Q259+Vagyongazd!N246+Közút!N246+Sport!N248+Közművelődés!P293+Támogatás!U260</f>
        <v>0</v>
      </c>
      <c r="O246" s="192">
        <f>Igazgatás!O275+Községgazd!R259+Vagyongazd!O246+Közút!O246+Sport!O248+Közművelődés!Q293+Támogatás!V260</f>
        <v>0</v>
      </c>
      <c r="P246" s="192">
        <f>Igazgatás!P275+Községgazd!S259+Vagyongazd!P246+Közút!P246+Sport!P248+Közművelődés!R293+Támogatás!W260</f>
        <v>0</v>
      </c>
      <c r="Q246" s="192">
        <f>Igazgatás!Q275+Községgazd!T259+Vagyongazd!Q246+Közút!Q246+Sport!Q248+Közművelődés!S293+Támogatás!X260</f>
        <v>0</v>
      </c>
      <c r="R246" s="193">
        <f>Igazgatás!R275+Községgazd!U259+Vagyongazd!R246+Közút!R246+Sport!R248+Közművelődés!T293+Támogatás!Y260</f>
        <v>0</v>
      </c>
      <c r="S246" s="192">
        <f>Igazgatás!S275+Községgazd!V259+Vagyongazd!S246+Közút!S246+Sport!S248+Közművelődés!U293+Támogatás!Z260</f>
        <v>0</v>
      </c>
      <c r="T246" s="191">
        <f>Igazgatás!T275+Községgazd!W259+Vagyongazd!T246+Közút!T246+Sport!T248+Közművelődés!V293+Támogatás!AA260</f>
        <v>0</v>
      </c>
      <c r="U246" s="193">
        <f>Igazgatás!U275+Községgazd!X259+Vagyongazd!U246+Közút!U246+Sport!U248+Közművelődés!W293+Támogatás!AB260</f>
        <v>0</v>
      </c>
      <c r="V246" s="193">
        <f>Igazgatás!V275+Községgazd!Y259+Vagyongazd!V246+Közút!V246+Sport!V248+Közművelődés!X293+Támogatás!AC260</f>
        <v>0</v>
      </c>
      <c r="W246" s="194">
        <f>Igazgatás!W275+Községgazd!Z259+Vagyongazd!W246+Közút!W246+Sport!W248+Közművelődés!Y293+Támogatás!AD260</f>
        <v>0</v>
      </c>
      <c r="X246" s="646">
        <f>Igazgatás!X275+Községgazd!AA259+Vagyongazd!X246+Közút!X246+Sport!X248+Közművelődés!Z293+Támogatás!AE260</f>
        <v>0</v>
      </c>
    </row>
    <row r="247" spans="1:24" hidden="1" x14ac:dyDescent="0.25">
      <c r="B247" s="91" t="s">
        <v>709</v>
      </c>
      <c r="C247" s="873" t="s">
        <v>304</v>
      </c>
      <c r="D247" s="874"/>
      <c r="E247" s="874"/>
      <c r="F247" s="688">
        <f>[2]Igazgatás!F275+[2]Községgazd!F260+[2]Vagyongazd!F247+[2]Közút!F247+[2]Sport!F249+[2]Közművelődés!F282+[2]Támogatás!F259</f>
        <v>0</v>
      </c>
      <c r="G247" s="703"/>
      <c r="H247" s="703"/>
      <c r="I247" s="763">
        <f>[1]Igazgatás!I276+[1]Községgazd!I260+[1]Vagyongazd!I247+[1]Közút!I247+[1]Sport!I249+[1]Közművelődés!I292+[1]Támogatás!I261</f>
        <v>0</v>
      </c>
      <c r="J247" s="250">
        <f>Igazgatás!J276+Községgazd!J260+Vagyongazd!J247+Közút!J247+Sport!J249+Közművelődés!J294+Támogatás!J261</f>
        <v>0</v>
      </c>
      <c r="K247" s="149">
        <f>Igazgatás!K276+Községgazd!K260+Vagyongazd!K247+Közút!K247+Sport!K249+Közművelődés!K294+Támogatás!K261</f>
        <v>0</v>
      </c>
      <c r="L247" s="165">
        <f>Igazgatás!L276+Községgazd!L260+Vagyongazd!L247+Közút!L247+Sport!L249+Közművelődés!L294+Támogatás!L261</f>
        <v>0</v>
      </c>
      <c r="M247" s="93">
        <f>Igazgatás!M276+Községgazd!P260+Vagyongazd!M247+Közút!M247+Sport!M249+Közművelődés!O294+Támogatás!T261</f>
        <v>0</v>
      </c>
      <c r="N247" s="94">
        <f>Igazgatás!N276+Községgazd!Q260+Vagyongazd!N247+Közút!N247+Sport!N249+Közművelődés!P294+Támogatás!U261</f>
        <v>0</v>
      </c>
      <c r="O247" s="94">
        <f>Igazgatás!O276+Községgazd!R260+Vagyongazd!O247+Közút!O247+Sport!O249+Közművelődés!Q294+Támogatás!V261</f>
        <v>0</v>
      </c>
      <c r="P247" s="94">
        <f>Igazgatás!P276+Községgazd!S260+Vagyongazd!P247+Közút!P247+Sport!P249+Közművelődés!R294+Támogatás!W261</f>
        <v>0</v>
      </c>
      <c r="Q247" s="94">
        <f>Igazgatás!Q276+Községgazd!T260+Vagyongazd!Q247+Közút!Q247+Sport!Q249+Közművelődés!S294+Támogatás!X261</f>
        <v>0</v>
      </c>
      <c r="R247" s="97">
        <f>Igazgatás!R276+Községgazd!U260+Vagyongazd!R247+Közút!R247+Sport!R249+Közművelődés!T294+Támogatás!Y261</f>
        <v>0</v>
      </c>
      <c r="S247" s="94">
        <f>Igazgatás!S276+Községgazd!V260+Vagyongazd!S247+Közút!S247+Sport!S249+Közművelődés!U294+Támogatás!Z261</f>
        <v>0</v>
      </c>
      <c r="T247" s="96">
        <f>Igazgatás!T276+Községgazd!W260+Vagyongazd!T247+Közút!T247+Sport!T249+Közművelődés!V294+Támogatás!AA261</f>
        <v>0</v>
      </c>
      <c r="U247" s="97">
        <f>Igazgatás!U276+Községgazd!X260+Vagyongazd!U247+Közút!U247+Sport!U249+Közművelődés!W294+Támogatás!AB261</f>
        <v>0</v>
      </c>
      <c r="V247" s="97">
        <f>Igazgatás!V276+Községgazd!Y260+Vagyongazd!V247+Közút!V247+Sport!V249+Közművelődés!X294+Támogatás!AC261</f>
        <v>0</v>
      </c>
      <c r="W247" s="98">
        <f>Igazgatás!W276+Községgazd!Z260+Vagyongazd!W247+Közút!W247+Sport!W249+Közművelődés!Y294+Támogatás!AD261</f>
        <v>0</v>
      </c>
      <c r="X247" s="731">
        <f>Igazgatás!X276+Községgazd!AA260+Vagyongazd!X247+Közút!X247+Sport!X249+Közművelődés!Z294+Támogatás!AE261</f>
        <v>0</v>
      </c>
    </row>
    <row r="248" spans="1:24" s="41" customFormat="1" hidden="1" x14ac:dyDescent="0.25">
      <c r="A248" s="125" t="s">
        <v>305</v>
      </c>
      <c r="B248" s="195" t="s">
        <v>710</v>
      </c>
      <c r="C248" s="903" t="s">
        <v>385</v>
      </c>
      <c r="D248" s="904"/>
      <c r="E248" s="904"/>
      <c r="F248" s="695">
        <f>[2]Igazgatás!F276+[2]Községgazd!F261+[2]Vagyongazd!F248+[2]Közút!F248+[2]Sport!F250+[2]Közművelődés!F283+[2]Támogatás!F260</f>
        <v>0</v>
      </c>
      <c r="G248" s="697"/>
      <c r="H248" s="697"/>
      <c r="I248" s="769">
        <f>[1]Igazgatás!I277+[1]Községgazd!I261+[1]Vagyongazd!I248+[1]Közút!I248+[1]Sport!I250+[1]Közművelődés!I293+[1]Támogatás!I262</f>
        <v>0</v>
      </c>
      <c r="J248" s="270">
        <f>Igazgatás!J277+Községgazd!J261+Vagyongazd!J248+Közút!J248+Sport!J250+Közművelődés!J295+Támogatás!J262</f>
        <v>0</v>
      </c>
      <c r="K248" s="196">
        <f>Igazgatás!K277+Községgazd!K261+Vagyongazd!K248+Közút!K248+Sport!K250+Közművelődés!K295+Támogatás!K262</f>
        <v>0</v>
      </c>
      <c r="L248" s="210">
        <f>Igazgatás!L277+Községgazd!L261+Vagyongazd!L248+Közút!L248+Sport!L250+Közművelődés!L295+Támogatás!L262</f>
        <v>0</v>
      </c>
      <c r="M248" s="211">
        <f>Igazgatás!M277+Községgazd!P261+Vagyongazd!M248+Közút!M248+Sport!M250+Közművelődés!O295+Támogatás!T262</f>
        <v>0</v>
      </c>
      <c r="N248" s="212">
        <f>Igazgatás!N277+Községgazd!Q261+Vagyongazd!N248+Közút!N248+Sport!N250+Közművelődés!P295+Támogatás!U262</f>
        <v>0</v>
      </c>
      <c r="O248" s="212">
        <f>Igazgatás!O277+Községgazd!R261+Vagyongazd!O248+Közút!O248+Sport!O250+Közművelődés!Q295+Támogatás!V262</f>
        <v>0</v>
      </c>
      <c r="P248" s="212">
        <f>Igazgatás!P277+Községgazd!S261+Vagyongazd!P248+Közút!P248+Sport!P250+Közművelődés!R295+Támogatás!W262</f>
        <v>0</v>
      </c>
      <c r="Q248" s="212">
        <f>Igazgatás!Q277+Községgazd!T261+Vagyongazd!Q248+Közút!Q248+Sport!Q250+Közművelődés!S295+Támogatás!X262</f>
        <v>0</v>
      </c>
      <c r="R248" s="215">
        <f>Igazgatás!R277+Községgazd!U261+Vagyongazd!R248+Közút!R248+Sport!R250+Közművelődés!T295+Támogatás!Y262</f>
        <v>0</v>
      </c>
      <c r="S248" s="212">
        <f>Igazgatás!S277+Községgazd!V261+Vagyongazd!S248+Közút!S248+Sport!S250+Közművelődés!U295+Támogatás!Z262</f>
        <v>0</v>
      </c>
      <c r="T248" s="214">
        <f>Igazgatás!T277+Községgazd!W261+Vagyongazd!T248+Közút!T248+Sport!T250+Közművelődés!V295+Támogatás!AA262</f>
        <v>0</v>
      </c>
      <c r="U248" s="215">
        <f>Igazgatás!U277+Községgazd!X261+Vagyongazd!U248+Közút!U248+Sport!U250+Közművelődés!W295+Támogatás!AB262</f>
        <v>0</v>
      </c>
      <c r="V248" s="215">
        <f>Igazgatás!V277+Községgazd!Y261+Vagyongazd!V248+Közút!V248+Sport!V250+Közművelődés!X295+Támogatás!AC262</f>
        <v>0</v>
      </c>
      <c r="W248" s="213">
        <f>Igazgatás!W277+Községgazd!Z261+Vagyongazd!W248+Közút!W248+Sport!W250+Közművelődés!Y295+Támogatás!AD262</f>
        <v>0</v>
      </c>
      <c r="X248" s="738">
        <f>Igazgatás!X277+Községgazd!AA261+Vagyongazd!X248+Közút!X248+Sport!X250+Közművelődés!Z295+Támogatás!AE262</f>
        <v>0</v>
      </c>
    </row>
    <row r="249" spans="1:24" s="41" customFormat="1" hidden="1" x14ac:dyDescent="0.25">
      <c r="A249" s="125" t="s">
        <v>306</v>
      </c>
      <c r="B249" s="195" t="s">
        <v>711</v>
      </c>
      <c r="C249" s="903" t="s">
        <v>386</v>
      </c>
      <c r="D249" s="904"/>
      <c r="E249" s="904"/>
      <c r="F249" s="695">
        <f>[2]Igazgatás!F277+[2]Községgazd!F262+[2]Vagyongazd!F249+[2]Közút!F249+[2]Sport!F251+[2]Közművelődés!F284+[2]Támogatás!F261</f>
        <v>0</v>
      </c>
      <c r="G249" s="697"/>
      <c r="H249" s="697"/>
      <c r="I249" s="769">
        <f>[1]Igazgatás!I278+[1]Községgazd!I262+[1]Vagyongazd!I249+[1]Közút!I249+[1]Sport!I251+[1]Közművelődés!I294+[1]Támogatás!I263</f>
        <v>0</v>
      </c>
      <c r="J249" s="270">
        <f>Igazgatás!J278+Községgazd!J262+Vagyongazd!J249+Közút!J249+Sport!J251+Közművelődés!J296+Támogatás!J263</f>
        <v>0</v>
      </c>
      <c r="K249" s="196">
        <f>Igazgatás!K278+Községgazd!K262+Vagyongazd!K249+Közút!K249+Sport!K251+Közművelődés!K296+Támogatás!K263</f>
        <v>0</v>
      </c>
      <c r="L249" s="210">
        <f>Igazgatás!L278+Községgazd!L262+Vagyongazd!L249+Közút!L249+Sport!L251+Közművelődés!L296+Támogatás!L263</f>
        <v>0</v>
      </c>
      <c r="M249" s="211">
        <f>Igazgatás!M278+Községgazd!P262+Vagyongazd!M249+Közút!M249+Sport!M251+Közművelődés!O296+Támogatás!T263</f>
        <v>0</v>
      </c>
      <c r="N249" s="212">
        <f>Igazgatás!N278+Községgazd!Q262+Vagyongazd!N249+Közút!N249+Sport!N251+Közművelődés!P296+Támogatás!U263</f>
        <v>0</v>
      </c>
      <c r="O249" s="212">
        <f>Igazgatás!O278+Községgazd!R262+Vagyongazd!O249+Közút!O249+Sport!O251+Közművelődés!Q296+Támogatás!V263</f>
        <v>0</v>
      </c>
      <c r="P249" s="212">
        <f>Igazgatás!P278+Községgazd!S262+Vagyongazd!P249+Közút!P249+Sport!P251+Közművelődés!R296+Támogatás!W263</f>
        <v>0</v>
      </c>
      <c r="Q249" s="212">
        <f>Igazgatás!Q278+Községgazd!T262+Vagyongazd!Q249+Közút!Q249+Sport!Q251+Közművelődés!S296+Támogatás!X263</f>
        <v>0</v>
      </c>
      <c r="R249" s="215">
        <f>Igazgatás!R278+Községgazd!U262+Vagyongazd!R249+Közút!R249+Sport!R251+Közművelődés!T296+Támogatás!Y263</f>
        <v>0</v>
      </c>
      <c r="S249" s="212">
        <f>Igazgatás!S278+Községgazd!V262+Vagyongazd!S249+Közút!S249+Sport!S251+Közművelődés!U296+Támogatás!Z263</f>
        <v>0</v>
      </c>
      <c r="T249" s="214">
        <f>Igazgatás!T278+Községgazd!W262+Vagyongazd!T249+Közút!T249+Sport!T251+Közművelődés!V296+Támogatás!AA263</f>
        <v>0</v>
      </c>
      <c r="U249" s="215">
        <f>Igazgatás!U278+Községgazd!X262+Vagyongazd!U249+Közút!U249+Sport!U251+Közművelődés!W296+Támogatás!AB263</f>
        <v>0</v>
      </c>
      <c r="V249" s="215">
        <f>Igazgatás!V278+Községgazd!Y262+Vagyongazd!V249+Közút!V249+Sport!V251+Közművelődés!X296+Támogatás!AC263</f>
        <v>0</v>
      </c>
      <c r="W249" s="213">
        <f>Igazgatás!W278+Községgazd!Z262+Vagyongazd!W249+Közút!W249+Sport!W251+Közművelődés!Y296+Támogatás!AD263</f>
        <v>0</v>
      </c>
      <c r="X249" s="738">
        <f>Igazgatás!X278+Községgazd!AA262+Vagyongazd!X249+Közút!X249+Sport!X251+Közművelődés!Z296+Támogatás!AE263</f>
        <v>0</v>
      </c>
    </row>
    <row r="250" spans="1:24" s="41" customFormat="1" hidden="1" x14ac:dyDescent="0.25">
      <c r="A250" s="125" t="s">
        <v>307</v>
      </c>
      <c r="B250" s="195" t="s">
        <v>712</v>
      </c>
      <c r="C250" s="903" t="s">
        <v>308</v>
      </c>
      <c r="D250" s="904"/>
      <c r="E250" s="904"/>
      <c r="F250" s="695">
        <f>[2]Igazgatás!F278+[2]Községgazd!F263+[2]Vagyongazd!F250+[2]Közút!F250+[2]Sport!F252+[2]Közművelődés!F285+[2]Támogatás!F262</f>
        <v>0</v>
      </c>
      <c r="G250" s="697"/>
      <c r="H250" s="697"/>
      <c r="I250" s="769">
        <f>[1]Igazgatás!I279+[1]Községgazd!I263+[1]Vagyongazd!I250+[1]Közút!I250+[1]Sport!I252+[1]Közművelődés!I295+[1]Támogatás!I264</f>
        <v>0</v>
      </c>
      <c r="J250" s="270">
        <f>Igazgatás!J279+Községgazd!J263+Vagyongazd!J250+Közút!J250+Sport!J252+Közművelődés!J297+Támogatás!J264</f>
        <v>0</v>
      </c>
      <c r="K250" s="196">
        <f>Igazgatás!K279+Községgazd!K263+Vagyongazd!K250+Közút!K250+Sport!K252+Közművelődés!K297+Támogatás!K264</f>
        <v>0</v>
      </c>
      <c r="L250" s="210">
        <f>Igazgatás!L279+Községgazd!L263+Vagyongazd!L250+Közút!L250+Sport!L252+Közművelődés!L297+Támogatás!L264</f>
        <v>0</v>
      </c>
      <c r="M250" s="211">
        <f>Igazgatás!M279+Községgazd!P263+Vagyongazd!M250+Közút!M250+Sport!M252+Közművelődés!O297+Támogatás!T264</f>
        <v>0</v>
      </c>
      <c r="N250" s="212">
        <f>Igazgatás!N279+Községgazd!Q263+Vagyongazd!N250+Közút!N250+Sport!N252+Közművelődés!P297+Támogatás!U264</f>
        <v>0</v>
      </c>
      <c r="O250" s="212">
        <f>Igazgatás!O279+Községgazd!R263+Vagyongazd!O250+Közút!O250+Sport!O252+Közművelődés!Q297+Támogatás!V264</f>
        <v>0</v>
      </c>
      <c r="P250" s="212">
        <f>Igazgatás!P279+Községgazd!S263+Vagyongazd!P250+Közút!P250+Sport!P252+Közművelődés!R297+Támogatás!W264</f>
        <v>0</v>
      </c>
      <c r="Q250" s="212">
        <f>Igazgatás!Q279+Községgazd!T263+Vagyongazd!Q250+Közút!Q250+Sport!Q252+Közművelődés!S297+Támogatás!X264</f>
        <v>0</v>
      </c>
      <c r="R250" s="215">
        <f>Igazgatás!R279+Községgazd!U263+Vagyongazd!R250+Közút!R250+Sport!R252+Közművelődés!T297+Támogatás!Y264</f>
        <v>0</v>
      </c>
      <c r="S250" s="212">
        <f>Igazgatás!S279+Községgazd!V263+Vagyongazd!S250+Közút!S250+Sport!S252+Közművelődés!U297+Támogatás!Z264</f>
        <v>0</v>
      </c>
      <c r="T250" s="214">
        <f>Igazgatás!T279+Községgazd!W263+Vagyongazd!T250+Közút!T250+Sport!T252+Közművelődés!V297+Támogatás!AA264</f>
        <v>0</v>
      </c>
      <c r="U250" s="215">
        <f>Igazgatás!U279+Községgazd!X263+Vagyongazd!U250+Közút!U250+Sport!U252+Közművelődés!W297+Támogatás!AB264</f>
        <v>0</v>
      </c>
      <c r="V250" s="215">
        <f>Igazgatás!V279+Községgazd!Y263+Vagyongazd!V250+Közút!V250+Sport!V252+Közművelődés!X297+Támogatás!AC264</f>
        <v>0</v>
      </c>
      <c r="W250" s="213">
        <f>Igazgatás!W279+Községgazd!Z263+Vagyongazd!W250+Közút!W250+Sport!W252+Közművelődés!Y297+Támogatás!AD264</f>
        <v>0</v>
      </c>
      <c r="X250" s="738">
        <f>Igazgatás!X279+Községgazd!AA263+Vagyongazd!X250+Közút!X250+Sport!X252+Közművelődés!Z297+Támogatás!AE264</f>
        <v>0</v>
      </c>
    </row>
    <row r="251" spans="1:24" s="41" customFormat="1" hidden="1" x14ac:dyDescent="0.25">
      <c r="A251" s="125" t="s">
        <v>309</v>
      </c>
      <c r="B251" s="195" t="s">
        <v>713</v>
      </c>
      <c r="C251" s="903" t="s">
        <v>310</v>
      </c>
      <c r="D251" s="904"/>
      <c r="E251" s="904"/>
      <c r="F251" s="695">
        <f>[2]Igazgatás!F279+[2]Községgazd!F264+[2]Vagyongazd!F251+[2]Közút!F251+[2]Sport!F253+[2]Közművelődés!F286+[2]Támogatás!F263</f>
        <v>0</v>
      </c>
      <c r="G251" s="697"/>
      <c r="H251" s="697"/>
      <c r="I251" s="769">
        <f>[1]Igazgatás!I280+[1]Községgazd!I264+[1]Vagyongazd!I251+[1]Közút!I251+[1]Sport!I253+[1]Közművelődés!I296+[1]Támogatás!I265</f>
        <v>0</v>
      </c>
      <c r="J251" s="270">
        <f>Igazgatás!J280+Községgazd!J264+Vagyongazd!J251+Közút!J251+Sport!J253+Közművelődés!J298+Támogatás!J265</f>
        <v>0</v>
      </c>
      <c r="K251" s="196">
        <f>Igazgatás!K280+Községgazd!K264+Vagyongazd!K251+Közút!K251+Sport!K253+Közművelődés!K298+Támogatás!K265</f>
        <v>0</v>
      </c>
      <c r="L251" s="210">
        <f>Igazgatás!L280+Községgazd!L264+Vagyongazd!L251+Közút!L251+Sport!L253+Közművelődés!L298+Támogatás!L265</f>
        <v>0</v>
      </c>
      <c r="M251" s="211">
        <f>Igazgatás!M280+Községgazd!P264+Vagyongazd!M251+Közút!M251+Sport!M253+Közművelődés!O298+Támogatás!T265</f>
        <v>0</v>
      </c>
      <c r="N251" s="212">
        <f>Igazgatás!N280+Községgazd!Q264+Vagyongazd!N251+Közút!N251+Sport!N253+Közművelődés!P298+Támogatás!U265</f>
        <v>0</v>
      </c>
      <c r="O251" s="212">
        <f>Igazgatás!O280+Községgazd!R264+Vagyongazd!O251+Közút!O251+Sport!O253+Közművelődés!Q298+Támogatás!V265</f>
        <v>0</v>
      </c>
      <c r="P251" s="212">
        <f>Igazgatás!P280+Községgazd!S264+Vagyongazd!P251+Közút!P251+Sport!P253+Közművelődés!R298+Támogatás!W265</f>
        <v>0</v>
      </c>
      <c r="Q251" s="212">
        <f>Igazgatás!Q280+Községgazd!T264+Vagyongazd!Q251+Közút!Q251+Sport!Q253+Közművelődés!S298+Támogatás!X265</f>
        <v>0</v>
      </c>
      <c r="R251" s="215">
        <f>Igazgatás!R280+Községgazd!U264+Vagyongazd!R251+Közút!R251+Sport!R253+Közművelődés!T298+Támogatás!Y265</f>
        <v>0</v>
      </c>
      <c r="S251" s="212">
        <f>Igazgatás!S280+Községgazd!V264+Vagyongazd!S251+Közút!S251+Sport!S253+Közművelődés!U298+Támogatás!Z265</f>
        <v>0</v>
      </c>
      <c r="T251" s="214">
        <f>Igazgatás!T280+Községgazd!W264+Vagyongazd!T251+Közút!T251+Sport!T253+Közművelődés!V298+Támogatás!AA265</f>
        <v>0</v>
      </c>
      <c r="U251" s="215">
        <f>Igazgatás!U280+Községgazd!X264+Vagyongazd!U251+Közút!U251+Sport!U253+Közművelődés!W298+Támogatás!AB265</f>
        <v>0</v>
      </c>
      <c r="V251" s="215">
        <f>Igazgatás!V280+Községgazd!Y264+Vagyongazd!V251+Közút!V251+Sport!V253+Közművelődés!X298+Támogatás!AC265</f>
        <v>0</v>
      </c>
      <c r="W251" s="213">
        <f>Igazgatás!W280+Községgazd!Z264+Vagyongazd!W251+Közút!W251+Sport!W253+Közművelődés!Y298+Támogatás!AD265</f>
        <v>0</v>
      </c>
      <c r="X251" s="738">
        <f>Igazgatás!X280+Községgazd!AA264+Vagyongazd!X251+Közút!X251+Sport!X253+Közművelődés!Z298+Támogatás!AE265</f>
        <v>0</v>
      </c>
    </row>
    <row r="252" spans="1:24" s="41" customFormat="1" hidden="1" x14ac:dyDescent="0.25">
      <c r="A252" s="125" t="s">
        <v>311</v>
      </c>
      <c r="B252" s="195" t="s">
        <v>714</v>
      </c>
      <c r="C252" s="903" t="s">
        <v>387</v>
      </c>
      <c r="D252" s="904"/>
      <c r="E252" s="904"/>
      <c r="F252" s="695">
        <f>[2]Igazgatás!F280+[2]Községgazd!F265+[2]Vagyongazd!F252+[2]Közút!F252+[2]Sport!F254+[2]Közművelődés!F287+[2]Támogatás!F264</f>
        <v>0</v>
      </c>
      <c r="G252" s="697"/>
      <c r="H252" s="697"/>
      <c r="I252" s="769">
        <f>[1]Igazgatás!I281+[1]Községgazd!I265+[1]Vagyongazd!I252+[1]Közút!I252+[1]Sport!I254+[1]Közművelődés!I297+[1]Támogatás!I266</f>
        <v>0</v>
      </c>
      <c r="J252" s="270">
        <f>Igazgatás!J281+Községgazd!J265+Vagyongazd!J252+Közút!J252+Sport!J254+Közművelődés!J299+Támogatás!J266</f>
        <v>0</v>
      </c>
      <c r="K252" s="196">
        <f>Igazgatás!K281+Községgazd!K265+Vagyongazd!K252+Közút!K252+Sport!K254+Közművelődés!K299+Támogatás!K266</f>
        <v>0</v>
      </c>
      <c r="L252" s="210">
        <f>Igazgatás!L281+Községgazd!L265+Vagyongazd!L252+Közút!L252+Sport!L254+Közművelődés!L299+Támogatás!L266</f>
        <v>0</v>
      </c>
      <c r="M252" s="211">
        <f>Igazgatás!M281+Községgazd!P265+Vagyongazd!M252+Közút!M252+Sport!M254+Közművelődés!O299+Támogatás!T266</f>
        <v>0</v>
      </c>
      <c r="N252" s="212">
        <f>Igazgatás!N281+Községgazd!Q265+Vagyongazd!N252+Közút!N252+Sport!N254+Közművelődés!P299+Támogatás!U266</f>
        <v>0</v>
      </c>
      <c r="O252" s="212">
        <f>Igazgatás!O281+Községgazd!R265+Vagyongazd!O252+Közút!O252+Sport!O254+Közművelődés!Q299+Támogatás!V266</f>
        <v>0</v>
      </c>
      <c r="P252" s="212">
        <f>Igazgatás!P281+Községgazd!S265+Vagyongazd!P252+Közút!P252+Sport!P254+Közművelődés!R299+Támogatás!W266</f>
        <v>0</v>
      </c>
      <c r="Q252" s="212">
        <f>Igazgatás!Q281+Községgazd!T265+Vagyongazd!Q252+Közút!Q252+Sport!Q254+Közművelődés!S299+Támogatás!X266</f>
        <v>0</v>
      </c>
      <c r="R252" s="215">
        <f>Igazgatás!R281+Községgazd!U265+Vagyongazd!R252+Közút!R252+Sport!R254+Közművelődés!T299+Támogatás!Y266</f>
        <v>0</v>
      </c>
      <c r="S252" s="212">
        <f>Igazgatás!S281+Községgazd!V265+Vagyongazd!S252+Közút!S252+Sport!S254+Közművelődés!U299+Támogatás!Z266</f>
        <v>0</v>
      </c>
      <c r="T252" s="214">
        <f>Igazgatás!T281+Községgazd!W265+Vagyongazd!T252+Közút!T252+Sport!T254+Közművelődés!V299+Támogatás!AA266</f>
        <v>0</v>
      </c>
      <c r="U252" s="215">
        <f>Igazgatás!U281+Községgazd!X265+Vagyongazd!U252+Közút!U252+Sport!U254+Közművelődés!W299+Támogatás!AB266</f>
        <v>0</v>
      </c>
      <c r="V252" s="215">
        <f>Igazgatás!V281+Községgazd!Y265+Vagyongazd!V252+Közút!V252+Sport!V254+Közművelődés!X299+Támogatás!AC266</f>
        <v>0</v>
      </c>
      <c r="W252" s="213">
        <f>Igazgatás!W281+Községgazd!Z265+Vagyongazd!W252+Közút!W252+Sport!W254+Közművelődés!Y299+Támogatás!AD266</f>
        <v>0</v>
      </c>
      <c r="X252" s="738">
        <f>Igazgatás!X281+Községgazd!AA265+Vagyongazd!X252+Közút!X252+Sport!X254+Közművelődés!Z299+Támogatás!AE266</f>
        <v>0</v>
      </c>
    </row>
    <row r="253" spans="1:24" hidden="1" x14ac:dyDescent="0.25">
      <c r="A253" s="125" t="s">
        <v>313</v>
      </c>
      <c r="B253" s="91" t="s">
        <v>715</v>
      </c>
      <c r="C253" s="873" t="s">
        <v>312</v>
      </c>
      <c r="D253" s="874"/>
      <c r="E253" s="874"/>
      <c r="F253" s="688">
        <f>[2]Igazgatás!F281+[2]Községgazd!F266+[2]Vagyongazd!F253+[2]Közút!F253+[2]Sport!F255+[2]Közművelődés!F288+[2]Támogatás!F265</f>
        <v>0</v>
      </c>
      <c r="G253" s="703"/>
      <c r="H253" s="703"/>
      <c r="I253" s="763">
        <f>[1]Igazgatás!I282+[1]Községgazd!I266+[1]Vagyongazd!I253+[1]Közút!I253+[1]Sport!I255+[1]Közművelődés!I298+[1]Támogatás!I267</f>
        <v>0</v>
      </c>
      <c r="J253" s="250">
        <f>Igazgatás!J282+Községgazd!J266+Vagyongazd!J253+Közút!J253+Sport!J255+Közművelődés!J300+Támogatás!J267</f>
        <v>0</v>
      </c>
      <c r="K253" s="149">
        <f>Igazgatás!K282+Községgazd!K266+Vagyongazd!K253+Közút!K253+Sport!K255+Közművelődés!K300+Támogatás!K267</f>
        <v>0</v>
      </c>
      <c r="L253" s="165">
        <f>Igazgatás!L282+Községgazd!L266+Vagyongazd!L253+Közút!L253+Sport!L255+Közművelődés!L300+Támogatás!L267</f>
        <v>0</v>
      </c>
      <c r="M253" s="93">
        <f>Igazgatás!M282+Községgazd!P266+Vagyongazd!M253+Közút!M253+Sport!M255+Közművelődés!O300+Támogatás!T267</f>
        <v>0</v>
      </c>
      <c r="N253" s="94">
        <f>Igazgatás!N282+Községgazd!Q266+Vagyongazd!N253+Közút!N253+Sport!N255+Közművelődés!P300+Támogatás!U267</f>
        <v>0</v>
      </c>
      <c r="O253" s="94">
        <f>Igazgatás!O282+Községgazd!R266+Vagyongazd!O253+Közút!O253+Sport!O255+Közművelődés!Q300+Támogatás!V267</f>
        <v>0</v>
      </c>
      <c r="P253" s="94">
        <f>Igazgatás!P282+Községgazd!S266+Vagyongazd!P253+Közút!P253+Sport!P255+Közművelődés!R300+Támogatás!W267</f>
        <v>0</v>
      </c>
      <c r="Q253" s="94">
        <f>Igazgatás!Q282+Községgazd!T266+Vagyongazd!Q253+Közút!Q253+Sport!Q255+Közművelődés!S300+Támogatás!X267</f>
        <v>0</v>
      </c>
      <c r="R253" s="97">
        <f>Igazgatás!R282+Községgazd!U266+Vagyongazd!R253+Közút!R253+Sport!R255+Közművelődés!T300+Támogatás!Y267</f>
        <v>0</v>
      </c>
      <c r="S253" s="94">
        <f>Igazgatás!S282+Községgazd!V266+Vagyongazd!S253+Közút!S253+Sport!S255+Közművelődés!U300+Támogatás!Z267</f>
        <v>0</v>
      </c>
      <c r="T253" s="96">
        <f>Igazgatás!T282+Községgazd!W266+Vagyongazd!T253+Közút!T253+Sport!T255+Közművelődés!V300+Támogatás!AA267</f>
        <v>0</v>
      </c>
      <c r="U253" s="97">
        <f>Igazgatás!U282+Községgazd!X266+Vagyongazd!U253+Közút!U253+Sport!U255+Közművelődés!W300+Támogatás!AB267</f>
        <v>0</v>
      </c>
      <c r="V253" s="97">
        <f>Igazgatás!V282+Községgazd!Y266+Vagyongazd!V253+Közút!V253+Sport!V255+Közművelődés!X300+Támogatás!AC267</f>
        <v>0</v>
      </c>
      <c r="W253" s="98">
        <f>Igazgatás!W282+Községgazd!Z266+Vagyongazd!W253+Közút!W253+Sport!W255+Közművelődés!Y300+Támogatás!AD267</f>
        <v>0</v>
      </c>
      <c r="X253" s="731">
        <f>Igazgatás!X282+Községgazd!AA266+Vagyongazd!X253+Közút!X253+Sport!X255+Közművelődés!Z300+Támogatás!AE267</f>
        <v>0</v>
      </c>
    </row>
    <row r="254" spans="1:24" ht="15.75" hidden="1" thickBot="1" x14ac:dyDescent="0.3">
      <c r="A254" s="125" t="s">
        <v>909</v>
      </c>
      <c r="B254" s="91" t="s">
        <v>910</v>
      </c>
      <c r="C254" s="873" t="s">
        <v>911</v>
      </c>
      <c r="D254" s="874"/>
      <c r="E254" s="874"/>
      <c r="F254" s="688">
        <f>[2]Igazgatás!F282+[2]Községgazd!F267+[2]Vagyongazd!F254+[2]Közút!F254+[2]Sport!F256+[2]Közművelődés!F289+[2]Támogatás!F266</f>
        <v>0</v>
      </c>
      <c r="G254" s="703"/>
      <c r="H254" s="703"/>
      <c r="I254" s="763">
        <f>[1]Igazgatás!I283+[1]Községgazd!I267+[1]Vagyongazd!I254+[1]Közút!I254+[1]Sport!I256+[1]Közművelődés!I299+[1]Támogatás!I268</f>
        <v>0</v>
      </c>
      <c r="J254" s="250">
        <f>Igazgatás!J283+Községgazd!J267+Vagyongazd!J254+Közút!J254+Sport!J256+Közművelődés!J301+Támogatás!J268</f>
        <v>0</v>
      </c>
      <c r="K254" s="149">
        <f>Igazgatás!K283+Községgazd!K267+Vagyongazd!K254+Közút!K254+Sport!K256+Közművelődés!K301+Támogatás!K268</f>
        <v>0</v>
      </c>
      <c r="L254" s="165">
        <f>Igazgatás!L283+Községgazd!L267+Vagyongazd!L254+Közút!L254+Sport!L256+Közművelődés!L301+Támogatás!L268</f>
        <v>0</v>
      </c>
      <c r="M254" s="93">
        <f>Igazgatás!M283+Községgazd!P267+Vagyongazd!M254+Közút!M254+Sport!M256+Közművelődés!O301+Támogatás!T268</f>
        <v>0</v>
      </c>
      <c r="N254" s="94">
        <f>Igazgatás!N283+Községgazd!Q267+Vagyongazd!N254+Közút!N254+Sport!N256+Közművelődés!P301+Támogatás!U268</f>
        <v>0</v>
      </c>
      <c r="O254" s="94">
        <f>Igazgatás!O283+Községgazd!R267+Vagyongazd!O254+Közút!O254+Sport!O256+Közművelődés!Q301+Támogatás!V268</f>
        <v>0</v>
      </c>
      <c r="P254" s="94">
        <f>Igazgatás!P283+Községgazd!S267+Vagyongazd!P254+Közút!P254+Sport!P256+Közművelődés!R301+Támogatás!W268</f>
        <v>0</v>
      </c>
      <c r="Q254" s="94">
        <f>Igazgatás!Q283+Községgazd!T267+Vagyongazd!Q254+Közút!Q254+Sport!Q256+Közművelődés!S301+Támogatás!X268</f>
        <v>0</v>
      </c>
      <c r="R254" s="97">
        <f>Igazgatás!R283+Községgazd!U267+Vagyongazd!R254+Közút!R254+Sport!R256+Közművelődés!T301+Támogatás!Y268</f>
        <v>0</v>
      </c>
      <c r="S254" s="94">
        <f>Igazgatás!S283+Községgazd!V267+Vagyongazd!S254+Közút!S254+Sport!S256+Közművelődés!U301+Támogatás!Z268</f>
        <v>0</v>
      </c>
      <c r="T254" s="96">
        <f>Igazgatás!T283+Községgazd!W267+Vagyongazd!T254+Közút!T254+Sport!T256+Közművelődés!V301+Támogatás!AA268</f>
        <v>0</v>
      </c>
      <c r="U254" s="97">
        <f>Igazgatás!U283+Községgazd!X267+Vagyongazd!U254+Közút!U254+Sport!U256+Közművelődés!W301+Támogatás!AB268</f>
        <v>0</v>
      </c>
      <c r="V254" s="97">
        <f>Igazgatás!V283+Községgazd!Y267+Vagyongazd!V254+Közút!V254+Sport!V256+Közművelődés!X301+Támogatás!AC268</f>
        <v>0</v>
      </c>
      <c r="W254" s="98">
        <f>Igazgatás!W283+Községgazd!Z267+Vagyongazd!W254+Közút!W254+Sport!W256+Közművelődés!Y301+Támogatás!AD268</f>
        <v>0</v>
      </c>
      <c r="X254" s="731">
        <f>Igazgatás!X283+Községgazd!AA267+Vagyongazd!X254+Közút!X254+Sport!X256+Közművelődés!Z301+Támogatás!AE268</f>
        <v>0</v>
      </c>
    </row>
    <row r="255" spans="1:24" ht="15.75" thickBot="1" x14ac:dyDescent="0.3">
      <c r="B255" s="905" t="s">
        <v>314</v>
      </c>
      <c r="C255" s="906"/>
      <c r="D255" s="906"/>
      <c r="E255" s="906"/>
      <c r="F255" s="686">
        <f>F5+F24+F32+F59+F75+F147+F225</f>
        <v>38894782.533799991</v>
      </c>
      <c r="G255" s="698">
        <f>G5+G24+G32+G59+G75+G147+G225</f>
        <v>39393997</v>
      </c>
      <c r="H255" s="698">
        <f>H5+H24+H32+H59+H75+H147+H225+H157+H162</f>
        <v>40753243</v>
      </c>
      <c r="I255" s="760">
        <f>[1]Igazgatás!I284+[1]Községgazd!I268+[1]Vagyongazd!I255+[1]Közút!I255+[1]Sport!I257+[1]Közművelődés!I300+[1]Támogatás!I269</f>
        <v>38629385.877000004</v>
      </c>
      <c r="J255" s="247">
        <f>Igazgatás!J284+Községgazd!J268+Vagyongazd!J255+Közút!J255+Sport!J257+Közművelődés!J302+Támogatás!J269</f>
        <v>40114428.090000004</v>
      </c>
      <c r="K255" s="146">
        <f>Igazgatás!K284+Községgazd!K268+Vagyongazd!K255+Közút!K255+Sport!K257+Közművelődés!K302+Támogatás!K269</f>
        <v>741760</v>
      </c>
      <c r="L255" s="163">
        <f>Igazgatás!L284+Községgazd!L268+Vagyongazd!L255+Közút!L255+Sport!L257+Közművelődés!L302+Támogatás!L269</f>
        <v>40856188.090000004</v>
      </c>
      <c r="M255" s="85">
        <f>Igazgatás!M284+Községgazd!P268+Vagyongazd!M255+Közút!M255+Sport!M257+Közművelődés!O302+Támogatás!T269</f>
        <v>1311294</v>
      </c>
      <c r="N255" s="86">
        <f>Igazgatás!N284+Községgazd!Q268+Vagyongazd!N255+Közút!N255+Sport!N257+Közművelődés!P302+Támogatás!U269</f>
        <v>1186833.52</v>
      </c>
      <c r="O255" s="86">
        <f>Igazgatás!O284+Községgazd!R268+Vagyongazd!O255+Közút!O255+Sport!O257+Közművelődés!Q302+Támogatás!V269</f>
        <v>1946039.4200000002</v>
      </c>
      <c r="P255" s="86">
        <f>Igazgatás!P284+Községgazd!S268+Vagyongazd!P255+Közút!P255+Sport!P257+Közművelődés!R302+Támogatás!W269</f>
        <v>2356472.2999999998</v>
      </c>
      <c r="Q255" s="86">
        <f>Igazgatás!Q284+Községgazd!T268+Vagyongazd!Q255+Közút!Q255+Sport!Q257+Közművelődés!S302+Támogatás!X269</f>
        <v>2773017.3</v>
      </c>
      <c r="R255" s="89">
        <f>Igazgatás!R284+Községgazd!U268+Vagyongazd!R255+Közút!R255+Sport!R257+Közművelődés!T302+Támogatás!Y269</f>
        <v>3271671.3</v>
      </c>
      <c r="S255" s="86">
        <f>Igazgatás!S284+Községgazd!V268+Vagyongazd!S255+Közút!S255+Sport!S257+Közművelődés!U302+Támogatás!Z269</f>
        <v>1685716.3</v>
      </c>
      <c r="T255" s="88">
        <f>Igazgatás!T284+Községgazd!W268+Vagyongazd!T255+Közút!T255+Sport!T257+Közművelődés!V302+Támogatás!AA269</f>
        <v>2295512.4500000002</v>
      </c>
      <c r="U255" s="89">
        <f>Igazgatás!U284+Községgazd!X268+Vagyongazd!U255+Közút!U255+Sport!U257+Közművelődés!W302+Támogatás!AB269</f>
        <v>1431697.5</v>
      </c>
      <c r="V255" s="89">
        <f>Igazgatás!V284+Községgazd!Y268+Vagyongazd!V255+Közút!V255+Sport!V257+Közművelődés!X302+Támogatás!AC269</f>
        <v>2688013.6</v>
      </c>
      <c r="W255" s="90">
        <f>Igazgatás!W284+Községgazd!Z268+Vagyongazd!W255+Közút!W255+Sport!W257+Közművelődés!Y302+Támogatás!AD269</f>
        <v>809604.8</v>
      </c>
      <c r="X255" s="728">
        <f>Igazgatás!X284+Községgazd!AA268+Vagyongazd!X255+Közút!X255+Sport!X257+Közművelődés!Z302+Támogatás!AE269</f>
        <v>19509752.600000001</v>
      </c>
    </row>
    <row r="256" spans="1:24" x14ac:dyDescent="0.25">
      <c r="B256" s="22"/>
      <c r="C256" s="23"/>
      <c r="D256" s="23"/>
      <c r="E256" s="24"/>
      <c r="F256" s="24"/>
      <c r="G256" s="24"/>
      <c r="H256" s="24"/>
      <c r="I256" s="24"/>
      <c r="J256" s="24"/>
      <c r="K256" s="24"/>
      <c r="L256" s="60"/>
      <c r="M256" s="14"/>
      <c r="N256" s="14"/>
      <c r="O256" s="14"/>
      <c r="P256" s="14"/>
      <c r="Q256" s="14"/>
      <c r="R256" s="14"/>
      <c r="S256" s="14"/>
      <c r="T256" s="14"/>
      <c r="U256" s="14"/>
      <c r="V256" s="14"/>
      <c r="W256" s="14"/>
      <c r="X256" s="14"/>
    </row>
    <row r="257" spans="1:24" x14ac:dyDescent="0.25">
      <c r="B257" s="25"/>
      <c r="C257" s="26"/>
      <c r="D257" s="26"/>
      <c r="E257" s="24"/>
      <c r="F257" s="24"/>
      <c r="G257" s="38"/>
      <c r="H257" s="38"/>
      <c r="I257" s="38"/>
      <c r="J257" s="24"/>
      <c r="K257" s="24"/>
      <c r="L257" s="60"/>
      <c r="M257" s="14"/>
      <c r="N257" s="14"/>
      <c r="O257" s="14"/>
      <c r="P257" s="14"/>
      <c r="Q257" s="14"/>
      <c r="R257" s="14"/>
      <c r="S257" s="14"/>
      <c r="T257" s="14"/>
      <c r="U257" s="14"/>
      <c r="V257" s="14"/>
      <c r="W257" s="14"/>
      <c r="X257" s="14"/>
    </row>
    <row r="258" spans="1:24" x14ac:dyDescent="0.25">
      <c r="B258" s="27"/>
      <c r="C258" s="24"/>
      <c r="D258" s="24"/>
      <c r="E258" s="28"/>
      <c r="F258" s="28"/>
      <c r="G258" s="28"/>
      <c r="H258" s="28"/>
      <c r="I258" s="28"/>
      <c r="J258" s="28"/>
      <c r="K258" s="28"/>
      <c r="L258" s="60"/>
      <c r="M258" s="14"/>
      <c r="N258" s="14"/>
      <c r="O258" s="14"/>
      <c r="P258" s="14"/>
      <c r="Q258" s="14"/>
      <c r="R258" s="14"/>
      <c r="S258" s="14"/>
      <c r="T258" s="14"/>
      <c r="U258" s="14"/>
      <c r="V258" s="14"/>
      <c r="W258" s="14"/>
      <c r="X258" s="14"/>
    </row>
    <row r="259" spans="1:24" x14ac:dyDescent="0.25">
      <c r="B259" s="27"/>
      <c r="C259" s="24"/>
      <c r="D259" s="24"/>
      <c r="E259" s="28"/>
      <c r="F259" s="28"/>
      <c r="G259" s="457"/>
      <c r="H259" s="457"/>
      <c r="I259" s="457"/>
      <c r="J259" s="28"/>
      <c r="K259" s="457"/>
      <c r="L259" s="60"/>
      <c r="M259" s="14"/>
      <c r="N259" s="14"/>
      <c r="O259" s="14"/>
      <c r="P259" s="14"/>
      <c r="Q259" s="14"/>
      <c r="R259" s="14"/>
      <c r="S259" s="14"/>
      <c r="T259" s="14"/>
      <c r="U259" s="14"/>
      <c r="V259" s="14"/>
      <c r="W259" s="14"/>
      <c r="X259" s="14"/>
    </row>
    <row r="260" spans="1:24" x14ac:dyDescent="0.25">
      <c r="B260" s="27"/>
      <c r="C260" s="24"/>
      <c r="D260" s="24"/>
      <c r="E260" s="28"/>
      <c r="F260" s="28"/>
      <c r="G260" s="28"/>
      <c r="H260" s="28"/>
      <c r="I260" s="28"/>
      <c r="J260" s="28"/>
      <c r="K260" s="457"/>
      <c r="L260" s="60"/>
      <c r="M260" s="14"/>
      <c r="N260" s="14"/>
      <c r="O260" s="14"/>
      <c r="P260" s="14"/>
      <c r="Q260" s="14"/>
      <c r="R260" s="14"/>
      <c r="S260" s="14"/>
      <c r="T260" s="14"/>
      <c r="U260" s="14"/>
      <c r="V260" s="14"/>
      <c r="W260" s="14"/>
      <c r="X260" s="14"/>
    </row>
    <row r="261" spans="1:24" x14ac:dyDescent="0.25">
      <c r="B261" s="27"/>
      <c r="C261" s="24"/>
      <c r="D261" s="24"/>
      <c r="E261" s="28"/>
      <c r="F261" s="28"/>
      <c r="G261" s="28"/>
      <c r="H261" s="28"/>
      <c r="I261" s="28"/>
      <c r="J261" s="28"/>
      <c r="K261" s="28"/>
      <c r="L261" s="60"/>
      <c r="M261" s="14"/>
      <c r="N261" s="14"/>
      <c r="O261" s="14"/>
      <c r="P261" s="14"/>
      <c r="Q261" s="14"/>
      <c r="R261" s="14"/>
      <c r="S261" s="14"/>
      <c r="T261" s="14"/>
      <c r="U261" s="14"/>
      <c r="V261" s="14"/>
      <c r="W261" s="14"/>
      <c r="X261" s="14"/>
    </row>
    <row r="262" spans="1:24" x14ac:dyDescent="0.25">
      <c r="B262" s="27"/>
      <c r="C262" s="24"/>
      <c r="D262" s="24"/>
      <c r="E262" s="28"/>
      <c r="F262" s="28"/>
      <c r="G262" s="28"/>
      <c r="H262" s="28"/>
      <c r="I262" s="28"/>
      <c r="J262" s="28"/>
      <c r="K262" s="28"/>
      <c r="L262" s="60"/>
      <c r="M262" s="14"/>
      <c r="N262" s="14"/>
      <c r="O262" s="14"/>
      <c r="P262" s="14"/>
      <c r="Q262" s="14"/>
      <c r="R262" s="14"/>
      <c r="S262" s="14"/>
      <c r="T262" s="14"/>
      <c r="U262" s="14"/>
      <c r="V262" s="14"/>
      <c r="W262" s="14"/>
      <c r="X262" s="14"/>
    </row>
    <row r="263" spans="1:24" x14ac:dyDescent="0.25">
      <c r="B263" s="27"/>
      <c r="C263" s="24"/>
      <c r="D263" s="24"/>
      <c r="E263" s="28"/>
      <c r="F263" s="28"/>
      <c r="G263" s="28"/>
      <c r="H263" s="28"/>
      <c r="I263" s="28"/>
      <c r="J263" s="28"/>
      <c r="K263" s="28"/>
      <c r="L263" s="60"/>
      <c r="M263" s="14"/>
      <c r="N263" s="14"/>
      <c r="O263" s="14"/>
      <c r="P263" s="14"/>
      <c r="Q263" s="14"/>
      <c r="R263" s="14"/>
      <c r="S263" s="14"/>
      <c r="T263" s="14"/>
      <c r="U263" s="14"/>
      <c r="V263" s="14"/>
      <c r="W263" s="14"/>
      <c r="X263" s="14"/>
    </row>
    <row r="264" spans="1:24" x14ac:dyDescent="0.25">
      <c r="B264" s="27"/>
      <c r="C264" s="28"/>
      <c r="D264" s="28"/>
      <c r="E264" s="24"/>
      <c r="F264" s="24"/>
      <c r="G264" s="24"/>
      <c r="H264" s="24"/>
      <c r="I264" s="24"/>
      <c r="J264" s="24"/>
      <c r="K264" s="24"/>
      <c r="L264" s="60"/>
      <c r="M264" s="14"/>
      <c r="N264" s="14"/>
      <c r="O264" s="14"/>
      <c r="P264" s="14"/>
      <c r="Q264" s="14"/>
      <c r="R264" s="14"/>
      <c r="S264" s="14"/>
      <c r="T264" s="14"/>
      <c r="U264" s="14"/>
      <c r="V264" s="14"/>
      <c r="W264" s="14"/>
      <c r="X264" s="14"/>
    </row>
    <row r="265" spans="1:24" x14ac:dyDescent="0.25">
      <c r="B265" s="27"/>
      <c r="C265" s="28"/>
      <c r="D265" s="28"/>
      <c r="E265" s="24"/>
      <c r="F265" s="24"/>
      <c r="G265" s="24"/>
      <c r="H265" s="24"/>
      <c r="I265" s="24"/>
      <c r="J265" s="24"/>
      <c r="K265" s="24"/>
      <c r="L265" s="60"/>
      <c r="M265" s="14"/>
      <c r="N265" s="14"/>
      <c r="O265" s="14"/>
      <c r="P265" s="14"/>
      <c r="Q265" s="14"/>
      <c r="R265" s="14"/>
      <c r="S265" s="14"/>
      <c r="T265" s="14"/>
      <c r="U265" s="14"/>
      <c r="V265" s="14"/>
      <c r="W265" s="14"/>
      <c r="X265" s="14"/>
    </row>
    <row r="266" spans="1:24" x14ac:dyDescent="0.25">
      <c r="B266" s="27"/>
      <c r="C266" s="28"/>
      <c r="D266" s="28"/>
      <c r="E266" s="24"/>
      <c r="F266" s="24"/>
      <c r="G266" s="24"/>
      <c r="H266" s="24"/>
      <c r="I266" s="24"/>
      <c r="J266" s="24"/>
      <c r="K266" s="24"/>
      <c r="L266" s="60"/>
      <c r="M266" s="14"/>
      <c r="N266" s="14"/>
      <c r="O266" s="14"/>
      <c r="P266" s="14"/>
      <c r="Q266" s="14"/>
      <c r="R266" s="14"/>
      <c r="S266" s="14"/>
      <c r="T266" s="14"/>
      <c r="U266" s="14"/>
      <c r="V266" s="14"/>
      <c r="W266" s="14"/>
      <c r="X266" s="14"/>
    </row>
    <row r="267" spans="1:24" x14ac:dyDescent="0.25">
      <c r="B267" s="27"/>
      <c r="C267" s="24"/>
      <c r="D267" s="24"/>
      <c r="E267" s="28"/>
      <c r="F267" s="28"/>
      <c r="G267" s="28"/>
      <c r="H267" s="28"/>
      <c r="I267" s="28"/>
      <c r="J267" s="28"/>
      <c r="K267" s="28"/>
      <c r="L267" s="60"/>
      <c r="M267" s="14"/>
      <c r="N267" s="14"/>
      <c r="O267" s="14"/>
      <c r="P267" s="14"/>
      <c r="Q267" s="14"/>
      <c r="R267" s="14"/>
      <c r="S267" s="14"/>
      <c r="T267" s="14"/>
      <c r="U267" s="14"/>
      <c r="V267" s="14"/>
      <c r="W267" s="14"/>
      <c r="X267" s="14"/>
    </row>
    <row r="268" spans="1:24" x14ac:dyDescent="0.25">
      <c r="B268" s="27"/>
      <c r="C268" s="24"/>
      <c r="D268" s="24"/>
      <c r="E268" s="28"/>
      <c r="F268" s="28"/>
      <c r="G268" s="28"/>
      <c r="H268" s="28"/>
      <c r="I268" s="28"/>
      <c r="J268" s="28"/>
      <c r="K268" s="28"/>
      <c r="L268" s="60"/>
      <c r="M268" s="14"/>
      <c r="N268" s="14"/>
      <c r="O268" s="14"/>
      <c r="P268" s="14"/>
      <c r="Q268" s="14"/>
      <c r="R268" s="14"/>
      <c r="S268" s="14"/>
      <c r="T268" s="14"/>
      <c r="U268" s="14"/>
      <c r="V268" s="14"/>
      <c r="W268" s="14"/>
      <c r="X268" s="14"/>
    </row>
    <row r="269" spans="1:24" x14ac:dyDescent="0.25">
      <c r="B269" s="27"/>
      <c r="C269" s="24"/>
      <c r="D269" s="24"/>
      <c r="E269" s="28"/>
      <c r="F269" s="28"/>
      <c r="G269" s="28"/>
      <c r="H269" s="28"/>
      <c r="I269" s="28"/>
      <c r="J269" s="28"/>
      <c r="K269" s="28"/>
      <c r="L269" s="60"/>
      <c r="M269" s="14"/>
      <c r="N269" s="14"/>
      <c r="O269" s="14"/>
      <c r="P269" s="14"/>
      <c r="Q269" s="14"/>
      <c r="R269" s="14"/>
      <c r="S269" s="14"/>
      <c r="T269" s="14"/>
      <c r="U269" s="14"/>
      <c r="V269" s="14"/>
      <c r="W269" s="14"/>
      <c r="X269" s="14"/>
    </row>
    <row r="270" spans="1:24" x14ac:dyDescent="0.25">
      <c r="A270" s="127"/>
      <c r="B270" s="27"/>
      <c r="C270" s="24"/>
      <c r="D270" s="24"/>
      <c r="E270" s="28"/>
      <c r="F270" s="28"/>
      <c r="G270" s="28"/>
      <c r="H270" s="28"/>
      <c r="I270" s="28"/>
      <c r="J270" s="28"/>
      <c r="K270" s="28"/>
      <c r="L270" s="60"/>
      <c r="M270" s="14"/>
      <c r="N270" s="14"/>
      <c r="O270" s="14"/>
      <c r="P270" s="14"/>
      <c r="Q270" s="14"/>
      <c r="R270" s="14"/>
      <c r="S270" s="14"/>
      <c r="T270" s="14"/>
      <c r="U270" s="14"/>
      <c r="V270" s="14"/>
      <c r="W270" s="14"/>
      <c r="X270" s="14"/>
    </row>
    <row r="271" spans="1:24" x14ac:dyDescent="0.25">
      <c r="A271" s="127"/>
      <c r="B271" s="27"/>
      <c r="C271" s="24"/>
      <c r="D271" s="24"/>
      <c r="E271" s="28"/>
      <c r="F271" s="28"/>
      <c r="G271" s="28"/>
      <c r="H271" s="28"/>
      <c r="I271" s="28"/>
      <c r="J271" s="28"/>
      <c r="K271" s="28"/>
      <c r="L271" s="60"/>
      <c r="M271" s="14"/>
      <c r="N271" s="14"/>
      <c r="O271" s="14"/>
      <c r="P271" s="14"/>
      <c r="Q271" s="14"/>
      <c r="R271" s="14"/>
      <c r="S271" s="14"/>
      <c r="T271" s="14"/>
      <c r="U271" s="14"/>
      <c r="V271" s="14"/>
      <c r="W271" s="14"/>
      <c r="X271" s="14"/>
    </row>
    <row r="272" spans="1:24" x14ac:dyDescent="0.25">
      <c r="A272" s="127"/>
      <c r="B272" s="27"/>
      <c r="C272" s="24"/>
      <c r="D272" s="24"/>
      <c r="E272" s="28"/>
      <c r="F272" s="28"/>
      <c r="G272" s="28"/>
      <c r="H272" s="28"/>
      <c r="I272" s="28"/>
      <c r="J272" s="28"/>
      <c r="K272" s="28"/>
      <c r="L272" s="60"/>
      <c r="M272" s="14"/>
      <c r="N272" s="14"/>
      <c r="O272" s="14"/>
      <c r="P272" s="14"/>
      <c r="Q272" s="14"/>
      <c r="R272" s="14"/>
      <c r="S272" s="14"/>
      <c r="T272" s="14"/>
      <c r="U272" s="14"/>
      <c r="V272" s="14"/>
      <c r="W272" s="14"/>
      <c r="X272" s="14"/>
    </row>
    <row r="273" spans="1:24" x14ac:dyDescent="0.25">
      <c r="A273" s="127"/>
      <c r="B273" s="27"/>
      <c r="C273" s="24"/>
      <c r="D273" s="24"/>
      <c r="E273" s="28"/>
      <c r="F273" s="28"/>
      <c r="G273" s="28"/>
      <c r="H273" s="28"/>
      <c r="I273" s="28"/>
      <c r="J273" s="28"/>
      <c r="K273" s="28"/>
      <c r="L273" s="60"/>
      <c r="M273" s="14"/>
      <c r="N273" s="14"/>
      <c r="O273" s="14"/>
      <c r="P273" s="14"/>
      <c r="Q273" s="14"/>
      <c r="R273" s="14"/>
      <c r="S273" s="14"/>
      <c r="T273" s="14"/>
      <c r="U273" s="14"/>
      <c r="V273" s="14"/>
      <c r="W273" s="14"/>
      <c r="X273" s="14"/>
    </row>
    <row r="274" spans="1:24" x14ac:dyDescent="0.25">
      <c r="A274" s="127"/>
      <c r="B274" s="27"/>
      <c r="C274" s="24"/>
      <c r="D274" s="24"/>
      <c r="E274" s="28"/>
      <c r="F274" s="28"/>
      <c r="G274" s="28"/>
      <c r="H274" s="28"/>
      <c r="I274" s="28"/>
      <c r="J274" s="28"/>
      <c r="K274" s="28"/>
      <c r="L274" s="60"/>
      <c r="M274" s="14"/>
      <c r="N274" s="14"/>
      <c r="O274" s="14"/>
      <c r="P274" s="14"/>
      <c r="Q274" s="14"/>
      <c r="R274" s="14"/>
      <c r="S274" s="14"/>
      <c r="T274" s="14"/>
      <c r="U274" s="14"/>
      <c r="V274" s="14"/>
      <c r="W274" s="14"/>
      <c r="X274" s="14"/>
    </row>
    <row r="275" spans="1:24" x14ac:dyDescent="0.25">
      <c r="A275" s="127"/>
      <c r="B275" s="27"/>
      <c r="C275" s="24"/>
      <c r="D275" s="24"/>
      <c r="E275" s="28"/>
      <c r="F275" s="28"/>
      <c r="G275" s="28"/>
      <c r="H275" s="28"/>
      <c r="I275" s="28"/>
      <c r="J275" s="28"/>
      <c r="K275" s="28"/>
      <c r="L275" s="60"/>
      <c r="M275" s="14"/>
      <c r="N275" s="14"/>
      <c r="O275" s="14"/>
      <c r="P275" s="14"/>
      <c r="Q275" s="14"/>
      <c r="R275" s="14"/>
      <c r="S275" s="14"/>
      <c r="T275" s="14"/>
      <c r="U275" s="14"/>
      <c r="V275" s="14"/>
      <c r="W275" s="14"/>
      <c r="X275" s="14"/>
    </row>
    <row r="276" spans="1:24" x14ac:dyDescent="0.25">
      <c r="A276" s="127"/>
      <c r="B276" s="27"/>
      <c r="C276" s="24"/>
      <c r="D276" s="24"/>
      <c r="E276" s="28"/>
      <c r="F276" s="28"/>
      <c r="G276" s="28"/>
      <c r="H276" s="28"/>
      <c r="I276" s="28"/>
      <c r="J276" s="28"/>
      <c r="K276" s="28"/>
      <c r="L276" s="60"/>
      <c r="M276" s="14"/>
      <c r="N276" s="14"/>
      <c r="O276" s="14"/>
      <c r="P276" s="14"/>
      <c r="Q276" s="14"/>
      <c r="R276" s="14"/>
      <c r="S276" s="14"/>
      <c r="T276" s="14"/>
      <c r="U276" s="14"/>
      <c r="V276" s="14"/>
      <c r="W276" s="14"/>
      <c r="X276" s="14"/>
    </row>
    <row r="277" spans="1:24" x14ac:dyDescent="0.25">
      <c r="A277" s="127"/>
      <c r="B277" s="27"/>
      <c r="C277" s="28"/>
      <c r="D277" s="28"/>
      <c r="E277" s="24"/>
      <c r="F277" s="24"/>
      <c r="G277" s="24"/>
      <c r="H277" s="24"/>
      <c r="I277" s="24"/>
      <c r="J277" s="24"/>
      <c r="K277" s="24"/>
      <c r="L277" s="60"/>
      <c r="M277" s="14"/>
      <c r="N277" s="14"/>
      <c r="O277" s="14"/>
      <c r="P277" s="14"/>
      <c r="Q277" s="14"/>
      <c r="R277" s="14"/>
      <c r="S277" s="14"/>
      <c r="T277" s="14"/>
      <c r="U277" s="14"/>
      <c r="V277" s="14"/>
      <c r="W277" s="14"/>
      <c r="X277" s="14"/>
    </row>
    <row r="278" spans="1:24" x14ac:dyDescent="0.25">
      <c r="A278" s="127"/>
      <c r="B278" s="27"/>
      <c r="C278" s="24"/>
      <c r="D278" s="24"/>
      <c r="E278" s="28"/>
      <c r="F278" s="28"/>
      <c r="G278" s="28"/>
      <c r="H278" s="28"/>
      <c r="I278" s="28"/>
      <c r="J278" s="28"/>
      <c r="K278" s="28"/>
      <c r="L278" s="60"/>
      <c r="M278" s="14"/>
      <c r="N278" s="14"/>
      <c r="O278" s="14"/>
      <c r="P278" s="14"/>
      <c r="Q278" s="14"/>
      <c r="R278" s="14"/>
      <c r="S278" s="14"/>
      <c r="T278" s="14"/>
      <c r="U278" s="14"/>
      <c r="V278" s="14"/>
      <c r="W278" s="14"/>
      <c r="X278" s="14"/>
    </row>
    <row r="279" spans="1:24" x14ac:dyDescent="0.25">
      <c r="A279" s="127"/>
      <c r="B279" s="27"/>
      <c r="C279" s="24"/>
      <c r="D279" s="24"/>
      <c r="E279" s="28"/>
      <c r="F279" s="28"/>
      <c r="G279" s="28"/>
      <c r="H279" s="28"/>
      <c r="I279" s="28"/>
      <c r="J279" s="28"/>
      <c r="K279" s="28"/>
      <c r="L279" s="60"/>
      <c r="M279" s="14"/>
      <c r="N279" s="14"/>
      <c r="O279" s="14"/>
      <c r="P279" s="14"/>
      <c r="Q279" s="14"/>
      <c r="R279" s="14"/>
      <c r="S279" s="14"/>
      <c r="T279" s="14"/>
      <c r="U279" s="14"/>
      <c r="V279" s="14"/>
      <c r="W279" s="14"/>
      <c r="X279" s="14"/>
    </row>
    <row r="280" spans="1:24" x14ac:dyDescent="0.25">
      <c r="A280" s="127"/>
      <c r="B280" s="27"/>
      <c r="C280" s="24"/>
      <c r="D280" s="24"/>
      <c r="E280" s="28"/>
      <c r="F280" s="28"/>
      <c r="G280" s="28"/>
      <c r="H280" s="28"/>
      <c r="I280" s="28"/>
      <c r="J280" s="28"/>
      <c r="K280" s="28"/>
      <c r="L280" s="60"/>
      <c r="M280" s="14"/>
      <c r="N280" s="14"/>
      <c r="O280" s="14"/>
      <c r="P280" s="14"/>
      <c r="Q280" s="14"/>
      <c r="R280" s="14"/>
      <c r="S280" s="14"/>
      <c r="T280" s="14"/>
      <c r="U280" s="14"/>
      <c r="V280" s="14"/>
      <c r="W280" s="14"/>
      <c r="X280" s="14"/>
    </row>
    <row r="281" spans="1:24" x14ac:dyDescent="0.25">
      <c r="A281" s="127"/>
      <c r="B281" s="27"/>
      <c r="C281" s="24"/>
      <c r="D281" s="24"/>
      <c r="E281" s="28"/>
      <c r="F281" s="28"/>
      <c r="G281" s="28"/>
      <c r="H281" s="28"/>
      <c r="I281" s="28"/>
      <c r="J281" s="28"/>
      <c r="K281" s="28"/>
      <c r="L281" s="60"/>
      <c r="M281" s="14"/>
      <c r="N281" s="14"/>
      <c r="O281" s="14"/>
      <c r="P281" s="14"/>
      <c r="Q281" s="14"/>
      <c r="R281" s="14"/>
      <c r="S281" s="14"/>
      <c r="T281" s="14"/>
      <c r="U281" s="14"/>
      <c r="V281" s="14"/>
      <c r="W281" s="14"/>
      <c r="X281" s="14"/>
    </row>
    <row r="282" spans="1:24" x14ac:dyDescent="0.25">
      <c r="A282" s="127"/>
      <c r="B282" s="27"/>
      <c r="C282" s="24"/>
      <c r="D282" s="24"/>
      <c r="E282" s="28"/>
      <c r="F282" s="28"/>
      <c r="G282" s="28"/>
      <c r="H282" s="28"/>
      <c r="I282" s="28"/>
      <c r="J282" s="28"/>
      <c r="K282" s="28"/>
      <c r="L282" s="60"/>
      <c r="M282" s="14"/>
      <c r="N282" s="14"/>
      <c r="O282" s="14"/>
      <c r="P282" s="14"/>
      <c r="Q282" s="14"/>
      <c r="R282" s="14"/>
      <c r="S282" s="14"/>
      <c r="T282" s="14"/>
      <c r="U282" s="14"/>
      <c r="V282" s="14"/>
      <c r="W282" s="14"/>
      <c r="X282" s="14"/>
    </row>
    <row r="283" spans="1:24" x14ac:dyDescent="0.25">
      <c r="A283" s="127"/>
      <c r="B283" s="27"/>
      <c r="C283" s="24"/>
      <c r="D283" s="24"/>
      <c r="E283" s="28"/>
      <c r="F283" s="28"/>
      <c r="G283" s="28"/>
      <c r="H283" s="28"/>
      <c r="I283" s="28"/>
      <c r="J283" s="28"/>
      <c r="K283" s="28"/>
      <c r="L283" s="60"/>
      <c r="M283" s="14"/>
      <c r="N283" s="14"/>
      <c r="O283" s="14"/>
      <c r="P283" s="14"/>
      <c r="Q283" s="14"/>
      <c r="R283" s="14"/>
      <c r="S283" s="14"/>
      <c r="T283" s="14"/>
      <c r="U283" s="14"/>
      <c r="V283" s="14"/>
      <c r="W283" s="14"/>
      <c r="X283" s="14"/>
    </row>
    <row r="284" spans="1:24" x14ac:dyDescent="0.25">
      <c r="A284" s="127"/>
      <c r="B284" s="27"/>
      <c r="C284" s="24"/>
      <c r="D284" s="24"/>
      <c r="E284" s="28"/>
      <c r="F284" s="28"/>
      <c r="G284" s="28"/>
      <c r="H284" s="28"/>
      <c r="I284" s="28"/>
      <c r="J284" s="28"/>
      <c r="K284" s="28"/>
      <c r="L284" s="60"/>
      <c r="M284" s="14"/>
      <c r="N284" s="14"/>
      <c r="O284" s="14"/>
      <c r="P284" s="14"/>
      <c r="Q284" s="14"/>
      <c r="R284" s="14"/>
      <c r="S284" s="14"/>
      <c r="T284" s="14"/>
      <c r="U284" s="14"/>
      <c r="V284" s="14"/>
      <c r="W284" s="14"/>
      <c r="X284" s="14"/>
    </row>
    <row r="285" spans="1:24" x14ac:dyDescent="0.25">
      <c r="A285" s="127"/>
      <c r="B285" s="27"/>
      <c r="C285" s="24"/>
      <c r="D285" s="24"/>
      <c r="E285" s="28"/>
      <c r="F285" s="28"/>
      <c r="G285" s="28"/>
      <c r="H285" s="28"/>
      <c r="I285" s="28"/>
      <c r="J285" s="28"/>
      <c r="K285" s="28"/>
      <c r="L285" s="60"/>
      <c r="M285" s="14"/>
      <c r="N285" s="14"/>
      <c r="O285" s="14"/>
      <c r="P285" s="14"/>
      <c r="Q285" s="14"/>
      <c r="R285" s="14"/>
      <c r="S285" s="14"/>
      <c r="T285" s="14"/>
      <c r="U285" s="14"/>
      <c r="V285" s="14"/>
      <c r="W285" s="14"/>
      <c r="X285" s="14"/>
    </row>
    <row r="286" spans="1:24" x14ac:dyDescent="0.25">
      <c r="A286" s="127"/>
      <c r="B286" s="27"/>
      <c r="C286" s="24"/>
      <c r="D286" s="24"/>
      <c r="E286" s="28"/>
      <c r="F286" s="28"/>
      <c r="G286" s="28"/>
      <c r="H286" s="28"/>
      <c r="I286" s="28"/>
      <c r="J286" s="28"/>
      <c r="K286" s="28"/>
      <c r="L286" s="60"/>
      <c r="M286" s="14"/>
      <c r="N286" s="14"/>
      <c r="O286" s="14"/>
      <c r="P286" s="14"/>
      <c r="Q286" s="14"/>
      <c r="R286" s="14"/>
      <c r="S286" s="14"/>
      <c r="T286" s="14"/>
      <c r="U286" s="14"/>
      <c r="V286" s="14"/>
      <c r="W286" s="14"/>
      <c r="X286" s="14"/>
    </row>
    <row r="287" spans="1:24" x14ac:dyDescent="0.25">
      <c r="A287" s="127"/>
      <c r="B287" s="27"/>
      <c r="C287" s="24"/>
      <c r="D287" s="24"/>
      <c r="E287" s="28"/>
      <c r="F287" s="28"/>
      <c r="G287" s="28"/>
      <c r="H287" s="28"/>
      <c r="I287" s="28"/>
      <c r="J287" s="28"/>
      <c r="K287" s="28"/>
      <c r="L287" s="60"/>
      <c r="M287" s="14"/>
      <c r="N287" s="14"/>
      <c r="O287" s="14"/>
      <c r="P287" s="14"/>
      <c r="Q287" s="14"/>
      <c r="R287" s="14"/>
      <c r="S287" s="14"/>
      <c r="T287" s="14"/>
      <c r="U287" s="14"/>
      <c r="V287" s="14"/>
      <c r="W287" s="14"/>
      <c r="X287" s="14"/>
    </row>
    <row r="288" spans="1:24" x14ac:dyDescent="0.25">
      <c r="A288" s="127"/>
      <c r="B288" s="27"/>
      <c r="C288" s="28"/>
      <c r="D288" s="28"/>
      <c r="E288" s="24"/>
      <c r="F288" s="24"/>
      <c r="G288" s="24"/>
      <c r="H288" s="24"/>
      <c r="I288" s="24"/>
      <c r="J288" s="24"/>
      <c r="K288" s="24"/>
      <c r="L288" s="60"/>
      <c r="M288" s="14"/>
      <c r="N288" s="14"/>
      <c r="O288" s="14"/>
      <c r="P288" s="14"/>
      <c r="Q288" s="14"/>
      <c r="R288" s="14"/>
      <c r="S288" s="14"/>
      <c r="T288" s="14"/>
      <c r="U288" s="14"/>
      <c r="V288" s="14"/>
      <c r="W288" s="14"/>
      <c r="X288" s="14"/>
    </row>
    <row r="289" spans="1:24" x14ac:dyDescent="0.25">
      <c r="A289" s="127"/>
      <c r="B289" s="27"/>
      <c r="C289" s="24"/>
      <c r="D289" s="24"/>
      <c r="E289" s="28"/>
      <c r="F289" s="28"/>
      <c r="G289" s="28"/>
      <c r="H289" s="28"/>
      <c r="I289" s="28"/>
      <c r="J289" s="28"/>
      <c r="K289" s="28"/>
      <c r="L289" s="60"/>
      <c r="M289" s="14"/>
      <c r="N289" s="14"/>
      <c r="O289" s="14"/>
      <c r="P289" s="14"/>
      <c r="Q289" s="14"/>
      <c r="R289" s="14"/>
      <c r="S289" s="14"/>
      <c r="T289" s="14"/>
      <c r="U289" s="14"/>
      <c r="V289" s="14"/>
      <c r="W289" s="14"/>
      <c r="X289" s="14"/>
    </row>
    <row r="290" spans="1:24" x14ac:dyDescent="0.25">
      <c r="A290" s="127"/>
      <c r="B290" s="27"/>
      <c r="C290" s="24"/>
      <c r="D290" s="24"/>
      <c r="E290" s="28"/>
      <c r="F290" s="28"/>
      <c r="G290" s="28"/>
      <c r="H290" s="28"/>
      <c r="I290" s="28"/>
      <c r="J290" s="28"/>
      <c r="K290" s="28"/>
      <c r="L290" s="60"/>
      <c r="M290" s="14"/>
      <c r="N290" s="14"/>
      <c r="O290" s="14"/>
      <c r="P290" s="14"/>
      <c r="Q290" s="14"/>
      <c r="R290" s="14"/>
      <c r="S290" s="14"/>
      <c r="T290" s="14"/>
      <c r="U290" s="14"/>
      <c r="V290" s="14"/>
      <c r="W290" s="14"/>
      <c r="X290" s="14"/>
    </row>
    <row r="291" spans="1:24" x14ac:dyDescent="0.25">
      <c r="A291" s="127"/>
      <c r="B291" s="27"/>
      <c r="C291" s="24"/>
      <c r="D291" s="24"/>
      <c r="E291" s="28"/>
      <c r="F291" s="28"/>
      <c r="G291" s="28"/>
      <c r="H291" s="28"/>
      <c r="I291" s="28"/>
      <c r="J291" s="28"/>
      <c r="K291" s="28"/>
      <c r="L291" s="60"/>
      <c r="M291" s="14"/>
      <c r="N291" s="14"/>
      <c r="O291" s="14"/>
      <c r="P291" s="14"/>
      <c r="Q291" s="14"/>
      <c r="R291" s="14"/>
      <c r="S291" s="14"/>
      <c r="T291" s="14"/>
      <c r="U291" s="14"/>
      <c r="V291" s="14"/>
      <c r="W291" s="14"/>
      <c r="X291" s="14"/>
    </row>
    <row r="292" spans="1:24" x14ac:dyDescent="0.25">
      <c r="A292" s="127"/>
      <c r="B292" s="27"/>
      <c r="C292" s="24"/>
      <c r="D292" s="24"/>
      <c r="E292" s="28"/>
      <c r="F292" s="28"/>
      <c r="G292" s="28"/>
      <c r="H292" s="28"/>
      <c r="I292" s="28"/>
      <c r="J292" s="28"/>
      <c r="K292" s="28"/>
      <c r="L292" s="60"/>
      <c r="M292" s="14"/>
      <c r="N292" s="14"/>
      <c r="O292" s="14"/>
      <c r="P292" s="14"/>
      <c r="Q292" s="14"/>
      <c r="R292" s="14"/>
      <c r="S292" s="14"/>
      <c r="T292" s="14"/>
      <c r="U292" s="14"/>
      <c r="V292" s="14"/>
      <c r="W292" s="14"/>
      <c r="X292" s="14"/>
    </row>
    <row r="293" spans="1:24" x14ac:dyDescent="0.25">
      <c r="A293" s="127"/>
      <c r="B293" s="27"/>
      <c r="C293" s="24"/>
      <c r="D293" s="24"/>
      <c r="E293" s="28"/>
      <c r="F293" s="28"/>
      <c r="G293" s="28"/>
      <c r="H293" s="28"/>
      <c r="I293" s="28"/>
      <c r="J293" s="28"/>
      <c r="K293" s="28"/>
      <c r="L293" s="60"/>
      <c r="M293" s="14"/>
      <c r="N293" s="14"/>
      <c r="O293" s="14"/>
      <c r="P293" s="14"/>
      <c r="Q293" s="14"/>
      <c r="R293" s="14"/>
      <c r="S293" s="14"/>
      <c r="T293" s="14"/>
      <c r="U293" s="14"/>
      <c r="V293" s="14"/>
      <c r="W293" s="14"/>
      <c r="X293" s="14"/>
    </row>
    <row r="294" spans="1:24" x14ac:dyDescent="0.25">
      <c r="A294" s="127"/>
      <c r="B294" s="27"/>
      <c r="C294" s="24"/>
      <c r="D294" s="24"/>
      <c r="E294" s="28"/>
      <c r="F294" s="28"/>
      <c r="G294" s="28"/>
      <c r="H294" s="28"/>
      <c r="I294" s="28"/>
      <c r="J294" s="28"/>
      <c r="K294" s="28"/>
      <c r="L294" s="60"/>
      <c r="M294" s="14"/>
      <c r="N294" s="14"/>
      <c r="O294" s="14"/>
      <c r="P294" s="14"/>
      <c r="Q294" s="14"/>
      <c r="R294" s="14"/>
      <c r="S294" s="14"/>
      <c r="T294" s="14"/>
      <c r="U294" s="14"/>
      <c r="V294" s="14"/>
      <c r="W294" s="14"/>
      <c r="X294" s="14"/>
    </row>
    <row r="295" spans="1:24" x14ac:dyDescent="0.25">
      <c r="A295" s="127"/>
      <c r="B295" s="27"/>
      <c r="C295" s="24"/>
      <c r="D295" s="24"/>
      <c r="E295" s="28"/>
      <c r="F295" s="28"/>
      <c r="G295" s="28"/>
      <c r="H295" s="28"/>
      <c r="I295" s="28"/>
      <c r="J295" s="28"/>
      <c r="K295" s="28"/>
      <c r="L295" s="60"/>
      <c r="M295" s="14"/>
      <c r="N295" s="14"/>
      <c r="O295" s="14"/>
      <c r="P295" s="14"/>
      <c r="Q295" s="14"/>
      <c r="R295" s="14"/>
      <c r="S295" s="14"/>
      <c r="T295" s="14"/>
      <c r="U295" s="14"/>
      <c r="V295" s="14"/>
      <c r="W295" s="14"/>
      <c r="X295" s="14"/>
    </row>
    <row r="296" spans="1:24" x14ac:dyDescent="0.25">
      <c r="A296" s="127"/>
      <c r="B296" s="27"/>
      <c r="C296" s="24"/>
      <c r="D296" s="24"/>
      <c r="E296" s="28"/>
      <c r="F296" s="28"/>
      <c r="G296" s="28"/>
      <c r="H296" s="28"/>
      <c r="I296" s="28"/>
      <c r="J296" s="28"/>
      <c r="K296" s="28"/>
      <c r="L296" s="60"/>
      <c r="M296" s="14"/>
      <c r="N296" s="14"/>
      <c r="O296" s="14"/>
      <c r="P296" s="14"/>
      <c r="Q296" s="14"/>
      <c r="R296" s="14"/>
      <c r="S296" s="14"/>
      <c r="T296" s="14"/>
      <c r="U296" s="14"/>
      <c r="V296" s="14"/>
      <c r="W296" s="14"/>
      <c r="X296" s="14"/>
    </row>
    <row r="297" spans="1:24" x14ac:dyDescent="0.25">
      <c r="A297" s="127"/>
      <c r="B297" s="27"/>
      <c r="C297" s="24"/>
      <c r="D297" s="24"/>
      <c r="E297" s="28"/>
      <c r="F297" s="28"/>
      <c r="G297" s="28"/>
      <c r="H297" s="28"/>
      <c r="I297" s="28"/>
      <c r="J297" s="28"/>
      <c r="K297" s="28"/>
      <c r="L297" s="60"/>
      <c r="M297" s="14"/>
      <c r="N297" s="14"/>
      <c r="O297" s="14"/>
      <c r="P297" s="14"/>
      <c r="Q297" s="14"/>
      <c r="R297" s="14"/>
      <c r="S297" s="14"/>
      <c r="T297" s="14"/>
      <c r="U297" s="14"/>
      <c r="V297" s="14"/>
      <c r="W297" s="14"/>
      <c r="X297" s="14"/>
    </row>
    <row r="298" spans="1:24" x14ac:dyDescent="0.25">
      <c r="A298" s="127"/>
      <c r="B298" s="27"/>
      <c r="C298" s="24"/>
      <c r="D298" s="24"/>
      <c r="E298" s="28"/>
      <c r="F298" s="28"/>
      <c r="G298" s="28"/>
      <c r="H298" s="28"/>
      <c r="I298" s="28"/>
      <c r="J298" s="28"/>
      <c r="K298" s="28"/>
      <c r="L298" s="60"/>
      <c r="M298" s="14"/>
      <c r="N298" s="14"/>
      <c r="O298" s="14"/>
      <c r="P298" s="14"/>
      <c r="Q298" s="14"/>
      <c r="R298" s="14"/>
      <c r="S298" s="14"/>
      <c r="T298" s="14"/>
      <c r="U298" s="14"/>
      <c r="V298" s="14"/>
      <c r="W298" s="14"/>
      <c r="X298" s="14"/>
    </row>
    <row r="299" spans="1:24" x14ac:dyDescent="0.25">
      <c r="A299" s="127"/>
      <c r="B299" s="29"/>
      <c r="C299" s="23"/>
      <c r="D299" s="23"/>
      <c r="E299" s="24"/>
      <c r="F299" s="24"/>
      <c r="G299" s="24"/>
      <c r="H299" s="24"/>
      <c r="I299" s="24"/>
      <c r="J299" s="24"/>
      <c r="K299" s="24"/>
      <c r="L299" s="60"/>
      <c r="M299" s="14"/>
      <c r="N299" s="14"/>
      <c r="O299" s="14"/>
      <c r="P299" s="14"/>
      <c r="Q299" s="14"/>
      <c r="R299" s="14"/>
      <c r="S299" s="14"/>
      <c r="T299" s="14"/>
      <c r="U299" s="14"/>
      <c r="V299" s="14"/>
      <c r="W299" s="14"/>
      <c r="X299" s="14"/>
    </row>
    <row r="300" spans="1:24" x14ac:dyDescent="0.25">
      <c r="A300" s="127"/>
      <c r="B300" s="27"/>
      <c r="C300" s="28"/>
      <c r="D300" s="28"/>
      <c r="E300" s="24"/>
      <c r="F300" s="24"/>
      <c r="G300" s="24"/>
      <c r="H300" s="24"/>
      <c r="I300" s="24"/>
      <c r="J300" s="24"/>
      <c r="K300" s="24"/>
      <c r="L300" s="60"/>
      <c r="M300" s="14"/>
      <c r="N300" s="14"/>
      <c r="O300" s="14"/>
      <c r="P300" s="14"/>
      <c r="Q300" s="14"/>
      <c r="R300" s="14"/>
      <c r="S300" s="14"/>
      <c r="T300" s="14"/>
      <c r="U300" s="14"/>
      <c r="V300" s="14"/>
      <c r="W300" s="14"/>
      <c r="X300" s="14"/>
    </row>
    <row r="301" spans="1:24" x14ac:dyDescent="0.25">
      <c r="A301" s="127"/>
      <c r="B301" s="27"/>
      <c r="C301" s="28"/>
      <c r="D301" s="28"/>
      <c r="E301" s="24"/>
      <c r="F301" s="24"/>
      <c r="G301" s="24"/>
      <c r="H301" s="24"/>
      <c r="I301" s="24"/>
      <c r="J301" s="24"/>
      <c r="K301" s="24"/>
      <c r="L301" s="60"/>
      <c r="M301" s="14"/>
      <c r="N301" s="14"/>
      <c r="O301" s="14"/>
      <c r="P301" s="14"/>
      <c r="Q301" s="14"/>
      <c r="R301" s="14"/>
      <c r="S301" s="14"/>
      <c r="T301" s="14"/>
      <c r="U301" s="14"/>
      <c r="V301" s="14"/>
      <c r="W301" s="14"/>
      <c r="X301" s="14"/>
    </row>
    <row r="302" spans="1:24" x14ac:dyDescent="0.25">
      <c r="A302" s="127"/>
      <c r="B302" s="27"/>
      <c r="C302" s="28"/>
      <c r="D302" s="28"/>
      <c r="E302" s="24"/>
      <c r="F302" s="24"/>
      <c r="G302" s="24"/>
      <c r="H302" s="24"/>
      <c r="I302" s="24"/>
      <c r="J302" s="24"/>
      <c r="K302" s="24"/>
      <c r="L302" s="60"/>
      <c r="M302" s="14"/>
      <c r="N302" s="14"/>
      <c r="O302" s="14"/>
      <c r="P302" s="14"/>
      <c r="Q302" s="14"/>
      <c r="R302" s="14"/>
      <c r="S302" s="14"/>
      <c r="T302" s="14"/>
      <c r="U302" s="14"/>
      <c r="V302" s="14"/>
      <c r="W302" s="14"/>
      <c r="X302" s="14"/>
    </row>
    <row r="303" spans="1:24" x14ac:dyDescent="0.25">
      <c r="A303" s="127"/>
      <c r="B303" s="27"/>
      <c r="C303" s="24"/>
      <c r="D303" s="24"/>
      <c r="E303" s="28"/>
      <c r="F303" s="28"/>
      <c r="G303" s="28"/>
      <c r="H303" s="28"/>
      <c r="I303" s="28"/>
      <c r="J303" s="28"/>
      <c r="K303" s="28"/>
      <c r="L303" s="60"/>
      <c r="M303" s="14"/>
      <c r="N303" s="14"/>
      <c r="O303" s="14"/>
      <c r="P303" s="14"/>
      <c r="Q303" s="14"/>
      <c r="R303" s="14"/>
      <c r="S303" s="14"/>
      <c r="T303" s="14"/>
      <c r="U303" s="14"/>
      <c r="V303" s="14"/>
      <c r="W303" s="14"/>
      <c r="X303" s="14"/>
    </row>
    <row r="304" spans="1:24" x14ac:dyDescent="0.25">
      <c r="A304" s="127"/>
      <c r="B304" s="27"/>
      <c r="C304" s="24"/>
      <c r="D304" s="24"/>
      <c r="E304" s="28"/>
      <c r="F304" s="28"/>
      <c r="G304" s="28"/>
      <c r="H304" s="28"/>
      <c r="I304" s="28"/>
      <c r="J304" s="28"/>
      <c r="K304" s="28"/>
      <c r="L304" s="60"/>
      <c r="M304" s="14"/>
      <c r="N304" s="14"/>
      <c r="O304" s="14"/>
      <c r="P304" s="14"/>
      <c r="Q304" s="14"/>
      <c r="R304" s="14"/>
      <c r="S304" s="14"/>
      <c r="T304" s="14"/>
      <c r="U304" s="14"/>
      <c r="V304" s="14"/>
      <c r="W304" s="14"/>
      <c r="X304" s="14"/>
    </row>
    <row r="305" spans="1:24" x14ac:dyDescent="0.25">
      <c r="A305" s="127"/>
      <c r="B305" s="27"/>
      <c r="C305" s="24"/>
      <c r="D305" s="24"/>
      <c r="E305" s="28"/>
      <c r="F305" s="28"/>
      <c r="G305" s="28"/>
      <c r="H305" s="28"/>
      <c r="I305" s="28"/>
      <c r="J305" s="28"/>
      <c r="K305" s="28"/>
      <c r="L305" s="60"/>
      <c r="M305" s="14"/>
      <c r="N305" s="14"/>
      <c r="O305" s="14"/>
      <c r="P305" s="14"/>
      <c r="Q305" s="14"/>
      <c r="R305" s="14"/>
      <c r="S305" s="14"/>
      <c r="T305" s="14"/>
      <c r="U305" s="14"/>
      <c r="V305" s="14"/>
      <c r="W305" s="14"/>
      <c r="X305" s="14"/>
    </row>
    <row r="306" spans="1:24" x14ac:dyDescent="0.25">
      <c r="A306" s="127"/>
      <c r="B306" s="27"/>
      <c r="C306" s="24"/>
      <c r="D306" s="24"/>
      <c r="E306" s="28"/>
      <c r="F306" s="28"/>
      <c r="G306" s="28"/>
      <c r="H306" s="28"/>
      <c r="I306" s="28"/>
      <c r="J306" s="28"/>
      <c r="K306" s="28"/>
      <c r="L306" s="60"/>
      <c r="M306" s="14"/>
      <c r="N306" s="14"/>
      <c r="O306" s="14"/>
      <c r="P306" s="14"/>
      <c r="Q306" s="14"/>
      <c r="R306" s="14"/>
      <c r="S306" s="14"/>
      <c r="T306" s="14"/>
      <c r="U306" s="14"/>
      <c r="V306" s="14"/>
      <c r="W306" s="14"/>
      <c r="X306" s="14"/>
    </row>
    <row r="307" spans="1:24" x14ac:dyDescent="0.25">
      <c r="A307" s="127"/>
      <c r="B307" s="27"/>
      <c r="C307" s="24"/>
      <c r="D307" s="24"/>
      <c r="E307" s="28"/>
      <c r="F307" s="28"/>
      <c r="G307" s="28"/>
      <c r="H307" s="28"/>
      <c r="I307" s="28"/>
      <c r="J307" s="28"/>
      <c r="K307" s="28"/>
      <c r="L307" s="60"/>
      <c r="M307" s="14"/>
      <c r="N307" s="14"/>
      <c r="O307" s="14"/>
      <c r="P307" s="14"/>
      <c r="Q307" s="14"/>
      <c r="R307" s="14"/>
      <c r="S307" s="14"/>
      <c r="T307" s="14"/>
      <c r="U307" s="14"/>
      <c r="V307" s="14"/>
      <c r="W307" s="14"/>
      <c r="X307" s="14"/>
    </row>
    <row r="308" spans="1:24" x14ac:dyDescent="0.25">
      <c r="A308" s="127"/>
      <c r="B308" s="27"/>
      <c r="C308" s="24"/>
      <c r="D308" s="24"/>
      <c r="E308" s="28"/>
      <c r="F308" s="28"/>
      <c r="G308" s="28"/>
      <c r="H308" s="28"/>
      <c r="I308" s="28"/>
      <c r="J308" s="28"/>
      <c r="K308" s="28"/>
      <c r="L308" s="60"/>
      <c r="M308" s="14"/>
      <c r="N308" s="14"/>
      <c r="O308" s="14"/>
      <c r="P308" s="14"/>
      <c r="Q308" s="14"/>
      <c r="R308" s="14"/>
      <c r="S308" s="14"/>
      <c r="T308" s="14"/>
      <c r="U308" s="14"/>
      <c r="V308" s="14"/>
      <c r="W308" s="14"/>
      <c r="X308" s="14"/>
    </row>
    <row r="309" spans="1:24" x14ac:dyDescent="0.25">
      <c r="A309" s="127"/>
      <c r="B309" s="27"/>
      <c r="C309" s="24"/>
      <c r="D309" s="24"/>
      <c r="E309" s="28"/>
      <c r="F309" s="28"/>
      <c r="G309" s="28"/>
      <c r="H309" s="28"/>
      <c r="I309" s="28"/>
      <c r="J309" s="28"/>
      <c r="K309" s="28"/>
      <c r="L309" s="60"/>
      <c r="M309" s="14"/>
      <c r="N309" s="14"/>
      <c r="O309" s="14"/>
      <c r="P309" s="14"/>
      <c r="Q309" s="14"/>
      <c r="R309" s="14"/>
      <c r="S309" s="14"/>
      <c r="T309" s="14"/>
      <c r="U309" s="14"/>
      <c r="V309" s="14"/>
      <c r="W309" s="14"/>
      <c r="X309" s="14"/>
    </row>
    <row r="310" spans="1:24" x14ac:dyDescent="0.25">
      <c r="A310" s="127"/>
      <c r="B310" s="27"/>
      <c r="C310" s="24"/>
      <c r="D310" s="24"/>
      <c r="E310" s="28"/>
      <c r="F310" s="28"/>
      <c r="G310" s="28"/>
      <c r="H310" s="28"/>
      <c r="I310" s="28"/>
      <c r="J310" s="28"/>
      <c r="K310" s="28"/>
      <c r="L310" s="60"/>
      <c r="M310" s="14"/>
      <c r="N310" s="14"/>
      <c r="O310" s="14"/>
      <c r="P310" s="14"/>
      <c r="Q310" s="14"/>
      <c r="R310" s="14"/>
      <c r="S310" s="14"/>
      <c r="T310" s="14"/>
      <c r="U310" s="14"/>
      <c r="V310" s="14"/>
      <c r="W310" s="14"/>
      <c r="X310" s="14"/>
    </row>
    <row r="311" spans="1:24" x14ac:dyDescent="0.25">
      <c r="A311" s="127"/>
      <c r="B311" s="27"/>
      <c r="C311" s="24"/>
      <c r="D311" s="24"/>
      <c r="E311" s="28"/>
      <c r="F311" s="28"/>
      <c r="G311" s="28"/>
      <c r="H311" s="28"/>
      <c r="I311" s="28"/>
      <c r="J311" s="28"/>
      <c r="K311" s="28"/>
      <c r="L311" s="60"/>
      <c r="M311" s="14"/>
      <c r="N311" s="14"/>
      <c r="O311" s="14"/>
      <c r="P311" s="14"/>
      <c r="Q311" s="14"/>
      <c r="R311" s="14"/>
      <c r="S311" s="14"/>
      <c r="T311" s="14"/>
      <c r="U311" s="14"/>
      <c r="V311" s="14"/>
      <c r="W311" s="14"/>
      <c r="X311" s="14"/>
    </row>
    <row r="312" spans="1:24" x14ac:dyDescent="0.25">
      <c r="A312" s="127"/>
      <c r="B312" s="27"/>
      <c r="C312" s="24"/>
      <c r="D312" s="24"/>
      <c r="E312" s="28"/>
      <c r="F312" s="28"/>
      <c r="G312" s="28"/>
      <c r="H312" s="28"/>
      <c r="I312" s="28"/>
      <c r="J312" s="28"/>
      <c r="K312" s="28"/>
      <c r="L312" s="60"/>
      <c r="M312" s="14"/>
      <c r="N312" s="14"/>
      <c r="O312" s="14"/>
      <c r="P312" s="14"/>
      <c r="Q312" s="14"/>
      <c r="R312" s="14"/>
      <c r="S312" s="14"/>
      <c r="T312" s="14"/>
      <c r="U312" s="14"/>
      <c r="V312" s="14"/>
      <c r="W312" s="14"/>
      <c r="X312" s="14"/>
    </row>
    <row r="313" spans="1:24" x14ac:dyDescent="0.25">
      <c r="A313" s="127"/>
      <c r="B313" s="27"/>
      <c r="C313" s="28"/>
      <c r="D313" s="28"/>
      <c r="E313" s="24"/>
      <c r="F313" s="24"/>
      <c r="G313" s="24"/>
      <c r="H313" s="24"/>
      <c r="I313" s="24"/>
      <c r="J313" s="24"/>
      <c r="K313" s="24"/>
      <c r="L313" s="60"/>
      <c r="M313" s="14"/>
      <c r="N313" s="14"/>
      <c r="O313" s="14"/>
      <c r="P313" s="14"/>
      <c r="Q313" s="14"/>
      <c r="R313" s="14"/>
      <c r="S313" s="14"/>
      <c r="T313" s="14"/>
      <c r="U313" s="14"/>
      <c r="V313" s="14"/>
      <c r="W313" s="14"/>
      <c r="X313" s="14"/>
    </row>
    <row r="314" spans="1:24" x14ac:dyDescent="0.25">
      <c r="A314" s="127"/>
      <c r="B314" s="27"/>
      <c r="C314" s="24"/>
      <c r="D314" s="24"/>
      <c r="E314" s="28"/>
      <c r="F314" s="28"/>
      <c r="G314" s="28"/>
      <c r="H314" s="28"/>
      <c r="I314" s="28"/>
      <c r="J314" s="28"/>
      <c r="K314" s="28"/>
      <c r="L314" s="60"/>
      <c r="M314" s="14"/>
      <c r="N314" s="14"/>
      <c r="O314" s="14"/>
      <c r="P314" s="14"/>
      <c r="Q314" s="14"/>
      <c r="R314" s="14"/>
      <c r="S314" s="14"/>
      <c r="T314" s="14"/>
      <c r="U314" s="14"/>
      <c r="V314" s="14"/>
      <c r="W314" s="14"/>
      <c r="X314" s="14"/>
    </row>
    <row r="315" spans="1:24" x14ac:dyDescent="0.25">
      <c r="A315" s="127"/>
      <c r="B315" s="27"/>
      <c r="C315" s="24"/>
      <c r="D315" s="24"/>
      <c r="E315" s="28"/>
      <c r="F315" s="28"/>
      <c r="G315" s="28"/>
      <c r="H315" s="28"/>
      <c r="I315" s="28"/>
      <c r="J315" s="28"/>
      <c r="K315" s="28"/>
      <c r="L315" s="60"/>
      <c r="M315" s="14"/>
      <c r="N315" s="14"/>
      <c r="O315" s="14"/>
      <c r="P315" s="14"/>
      <c r="Q315" s="14"/>
      <c r="R315" s="14"/>
      <c r="S315" s="14"/>
      <c r="T315" s="14"/>
      <c r="U315" s="14"/>
      <c r="V315" s="14"/>
      <c r="W315" s="14"/>
      <c r="X315" s="14"/>
    </row>
    <row r="316" spans="1:24" x14ac:dyDescent="0.25">
      <c r="A316" s="127"/>
      <c r="B316" s="27"/>
      <c r="C316" s="24"/>
      <c r="D316" s="24"/>
      <c r="E316" s="28"/>
      <c r="F316" s="28"/>
      <c r="G316" s="28"/>
      <c r="H316" s="28"/>
      <c r="I316" s="28"/>
      <c r="J316" s="28"/>
      <c r="K316" s="28"/>
      <c r="L316" s="60"/>
      <c r="M316" s="14"/>
      <c r="N316" s="14"/>
      <c r="O316" s="14"/>
      <c r="P316" s="14"/>
      <c r="Q316" s="14"/>
      <c r="R316" s="14"/>
      <c r="S316" s="14"/>
      <c r="T316" s="14"/>
      <c r="U316" s="14"/>
      <c r="V316" s="14"/>
      <c r="W316" s="14"/>
      <c r="X316" s="14"/>
    </row>
    <row r="317" spans="1:24" x14ac:dyDescent="0.25">
      <c r="A317" s="127"/>
      <c r="B317" s="27"/>
      <c r="C317" s="24"/>
      <c r="D317" s="24"/>
      <c r="E317" s="28"/>
      <c r="F317" s="28"/>
      <c r="G317" s="28"/>
      <c r="H317" s="28"/>
      <c r="I317" s="28"/>
      <c r="J317" s="28"/>
      <c r="K317" s="28"/>
    </row>
    <row r="318" spans="1:24" x14ac:dyDescent="0.25">
      <c r="B318" s="27"/>
      <c r="C318" s="24"/>
      <c r="D318" s="24"/>
      <c r="E318" s="28"/>
      <c r="F318" s="28"/>
      <c r="G318" s="28"/>
      <c r="H318" s="28"/>
      <c r="I318" s="28"/>
      <c r="J318" s="28"/>
      <c r="K318" s="28"/>
      <c r="L318" s="18"/>
      <c r="M318" s="17"/>
      <c r="N318" s="17"/>
      <c r="O318" s="17"/>
      <c r="P318" s="17"/>
      <c r="Q318" s="17"/>
      <c r="R318" s="17"/>
      <c r="S318" s="17"/>
      <c r="T318" s="17"/>
      <c r="U318" s="17"/>
      <c r="V318" s="17"/>
      <c r="W318" s="17"/>
      <c r="X318" s="17"/>
    </row>
    <row r="319" spans="1:24" s="12" customFormat="1" x14ac:dyDescent="0.25">
      <c r="A319" s="128"/>
      <c r="B319" s="27"/>
      <c r="C319" s="24"/>
      <c r="D319" s="24"/>
      <c r="E319" s="28"/>
      <c r="F319" s="28"/>
      <c r="G319" s="28"/>
      <c r="H319" s="28"/>
      <c r="I319" s="28"/>
      <c r="J319" s="28"/>
      <c r="K319" s="28"/>
      <c r="L319" s="49"/>
    </row>
    <row r="320" spans="1:24" s="12" customFormat="1" x14ac:dyDescent="0.25">
      <c r="A320" s="128"/>
      <c r="B320" s="27"/>
      <c r="C320" s="24"/>
      <c r="D320" s="24"/>
      <c r="E320" s="28"/>
      <c r="F320" s="28"/>
      <c r="G320" s="28"/>
      <c r="H320" s="28"/>
      <c r="I320" s="28"/>
      <c r="J320" s="28"/>
      <c r="K320" s="28"/>
      <c r="L320" s="49"/>
    </row>
    <row r="321" spans="1:24" s="12" customFormat="1" x14ac:dyDescent="0.25">
      <c r="A321" s="128"/>
      <c r="B321" s="27"/>
      <c r="C321" s="24"/>
      <c r="D321" s="24"/>
      <c r="E321" s="28"/>
      <c r="F321" s="28"/>
      <c r="G321" s="28"/>
      <c r="H321" s="28"/>
      <c r="I321" s="28"/>
      <c r="J321" s="28"/>
      <c r="K321" s="28"/>
      <c r="L321" s="49"/>
    </row>
    <row r="322" spans="1:24" s="12" customFormat="1" x14ac:dyDescent="0.25">
      <c r="A322" s="128"/>
      <c r="B322" s="27"/>
      <c r="C322" s="24"/>
      <c r="D322" s="24"/>
      <c r="E322" s="28"/>
      <c r="F322" s="28"/>
      <c r="G322" s="28"/>
      <c r="H322" s="28"/>
      <c r="I322" s="28"/>
      <c r="J322" s="28"/>
      <c r="K322" s="28"/>
      <c r="L322" s="49"/>
    </row>
    <row r="323" spans="1:24" s="12" customFormat="1" x14ac:dyDescent="0.25">
      <c r="A323" s="128"/>
      <c r="B323" s="27"/>
      <c r="C323" s="24"/>
      <c r="D323" s="24"/>
      <c r="E323" s="28"/>
      <c r="F323" s="28"/>
      <c r="G323" s="28"/>
      <c r="H323" s="28"/>
      <c r="I323" s="28"/>
      <c r="J323" s="28"/>
      <c r="K323" s="28"/>
      <c r="L323" s="49"/>
    </row>
    <row r="324" spans="1:24" s="12" customFormat="1" x14ac:dyDescent="0.25">
      <c r="A324" s="128"/>
      <c r="B324" s="27"/>
      <c r="C324" s="28"/>
      <c r="D324" s="28"/>
      <c r="E324" s="24"/>
      <c r="F324" s="24"/>
      <c r="G324" s="24"/>
      <c r="H324" s="24"/>
      <c r="I324" s="24"/>
      <c r="J324" s="24"/>
      <c r="K324" s="24"/>
      <c r="L324" s="49"/>
    </row>
    <row r="325" spans="1:24" s="12" customFormat="1" x14ac:dyDescent="0.25">
      <c r="A325" s="128"/>
      <c r="B325" s="27"/>
      <c r="C325" s="24"/>
      <c r="D325" s="24"/>
      <c r="E325" s="28"/>
      <c r="F325" s="28"/>
      <c r="G325" s="28"/>
      <c r="H325" s="28"/>
      <c r="I325" s="28"/>
      <c r="J325" s="28"/>
      <c r="K325" s="28"/>
      <c r="L325" s="49"/>
    </row>
    <row r="326" spans="1:24" s="12" customFormat="1" x14ac:dyDescent="0.25">
      <c r="A326" s="128"/>
      <c r="B326" s="27"/>
      <c r="C326" s="24"/>
      <c r="D326" s="24"/>
      <c r="E326" s="28"/>
      <c r="F326" s="28"/>
      <c r="G326" s="28"/>
      <c r="H326" s="28"/>
      <c r="I326" s="28"/>
      <c r="J326" s="28"/>
      <c r="K326" s="28"/>
      <c r="L326" s="49"/>
    </row>
    <row r="327" spans="1:24" s="12" customFormat="1" x14ac:dyDescent="0.25">
      <c r="A327" s="128"/>
      <c r="B327" s="27"/>
      <c r="C327" s="24"/>
      <c r="D327" s="24"/>
      <c r="E327" s="28"/>
      <c r="F327" s="28"/>
      <c r="G327" s="28"/>
      <c r="H327" s="28"/>
      <c r="I327" s="28"/>
      <c r="J327" s="28"/>
      <c r="K327" s="28"/>
      <c r="L327" s="49"/>
    </row>
    <row r="328" spans="1:24" s="12" customFormat="1" x14ac:dyDescent="0.25">
      <c r="A328" s="128"/>
      <c r="B328" s="27"/>
      <c r="C328" s="24"/>
      <c r="D328" s="24"/>
      <c r="E328" s="28"/>
      <c r="F328" s="28"/>
      <c r="G328" s="28"/>
      <c r="H328" s="28"/>
      <c r="I328" s="28"/>
      <c r="J328" s="28"/>
      <c r="K328" s="28"/>
      <c r="L328" s="49"/>
    </row>
    <row r="329" spans="1:24" s="12" customFormat="1" x14ac:dyDescent="0.25">
      <c r="A329" s="128"/>
      <c r="B329" s="27"/>
      <c r="C329" s="24"/>
      <c r="D329" s="24"/>
      <c r="E329" s="28"/>
      <c r="F329" s="28"/>
      <c r="G329" s="28"/>
      <c r="H329" s="28"/>
      <c r="I329" s="28"/>
      <c r="J329" s="28"/>
      <c r="K329" s="28"/>
      <c r="L329" s="49"/>
    </row>
    <row r="330" spans="1:24" s="12" customFormat="1" x14ac:dyDescent="0.25">
      <c r="A330" s="128"/>
      <c r="B330" s="27"/>
      <c r="C330" s="24"/>
      <c r="D330" s="24"/>
      <c r="E330" s="28"/>
      <c r="F330" s="28"/>
      <c r="G330" s="28"/>
      <c r="H330" s="28"/>
      <c r="I330" s="28"/>
      <c r="J330" s="28"/>
      <c r="K330" s="28"/>
      <c r="L330" s="49"/>
    </row>
    <row r="331" spans="1:24" s="12" customFormat="1" x14ac:dyDescent="0.25">
      <c r="A331" s="128"/>
      <c r="B331" s="27"/>
      <c r="C331" s="24"/>
      <c r="D331" s="24"/>
      <c r="E331" s="28"/>
      <c r="F331" s="28"/>
      <c r="G331" s="28"/>
      <c r="H331" s="28"/>
      <c r="I331" s="28"/>
      <c r="J331" s="28"/>
      <c r="K331" s="28"/>
      <c r="L331" s="49"/>
    </row>
    <row r="332" spans="1:24" s="12" customFormat="1" x14ac:dyDescent="0.25">
      <c r="A332" s="128"/>
      <c r="B332" s="27"/>
      <c r="C332" s="24"/>
      <c r="D332" s="24"/>
      <c r="E332" s="28"/>
      <c r="F332" s="28"/>
      <c r="G332" s="28"/>
      <c r="H332" s="28"/>
      <c r="I332" s="28"/>
      <c r="J332" s="28"/>
      <c r="K332" s="28"/>
      <c r="L332" s="49"/>
    </row>
    <row r="333" spans="1:24" s="12" customFormat="1" x14ac:dyDescent="0.25">
      <c r="A333" s="128"/>
      <c r="B333" s="27"/>
      <c r="C333" s="24"/>
      <c r="D333" s="24"/>
      <c r="E333" s="28"/>
      <c r="F333" s="28"/>
      <c r="G333" s="28"/>
      <c r="H333" s="28"/>
      <c r="I333" s="28"/>
      <c r="J333" s="28"/>
      <c r="K333" s="28"/>
      <c r="L333" s="49"/>
    </row>
    <row r="334" spans="1:24" s="12" customFormat="1" x14ac:dyDescent="0.25">
      <c r="A334" s="128"/>
      <c r="B334" s="27"/>
      <c r="C334" s="24"/>
      <c r="D334" s="24"/>
      <c r="E334" s="28"/>
      <c r="F334" s="28"/>
      <c r="G334" s="28"/>
      <c r="H334" s="28"/>
      <c r="I334" s="28"/>
      <c r="J334" s="28"/>
      <c r="K334" s="28"/>
      <c r="L334" s="49"/>
    </row>
    <row r="335" spans="1:24" x14ac:dyDescent="0.25">
      <c r="B335" s="29"/>
      <c r="C335" s="23"/>
      <c r="D335" s="23"/>
      <c r="E335" s="28"/>
      <c r="F335" s="28"/>
      <c r="G335" s="28"/>
      <c r="H335" s="28"/>
      <c r="I335" s="28"/>
      <c r="J335" s="28"/>
      <c r="K335" s="28"/>
      <c r="M335" s="17"/>
      <c r="N335" s="17"/>
      <c r="O335" s="17"/>
      <c r="P335" s="17"/>
      <c r="Q335" s="17"/>
      <c r="R335" s="17"/>
      <c r="S335" s="17"/>
      <c r="T335" s="17"/>
      <c r="U335" s="17"/>
      <c r="V335" s="17"/>
      <c r="W335" s="17"/>
      <c r="X335" s="17"/>
    </row>
    <row r="336" spans="1:24" x14ac:dyDescent="0.25">
      <c r="B336" s="30"/>
      <c r="C336" s="26"/>
      <c r="D336" s="26"/>
      <c r="E336" s="24"/>
      <c r="F336" s="24"/>
      <c r="G336" s="24"/>
      <c r="H336" s="24"/>
      <c r="I336" s="24"/>
      <c r="J336" s="24"/>
      <c r="K336" s="24"/>
      <c r="M336" s="17"/>
      <c r="N336" s="17"/>
      <c r="O336" s="17"/>
      <c r="P336" s="17"/>
      <c r="Q336" s="17"/>
      <c r="R336" s="17"/>
      <c r="S336" s="17"/>
      <c r="T336" s="17"/>
      <c r="U336" s="17"/>
      <c r="V336" s="17"/>
      <c r="W336" s="17"/>
      <c r="X336" s="17"/>
    </row>
    <row r="337" spans="1:24" x14ac:dyDescent="0.25">
      <c r="B337" s="27"/>
      <c r="C337" s="24"/>
      <c r="D337" s="24"/>
      <c r="E337" s="28"/>
      <c r="F337" s="28"/>
      <c r="G337" s="28"/>
      <c r="H337" s="28"/>
      <c r="I337" s="28"/>
      <c r="J337" s="28"/>
      <c r="K337" s="28"/>
      <c r="M337" s="17"/>
      <c r="N337" s="17"/>
      <c r="O337" s="17"/>
      <c r="P337" s="17"/>
      <c r="Q337" s="17"/>
      <c r="R337" s="17"/>
      <c r="S337" s="17"/>
      <c r="T337" s="17"/>
      <c r="U337" s="17"/>
      <c r="V337" s="17"/>
      <c r="W337" s="17"/>
      <c r="X337" s="17"/>
    </row>
    <row r="338" spans="1:24" x14ac:dyDescent="0.25">
      <c r="B338" s="27"/>
      <c r="C338" s="28"/>
      <c r="D338" s="28"/>
      <c r="E338" s="24"/>
      <c r="F338" s="24"/>
      <c r="G338" s="24"/>
      <c r="H338" s="24"/>
      <c r="I338" s="24"/>
      <c r="J338" s="24"/>
      <c r="K338" s="24"/>
      <c r="M338" s="17"/>
      <c r="N338" s="17"/>
      <c r="O338" s="17"/>
      <c r="P338" s="17"/>
      <c r="Q338" s="17"/>
      <c r="R338" s="17"/>
      <c r="S338" s="17"/>
      <c r="T338" s="17"/>
      <c r="U338" s="17"/>
      <c r="V338" s="17"/>
      <c r="W338" s="17"/>
      <c r="X338" s="17"/>
    </row>
    <row r="339" spans="1:24" x14ac:dyDescent="0.25">
      <c r="B339" s="27"/>
      <c r="C339" s="24"/>
      <c r="D339" s="24"/>
      <c r="E339" s="28"/>
      <c r="F339" s="28"/>
      <c r="G339" s="28"/>
      <c r="H339" s="28"/>
      <c r="I339" s="28"/>
      <c r="J339" s="28"/>
      <c r="K339" s="28"/>
      <c r="M339" s="17"/>
      <c r="N339" s="17"/>
      <c r="O339" s="17"/>
      <c r="P339" s="17"/>
      <c r="Q339" s="17"/>
      <c r="R339" s="17"/>
      <c r="S339" s="17"/>
      <c r="T339" s="17"/>
      <c r="U339" s="17"/>
      <c r="V339" s="17"/>
      <c r="W339" s="17"/>
      <c r="X339" s="17"/>
    </row>
    <row r="340" spans="1:24" x14ac:dyDescent="0.25">
      <c r="B340" s="27"/>
      <c r="C340" s="24"/>
      <c r="D340" s="24"/>
      <c r="E340" s="28"/>
      <c r="F340" s="28"/>
      <c r="G340" s="28"/>
      <c r="H340" s="28"/>
      <c r="I340" s="28"/>
      <c r="J340" s="28"/>
      <c r="K340" s="28"/>
      <c r="M340" s="17"/>
      <c r="N340" s="17"/>
      <c r="O340" s="17"/>
      <c r="P340" s="17"/>
      <c r="Q340" s="17"/>
      <c r="R340" s="17"/>
      <c r="S340" s="17"/>
      <c r="T340" s="17"/>
      <c r="U340" s="17"/>
      <c r="V340" s="17"/>
      <c r="W340" s="17"/>
      <c r="X340" s="17"/>
    </row>
    <row r="341" spans="1:24" x14ac:dyDescent="0.25">
      <c r="B341" s="27"/>
      <c r="C341" s="24"/>
      <c r="D341" s="24"/>
      <c r="E341" s="28"/>
      <c r="F341" s="28"/>
      <c r="G341" s="28"/>
      <c r="H341" s="28"/>
      <c r="I341" s="28"/>
      <c r="J341" s="28"/>
      <c r="K341" s="28"/>
      <c r="M341" s="17"/>
      <c r="N341" s="17"/>
      <c r="O341" s="17"/>
      <c r="P341" s="17"/>
      <c r="Q341" s="17"/>
      <c r="R341" s="17"/>
      <c r="S341" s="17"/>
      <c r="T341" s="17"/>
      <c r="U341" s="17"/>
      <c r="V341" s="17"/>
      <c r="W341" s="17"/>
      <c r="X341" s="17"/>
    </row>
    <row r="342" spans="1:24" x14ac:dyDescent="0.25">
      <c r="B342" s="27"/>
      <c r="C342" s="24"/>
      <c r="D342" s="24"/>
      <c r="E342" s="28"/>
      <c r="F342" s="28"/>
      <c r="G342" s="28"/>
      <c r="H342" s="28"/>
      <c r="I342" s="28"/>
      <c r="J342" s="28"/>
      <c r="K342" s="28"/>
      <c r="M342" s="17"/>
      <c r="N342" s="17"/>
      <c r="O342" s="17"/>
      <c r="P342" s="17"/>
      <c r="Q342" s="17"/>
      <c r="R342" s="17"/>
      <c r="S342" s="17"/>
      <c r="T342" s="17"/>
      <c r="U342" s="17"/>
      <c r="V342" s="17"/>
      <c r="W342" s="17"/>
      <c r="X342" s="17"/>
    </row>
    <row r="343" spans="1:24" x14ac:dyDescent="0.25">
      <c r="B343" s="27"/>
      <c r="C343" s="28"/>
      <c r="D343" s="28"/>
      <c r="E343" s="24"/>
      <c r="F343" s="24"/>
      <c r="G343" s="24"/>
      <c r="H343" s="24"/>
      <c r="I343" s="24"/>
      <c r="J343" s="24"/>
      <c r="K343" s="24"/>
      <c r="L343" s="60"/>
      <c r="M343" s="14"/>
      <c r="N343" s="14"/>
      <c r="O343" s="14"/>
      <c r="P343" s="14"/>
      <c r="Q343" s="14"/>
      <c r="R343" s="14"/>
      <c r="S343" s="14"/>
      <c r="T343" s="14"/>
      <c r="U343" s="14"/>
      <c r="V343" s="14"/>
      <c r="W343" s="14"/>
      <c r="X343" s="14"/>
    </row>
    <row r="344" spans="1:24" x14ac:dyDescent="0.25">
      <c r="B344" s="27"/>
      <c r="C344" s="24"/>
      <c r="D344" s="24"/>
      <c r="E344" s="28"/>
      <c r="F344" s="28"/>
      <c r="G344" s="28"/>
      <c r="H344" s="28"/>
      <c r="I344" s="28"/>
      <c r="J344" s="28"/>
      <c r="K344" s="28"/>
      <c r="L344" s="60"/>
      <c r="M344" s="14"/>
      <c r="N344" s="14"/>
      <c r="O344" s="14"/>
      <c r="P344" s="14"/>
      <c r="Q344" s="14"/>
      <c r="R344" s="14"/>
      <c r="S344" s="14"/>
      <c r="T344" s="14"/>
      <c r="U344" s="14"/>
      <c r="V344" s="14"/>
      <c r="W344" s="14"/>
      <c r="X344" s="14"/>
    </row>
    <row r="345" spans="1:24" x14ac:dyDescent="0.25">
      <c r="B345" s="27"/>
      <c r="C345" s="24"/>
      <c r="D345" s="24"/>
      <c r="E345" s="28"/>
      <c r="F345" s="28"/>
      <c r="G345" s="28"/>
      <c r="H345" s="28"/>
      <c r="I345" s="28"/>
      <c r="J345" s="28"/>
      <c r="K345" s="28"/>
      <c r="L345" s="60"/>
      <c r="M345" s="14"/>
      <c r="N345" s="14"/>
      <c r="O345" s="14"/>
      <c r="P345" s="14"/>
      <c r="Q345" s="14"/>
      <c r="R345" s="14"/>
      <c r="S345" s="14"/>
      <c r="T345" s="14"/>
      <c r="U345" s="14"/>
      <c r="V345" s="14"/>
      <c r="W345" s="14"/>
      <c r="X345" s="14"/>
    </row>
    <row r="346" spans="1:24" x14ac:dyDescent="0.25">
      <c r="B346" s="27"/>
      <c r="C346" s="28"/>
      <c r="D346" s="28"/>
      <c r="E346" s="24"/>
      <c r="F346" s="24"/>
      <c r="G346" s="24"/>
      <c r="H346" s="24"/>
      <c r="I346" s="24"/>
      <c r="J346" s="24"/>
      <c r="K346" s="24"/>
      <c r="L346" s="60"/>
      <c r="M346" s="14"/>
      <c r="N346" s="14"/>
      <c r="O346" s="14"/>
      <c r="P346" s="14"/>
      <c r="Q346" s="14"/>
      <c r="R346" s="14"/>
      <c r="S346" s="14"/>
      <c r="T346" s="14"/>
      <c r="U346" s="14"/>
      <c r="V346" s="14"/>
      <c r="W346" s="14"/>
      <c r="X346" s="14"/>
    </row>
    <row r="347" spans="1:24" x14ac:dyDescent="0.25">
      <c r="B347" s="27"/>
      <c r="C347" s="28"/>
      <c r="D347" s="28"/>
      <c r="E347" s="24"/>
      <c r="F347" s="24"/>
      <c r="G347" s="24"/>
      <c r="H347" s="24"/>
      <c r="I347" s="24"/>
      <c r="J347" s="24"/>
      <c r="K347" s="24"/>
      <c r="L347" s="60"/>
      <c r="M347" s="14"/>
      <c r="N347" s="14"/>
      <c r="O347" s="14"/>
      <c r="P347" s="14"/>
      <c r="Q347" s="14"/>
      <c r="R347" s="14"/>
      <c r="S347" s="14"/>
      <c r="T347" s="14"/>
      <c r="U347" s="14"/>
      <c r="V347" s="14"/>
      <c r="W347" s="14"/>
      <c r="X347" s="14"/>
    </row>
    <row r="348" spans="1:24" x14ac:dyDescent="0.25">
      <c r="B348" s="27"/>
      <c r="C348" s="24"/>
      <c r="D348" s="24"/>
      <c r="E348" s="28"/>
      <c r="F348" s="28"/>
      <c r="G348" s="28"/>
      <c r="H348" s="28"/>
      <c r="I348" s="28"/>
      <c r="J348" s="28"/>
      <c r="K348" s="28"/>
      <c r="L348" s="60"/>
      <c r="M348" s="14"/>
      <c r="N348" s="14"/>
      <c r="O348" s="14"/>
      <c r="P348" s="14"/>
      <c r="Q348" s="14"/>
      <c r="R348" s="14"/>
      <c r="S348" s="14"/>
      <c r="T348" s="14"/>
      <c r="U348" s="14"/>
      <c r="V348" s="14"/>
      <c r="W348" s="14"/>
      <c r="X348" s="14"/>
    </row>
    <row r="349" spans="1:24" x14ac:dyDescent="0.25">
      <c r="B349" s="27"/>
      <c r="C349" s="24"/>
      <c r="D349" s="24"/>
      <c r="E349" s="28"/>
      <c r="F349" s="28"/>
      <c r="G349" s="28"/>
      <c r="H349" s="28"/>
      <c r="I349" s="28"/>
      <c r="J349" s="28"/>
      <c r="K349" s="28"/>
      <c r="L349" s="60"/>
      <c r="M349" s="14"/>
      <c r="N349" s="14"/>
      <c r="O349" s="14"/>
      <c r="P349" s="14"/>
      <c r="Q349" s="14"/>
      <c r="R349" s="14"/>
      <c r="S349" s="14"/>
      <c r="T349" s="14"/>
      <c r="U349" s="14"/>
      <c r="V349" s="14"/>
      <c r="W349" s="14"/>
      <c r="X349" s="14"/>
    </row>
    <row r="350" spans="1:24" x14ac:dyDescent="0.25">
      <c r="A350" s="127"/>
      <c r="B350" s="27"/>
      <c r="C350" s="24"/>
      <c r="D350" s="24"/>
      <c r="E350" s="28"/>
      <c r="F350" s="28"/>
      <c r="G350" s="28"/>
      <c r="H350" s="28"/>
      <c r="I350" s="28"/>
      <c r="J350" s="28"/>
      <c r="K350" s="28"/>
      <c r="L350" s="60"/>
      <c r="M350" s="14"/>
      <c r="N350" s="14"/>
      <c r="O350" s="14"/>
      <c r="P350" s="14"/>
      <c r="Q350" s="14"/>
      <c r="R350" s="14"/>
      <c r="S350" s="14"/>
      <c r="T350" s="14"/>
      <c r="U350" s="14"/>
      <c r="V350" s="14"/>
      <c r="W350" s="14"/>
      <c r="X350" s="14"/>
    </row>
    <row r="351" spans="1:24" x14ac:dyDescent="0.25">
      <c r="A351" s="127"/>
      <c r="B351" s="27"/>
      <c r="C351" s="28"/>
      <c r="D351" s="28"/>
      <c r="E351" s="24"/>
      <c r="F351" s="24"/>
      <c r="G351" s="24"/>
      <c r="H351" s="24"/>
      <c r="I351" s="24"/>
      <c r="J351" s="24"/>
      <c r="K351" s="24"/>
      <c r="L351" s="60"/>
      <c r="M351" s="14"/>
      <c r="N351" s="14"/>
      <c r="O351" s="14"/>
      <c r="P351" s="14"/>
      <c r="Q351" s="14"/>
      <c r="R351" s="14"/>
      <c r="S351" s="14"/>
      <c r="T351" s="14"/>
      <c r="U351" s="14"/>
      <c r="V351" s="14"/>
      <c r="W351" s="14"/>
      <c r="X351" s="14"/>
    </row>
    <row r="352" spans="1:24" x14ac:dyDescent="0.25">
      <c r="A352" s="127"/>
      <c r="B352" s="27"/>
      <c r="C352" s="24"/>
      <c r="D352" s="24"/>
      <c r="E352" s="28"/>
      <c r="F352" s="28"/>
      <c r="G352" s="28"/>
      <c r="H352" s="28"/>
      <c r="I352" s="28"/>
      <c r="J352" s="28"/>
      <c r="K352" s="28"/>
      <c r="L352" s="60"/>
      <c r="M352" s="14"/>
      <c r="N352" s="14"/>
      <c r="O352" s="14"/>
      <c r="P352" s="14"/>
      <c r="Q352" s="14"/>
      <c r="R352" s="14"/>
      <c r="S352" s="14"/>
      <c r="T352" s="14"/>
      <c r="U352" s="14"/>
      <c r="V352" s="14"/>
      <c r="W352" s="14"/>
      <c r="X352" s="14"/>
    </row>
    <row r="353" spans="1:24" x14ac:dyDescent="0.25">
      <c r="A353" s="127"/>
      <c r="B353" s="27"/>
      <c r="C353" s="24"/>
      <c r="D353" s="24"/>
      <c r="E353" s="28"/>
      <c r="F353" s="28"/>
      <c r="G353" s="28"/>
      <c r="H353" s="28"/>
      <c r="I353" s="28"/>
      <c r="J353" s="28"/>
      <c r="K353" s="28"/>
      <c r="L353" s="60"/>
      <c r="M353" s="14"/>
      <c r="N353" s="14"/>
      <c r="O353" s="14"/>
      <c r="P353" s="14"/>
      <c r="Q353" s="14"/>
      <c r="R353" s="14"/>
      <c r="S353" s="14"/>
      <c r="T353" s="14"/>
      <c r="U353" s="14"/>
      <c r="V353" s="14"/>
      <c r="W353" s="14"/>
      <c r="X353" s="14"/>
    </row>
    <row r="354" spans="1:24" x14ac:dyDescent="0.25">
      <c r="A354" s="127"/>
      <c r="B354" s="27"/>
      <c r="C354" s="24"/>
      <c r="D354" s="24"/>
      <c r="E354" s="28"/>
      <c r="F354" s="28"/>
      <c r="G354" s="28"/>
      <c r="H354" s="28"/>
      <c r="I354" s="28"/>
      <c r="J354" s="28"/>
      <c r="K354" s="28"/>
      <c r="L354" s="60"/>
      <c r="M354" s="14"/>
      <c r="N354" s="14"/>
      <c r="O354" s="14"/>
      <c r="P354" s="14"/>
      <c r="Q354" s="14"/>
      <c r="R354" s="14"/>
      <c r="S354" s="14"/>
      <c r="T354" s="14"/>
      <c r="U354" s="14"/>
      <c r="V354" s="14"/>
      <c r="W354" s="14"/>
      <c r="X354" s="14"/>
    </row>
    <row r="355" spans="1:24" x14ac:dyDescent="0.25">
      <c r="A355" s="127"/>
      <c r="B355" s="27"/>
      <c r="C355" s="24"/>
      <c r="D355" s="24"/>
      <c r="E355" s="28"/>
      <c r="F355" s="28"/>
      <c r="G355" s="28"/>
      <c r="H355" s="28"/>
      <c r="I355" s="28"/>
      <c r="J355" s="28"/>
      <c r="K355" s="28"/>
      <c r="L355" s="60"/>
      <c r="M355" s="14"/>
      <c r="N355" s="14"/>
      <c r="O355" s="14"/>
      <c r="P355" s="14"/>
      <c r="Q355" s="14"/>
      <c r="R355" s="14"/>
      <c r="S355" s="14"/>
      <c r="T355" s="14"/>
      <c r="U355" s="14"/>
      <c r="V355" s="14"/>
      <c r="W355" s="14"/>
      <c r="X355" s="14"/>
    </row>
    <row r="356" spans="1:24" x14ac:dyDescent="0.25">
      <c r="A356" s="127"/>
      <c r="B356" s="27"/>
      <c r="C356" s="24"/>
      <c r="D356" s="24"/>
      <c r="E356" s="28"/>
      <c r="F356" s="28"/>
      <c r="G356" s="28"/>
      <c r="H356" s="28"/>
      <c r="I356" s="28"/>
      <c r="J356" s="28"/>
      <c r="K356" s="28"/>
      <c r="L356" s="60"/>
      <c r="M356" s="14"/>
      <c r="N356" s="14"/>
      <c r="O356" s="14"/>
      <c r="P356" s="14"/>
      <c r="Q356" s="14"/>
      <c r="R356" s="14"/>
      <c r="S356" s="14"/>
      <c r="T356" s="14"/>
      <c r="U356" s="14"/>
      <c r="V356" s="14"/>
      <c r="W356" s="14"/>
      <c r="X356" s="14"/>
    </row>
    <row r="357" spans="1:24" x14ac:dyDescent="0.25">
      <c r="A357" s="127"/>
      <c r="B357" s="27"/>
      <c r="C357" s="24"/>
      <c r="D357" s="24"/>
      <c r="E357" s="28"/>
      <c r="F357" s="28"/>
      <c r="G357" s="28"/>
      <c r="H357" s="28"/>
      <c r="I357" s="28"/>
      <c r="J357" s="28"/>
      <c r="K357" s="28"/>
      <c r="L357" s="60"/>
      <c r="M357" s="14"/>
      <c r="N357" s="14"/>
      <c r="O357" s="14"/>
      <c r="P357" s="14"/>
      <c r="Q357" s="14"/>
      <c r="R357" s="14"/>
      <c r="S357" s="14"/>
      <c r="T357" s="14"/>
      <c r="U357" s="14"/>
      <c r="V357" s="14"/>
      <c r="W357" s="14"/>
      <c r="X357" s="14"/>
    </row>
    <row r="358" spans="1:24" x14ac:dyDescent="0.25">
      <c r="A358" s="127"/>
      <c r="B358" s="27"/>
      <c r="C358" s="24"/>
      <c r="D358" s="24"/>
      <c r="E358" s="28"/>
      <c r="F358" s="28"/>
      <c r="G358" s="28"/>
      <c r="H358" s="28"/>
      <c r="I358" s="28"/>
      <c r="J358" s="28"/>
      <c r="K358" s="28"/>
      <c r="L358" s="60"/>
      <c r="M358" s="14"/>
      <c r="N358" s="14"/>
      <c r="O358" s="14"/>
      <c r="P358" s="14"/>
      <c r="Q358" s="14"/>
      <c r="R358" s="14"/>
      <c r="S358" s="14"/>
      <c r="T358" s="14"/>
      <c r="U358" s="14"/>
      <c r="V358" s="14"/>
      <c r="W358" s="14"/>
      <c r="X358" s="14"/>
    </row>
    <row r="359" spans="1:24" x14ac:dyDescent="0.25">
      <c r="A359" s="127"/>
      <c r="B359" s="27"/>
      <c r="C359" s="24"/>
      <c r="D359" s="24"/>
      <c r="E359" s="28"/>
      <c r="F359" s="28"/>
      <c r="G359" s="28"/>
      <c r="H359" s="28"/>
      <c r="I359" s="28"/>
      <c r="J359" s="28"/>
      <c r="K359" s="28"/>
      <c r="L359" s="60"/>
      <c r="M359" s="14"/>
      <c r="N359" s="14"/>
      <c r="O359" s="14"/>
      <c r="P359" s="14"/>
      <c r="Q359" s="14"/>
      <c r="R359" s="14"/>
      <c r="S359" s="14"/>
      <c r="T359" s="14"/>
      <c r="U359" s="14"/>
      <c r="V359" s="14"/>
      <c r="W359" s="14"/>
      <c r="X359" s="14"/>
    </row>
    <row r="360" spans="1:24" x14ac:dyDescent="0.25">
      <c r="A360" s="127"/>
      <c r="B360" s="27"/>
      <c r="C360" s="24"/>
      <c r="D360" s="24"/>
      <c r="E360" s="28"/>
      <c r="F360" s="28"/>
      <c r="G360" s="28"/>
      <c r="H360" s="28"/>
      <c r="I360" s="28"/>
      <c r="J360" s="28"/>
      <c r="K360" s="28"/>
      <c r="L360" s="60"/>
      <c r="M360" s="14"/>
      <c r="N360" s="14"/>
      <c r="O360" s="14"/>
      <c r="P360" s="14"/>
      <c r="Q360" s="14"/>
      <c r="R360" s="14"/>
      <c r="S360" s="14"/>
      <c r="T360" s="14"/>
      <c r="U360" s="14"/>
      <c r="V360" s="14"/>
      <c r="W360" s="14"/>
      <c r="X360" s="14"/>
    </row>
    <row r="361" spans="1:24" x14ac:dyDescent="0.25">
      <c r="A361" s="127"/>
      <c r="B361" s="27"/>
      <c r="C361" s="24"/>
      <c r="D361" s="24"/>
      <c r="E361" s="28"/>
      <c r="F361" s="28"/>
      <c r="G361" s="28"/>
      <c r="H361" s="28"/>
      <c r="I361" s="28"/>
      <c r="J361" s="28"/>
      <c r="K361" s="28"/>
      <c r="L361" s="60"/>
      <c r="M361" s="14"/>
      <c r="N361" s="14"/>
      <c r="O361" s="14"/>
      <c r="P361" s="14"/>
      <c r="Q361" s="14"/>
      <c r="R361" s="14"/>
      <c r="S361" s="14"/>
      <c r="T361" s="14"/>
      <c r="U361" s="14"/>
      <c r="V361" s="14"/>
      <c r="W361" s="14"/>
      <c r="X361" s="14"/>
    </row>
    <row r="362" spans="1:24" x14ac:dyDescent="0.25">
      <c r="A362" s="127"/>
      <c r="B362" s="29"/>
      <c r="C362" s="23"/>
      <c r="D362" s="23"/>
      <c r="E362" s="24"/>
      <c r="F362" s="24"/>
      <c r="G362" s="24"/>
      <c r="H362" s="24"/>
      <c r="I362" s="24"/>
      <c r="J362" s="24"/>
      <c r="K362" s="24"/>
      <c r="L362" s="60"/>
      <c r="M362" s="14"/>
      <c r="N362" s="14"/>
      <c r="O362" s="14"/>
      <c r="P362" s="14"/>
      <c r="Q362" s="14"/>
      <c r="R362" s="14"/>
      <c r="S362" s="14"/>
      <c r="T362" s="14"/>
      <c r="U362" s="14"/>
      <c r="V362" s="14"/>
      <c r="W362" s="14"/>
      <c r="X362" s="14"/>
    </row>
    <row r="363" spans="1:24" x14ac:dyDescent="0.25">
      <c r="A363" s="127"/>
      <c r="B363" s="27"/>
      <c r="C363" s="28"/>
      <c r="D363" s="28"/>
      <c r="E363" s="24"/>
      <c r="F363" s="24"/>
      <c r="G363" s="24"/>
      <c r="H363" s="24"/>
      <c r="I363" s="24"/>
      <c r="J363" s="24"/>
      <c r="K363" s="24"/>
      <c r="L363" s="60"/>
      <c r="M363" s="14"/>
      <c r="N363" s="14"/>
      <c r="O363" s="14"/>
      <c r="P363" s="14"/>
      <c r="Q363" s="14"/>
      <c r="R363" s="14"/>
      <c r="S363" s="14"/>
      <c r="T363" s="14"/>
      <c r="U363" s="14"/>
      <c r="V363" s="14"/>
      <c r="W363" s="14"/>
      <c r="X363" s="14"/>
    </row>
    <row r="364" spans="1:24" x14ac:dyDescent="0.25">
      <c r="A364" s="127"/>
      <c r="B364" s="27"/>
      <c r="C364" s="28"/>
      <c r="D364" s="28"/>
      <c r="E364" s="24"/>
      <c r="F364" s="24"/>
      <c r="G364" s="24"/>
      <c r="H364" s="24"/>
      <c r="I364" s="24"/>
      <c r="J364" s="24"/>
      <c r="K364" s="24"/>
      <c r="L364" s="60"/>
      <c r="M364" s="14"/>
      <c r="N364" s="14"/>
      <c r="O364" s="14"/>
      <c r="P364" s="14"/>
      <c r="Q364" s="14"/>
      <c r="R364" s="14"/>
      <c r="S364" s="14"/>
      <c r="T364" s="14"/>
      <c r="U364" s="14"/>
      <c r="V364" s="14"/>
      <c r="W364" s="14"/>
      <c r="X364" s="14"/>
    </row>
    <row r="365" spans="1:24" x14ac:dyDescent="0.25">
      <c r="A365" s="127"/>
      <c r="B365" s="27"/>
      <c r="C365" s="24"/>
      <c r="D365" s="24"/>
      <c r="E365" s="28"/>
      <c r="F365" s="28"/>
      <c r="G365" s="28"/>
      <c r="H365" s="28"/>
      <c r="I365" s="28"/>
      <c r="J365" s="28"/>
      <c r="K365" s="28"/>
      <c r="L365" s="60"/>
      <c r="M365" s="14"/>
      <c r="N365" s="14"/>
      <c r="O365" s="14"/>
      <c r="P365" s="14"/>
      <c r="Q365" s="14"/>
      <c r="R365" s="14"/>
      <c r="S365" s="14"/>
      <c r="T365" s="14"/>
      <c r="U365" s="14"/>
      <c r="V365" s="14"/>
      <c r="W365" s="14"/>
      <c r="X365" s="14"/>
    </row>
    <row r="366" spans="1:24" x14ac:dyDescent="0.25">
      <c r="A366" s="127"/>
      <c r="B366" s="27"/>
      <c r="C366" s="24"/>
      <c r="D366" s="24"/>
      <c r="E366" s="28"/>
      <c r="F366" s="28"/>
      <c r="G366" s="28"/>
      <c r="H366" s="28"/>
      <c r="I366" s="28"/>
      <c r="J366" s="28"/>
      <c r="K366" s="28"/>
      <c r="L366" s="60"/>
      <c r="M366" s="14"/>
      <c r="N366" s="14"/>
      <c r="O366" s="14"/>
      <c r="P366" s="14"/>
      <c r="Q366" s="14"/>
      <c r="R366" s="14"/>
      <c r="S366" s="14"/>
      <c r="T366" s="14"/>
      <c r="U366" s="14"/>
      <c r="V366" s="14"/>
      <c r="W366" s="14"/>
      <c r="X366" s="14"/>
    </row>
    <row r="367" spans="1:24" x14ac:dyDescent="0.25">
      <c r="A367" s="127"/>
      <c r="B367" s="27"/>
      <c r="C367" s="24"/>
      <c r="D367" s="24"/>
      <c r="E367" s="28"/>
      <c r="F367" s="28"/>
      <c r="G367" s="28"/>
      <c r="H367" s="28"/>
      <c r="I367" s="28"/>
      <c r="J367" s="28"/>
      <c r="K367" s="28"/>
      <c r="L367" s="60"/>
      <c r="M367" s="14"/>
      <c r="N367" s="14"/>
      <c r="O367" s="14"/>
      <c r="P367" s="14"/>
      <c r="Q367" s="14"/>
      <c r="R367" s="14"/>
      <c r="S367" s="14"/>
      <c r="T367" s="14"/>
      <c r="U367" s="14"/>
      <c r="V367" s="14"/>
      <c r="W367" s="14"/>
      <c r="X367" s="14"/>
    </row>
    <row r="368" spans="1:24" x14ac:dyDescent="0.25">
      <c r="A368" s="127"/>
      <c r="B368" s="27"/>
      <c r="C368" s="28"/>
      <c r="D368" s="28"/>
      <c r="E368" s="24"/>
      <c r="F368" s="24"/>
      <c r="G368" s="24"/>
      <c r="H368" s="24"/>
      <c r="I368" s="24"/>
      <c r="J368" s="24"/>
      <c r="K368" s="24"/>
      <c r="L368" s="60"/>
      <c r="M368" s="14"/>
      <c r="N368" s="14"/>
      <c r="O368" s="14"/>
      <c r="P368" s="14"/>
      <c r="Q368" s="14"/>
      <c r="R368" s="14"/>
      <c r="S368" s="14"/>
      <c r="T368" s="14"/>
      <c r="U368" s="14"/>
      <c r="V368" s="14"/>
      <c r="W368" s="14"/>
      <c r="X368" s="14"/>
    </row>
    <row r="369" spans="1:24" x14ac:dyDescent="0.25">
      <c r="A369" s="127"/>
      <c r="B369" s="27"/>
      <c r="C369" s="24"/>
      <c r="D369" s="24"/>
      <c r="E369" s="28"/>
      <c r="F369" s="28"/>
      <c r="G369" s="28"/>
      <c r="H369" s="28"/>
      <c r="I369" s="28"/>
      <c r="J369" s="28"/>
      <c r="K369" s="28"/>
      <c r="L369" s="60"/>
      <c r="M369" s="14"/>
      <c r="N369" s="14"/>
      <c r="O369" s="14"/>
      <c r="P369" s="14"/>
      <c r="Q369" s="14"/>
      <c r="R369" s="14"/>
      <c r="S369" s="14"/>
      <c r="T369" s="14"/>
      <c r="U369" s="14"/>
      <c r="V369" s="14"/>
      <c r="W369" s="14"/>
      <c r="X369" s="14"/>
    </row>
    <row r="370" spans="1:24" x14ac:dyDescent="0.25">
      <c r="A370" s="127"/>
      <c r="B370" s="27"/>
      <c r="C370" s="24"/>
      <c r="D370" s="24"/>
      <c r="E370" s="28"/>
      <c r="F370" s="28"/>
      <c r="G370" s="28"/>
      <c r="H370" s="28"/>
      <c r="I370" s="28"/>
      <c r="J370" s="28"/>
      <c r="K370" s="28"/>
      <c r="L370" s="60"/>
      <c r="M370" s="14"/>
      <c r="N370" s="14"/>
      <c r="O370" s="14"/>
      <c r="P370" s="14"/>
      <c r="Q370" s="14"/>
      <c r="R370" s="14"/>
      <c r="S370" s="14"/>
      <c r="T370" s="14"/>
      <c r="U370" s="14"/>
      <c r="V370" s="14"/>
      <c r="W370" s="14"/>
      <c r="X370" s="14"/>
    </row>
    <row r="371" spans="1:24" x14ac:dyDescent="0.25">
      <c r="A371" s="127"/>
      <c r="B371" s="27"/>
      <c r="C371" s="28"/>
      <c r="D371" s="28"/>
      <c r="E371" s="24"/>
      <c r="F371" s="24"/>
      <c r="G371" s="24"/>
      <c r="H371" s="24"/>
      <c r="I371" s="24"/>
      <c r="J371" s="24"/>
      <c r="K371" s="24"/>
      <c r="L371" s="60"/>
      <c r="M371" s="14"/>
      <c r="N371" s="14"/>
      <c r="O371" s="14"/>
      <c r="P371" s="14"/>
      <c r="Q371" s="14"/>
      <c r="R371" s="14"/>
      <c r="S371" s="14"/>
      <c r="T371" s="14"/>
      <c r="U371" s="14"/>
      <c r="V371" s="14"/>
      <c r="W371" s="14"/>
      <c r="X371" s="14"/>
    </row>
    <row r="372" spans="1:24" x14ac:dyDescent="0.25">
      <c r="A372" s="127"/>
      <c r="B372" s="27"/>
      <c r="C372" s="24"/>
      <c r="D372" s="24"/>
      <c r="E372" s="28"/>
      <c r="F372" s="28"/>
      <c r="G372" s="28"/>
      <c r="H372" s="28"/>
      <c r="I372" s="28"/>
      <c r="J372" s="28"/>
      <c r="K372" s="28"/>
      <c r="L372" s="60"/>
      <c r="M372" s="14"/>
      <c r="N372" s="14"/>
      <c r="O372" s="14"/>
      <c r="P372" s="14"/>
      <c r="Q372" s="14"/>
      <c r="R372" s="14"/>
      <c r="S372" s="14"/>
      <c r="T372" s="14"/>
      <c r="U372" s="14"/>
      <c r="V372" s="14"/>
      <c r="W372" s="14"/>
      <c r="X372" s="14"/>
    </row>
    <row r="373" spans="1:24" x14ac:dyDescent="0.25">
      <c r="A373" s="127"/>
      <c r="B373" s="27"/>
      <c r="C373" s="24"/>
      <c r="D373" s="24"/>
      <c r="E373" s="28"/>
      <c r="F373" s="28"/>
      <c r="G373" s="28"/>
      <c r="H373" s="28"/>
      <c r="I373" s="28"/>
      <c r="J373" s="28"/>
      <c r="K373" s="28"/>
      <c r="L373" s="60"/>
      <c r="M373" s="14"/>
      <c r="N373" s="14"/>
      <c r="O373" s="14"/>
      <c r="P373" s="14"/>
      <c r="Q373" s="14"/>
      <c r="R373" s="14"/>
      <c r="S373" s="14"/>
      <c r="T373" s="14"/>
      <c r="U373" s="14"/>
      <c r="V373" s="14"/>
      <c r="W373" s="14"/>
      <c r="X373" s="14"/>
    </row>
    <row r="374" spans="1:24" x14ac:dyDescent="0.25">
      <c r="A374" s="127"/>
      <c r="B374" s="27"/>
      <c r="C374" s="24"/>
      <c r="D374" s="24"/>
      <c r="E374" s="28"/>
      <c r="F374" s="28"/>
      <c r="G374" s="28"/>
      <c r="H374" s="28"/>
      <c r="I374" s="28"/>
      <c r="J374" s="28"/>
      <c r="K374" s="28"/>
      <c r="L374" s="60"/>
      <c r="M374" s="14"/>
      <c r="N374" s="14"/>
      <c r="O374" s="14"/>
      <c r="P374" s="14"/>
      <c r="Q374" s="14"/>
      <c r="R374" s="14"/>
      <c r="S374" s="14"/>
      <c r="T374" s="14"/>
      <c r="U374" s="14"/>
      <c r="V374" s="14"/>
      <c r="W374" s="14"/>
      <c r="X374" s="14"/>
    </row>
    <row r="375" spans="1:24" x14ac:dyDescent="0.25">
      <c r="A375" s="127"/>
      <c r="B375" s="27"/>
      <c r="C375" s="24"/>
      <c r="D375" s="24"/>
      <c r="E375" s="28"/>
      <c r="F375" s="28"/>
      <c r="G375" s="28"/>
      <c r="H375" s="28"/>
      <c r="I375" s="28"/>
      <c r="J375" s="28"/>
      <c r="K375" s="28"/>
      <c r="L375" s="60"/>
      <c r="M375" s="14"/>
      <c r="N375" s="14"/>
      <c r="O375" s="14"/>
      <c r="P375" s="14"/>
      <c r="Q375" s="14"/>
      <c r="R375" s="14"/>
      <c r="S375" s="14"/>
      <c r="T375" s="14"/>
      <c r="U375" s="14"/>
      <c r="V375" s="14"/>
      <c r="W375" s="14"/>
      <c r="X375" s="14"/>
    </row>
    <row r="376" spans="1:24" x14ac:dyDescent="0.25">
      <c r="A376" s="127"/>
      <c r="B376" s="27"/>
      <c r="C376" s="24"/>
      <c r="D376" s="24"/>
      <c r="E376" s="28"/>
      <c r="F376" s="28"/>
      <c r="G376" s="28"/>
      <c r="H376" s="28"/>
      <c r="I376" s="28"/>
      <c r="J376" s="28"/>
      <c r="K376" s="28"/>
      <c r="L376" s="60"/>
      <c r="M376" s="14"/>
      <c r="N376" s="14"/>
      <c r="O376" s="14"/>
      <c r="P376" s="14"/>
      <c r="Q376" s="14"/>
      <c r="R376" s="14"/>
      <c r="S376" s="14"/>
      <c r="T376" s="14"/>
      <c r="U376" s="14"/>
      <c r="V376" s="14"/>
      <c r="W376" s="14"/>
      <c r="X376" s="14"/>
    </row>
    <row r="377" spans="1:24" x14ac:dyDescent="0.25">
      <c r="A377" s="127"/>
      <c r="B377" s="27"/>
      <c r="C377" s="24"/>
      <c r="D377" s="24"/>
      <c r="E377" s="28"/>
      <c r="F377" s="28"/>
      <c r="G377" s="28"/>
      <c r="H377" s="28"/>
      <c r="I377" s="28"/>
      <c r="J377" s="28"/>
      <c r="K377" s="28"/>
      <c r="L377" s="60"/>
      <c r="M377" s="14"/>
      <c r="N377" s="14"/>
      <c r="O377" s="14"/>
      <c r="P377" s="14"/>
      <c r="Q377" s="14"/>
      <c r="R377" s="14"/>
      <c r="S377" s="14"/>
      <c r="T377" s="14"/>
      <c r="U377" s="14"/>
      <c r="V377" s="14"/>
      <c r="W377" s="14"/>
      <c r="X377" s="14"/>
    </row>
    <row r="378" spans="1:24" x14ac:dyDescent="0.25">
      <c r="A378" s="127"/>
      <c r="B378" s="27"/>
      <c r="C378" s="24"/>
      <c r="D378" s="24"/>
      <c r="E378" s="28"/>
      <c r="F378" s="28"/>
      <c r="G378" s="28"/>
      <c r="H378" s="28"/>
      <c r="I378" s="28"/>
      <c r="J378" s="28"/>
      <c r="K378" s="28"/>
      <c r="L378" s="60"/>
      <c r="M378" s="14"/>
      <c r="N378" s="14"/>
      <c r="O378" s="14"/>
      <c r="P378" s="14"/>
      <c r="Q378" s="14"/>
      <c r="R378" s="14"/>
      <c r="S378" s="14"/>
      <c r="T378" s="14"/>
      <c r="U378" s="14"/>
      <c r="V378" s="14"/>
      <c r="W378" s="14"/>
      <c r="X378" s="14"/>
    </row>
    <row r="379" spans="1:24" x14ac:dyDescent="0.25">
      <c r="A379" s="127"/>
      <c r="B379" s="27"/>
      <c r="C379" s="28"/>
      <c r="D379" s="28"/>
      <c r="E379" s="24"/>
      <c r="F379" s="24"/>
      <c r="G379" s="24"/>
      <c r="H379" s="24"/>
      <c r="I379" s="24"/>
      <c r="J379" s="24"/>
      <c r="K379" s="24"/>
      <c r="L379" s="60"/>
      <c r="M379" s="14"/>
      <c r="N379" s="14"/>
      <c r="O379" s="14"/>
      <c r="P379" s="14"/>
      <c r="Q379" s="14"/>
      <c r="R379" s="14"/>
      <c r="S379" s="14"/>
      <c r="T379" s="14"/>
      <c r="U379" s="14"/>
      <c r="V379" s="14"/>
      <c r="W379" s="14"/>
      <c r="X379" s="14"/>
    </row>
    <row r="380" spans="1:24" x14ac:dyDescent="0.25">
      <c r="A380" s="127"/>
      <c r="B380" s="27"/>
      <c r="C380" s="28"/>
      <c r="D380" s="28"/>
      <c r="E380" s="24"/>
      <c r="F380" s="24"/>
      <c r="G380" s="24"/>
      <c r="H380" s="24"/>
      <c r="I380" s="24"/>
      <c r="J380" s="24"/>
      <c r="K380" s="24"/>
      <c r="L380" s="60"/>
      <c r="M380" s="14"/>
      <c r="N380" s="14"/>
      <c r="O380" s="14"/>
      <c r="P380" s="14"/>
      <c r="Q380" s="14"/>
      <c r="R380" s="14"/>
      <c r="S380" s="14"/>
      <c r="T380" s="14"/>
      <c r="U380" s="14"/>
      <c r="V380" s="14"/>
      <c r="W380" s="14"/>
      <c r="X380" s="14"/>
    </row>
    <row r="381" spans="1:24" x14ac:dyDescent="0.25">
      <c r="A381" s="127"/>
      <c r="B381" s="27"/>
      <c r="C381" s="28"/>
      <c r="D381" s="28"/>
      <c r="E381" s="24"/>
      <c r="F381" s="24"/>
      <c r="G381" s="24"/>
      <c r="H381" s="24"/>
      <c r="I381" s="24"/>
      <c r="J381" s="24"/>
      <c r="K381" s="24"/>
      <c r="L381" s="60"/>
      <c r="M381" s="14"/>
      <c r="N381" s="14"/>
      <c r="O381" s="14"/>
      <c r="P381" s="14"/>
      <c r="Q381" s="14"/>
      <c r="R381" s="14"/>
      <c r="S381" s="14"/>
      <c r="T381" s="14"/>
      <c r="U381" s="14"/>
      <c r="V381" s="14"/>
      <c r="W381" s="14"/>
      <c r="X381" s="14"/>
    </row>
    <row r="382" spans="1:24" x14ac:dyDescent="0.25">
      <c r="A382" s="127"/>
      <c r="B382" s="27"/>
      <c r="C382" s="28"/>
      <c r="D382" s="28"/>
      <c r="E382" s="24"/>
      <c r="F382" s="24"/>
      <c r="G382" s="24"/>
      <c r="H382" s="24"/>
      <c r="I382" s="24"/>
      <c r="J382" s="24"/>
      <c r="K382" s="24"/>
      <c r="L382" s="60"/>
      <c r="M382" s="14"/>
      <c r="N382" s="14"/>
      <c r="O382" s="14"/>
      <c r="P382" s="14"/>
      <c r="Q382" s="14"/>
      <c r="R382" s="14"/>
      <c r="S382" s="14"/>
      <c r="T382" s="14"/>
      <c r="U382" s="14"/>
      <c r="V382" s="14"/>
      <c r="W382" s="14"/>
      <c r="X382" s="14"/>
    </row>
    <row r="383" spans="1:24" x14ac:dyDescent="0.25">
      <c r="A383" s="127"/>
      <c r="B383" s="27"/>
      <c r="C383" s="24"/>
      <c r="D383" s="24"/>
      <c r="E383" s="28"/>
      <c r="F383" s="28"/>
      <c r="G383" s="28"/>
      <c r="H383" s="28"/>
      <c r="I383" s="28"/>
      <c r="J383" s="28"/>
      <c r="K383" s="28"/>
      <c r="L383" s="60"/>
      <c r="M383" s="14"/>
      <c r="N383" s="14"/>
      <c r="O383" s="14"/>
      <c r="P383" s="14"/>
      <c r="Q383" s="14"/>
      <c r="R383" s="14"/>
      <c r="S383" s="14"/>
      <c r="T383" s="14"/>
      <c r="U383" s="14"/>
      <c r="V383" s="14"/>
      <c r="W383" s="14"/>
      <c r="X383" s="14"/>
    </row>
    <row r="384" spans="1:24" x14ac:dyDescent="0.25">
      <c r="A384" s="127"/>
      <c r="B384" s="27"/>
      <c r="C384" s="24"/>
      <c r="D384" s="24"/>
      <c r="E384" s="28"/>
      <c r="F384" s="28"/>
      <c r="G384" s="28"/>
      <c r="H384" s="28"/>
      <c r="I384" s="28"/>
      <c r="J384" s="28"/>
      <c r="K384" s="28"/>
      <c r="L384" s="60"/>
      <c r="M384" s="14"/>
      <c r="N384" s="14"/>
      <c r="O384" s="14"/>
      <c r="P384" s="14"/>
      <c r="Q384" s="14"/>
      <c r="R384" s="14"/>
      <c r="S384" s="14"/>
      <c r="T384" s="14"/>
      <c r="U384" s="14"/>
      <c r="V384" s="14"/>
      <c r="W384" s="14"/>
      <c r="X384" s="14"/>
    </row>
    <row r="385" spans="1:24" x14ac:dyDescent="0.25">
      <c r="A385" s="127"/>
      <c r="B385" s="27"/>
      <c r="C385" s="24"/>
      <c r="D385" s="24"/>
      <c r="E385" s="28"/>
      <c r="F385" s="28"/>
      <c r="G385" s="28"/>
      <c r="H385" s="28"/>
      <c r="I385" s="28"/>
      <c r="J385" s="28"/>
      <c r="K385" s="28"/>
      <c r="L385" s="60"/>
      <c r="M385" s="14"/>
      <c r="N385" s="14"/>
      <c r="O385" s="14"/>
      <c r="P385" s="14"/>
      <c r="Q385" s="14"/>
      <c r="R385" s="14"/>
      <c r="S385" s="14"/>
      <c r="T385" s="14"/>
      <c r="U385" s="14"/>
      <c r="V385" s="14"/>
      <c r="W385" s="14"/>
      <c r="X385" s="14"/>
    </row>
    <row r="386" spans="1:24" x14ac:dyDescent="0.25">
      <c r="A386" s="127"/>
      <c r="B386" s="27"/>
      <c r="C386" s="24"/>
      <c r="D386" s="24"/>
      <c r="E386" s="28"/>
      <c r="F386" s="28"/>
      <c r="G386" s="28"/>
      <c r="H386" s="28"/>
      <c r="I386" s="28"/>
      <c r="J386" s="28"/>
      <c r="K386" s="28"/>
      <c r="L386" s="60"/>
      <c r="M386" s="14"/>
      <c r="N386" s="14"/>
      <c r="O386" s="14"/>
      <c r="P386" s="14"/>
      <c r="Q386" s="14"/>
      <c r="R386" s="14"/>
      <c r="S386" s="14"/>
      <c r="T386" s="14"/>
      <c r="U386" s="14"/>
      <c r="V386" s="14"/>
      <c r="W386" s="14"/>
      <c r="X386" s="14"/>
    </row>
    <row r="387" spans="1:24" x14ac:dyDescent="0.25">
      <c r="A387" s="127"/>
      <c r="B387" s="27"/>
      <c r="C387" s="28"/>
      <c r="D387" s="28"/>
      <c r="E387" s="24"/>
      <c r="F387" s="24"/>
      <c r="G387" s="24"/>
      <c r="H387" s="24"/>
      <c r="I387" s="24"/>
      <c r="J387" s="24"/>
      <c r="K387" s="24"/>
      <c r="L387" s="60"/>
      <c r="M387" s="14"/>
      <c r="N387" s="14"/>
      <c r="O387" s="14"/>
      <c r="P387" s="14"/>
      <c r="Q387" s="14"/>
      <c r="R387" s="14"/>
      <c r="S387" s="14"/>
      <c r="T387" s="14"/>
      <c r="U387" s="14"/>
      <c r="V387" s="14"/>
      <c r="W387" s="14"/>
      <c r="X387" s="14"/>
    </row>
    <row r="388" spans="1:24" x14ac:dyDescent="0.25">
      <c r="A388" s="127"/>
      <c r="B388" s="27"/>
      <c r="C388" s="24"/>
      <c r="D388" s="24"/>
      <c r="E388" s="28"/>
      <c r="F388" s="28"/>
      <c r="G388" s="28"/>
      <c r="H388" s="28"/>
      <c r="I388" s="28"/>
      <c r="J388" s="28"/>
      <c r="K388" s="28"/>
      <c r="L388" s="60"/>
      <c r="M388" s="14"/>
      <c r="N388" s="14"/>
      <c r="O388" s="14"/>
      <c r="P388" s="14"/>
      <c r="Q388" s="14"/>
      <c r="R388" s="14"/>
      <c r="S388" s="14"/>
      <c r="T388" s="14"/>
      <c r="U388" s="14"/>
      <c r="V388" s="14"/>
      <c r="W388" s="14"/>
      <c r="X388" s="14"/>
    </row>
    <row r="389" spans="1:24" x14ac:dyDescent="0.25">
      <c r="A389" s="127"/>
      <c r="B389" s="27"/>
      <c r="C389" s="24"/>
      <c r="D389" s="24"/>
      <c r="E389" s="28"/>
      <c r="F389" s="28"/>
      <c r="G389" s="28"/>
      <c r="H389" s="28"/>
      <c r="I389" s="28"/>
      <c r="J389" s="28"/>
      <c r="K389" s="28"/>
      <c r="L389" s="60"/>
      <c r="M389" s="14"/>
      <c r="N389" s="14"/>
      <c r="O389" s="14"/>
      <c r="P389" s="14"/>
      <c r="Q389" s="14"/>
      <c r="R389" s="14"/>
      <c r="S389" s="14"/>
      <c r="T389" s="14"/>
      <c r="U389" s="14"/>
      <c r="V389" s="14"/>
      <c r="W389" s="14"/>
      <c r="X389" s="14"/>
    </row>
    <row r="390" spans="1:24" x14ac:dyDescent="0.25">
      <c r="A390" s="127"/>
      <c r="B390" s="27"/>
      <c r="C390" s="24"/>
      <c r="D390" s="24"/>
      <c r="E390" s="28"/>
      <c r="F390" s="28"/>
      <c r="G390" s="28"/>
      <c r="H390" s="28"/>
      <c r="I390" s="28"/>
      <c r="J390" s="28"/>
      <c r="K390" s="28"/>
      <c r="L390" s="60"/>
      <c r="M390" s="14"/>
      <c r="N390" s="14"/>
      <c r="O390" s="14"/>
      <c r="P390" s="14"/>
      <c r="Q390" s="14"/>
      <c r="R390" s="14"/>
      <c r="S390" s="14"/>
      <c r="T390" s="14"/>
      <c r="U390" s="14"/>
      <c r="V390" s="14"/>
      <c r="W390" s="14"/>
      <c r="X390" s="14"/>
    </row>
    <row r="391" spans="1:24" x14ac:dyDescent="0.25">
      <c r="A391" s="127"/>
      <c r="B391" s="27"/>
      <c r="C391" s="24"/>
      <c r="D391" s="24"/>
      <c r="E391" s="28"/>
      <c r="F391" s="28"/>
      <c r="G391" s="28"/>
      <c r="H391" s="28"/>
      <c r="I391" s="28"/>
      <c r="J391" s="28"/>
      <c r="K391" s="28"/>
      <c r="L391" s="60"/>
      <c r="M391" s="14"/>
      <c r="N391" s="14"/>
      <c r="O391" s="14"/>
      <c r="P391" s="14"/>
      <c r="Q391" s="14"/>
      <c r="R391" s="14"/>
      <c r="S391" s="14"/>
      <c r="T391" s="14"/>
      <c r="U391" s="14"/>
      <c r="V391" s="14"/>
      <c r="W391" s="14"/>
      <c r="X391" s="14"/>
    </row>
    <row r="392" spans="1:24" x14ac:dyDescent="0.25">
      <c r="A392" s="127"/>
      <c r="B392" s="27"/>
      <c r="C392" s="24"/>
      <c r="D392" s="24"/>
      <c r="E392" s="28"/>
      <c r="F392" s="28"/>
      <c r="G392" s="28"/>
      <c r="H392" s="28"/>
      <c r="I392" s="28"/>
      <c r="J392" s="28"/>
      <c r="K392" s="28"/>
      <c r="L392" s="60"/>
      <c r="M392" s="14"/>
      <c r="N392" s="14"/>
      <c r="O392" s="14"/>
      <c r="P392" s="14"/>
      <c r="Q392" s="14"/>
      <c r="R392" s="14"/>
      <c r="S392" s="14"/>
      <c r="T392" s="14"/>
      <c r="U392" s="14"/>
      <c r="V392" s="14"/>
      <c r="W392" s="14"/>
      <c r="X392" s="14"/>
    </row>
    <row r="393" spans="1:24" x14ac:dyDescent="0.25">
      <c r="A393" s="127"/>
      <c r="B393" s="27"/>
      <c r="C393" s="28"/>
      <c r="D393" s="28"/>
      <c r="E393" s="24"/>
      <c r="F393" s="24"/>
      <c r="G393" s="24"/>
      <c r="H393" s="24"/>
      <c r="I393" s="24"/>
      <c r="J393" s="24"/>
      <c r="K393" s="24"/>
      <c r="L393" s="60"/>
      <c r="M393" s="14"/>
      <c r="N393" s="14"/>
      <c r="O393" s="14"/>
      <c r="P393" s="14"/>
      <c r="Q393" s="14"/>
      <c r="R393" s="14"/>
      <c r="S393" s="14"/>
      <c r="T393" s="14"/>
      <c r="U393" s="14"/>
      <c r="V393" s="14"/>
      <c r="W393" s="14"/>
      <c r="X393" s="14"/>
    </row>
    <row r="394" spans="1:24" x14ac:dyDescent="0.25">
      <c r="A394" s="127"/>
      <c r="B394" s="27"/>
      <c r="C394" s="28"/>
      <c r="D394" s="28"/>
      <c r="E394" s="24"/>
      <c r="F394" s="24"/>
      <c r="G394" s="24"/>
      <c r="H394" s="24"/>
      <c r="I394" s="24"/>
      <c r="J394" s="24"/>
      <c r="K394" s="24"/>
      <c r="L394" s="60"/>
      <c r="M394" s="14"/>
      <c r="N394" s="14"/>
      <c r="O394" s="14"/>
      <c r="P394" s="14"/>
      <c r="Q394" s="14"/>
      <c r="R394" s="14"/>
      <c r="S394" s="14"/>
      <c r="T394" s="14"/>
      <c r="U394" s="14"/>
      <c r="V394" s="14"/>
      <c r="W394" s="14"/>
      <c r="X394" s="14"/>
    </row>
    <row r="395" spans="1:24" x14ac:dyDescent="0.25">
      <c r="A395" s="127"/>
      <c r="B395" s="27"/>
      <c r="C395" s="24"/>
      <c r="D395" s="24"/>
      <c r="E395" s="28"/>
      <c r="F395" s="28"/>
      <c r="G395" s="28"/>
      <c r="H395" s="28"/>
      <c r="I395" s="28"/>
      <c r="J395" s="28"/>
      <c r="K395" s="28"/>
      <c r="L395" s="60"/>
      <c r="M395" s="14"/>
      <c r="N395" s="14"/>
      <c r="O395" s="14"/>
      <c r="P395" s="14"/>
      <c r="Q395" s="14"/>
      <c r="R395" s="14"/>
      <c r="S395" s="14"/>
      <c r="T395" s="14"/>
      <c r="U395" s="14"/>
      <c r="V395" s="14"/>
      <c r="W395" s="14"/>
      <c r="X395" s="14"/>
    </row>
    <row r="396" spans="1:24" x14ac:dyDescent="0.25">
      <c r="A396" s="127"/>
      <c r="B396" s="27"/>
      <c r="C396" s="24"/>
      <c r="D396" s="24"/>
      <c r="E396" s="28"/>
      <c r="F396" s="28"/>
      <c r="G396" s="28"/>
      <c r="H396" s="28"/>
      <c r="I396" s="28"/>
      <c r="J396" s="28"/>
      <c r="K396" s="28"/>
      <c r="L396" s="60"/>
      <c r="M396" s="14"/>
      <c r="N396" s="14"/>
      <c r="O396" s="14"/>
      <c r="P396" s="14"/>
      <c r="Q396" s="14"/>
      <c r="R396" s="14"/>
      <c r="S396" s="14"/>
      <c r="T396" s="14"/>
      <c r="U396" s="14"/>
      <c r="V396" s="14"/>
      <c r="W396" s="14"/>
      <c r="X396" s="14"/>
    </row>
    <row r="397" spans="1:24" x14ac:dyDescent="0.25">
      <c r="A397" s="127"/>
      <c r="B397" s="27"/>
      <c r="C397" s="24"/>
      <c r="D397" s="24"/>
      <c r="E397" s="28"/>
      <c r="F397" s="28"/>
      <c r="G397" s="28"/>
      <c r="H397" s="28"/>
      <c r="I397" s="28"/>
      <c r="J397" s="28"/>
      <c r="K397" s="28"/>
      <c r="L397" s="60"/>
      <c r="M397" s="14"/>
      <c r="N397" s="14"/>
      <c r="O397" s="14"/>
      <c r="P397" s="14"/>
      <c r="Q397" s="14"/>
      <c r="R397" s="14"/>
      <c r="S397" s="14"/>
      <c r="T397" s="14"/>
      <c r="U397" s="14"/>
      <c r="V397" s="14"/>
      <c r="W397" s="14"/>
      <c r="X397" s="14"/>
    </row>
    <row r="398" spans="1:24" x14ac:dyDescent="0.25">
      <c r="A398" s="127"/>
      <c r="B398" s="29"/>
      <c r="C398" s="23"/>
      <c r="D398" s="23"/>
      <c r="E398" s="24"/>
      <c r="F398" s="24"/>
      <c r="G398" s="24"/>
      <c r="H398" s="24"/>
      <c r="I398" s="24"/>
      <c r="J398" s="24"/>
      <c r="K398" s="24"/>
      <c r="L398" s="60"/>
      <c r="M398" s="14"/>
      <c r="N398" s="14"/>
      <c r="O398" s="14"/>
      <c r="P398" s="14"/>
      <c r="Q398" s="14"/>
      <c r="R398" s="14"/>
      <c r="S398" s="14"/>
      <c r="T398" s="14"/>
      <c r="U398" s="14"/>
      <c r="V398" s="14"/>
      <c r="W398" s="14"/>
      <c r="X398" s="14"/>
    </row>
    <row r="399" spans="1:24" x14ac:dyDescent="0.25">
      <c r="A399" s="127"/>
      <c r="B399" s="27"/>
      <c r="C399" s="28"/>
      <c r="D399" s="28"/>
      <c r="E399" s="24"/>
      <c r="F399" s="24"/>
      <c r="G399" s="24"/>
      <c r="H399" s="24"/>
      <c r="I399" s="24"/>
      <c r="J399" s="24"/>
      <c r="K399" s="24"/>
      <c r="L399" s="60"/>
      <c r="M399" s="14"/>
      <c r="N399" s="14"/>
      <c r="O399" s="14"/>
      <c r="P399" s="14"/>
      <c r="Q399" s="14"/>
      <c r="R399" s="14"/>
      <c r="S399" s="14"/>
      <c r="T399" s="14"/>
      <c r="U399" s="14"/>
      <c r="V399" s="14"/>
      <c r="W399" s="14"/>
      <c r="X399" s="14"/>
    </row>
    <row r="400" spans="1:24" x14ac:dyDescent="0.25">
      <c r="A400" s="127"/>
      <c r="B400" s="27"/>
      <c r="C400" s="28"/>
      <c r="D400" s="28"/>
      <c r="E400" s="24"/>
      <c r="F400" s="24"/>
      <c r="G400" s="24"/>
      <c r="H400" s="24"/>
      <c r="I400" s="24"/>
      <c r="J400" s="24"/>
      <c r="K400" s="24"/>
      <c r="L400" s="60"/>
      <c r="M400" s="14"/>
      <c r="N400" s="14"/>
      <c r="O400" s="14"/>
      <c r="P400" s="14"/>
      <c r="Q400" s="14"/>
      <c r="R400" s="14"/>
      <c r="S400" s="14"/>
      <c r="T400" s="14"/>
      <c r="U400" s="14"/>
      <c r="V400" s="14"/>
      <c r="W400" s="14"/>
      <c r="X400" s="14"/>
    </row>
    <row r="401" spans="1:24" x14ac:dyDescent="0.25">
      <c r="A401" s="127"/>
      <c r="B401" s="27"/>
      <c r="C401" s="24"/>
      <c r="D401" s="24"/>
      <c r="E401" s="28"/>
      <c r="F401" s="28"/>
      <c r="G401" s="28"/>
      <c r="H401" s="28"/>
      <c r="I401" s="28"/>
      <c r="J401" s="28"/>
      <c r="K401" s="28"/>
      <c r="L401" s="60"/>
      <c r="M401" s="14"/>
      <c r="N401" s="14"/>
      <c r="O401" s="14"/>
      <c r="P401" s="14"/>
      <c r="Q401" s="14"/>
      <c r="R401" s="14"/>
      <c r="S401" s="14"/>
      <c r="T401" s="14"/>
      <c r="U401" s="14"/>
      <c r="V401" s="14"/>
      <c r="W401" s="14"/>
      <c r="X401" s="14"/>
    </row>
    <row r="402" spans="1:24" x14ac:dyDescent="0.25">
      <c r="A402" s="127"/>
      <c r="B402" s="27"/>
      <c r="C402" s="24"/>
      <c r="D402" s="24"/>
      <c r="E402" s="28"/>
      <c r="F402" s="28"/>
      <c r="G402" s="28"/>
      <c r="H402" s="28"/>
      <c r="I402" s="28"/>
      <c r="J402" s="28"/>
      <c r="K402" s="28"/>
      <c r="L402" s="60"/>
      <c r="M402" s="14"/>
      <c r="N402" s="14"/>
      <c r="O402" s="14"/>
      <c r="P402" s="14"/>
      <c r="Q402" s="14"/>
      <c r="R402" s="14"/>
      <c r="S402" s="14"/>
      <c r="T402" s="14"/>
      <c r="U402" s="14"/>
      <c r="V402" s="14"/>
      <c r="W402" s="14"/>
      <c r="X402" s="14"/>
    </row>
    <row r="403" spans="1:24" x14ac:dyDescent="0.25">
      <c r="A403" s="127"/>
      <c r="B403" s="27"/>
      <c r="C403" s="28"/>
      <c r="D403" s="28"/>
      <c r="E403" s="24"/>
      <c r="F403" s="24"/>
      <c r="G403" s="24"/>
      <c r="H403" s="24"/>
      <c r="I403" s="24"/>
      <c r="J403" s="24"/>
      <c r="K403" s="24"/>
      <c r="L403" s="60"/>
      <c r="M403" s="14"/>
      <c r="N403" s="14"/>
      <c r="O403" s="14"/>
      <c r="P403" s="14"/>
      <c r="Q403" s="14"/>
      <c r="R403" s="14"/>
      <c r="S403" s="14"/>
      <c r="T403" s="14"/>
      <c r="U403" s="14"/>
      <c r="V403" s="14"/>
      <c r="W403" s="14"/>
      <c r="X403" s="14"/>
    </row>
    <row r="404" spans="1:24" x14ac:dyDescent="0.25">
      <c r="A404" s="127"/>
      <c r="B404" s="27"/>
      <c r="C404" s="28"/>
      <c r="D404" s="28"/>
      <c r="E404" s="24"/>
      <c r="F404" s="24"/>
      <c r="G404" s="24"/>
      <c r="H404" s="24"/>
      <c r="I404" s="24"/>
      <c r="J404" s="24"/>
      <c r="K404" s="24"/>
      <c r="L404" s="60"/>
      <c r="M404" s="14"/>
      <c r="N404" s="14"/>
      <c r="O404" s="14"/>
      <c r="P404" s="14"/>
      <c r="Q404" s="14"/>
      <c r="R404" s="14"/>
      <c r="S404" s="14"/>
      <c r="T404" s="14"/>
      <c r="U404" s="14"/>
      <c r="V404" s="14"/>
      <c r="W404" s="14"/>
      <c r="X404" s="14"/>
    </row>
    <row r="405" spans="1:24" x14ac:dyDescent="0.25">
      <c r="A405" s="127"/>
      <c r="B405" s="27"/>
      <c r="C405" s="24"/>
      <c r="D405" s="24"/>
      <c r="E405" s="28"/>
      <c r="F405" s="28"/>
      <c r="G405" s="28"/>
      <c r="H405" s="28"/>
      <c r="I405" s="28"/>
      <c r="J405" s="28"/>
      <c r="K405" s="28"/>
      <c r="L405" s="60"/>
      <c r="M405" s="14"/>
      <c r="N405" s="14"/>
      <c r="O405" s="14"/>
      <c r="P405" s="14"/>
      <c r="Q405" s="14"/>
      <c r="R405" s="14"/>
      <c r="S405" s="14"/>
      <c r="T405" s="14"/>
      <c r="U405" s="14"/>
      <c r="V405" s="14"/>
      <c r="W405" s="14"/>
      <c r="X405" s="14"/>
    </row>
    <row r="406" spans="1:24" x14ac:dyDescent="0.25">
      <c r="A406" s="127"/>
      <c r="B406" s="27"/>
      <c r="C406" s="24"/>
      <c r="D406" s="24"/>
      <c r="E406" s="28"/>
      <c r="F406" s="28"/>
      <c r="G406" s="28"/>
      <c r="H406" s="28"/>
      <c r="I406" s="28"/>
      <c r="J406" s="28"/>
      <c r="K406" s="28"/>
      <c r="L406" s="60"/>
      <c r="M406" s="14"/>
      <c r="N406" s="14"/>
      <c r="O406" s="14"/>
      <c r="P406" s="14"/>
      <c r="Q406" s="14"/>
      <c r="R406" s="14"/>
      <c r="S406" s="14"/>
      <c r="T406" s="14"/>
      <c r="U406" s="14"/>
      <c r="V406" s="14"/>
      <c r="W406" s="14"/>
      <c r="X406" s="14"/>
    </row>
    <row r="407" spans="1:24" x14ac:dyDescent="0.25">
      <c r="A407" s="127"/>
      <c r="B407" s="27"/>
      <c r="C407" s="28"/>
      <c r="D407" s="28"/>
      <c r="E407" s="24"/>
      <c r="F407" s="24"/>
      <c r="G407" s="24"/>
      <c r="H407" s="24"/>
      <c r="I407" s="24"/>
      <c r="J407" s="24"/>
      <c r="K407" s="24"/>
      <c r="L407" s="60"/>
      <c r="M407" s="14"/>
      <c r="N407" s="14"/>
      <c r="O407" s="14"/>
      <c r="P407" s="14"/>
      <c r="Q407" s="14"/>
      <c r="R407" s="14"/>
      <c r="S407" s="14"/>
      <c r="T407" s="14"/>
      <c r="U407" s="14"/>
      <c r="V407" s="14"/>
      <c r="W407" s="14"/>
      <c r="X407" s="14"/>
    </row>
    <row r="408" spans="1:24" x14ac:dyDescent="0.25">
      <c r="A408" s="127"/>
      <c r="B408" s="29"/>
      <c r="C408" s="23"/>
      <c r="D408" s="23"/>
      <c r="E408" s="24"/>
      <c r="F408" s="24"/>
      <c r="G408" s="24"/>
      <c r="H408" s="24"/>
      <c r="I408" s="24"/>
      <c r="J408" s="24"/>
      <c r="K408" s="24"/>
      <c r="L408" s="60"/>
      <c r="M408" s="14"/>
      <c r="N408" s="14"/>
      <c r="O408" s="14"/>
      <c r="P408" s="14"/>
      <c r="Q408" s="14"/>
      <c r="R408" s="14"/>
      <c r="S408" s="14"/>
      <c r="T408" s="14"/>
      <c r="U408" s="14"/>
      <c r="V408" s="14"/>
      <c r="W408" s="14"/>
      <c r="X408" s="14"/>
    </row>
    <row r="409" spans="1:24" x14ac:dyDescent="0.25">
      <c r="A409" s="127"/>
      <c r="B409" s="27"/>
      <c r="C409" s="28"/>
      <c r="D409" s="28"/>
      <c r="E409" s="24"/>
      <c r="F409" s="24"/>
      <c r="G409" s="24"/>
      <c r="H409" s="24"/>
      <c r="I409" s="24"/>
      <c r="J409" s="24"/>
      <c r="K409" s="24"/>
      <c r="L409" s="60"/>
      <c r="M409" s="14"/>
      <c r="N409" s="14"/>
      <c r="O409" s="14"/>
      <c r="P409" s="14"/>
      <c r="Q409" s="14"/>
      <c r="R409" s="14"/>
      <c r="S409" s="14"/>
      <c r="T409" s="14"/>
      <c r="U409" s="14"/>
      <c r="V409" s="14"/>
      <c r="W409" s="14"/>
      <c r="X409" s="14"/>
    </row>
    <row r="410" spans="1:24" x14ac:dyDescent="0.25">
      <c r="A410" s="127"/>
      <c r="B410" s="27"/>
      <c r="C410" s="28"/>
      <c r="D410" s="28"/>
      <c r="E410" s="24"/>
      <c r="F410" s="24"/>
      <c r="G410" s="24"/>
      <c r="H410" s="24"/>
      <c r="I410" s="24"/>
      <c r="J410" s="24"/>
      <c r="K410" s="24"/>
      <c r="L410" s="60"/>
      <c r="M410" s="14"/>
      <c r="N410" s="14"/>
      <c r="O410" s="14"/>
      <c r="P410" s="14"/>
      <c r="Q410" s="14"/>
      <c r="R410" s="14"/>
      <c r="S410" s="14"/>
      <c r="T410" s="14"/>
      <c r="U410" s="14"/>
      <c r="V410" s="14"/>
      <c r="W410" s="14"/>
      <c r="X410" s="14"/>
    </row>
    <row r="411" spans="1:24" x14ac:dyDescent="0.25">
      <c r="A411" s="127"/>
      <c r="B411" s="27"/>
      <c r="C411" s="28"/>
      <c r="D411" s="28"/>
      <c r="E411" s="24"/>
      <c r="F411" s="24"/>
      <c r="G411" s="24"/>
      <c r="H411" s="24"/>
      <c r="I411" s="24"/>
      <c r="J411" s="24"/>
      <c r="K411" s="24"/>
      <c r="L411" s="60"/>
      <c r="M411" s="14"/>
      <c r="N411" s="14"/>
      <c r="O411" s="14"/>
      <c r="P411" s="14"/>
      <c r="Q411" s="14"/>
      <c r="R411" s="14"/>
      <c r="S411" s="14"/>
      <c r="T411" s="14"/>
      <c r="U411" s="14"/>
      <c r="V411" s="14"/>
      <c r="W411" s="14"/>
      <c r="X411" s="14"/>
    </row>
    <row r="412" spans="1:24" x14ac:dyDescent="0.25">
      <c r="A412" s="127"/>
      <c r="B412" s="27"/>
      <c r="C412" s="28"/>
      <c r="D412" s="28"/>
      <c r="E412" s="24"/>
      <c r="F412" s="24"/>
      <c r="G412" s="24"/>
      <c r="H412" s="24"/>
      <c r="I412" s="24"/>
      <c r="J412" s="24"/>
      <c r="K412" s="24"/>
      <c r="L412" s="60"/>
      <c r="M412" s="14"/>
      <c r="N412" s="14"/>
      <c r="O412" s="14"/>
      <c r="P412" s="14"/>
      <c r="Q412" s="14"/>
      <c r="R412" s="14"/>
      <c r="S412" s="14"/>
      <c r="T412" s="14"/>
      <c r="U412" s="14"/>
      <c r="V412" s="14"/>
      <c r="W412" s="14"/>
      <c r="X412" s="14"/>
    </row>
    <row r="413" spans="1:24" x14ac:dyDescent="0.25">
      <c r="A413" s="127"/>
      <c r="B413" s="27"/>
      <c r="C413" s="24"/>
      <c r="D413" s="24"/>
      <c r="E413" s="28"/>
      <c r="F413" s="28"/>
      <c r="G413" s="28"/>
      <c r="H413" s="28"/>
      <c r="I413" s="28"/>
      <c r="J413" s="28"/>
      <c r="K413" s="28"/>
      <c r="L413" s="60"/>
      <c r="M413" s="14"/>
      <c r="N413" s="14"/>
      <c r="O413" s="14"/>
      <c r="P413" s="14"/>
      <c r="Q413" s="14"/>
      <c r="R413" s="14"/>
      <c r="S413" s="14"/>
      <c r="T413" s="14"/>
      <c r="U413" s="14"/>
      <c r="V413" s="14"/>
      <c r="W413" s="14"/>
      <c r="X413" s="14"/>
    </row>
    <row r="414" spans="1:24" x14ac:dyDescent="0.25">
      <c r="A414" s="127"/>
      <c r="B414" s="27"/>
      <c r="C414" s="24"/>
      <c r="D414" s="24"/>
      <c r="E414" s="28"/>
      <c r="F414" s="28"/>
      <c r="G414" s="28"/>
      <c r="H414" s="28"/>
      <c r="I414" s="28"/>
      <c r="J414" s="28"/>
      <c r="K414" s="28"/>
      <c r="L414" s="60"/>
      <c r="M414" s="14"/>
      <c r="N414" s="14"/>
      <c r="O414" s="14"/>
      <c r="P414" s="14"/>
      <c r="Q414" s="14"/>
      <c r="R414" s="14"/>
      <c r="S414" s="14"/>
      <c r="T414" s="14"/>
      <c r="U414" s="14"/>
      <c r="V414" s="14"/>
      <c r="W414" s="14"/>
      <c r="X414" s="14"/>
    </row>
    <row r="415" spans="1:24" x14ac:dyDescent="0.25">
      <c r="A415" s="127"/>
      <c r="B415" s="27"/>
      <c r="C415" s="24"/>
      <c r="D415" s="24"/>
      <c r="E415" s="28"/>
      <c r="F415" s="28"/>
      <c r="G415" s="28"/>
      <c r="H415" s="28"/>
      <c r="I415" s="28"/>
      <c r="J415" s="28"/>
      <c r="K415" s="28"/>
      <c r="L415" s="60"/>
      <c r="M415" s="14"/>
      <c r="N415" s="14"/>
      <c r="O415" s="14"/>
      <c r="P415" s="14"/>
      <c r="Q415" s="14"/>
      <c r="R415" s="14"/>
      <c r="S415" s="14"/>
      <c r="T415" s="14"/>
      <c r="U415" s="14"/>
      <c r="V415" s="14"/>
      <c r="W415" s="14"/>
      <c r="X415" s="14"/>
    </row>
    <row r="416" spans="1:24" x14ac:dyDescent="0.25">
      <c r="A416" s="127"/>
      <c r="B416" s="27"/>
      <c r="C416" s="24"/>
      <c r="D416" s="24"/>
      <c r="E416" s="28"/>
      <c r="F416" s="28"/>
      <c r="G416" s="28"/>
      <c r="H416" s="28"/>
      <c r="I416" s="28"/>
      <c r="J416" s="28"/>
      <c r="K416" s="28"/>
      <c r="L416" s="60"/>
      <c r="M416" s="14"/>
      <c r="N416" s="14"/>
      <c r="O416" s="14"/>
      <c r="P416" s="14"/>
      <c r="Q416" s="14"/>
      <c r="R416" s="14"/>
      <c r="S416" s="14"/>
      <c r="T416" s="14"/>
      <c r="U416" s="14"/>
      <c r="V416" s="14"/>
      <c r="W416" s="14"/>
      <c r="X416" s="14"/>
    </row>
    <row r="417" spans="1:24" x14ac:dyDescent="0.25">
      <c r="A417" s="127"/>
      <c r="B417" s="27"/>
      <c r="C417" s="24"/>
      <c r="D417" s="24"/>
      <c r="E417" s="28"/>
      <c r="F417" s="28"/>
      <c r="G417" s="28"/>
      <c r="H417" s="28"/>
      <c r="I417" s="28"/>
      <c r="J417" s="28"/>
      <c r="K417" s="28"/>
      <c r="L417" s="60"/>
      <c r="M417" s="14"/>
      <c r="N417" s="14"/>
      <c r="O417" s="14"/>
      <c r="P417" s="14"/>
      <c r="Q417" s="14"/>
      <c r="R417" s="14"/>
      <c r="S417" s="14"/>
      <c r="T417" s="14"/>
      <c r="U417" s="14"/>
      <c r="V417" s="14"/>
      <c r="W417" s="14"/>
      <c r="X417" s="14"/>
    </row>
    <row r="418" spans="1:24" x14ac:dyDescent="0.25">
      <c r="A418" s="127"/>
      <c r="B418" s="27"/>
      <c r="C418" s="24"/>
      <c r="D418" s="24"/>
      <c r="E418" s="28"/>
      <c r="F418" s="28"/>
      <c r="G418" s="28"/>
      <c r="H418" s="28"/>
      <c r="I418" s="28"/>
      <c r="J418" s="28"/>
      <c r="K418" s="28"/>
      <c r="L418" s="60"/>
      <c r="M418" s="14"/>
      <c r="N418" s="14"/>
      <c r="O418" s="14"/>
      <c r="P418" s="14"/>
      <c r="Q418" s="14"/>
      <c r="R418" s="14"/>
      <c r="S418" s="14"/>
      <c r="T418" s="14"/>
      <c r="U418" s="14"/>
      <c r="V418" s="14"/>
      <c r="W418" s="14"/>
      <c r="X418" s="14"/>
    </row>
    <row r="419" spans="1:24" x14ac:dyDescent="0.25">
      <c r="A419" s="127"/>
      <c r="B419" s="27"/>
      <c r="C419" s="24"/>
      <c r="D419" s="24"/>
      <c r="E419" s="28"/>
      <c r="F419" s="28"/>
      <c r="G419" s="28"/>
      <c r="H419" s="28"/>
      <c r="I419" s="28"/>
      <c r="J419" s="28"/>
      <c r="K419" s="28"/>
      <c r="L419" s="60"/>
      <c r="M419" s="14"/>
      <c r="N419" s="14"/>
      <c r="O419" s="14"/>
      <c r="P419" s="14"/>
      <c r="Q419" s="14"/>
      <c r="R419" s="14"/>
      <c r="S419" s="14"/>
      <c r="T419" s="14"/>
      <c r="U419" s="14"/>
      <c r="V419" s="14"/>
      <c r="W419" s="14"/>
      <c r="X419" s="14"/>
    </row>
    <row r="420" spans="1:24" x14ac:dyDescent="0.25">
      <c r="A420" s="127"/>
      <c r="B420" s="27"/>
      <c r="C420" s="24"/>
      <c r="D420" s="24"/>
      <c r="E420" s="28"/>
      <c r="F420" s="28"/>
      <c r="G420" s="28"/>
      <c r="H420" s="28"/>
      <c r="I420" s="28"/>
      <c r="J420" s="28"/>
      <c r="K420" s="28"/>
      <c r="L420" s="60"/>
      <c r="M420" s="14"/>
      <c r="N420" s="14"/>
      <c r="O420" s="14"/>
      <c r="P420" s="14"/>
      <c r="Q420" s="14"/>
      <c r="R420" s="14"/>
      <c r="S420" s="14"/>
      <c r="T420" s="14"/>
      <c r="U420" s="14"/>
      <c r="V420" s="14"/>
      <c r="W420" s="14"/>
      <c r="X420" s="14"/>
    </row>
    <row r="421" spans="1:24" x14ac:dyDescent="0.25">
      <c r="A421" s="127"/>
      <c r="B421" s="27"/>
      <c r="C421" s="24"/>
      <c r="D421" s="24"/>
      <c r="E421" s="28"/>
      <c r="F421" s="28"/>
      <c r="G421" s="28"/>
      <c r="H421" s="28"/>
      <c r="I421" s="28"/>
      <c r="J421" s="28"/>
      <c r="K421" s="28"/>
      <c r="L421" s="60"/>
      <c r="M421" s="14"/>
      <c r="N421" s="14"/>
      <c r="O421" s="14"/>
      <c r="P421" s="14"/>
      <c r="Q421" s="14"/>
      <c r="R421" s="14"/>
      <c r="S421" s="14"/>
      <c r="T421" s="14"/>
      <c r="U421" s="14"/>
      <c r="V421" s="14"/>
      <c r="W421" s="14"/>
      <c r="X421" s="14"/>
    </row>
    <row r="422" spans="1:24" x14ac:dyDescent="0.25">
      <c r="A422" s="127"/>
      <c r="B422" s="27"/>
      <c r="C422" s="28"/>
      <c r="D422" s="28"/>
      <c r="E422" s="24"/>
      <c r="F422" s="24"/>
      <c r="G422" s="24"/>
      <c r="H422" s="24"/>
      <c r="I422" s="24"/>
      <c r="J422" s="24"/>
      <c r="K422" s="24"/>
      <c r="L422" s="60"/>
      <c r="M422" s="14"/>
      <c r="N422" s="14"/>
      <c r="O422" s="14"/>
      <c r="P422" s="14"/>
      <c r="Q422" s="14"/>
      <c r="R422" s="14"/>
      <c r="S422" s="14"/>
      <c r="T422" s="14"/>
      <c r="U422" s="14"/>
      <c r="V422" s="14"/>
      <c r="W422" s="14"/>
      <c r="X422" s="14"/>
    </row>
    <row r="423" spans="1:24" x14ac:dyDescent="0.25">
      <c r="A423" s="127"/>
      <c r="B423" s="27"/>
      <c r="C423" s="24"/>
      <c r="D423" s="24"/>
      <c r="E423" s="28"/>
      <c r="F423" s="28"/>
      <c r="G423" s="28"/>
      <c r="H423" s="28"/>
      <c r="I423" s="28"/>
      <c r="J423" s="28"/>
      <c r="K423" s="28"/>
      <c r="L423" s="60"/>
      <c r="M423" s="14"/>
      <c r="N423" s="14"/>
      <c r="O423" s="14"/>
      <c r="P423" s="14"/>
      <c r="Q423" s="14"/>
      <c r="R423" s="14"/>
      <c r="S423" s="14"/>
      <c r="T423" s="14"/>
      <c r="U423" s="14"/>
      <c r="V423" s="14"/>
      <c r="W423" s="14"/>
      <c r="X423" s="14"/>
    </row>
    <row r="424" spans="1:24" x14ac:dyDescent="0.25">
      <c r="A424" s="127"/>
      <c r="B424" s="27"/>
      <c r="C424" s="24"/>
      <c r="D424" s="24"/>
      <c r="E424" s="28"/>
      <c r="F424" s="28"/>
      <c r="G424" s="28"/>
      <c r="H424" s="28"/>
      <c r="I424" s="28"/>
      <c r="J424" s="28"/>
      <c r="K424" s="28"/>
      <c r="L424" s="60"/>
      <c r="M424" s="14"/>
      <c r="N424" s="14"/>
      <c r="O424" s="14"/>
      <c r="P424" s="14"/>
      <c r="Q424" s="14"/>
      <c r="R424" s="14"/>
      <c r="S424" s="14"/>
      <c r="T424" s="14"/>
      <c r="U424" s="14"/>
      <c r="V424" s="14"/>
      <c r="W424" s="14"/>
      <c r="X424" s="14"/>
    </row>
    <row r="425" spans="1:24" x14ac:dyDescent="0.25">
      <c r="A425" s="127"/>
      <c r="B425" s="27"/>
      <c r="C425" s="24"/>
      <c r="D425" s="24"/>
      <c r="E425" s="28"/>
      <c r="F425" s="28"/>
      <c r="G425" s="28"/>
      <c r="H425" s="28"/>
      <c r="I425" s="28"/>
      <c r="J425" s="28"/>
      <c r="K425" s="28"/>
      <c r="L425" s="60"/>
      <c r="M425" s="14"/>
      <c r="N425" s="14"/>
      <c r="O425" s="14"/>
      <c r="P425" s="14"/>
      <c r="Q425" s="14"/>
      <c r="R425" s="14"/>
      <c r="S425" s="14"/>
      <c r="T425" s="14"/>
      <c r="U425" s="14"/>
      <c r="V425" s="14"/>
      <c r="W425" s="14"/>
      <c r="X425" s="14"/>
    </row>
    <row r="426" spans="1:24" x14ac:dyDescent="0.25">
      <c r="A426" s="127"/>
      <c r="B426" s="27"/>
      <c r="C426" s="24"/>
      <c r="D426" s="24"/>
      <c r="E426" s="28"/>
      <c r="F426" s="28"/>
      <c r="G426" s="28"/>
      <c r="H426" s="28"/>
      <c r="I426" s="28"/>
      <c r="J426" s="28"/>
      <c r="K426" s="28"/>
      <c r="L426" s="60"/>
      <c r="M426" s="14"/>
      <c r="N426" s="14"/>
      <c r="O426" s="14"/>
      <c r="P426" s="14"/>
      <c r="Q426" s="14"/>
      <c r="R426" s="14"/>
      <c r="S426" s="14"/>
      <c r="T426" s="14"/>
      <c r="U426" s="14"/>
      <c r="V426" s="14"/>
      <c r="W426" s="14"/>
      <c r="X426" s="14"/>
    </row>
    <row r="427" spans="1:24" x14ac:dyDescent="0.25">
      <c r="A427" s="127"/>
      <c r="B427" s="27"/>
      <c r="C427" s="24"/>
      <c r="D427" s="24"/>
      <c r="E427" s="28"/>
      <c r="F427" s="28"/>
      <c r="G427" s="28"/>
      <c r="H427" s="28"/>
      <c r="I427" s="28"/>
      <c r="J427" s="28"/>
      <c r="K427" s="28"/>
      <c r="L427" s="60"/>
      <c r="M427" s="14"/>
      <c r="N427" s="14"/>
      <c r="O427" s="14"/>
      <c r="P427" s="14"/>
      <c r="Q427" s="14"/>
      <c r="R427" s="14"/>
      <c r="S427" s="14"/>
      <c r="T427" s="14"/>
      <c r="U427" s="14"/>
      <c r="V427" s="14"/>
      <c r="W427" s="14"/>
      <c r="X427" s="14"/>
    </row>
    <row r="428" spans="1:24" x14ac:dyDescent="0.25">
      <c r="A428" s="127"/>
      <c r="B428" s="27"/>
      <c r="C428" s="24"/>
      <c r="D428" s="24"/>
      <c r="E428" s="28"/>
      <c r="F428" s="28"/>
      <c r="G428" s="28"/>
      <c r="H428" s="28"/>
      <c r="I428" s="28"/>
      <c r="J428" s="28"/>
      <c r="K428" s="28"/>
      <c r="L428" s="60"/>
      <c r="M428" s="14"/>
      <c r="N428" s="14"/>
      <c r="O428" s="14"/>
      <c r="P428" s="14"/>
      <c r="Q428" s="14"/>
      <c r="R428" s="14"/>
      <c r="S428" s="14"/>
      <c r="T428" s="14"/>
      <c r="U428" s="14"/>
      <c r="V428" s="14"/>
      <c r="W428" s="14"/>
      <c r="X428" s="14"/>
    </row>
    <row r="429" spans="1:24" x14ac:dyDescent="0.25">
      <c r="A429" s="127"/>
      <c r="B429" s="27"/>
      <c r="C429" s="24"/>
      <c r="D429" s="24"/>
      <c r="E429" s="28"/>
      <c r="F429" s="28"/>
      <c r="G429" s="28"/>
      <c r="H429" s="28"/>
      <c r="I429" s="28"/>
      <c r="J429" s="28"/>
      <c r="K429" s="28"/>
      <c r="L429" s="60"/>
      <c r="M429" s="14"/>
      <c r="N429" s="14"/>
      <c r="O429" s="14"/>
      <c r="P429" s="14"/>
      <c r="Q429" s="14"/>
      <c r="R429" s="14"/>
      <c r="S429" s="14"/>
      <c r="T429" s="14"/>
      <c r="U429" s="14"/>
      <c r="V429" s="14"/>
      <c r="W429" s="14"/>
      <c r="X429" s="14"/>
    </row>
    <row r="430" spans="1:24" x14ac:dyDescent="0.25">
      <c r="A430" s="127"/>
      <c r="B430" s="27"/>
      <c r="C430" s="24"/>
      <c r="D430" s="24"/>
      <c r="E430" s="28"/>
      <c r="F430" s="28"/>
      <c r="G430" s="28"/>
      <c r="H430" s="28"/>
      <c r="I430" s="28"/>
      <c r="J430" s="28"/>
      <c r="K430" s="28"/>
      <c r="L430" s="60"/>
      <c r="M430" s="14"/>
      <c r="N430" s="14"/>
      <c r="O430" s="14"/>
      <c r="P430" s="14"/>
      <c r="Q430" s="14"/>
      <c r="R430" s="14"/>
      <c r="S430" s="14"/>
      <c r="T430" s="14"/>
      <c r="U430" s="14"/>
      <c r="V430" s="14"/>
      <c r="W430" s="14"/>
      <c r="X430" s="14"/>
    </row>
    <row r="431" spans="1:24" x14ac:dyDescent="0.25">
      <c r="A431" s="127"/>
      <c r="B431" s="27"/>
      <c r="C431" s="24"/>
      <c r="D431" s="24"/>
      <c r="E431" s="28"/>
      <c r="F431" s="28"/>
      <c r="G431" s="28"/>
      <c r="H431" s="28"/>
      <c r="I431" s="28"/>
      <c r="J431" s="28"/>
      <c r="K431" s="28"/>
      <c r="L431" s="60"/>
      <c r="M431" s="14"/>
      <c r="N431" s="14"/>
      <c r="O431" s="14"/>
      <c r="P431" s="14"/>
      <c r="Q431" s="14"/>
      <c r="R431" s="14"/>
      <c r="S431" s="14"/>
      <c r="T431" s="14"/>
      <c r="U431" s="14"/>
      <c r="V431" s="14"/>
      <c r="W431" s="14"/>
      <c r="X431" s="14"/>
    </row>
    <row r="432" spans="1:24" x14ac:dyDescent="0.25">
      <c r="A432" s="127"/>
      <c r="B432" s="27"/>
      <c r="C432" s="24"/>
      <c r="D432" s="24"/>
      <c r="E432" s="28"/>
      <c r="F432" s="28"/>
      <c r="G432" s="28"/>
      <c r="H432" s="28"/>
      <c r="I432" s="28"/>
      <c r="J432" s="28"/>
      <c r="K432" s="28"/>
      <c r="L432" s="60"/>
      <c r="M432" s="14"/>
      <c r="N432" s="14"/>
      <c r="O432" s="14"/>
      <c r="P432" s="14"/>
      <c r="Q432" s="14"/>
      <c r="R432" s="14"/>
      <c r="S432" s="14"/>
      <c r="T432" s="14"/>
      <c r="U432" s="14"/>
      <c r="V432" s="14"/>
      <c r="W432" s="14"/>
      <c r="X432" s="14"/>
    </row>
    <row r="433" spans="1:24" x14ac:dyDescent="0.25">
      <c r="A433" s="127"/>
      <c r="B433" s="27"/>
      <c r="C433" s="24"/>
      <c r="D433" s="24"/>
      <c r="E433" s="28"/>
      <c r="F433" s="28"/>
      <c r="G433" s="28"/>
      <c r="H433" s="28"/>
      <c r="I433" s="28"/>
      <c r="J433" s="28"/>
      <c r="K433" s="28"/>
      <c r="L433" s="60"/>
      <c r="M433" s="14"/>
      <c r="N433" s="14"/>
      <c r="O433" s="14"/>
      <c r="P433" s="14"/>
      <c r="Q433" s="14"/>
      <c r="R433" s="14"/>
      <c r="S433" s="14"/>
      <c r="T433" s="14"/>
      <c r="U433" s="14"/>
      <c r="V433" s="14"/>
      <c r="W433" s="14"/>
      <c r="X433" s="14"/>
    </row>
    <row r="434" spans="1:24" x14ac:dyDescent="0.25">
      <c r="A434" s="127"/>
      <c r="B434" s="29"/>
      <c r="C434" s="23"/>
      <c r="D434" s="23"/>
      <c r="E434" s="24"/>
      <c r="F434" s="24"/>
      <c r="G434" s="24"/>
      <c r="H434" s="24"/>
      <c r="I434" s="24"/>
      <c r="J434" s="24"/>
      <c r="K434" s="24"/>
      <c r="L434" s="60"/>
      <c r="M434" s="14"/>
      <c r="N434" s="14"/>
      <c r="O434" s="14"/>
      <c r="P434" s="14"/>
      <c r="Q434" s="14"/>
      <c r="R434" s="14"/>
      <c r="S434" s="14"/>
      <c r="T434" s="14"/>
      <c r="U434" s="14"/>
      <c r="V434" s="14"/>
      <c r="W434" s="14"/>
      <c r="X434" s="14"/>
    </row>
    <row r="435" spans="1:24" x14ac:dyDescent="0.25">
      <c r="A435" s="127"/>
      <c r="B435" s="27"/>
      <c r="C435" s="28"/>
      <c r="D435" s="28"/>
      <c r="E435" s="24"/>
      <c r="F435" s="24"/>
      <c r="G435" s="24"/>
      <c r="H435" s="24"/>
      <c r="I435" s="24"/>
      <c r="J435" s="24"/>
      <c r="K435" s="24"/>
      <c r="L435" s="60"/>
      <c r="M435" s="14"/>
      <c r="N435" s="14"/>
      <c r="O435" s="14"/>
      <c r="P435" s="14"/>
      <c r="Q435" s="14"/>
      <c r="R435" s="14"/>
      <c r="S435" s="14"/>
      <c r="T435" s="14"/>
      <c r="U435" s="14"/>
      <c r="V435" s="14"/>
      <c r="W435" s="14"/>
      <c r="X435" s="14"/>
    </row>
    <row r="436" spans="1:24" x14ac:dyDescent="0.25">
      <c r="A436" s="127"/>
      <c r="B436" s="27"/>
      <c r="C436" s="28"/>
      <c r="D436" s="28"/>
      <c r="E436" s="24"/>
      <c r="F436" s="24"/>
      <c r="G436" s="24"/>
      <c r="H436" s="24"/>
      <c r="I436" s="24"/>
      <c r="J436" s="24"/>
      <c r="K436" s="24"/>
      <c r="L436" s="60"/>
      <c r="M436" s="14"/>
      <c r="N436" s="14"/>
      <c r="O436" s="14"/>
      <c r="P436" s="14"/>
      <c r="Q436" s="14"/>
      <c r="R436" s="14"/>
      <c r="S436" s="14"/>
      <c r="T436" s="14"/>
      <c r="U436" s="14"/>
      <c r="V436" s="14"/>
      <c r="W436" s="14"/>
      <c r="X436" s="14"/>
    </row>
    <row r="437" spans="1:24" x14ac:dyDescent="0.25">
      <c r="A437" s="127"/>
      <c r="B437" s="27"/>
      <c r="C437" s="28"/>
      <c r="D437" s="28"/>
      <c r="E437" s="24"/>
      <c r="F437" s="24"/>
      <c r="G437" s="24"/>
      <c r="H437" s="24"/>
      <c r="I437" s="24"/>
      <c r="J437" s="24"/>
      <c r="K437" s="24"/>
      <c r="L437" s="60"/>
      <c r="M437" s="14"/>
      <c r="N437" s="14"/>
      <c r="O437" s="14"/>
      <c r="P437" s="14"/>
      <c r="Q437" s="14"/>
      <c r="R437" s="14"/>
      <c r="S437" s="14"/>
      <c r="T437" s="14"/>
      <c r="U437" s="14"/>
      <c r="V437" s="14"/>
      <c r="W437" s="14"/>
      <c r="X437" s="14"/>
    </row>
    <row r="438" spans="1:24" x14ac:dyDescent="0.25">
      <c r="A438" s="127"/>
      <c r="B438" s="27"/>
      <c r="C438" s="28"/>
      <c r="D438" s="28"/>
      <c r="E438" s="24"/>
      <c r="F438" s="24"/>
      <c r="G438" s="24"/>
      <c r="H438" s="24"/>
      <c r="I438" s="24"/>
      <c r="J438" s="24"/>
      <c r="K438" s="24"/>
      <c r="L438" s="60"/>
      <c r="M438" s="14"/>
      <c r="N438" s="14"/>
      <c r="O438" s="14"/>
      <c r="P438" s="14"/>
      <c r="Q438" s="14"/>
      <c r="R438" s="14"/>
      <c r="S438" s="14"/>
      <c r="T438" s="14"/>
      <c r="U438" s="14"/>
      <c r="V438" s="14"/>
      <c r="W438" s="14"/>
      <c r="X438" s="14"/>
    </row>
    <row r="439" spans="1:24" x14ac:dyDescent="0.25">
      <c r="A439" s="127"/>
      <c r="B439" s="27"/>
      <c r="C439" s="24"/>
      <c r="D439" s="24"/>
      <c r="E439" s="28"/>
      <c r="F439" s="28"/>
      <c r="G439" s="28"/>
      <c r="H439" s="28"/>
      <c r="I439" s="28"/>
      <c r="J439" s="28"/>
      <c r="K439" s="28"/>
      <c r="L439" s="60"/>
      <c r="M439" s="14"/>
      <c r="N439" s="14"/>
      <c r="O439" s="14"/>
      <c r="P439" s="14"/>
      <c r="Q439" s="14"/>
      <c r="R439" s="14"/>
      <c r="S439" s="14"/>
      <c r="T439" s="14"/>
      <c r="U439" s="14"/>
      <c r="V439" s="14"/>
      <c r="W439" s="14"/>
      <c r="X439" s="14"/>
    </row>
    <row r="440" spans="1:24" x14ac:dyDescent="0.25">
      <c r="A440" s="127"/>
      <c r="B440" s="27"/>
      <c r="C440" s="24"/>
      <c r="D440" s="24"/>
      <c r="E440" s="28"/>
      <c r="F440" s="28"/>
      <c r="G440" s="28"/>
      <c r="H440" s="28"/>
      <c r="I440" s="28"/>
      <c r="J440" s="28"/>
      <c r="K440" s="28"/>
      <c r="L440" s="60"/>
      <c r="M440" s="14"/>
      <c r="N440" s="14"/>
      <c r="O440" s="14"/>
      <c r="P440" s="14"/>
      <c r="Q440" s="14"/>
      <c r="R440" s="14"/>
      <c r="S440" s="14"/>
      <c r="T440" s="14"/>
      <c r="U440" s="14"/>
      <c r="V440" s="14"/>
      <c r="W440" s="14"/>
      <c r="X440" s="14"/>
    </row>
    <row r="441" spans="1:24" x14ac:dyDescent="0.25">
      <c r="A441" s="127"/>
      <c r="B441" s="27"/>
      <c r="C441" s="24"/>
      <c r="D441" s="24"/>
      <c r="E441" s="28"/>
      <c r="F441" s="28"/>
      <c r="G441" s="28"/>
      <c r="H441" s="28"/>
      <c r="I441" s="28"/>
      <c r="J441" s="28"/>
      <c r="K441" s="28"/>
      <c r="L441" s="60"/>
      <c r="M441" s="14"/>
      <c r="N441" s="14"/>
      <c r="O441" s="14"/>
      <c r="P441" s="14"/>
      <c r="Q441" s="14"/>
      <c r="R441" s="14"/>
      <c r="S441" s="14"/>
      <c r="T441" s="14"/>
      <c r="U441" s="14"/>
      <c r="V441" s="14"/>
      <c r="W441" s="14"/>
      <c r="X441" s="14"/>
    </row>
    <row r="442" spans="1:24" x14ac:dyDescent="0.25">
      <c r="A442" s="127"/>
      <c r="B442" s="27"/>
      <c r="C442" s="24"/>
      <c r="D442" s="24"/>
      <c r="E442" s="28"/>
      <c r="F442" s="28"/>
      <c r="G442" s="28"/>
      <c r="H442" s="28"/>
      <c r="I442" s="28"/>
      <c r="J442" s="28"/>
      <c r="K442" s="28"/>
      <c r="L442" s="60"/>
      <c r="M442" s="14"/>
      <c r="N442" s="14"/>
      <c r="O442" s="14"/>
      <c r="P442" s="14"/>
      <c r="Q442" s="14"/>
      <c r="R442" s="14"/>
      <c r="S442" s="14"/>
      <c r="T442" s="14"/>
      <c r="U442" s="14"/>
      <c r="V442" s="14"/>
      <c r="W442" s="14"/>
      <c r="X442" s="14"/>
    </row>
    <row r="443" spans="1:24" x14ac:dyDescent="0.25">
      <c r="A443" s="127"/>
      <c r="B443" s="27"/>
      <c r="C443" s="24"/>
      <c r="D443" s="24"/>
      <c r="E443" s="28"/>
      <c r="F443" s="28"/>
      <c r="G443" s="28"/>
      <c r="H443" s="28"/>
      <c r="I443" s="28"/>
      <c r="J443" s="28"/>
      <c r="K443" s="28"/>
      <c r="L443" s="60"/>
      <c r="M443" s="14"/>
      <c r="N443" s="14"/>
      <c r="O443" s="14"/>
      <c r="P443" s="14"/>
      <c r="Q443" s="14"/>
      <c r="R443" s="14"/>
      <c r="S443" s="14"/>
      <c r="T443" s="14"/>
      <c r="U443" s="14"/>
      <c r="V443" s="14"/>
      <c r="W443" s="14"/>
      <c r="X443" s="14"/>
    </row>
    <row r="444" spans="1:24" x14ac:dyDescent="0.25">
      <c r="A444" s="127"/>
      <c r="B444" s="27"/>
      <c r="C444" s="24"/>
      <c r="D444" s="24"/>
      <c r="E444" s="28"/>
      <c r="F444" s="28"/>
      <c r="G444" s="28"/>
      <c r="H444" s="28"/>
      <c r="I444" s="28"/>
      <c r="J444" s="28"/>
      <c r="K444" s="28"/>
      <c r="L444" s="60"/>
      <c r="M444" s="14"/>
      <c r="N444" s="14"/>
      <c r="O444" s="14"/>
      <c r="P444" s="14"/>
      <c r="Q444" s="14"/>
      <c r="R444" s="14"/>
      <c r="S444" s="14"/>
      <c r="T444" s="14"/>
      <c r="U444" s="14"/>
      <c r="V444" s="14"/>
      <c r="W444" s="14"/>
      <c r="X444" s="14"/>
    </row>
    <row r="445" spans="1:24" x14ac:dyDescent="0.25">
      <c r="A445" s="127"/>
      <c r="B445" s="27"/>
      <c r="C445" s="24"/>
      <c r="D445" s="24"/>
      <c r="E445" s="28"/>
      <c r="F445" s="28"/>
      <c r="G445" s="28"/>
      <c r="H445" s="28"/>
      <c r="I445" s="28"/>
      <c r="J445" s="28"/>
      <c r="K445" s="28"/>
      <c r="L445" s="60"/>
      <c r="M445" s="14"/>
      <c r="N445" s="14"/>
      <c r="O445" s="14"/>
      <c r="P445" s="14"/>
      <c r="Q445" s="14"/>
      <c r="R445" s="14"/>
      <c r="S445" s="14"/>
      <c r="T445" s="14"/>
      <c r="U445" s="14"/>
      <c r="V445" s="14"/>
      <c r="W445" s="14"/>
      <c r="X445" s="14"/>
    </row>
    <row r="446" spans="1:24" x14ac:dyDescent="0.25">
      <c r="A446" s="127"/>
      <c r="B446" s="27"/>
      <c r="C446" s="24"/>
      <c r="D446" s="24"/>
      <c r="E446" s="28"/>
      <c r="F446" s="28"/>
      <c r="G446" s="28"/>
      <c r="H446" s="28"/>
      <c r="I446" s="28"/>
      <c r="J446" s="28"/>
      <c r="K446" s="28"/>
      <c r="L446" s="60"/>
      <c r="M446" s="14"/>
      <c r="N446" s="14"/>
      <c r="O446" s="14"/>
      <c r="P446" s="14"/>
      <c r="Q446" s="14"/>
      <c r="R446" s="14"/>
      <c r="S446" s="14"/>
      <c r="T446" s="14"/>
      <c r="U446" s="14"/>
      <c r="V446" s="14"/>
      <c r="W446" s="14"/>
      <c r="X446" s="14"/>
    </row>
    <row r="447" spans="1:24" x14ac:dyDescent="0.25">
      <c r="A447" s="127"/>
      <c r="B447" s="27"/>
      <c r="C447" s="24"/>
      <c r="D447" s="24"/>
      <c r="E447" s="28"/>
      <c r="F447" s="28"/>
      <c r="G447" s="28"/>
      <c r="H447" s="28"/>
      <c r="I447" s="28"/>
      <c r="J447" s="28"/>
      <c r="K447" s="28"/>
      <c r="L447" s="60"/>
      <c r="M447" s="14"/>
      <c r="N447" s="14"/>
      <c r="O447" s="14"/>
      <c r="P447" s="14"/>
      <c r="Q447" s="14"/>
      <c r="R447" s="14"/>
      <c r="S447" s="14"/>
      <c r="T447" s="14"/>
      <c r="U447" s="14"/>
      <c r="V447" s="14"/>
      <c r="W447" s="14"/>
      <c r="X447" s="14"/>
    </row>
    <row r="448" spans="1:24" x14ac:dyDescent="0.25">
      <c r="A448" s="127"/>
      <c r="B448" s="27"/>
      <c r="C448" s="28"/>
      <c r="D448" s="28"/>
      <c r="E448" s="24"/>
      <c r="F448" s="24"/>
      <c r="G448" s="24"/>
      <c r="H448" s="24"/>
      <c r="I448" s="24"/>
      <c r="J448" s="24"/>
      <c r="K448" s="24"/>
      <c r="L448" s="60"/>
      <c r="M448" s="14"/>
      <c r="N448" s="14"/>
      <c r="O448" s="14"/>
      <c r="P448" s="14"/>
      <c r="Q448" s="14"/>
      <c r="R448" s="14"/>
      <c r="S448" s="14"/>
      <c r="T448" s="14"/>
      <c r="U448" s="14"/>
      <c r="V448" s="14"/>
      <c r="W448" s="14"/>
      <c r="X448" s="14"/>
    </row>
    <row r="449" spans="1:24" x14ac:dyDescent="0.25">
      <c r="A449" s="127"/>
      <c r="B449" s="27"/>
      <c r="C449" s="24"/>
      <c r="D449" s="24"/>
      <c r="E449" s="28"/>
      <c r="F449" s="28"/>
      <c r="G449" s="28"/>
      <c r="H449" s="28"/>
      <c r="I449" s="28"/>
      <c r="J449" s="28"/>
      <c r="K449" s="28"/>
      <c r="L449" s="60"/>
      <c r="M449" s="14"/>
      <c r="N449" s="14"/>
      <c r="O449" s="14"/>
      <c r="P449" s="14"/>
      <c r="Q449" s="14"/>
      <c r="R449" s="14"/>
      <c r="S449" s="14"/>
      <c r="T449" s="14"/>
      <c r="U449" s="14"/>
      <c r="V449" s="14"/>
      <c r="W449" s="14"/>
      <c r="X449" s="14"/>
    </row>
    <row r="450" spans="1:24" x14ac:dyDescent="0.25">
      <c r="A450" s="127"/>
      <c r="B450" s="27"/>
      <c r="C450" s="24"/>
      <c r="D450" s="24"/>
      <c r="E450" s="28"/>
      <c r="F450" s="28"/>
      <c r="G450" s="28"/>
      <c r="H450" s="28"/>
      <c r="I450" s="28"/>
      <c r="J450" s="28"/>
      <c r="K450" s="28"/>
      <c r="L450" s="60"/>
      <c r="M450" s="14"/>
      <c r="N450" s="14"/>
      <c r="O450" s="14"/>
      <c r="P450" s="14"/>
      <c r="Q450" s="14"/>
      <c r="R450" s="14"/>
      <c r="S450" s="14"/>
      <c r="T450" s="14"/>
      <c r="U450" s="14"/>
      <c r="V450" s="14"/>
      <c r="W450" s="14"/>
      <c r="X450" s="14"/>
    </row>
    <row r="451" spans="1:24" x14ac:dyDescent="0.25">
      <c r="A451" s="127"/>
      <c r="B451" s="27"/>
      <c r="C451" s="24"/>
      <c r="D451" s="24"/>
      <c r="E451" s="28"/>
      <c r="F451" s="28"/>
      <c r="G451" s="28"/>
      <c r="H451" s="28"/>
      <c r="I451" s="28"/>
      <c r="J451" s="28"/>
      <c r="K451" s="28"/>
      <c r="L451" s="60"/>
      <c r="M451" s="14"/>
      <c r="N451" s="14"/>
      <c r="O451" s="14"/>
      <c r="P451" s="14"/>
      <c r="Q451" s="14"/>
      <c r="R451" s="14"/>
      <c r="S451" s="14"/>
      <c r="T451" s="14"/>
      <c r="U451" s="14"/>
      <c r="V451" s="14"/>
      <c r="W451" s="14"/>
      <c r="X451" s="14"/>
    </row>
    <row r="452" spans="1:24" x14ac:dyDescent="0.25">
      <c r="A452" s="127"/>
      <c r="B452" s="27"/>
      <c r="C452" s="24"/>
      <c r="D452" s="24"/>
      <c r="E452" s="28"/>
      <c r="F452" s="28"/>
      <c r="G452" s="28"/>
      <c r="H452" s="28"/>
      <c r="I452" s="28"/>
      <c r="J452" s="28"/>
      <c r="K452" s="28"/>
      <c r="L452" s="60"/>
      <c r="M452" s="14"/>
      <c r="N452" s="14"/>
      <c r="O452" s="14"/>
      <c r="P452" s="14"/>
      <c r="Q452" s="14"/>
      <c r="R452" s="14"/>
      <c r="S452" s="14"/>
      <c r="T452" s="14"/>
      <c r="U452" s="14"/>
      <c r="V452" s="14"/>
      <c r="W452" s="14"/>
      <c r="X452" s="14"/>
    </row>
    <row r="453" spans="1:24" x14ac:dyDescent="0.25">
      <c r="A453" s="127"/>
      <c r="B453" s="27"/>
      <c r="C453" s="24"/>
      <c r="D453" s="24"/>
      <c r="E453" s="28"/>
      <c r="F453" s="28"/>
      <c r="G453" s="28"/>
      <c r="H453" s="28"/>
      <c r="I453" s="28"/>
      <c r="J453" s="28"/>
      <c r="K453" s="28"/>
      <c r="L453" s="60"/>
      <c r="M453" s="14"/>
      <c r="N453" s="14"/>
      <c r="O453" s="14"/>
      <c r="P453" s="14"/>
      <c r="Q453" s="14"/>
      <c r="R453" s="14"/>
      <c r="S453" s="14"/>
      <c r="T453" s="14"/>
      <c r="U453" s="14"/>
      <c r="V453" s="14"/>
      <c r="W453" s="14"/>
      <c r="X453" s="14"/>
    </row>
    <row r="454" spans="1:24" x14ac:dyDescent="0.25">
      <c r="A454" s="127"/>
      <c r="B454" s="27"/>
      <c r="C454" s="24"/>
      <c r="D454" s="24"/>
      <c r="E454" s="28"/>
      <c r="F454" s="28"/>
      <c r="G454" s="28"/>
      <c r="H454" s="28"/>
      <c r="I454" s="28"/>
      <c r="J454" s="28"/>
      <c r="K454" s="28"/>
      <c r="L454" s="60"/>
      <c r="M454" s="14"/>
      <c r="N454" s="14"/>
      <c r="O454" s="14"/>
      <c r="P454" s="14"/>
      <c r="Q454" s="14"/>
      <c r="R454" s="14"/>
      <c r="S454" s="14"/>
      <c r="T454" s="14"/>
      <c r="U454" s="14"/>
      <c r="V454" s="14"/>
      <c r="W454" s="14"/>
      <c r="X454" s="14"/>
    </row>
    <row r="455" spans="1:24" x14ac:dyDescent="0.25">
      <c r="A455" s="127"/>
      <c r="B455" s="27"/>
      <c r="C455" s="24"/>
      <c r="D455" s="24"/>
      <c r="E455" s="28"/>
      <c r="F455" s="28"/>
      <c r="G455" s="28"/>
      <c r="H455" s="28"/>
      <c r="I455" s="28"/>
      <c r="J455" s="28"/>
      <c r="K455" s="28"/>
      <c r="L455" s="60"/>
      <c r="M455" s="14"/>
      <c r="N455" s="14"/>
      <c r="O455" s="14"/>
      <c r="P455" s="14"/>
      <c r="Q455" s="14"/>
      <c r="R455" s="14"/>
      <c r="S455" s="14"/>
      <c r="T455" s="14"/>
      <c r="U455" s="14"/>
      <c r="V455" s="14"/>
      <c r="W455" s="14"/>
      <c r="X455" s="14"/>
    </row>
    <row r="456" spans="1:24" x14ac:dyDescent="0.25">
      <c r="A456" s="127"/>
      <c r="B456" s="27"/>
      <c r="C456" s="24"/>
      <c r="D456" s="24"/>
      <c r="E456" s="28"/>
      <c r="F456" s="28"/>
      <c r="G456" s="28"/>
      <c r="H456" s="28"/>
      <c r="I456" s="28"/>
      <c r="J456" s="28"/>
      <c r="K456" s="28"/>
      <c r="L456" s="60"/>
      <c r="M456" s="14"/>
      <c r="N456" s="14"/>
      <c r="O456" s="14"/>
      <c r="P456" s="14"/>
      <c r="Q456" s="14"/>
      <c r="R456" s="14"/>
      <c r="S456" s="14"/>
      <c r="T456" s="14"/>
      <c r="U456" s="14"/>
      <c r="V456" s="14"/>
      <c r="W456" s="14"/>
      <c r="X456" s="14"/>
    </row>
    <row r="457" spans="1:24" x14ac:dyDescent="0.25">
      <c r="A457" s="127"/>
      <c r="B457" s="27"/>
      <c r="C457" s="24"/>
      <c r="D457" s="24"/>
      <c r="E457" s="28"/>
      <c r="F457" s="28"/>
      <c r="G457" s="28"/>
      <c r="H457" s="28"/>
      <c r="I457" s="28"/>
      <c r="J457" s="28"/>
      <c r="K457" s="28"/>
      <c r="L457" s="60"/>
      <c r="M457" s="14"/>
      <c r="N457" s="14"/>
      <c r="O457" s="14"/>
      <c r="P457" s="14"/>
      <c r="Q457" s="14"/>
      <c r="R457" s="14"/>
      <c r="S457" s="14"/>
      <c r="T457" s="14"/>
      <c r="U457" s="14"/>
      <c r="V457" s="14"/>
      <c r="W457" s="14"/>
      <c r="X457" s="14"/>
    </row>
    <row r="458" spans="1:24" x14ac:dyDescent="0.25">
      <c r="A458" s="127"/>
      <c r="B458" s="27"/>
      <c r="C458" s="24"/>
      <c r="D458" s="24"/>
      <c r="E458" s="28"/>
      <c r="F458" s="28"/>
      <c r="G458" s="28"/>
      <c r="H458" s="28"/>
      <c r="I458" s="28"/>
      <c r="J458" s="28"/>
      <c r="K458" s="28"/>
      <c r="L458" s="60"/>
      <c r="M458" s="14"/>
      <c r="N458" s="14"/>
      <c r="O458" s="14"/>
      <c r="P458" s="14"/>
      <c r="Q458" s="14"/>
      <c r="R458" s="14"/>
      <c r="S458" s="14"/>
      <c r="T458" s="14"/>
      <c r="U458" s="14"/>
      <c r="V458" s="14"/>
      <c r="W458" s="14"/>
      <c r="X458" s="14"/>
    </row>
    <row r="459" spans="1:24" x14ac:dyDescent="0.25">
      <c r="A459" s="127"/>
      <c r="B459" s="27"/>
      <c r="C459" s="24"/>
      <c r="D459" s="24"/>
      <c r="E459" s="28"/>
      <c r="F459" s="28"/>
      <c r="G459" s="28"/>
      <c r="H459" s="28"/>
      <c r="I459" s="28"/>
      <c r="J459" s="28"/>
      <c r="K459" s="28"/>
      <c r="L459" s="60"/>
      <c r="M459" s="14"/>
      <c r="N459" s="14"/>
      <c r="O459" s="14"/>
      <c r="P459" s="14"/>
      <c r="Q459" s="14"/>
      <c r="R459" s="14"/>
      <c r="S459" s="14"/>
      <c r="T459" s="14"/>
      <c r="U459" s="14"/>
      <c r="V459" s="14"/>
      <c r="W459" s="14"/>
      <c r="X459" s="14"/>
    </row>
    <row r="460" spans="1:24" x14ac:dyDescent="0.25">
      <c r="A460" s="127"/>
      <c r="B460" s="29"/>
      <c r="C460" s="23"/>
      <c r="D460" s="23"/>
      <c r="E460" s="24"/>
      <c r="F460" s="24"/>
      <c r="G460" s="24"/>
      <c r="H460" s="24"/>
      <c r="I460" s="24"/>
      <c r="J460" s="24"/>
      <c r="K460" s="24"/>
      <c r="L460" s="60"/>
      <c r="M460" s="14"/>
      <c r="N460" s="14"/>
      <c r="O460" s="14"/>
      <c r="P460" s="14"/>
      <c r="Q460" s="14"/>
      <c r="R460" s="14"/>
      <c r="S460" s="14"/>
      <c r="T460" s="14"/>
      <c r="U460" s="14"/>
      <c r="V460" s="14"/>
      <c r="W460" s="14"/>
      <c r="X460" s="14"/>
    </row>
    <row r="461" spans="1:24" x14ac:dyDescent="0.25">
      <c r="A461" s="127"/>
      <c r="B461" s="32"/>
      <c r="C461" s="33"/>
      <c r="D461" s="33"/>
      <c r="E461" s="24"/>
      <c r="F461" s="24"/>
      <c r="G461" s="24"/>
      <c r="H461" s="24"/>
      <c r="I461" s="24"/>
      <c r="J461" s="24"/>
      <c r="K461" s="24"/>
      <c r="L461" s="60"/>
      <c r="M461" s="14"/>
      <c r="N461" s="14"/>
      <c r="O461" s="14"/>
      <c r="P461" s="14"/>
      <c r="Q461" s="14"/>
      <c r="R461" s="14"/>
      <c r="S461" s="14"/>
      <c r="T461" s="14"/>
      <c r="U461" s="14"/>
      <c r="V461" s="14"/>
      <c r="W461" s="14"/>
      <c r="X461" s="14"/>
    </row>
    <row r="462" spans="1:24" x14ac:dyDescent="0.25">
      <c r="A462" s="127"/>
      <c r="B462" s="34"/>
      <c r="C462" s="35"/>
      <c r="D462" s="35"/>
      <c r="E462" s="36"/>
      <c r="F462" s="36"/>
      <c r="G462" s="36"/>
      <c r="H462" s="36"/>
      <c r="I462" s="36"/>
      <c r="J462" s="36"/>
      <c r="K462" s="36"/>
      <c r="L462" s="60"/>
      <c r="M462" s="14"/>
      <c r="N462" s="14"/>
      <c r="O462" s="14"/>
      <c r="P462" s="14"/>
      <c r="Q462" s="14"/>
      <c r="R462" s="14"/>
      <c r="S462" s="14"/>
      <c r="T462" s="14"/>
      <c r="U462" s="14"/>
      <c r="V462" s="14"/>
      <c r="W462" s="14"/>
      <c r="X462" s="14"/>
    </row>
    <row r="463" spans="1:24" x14ac:dyDescent="0.25">
      <c r="A463" s="127"/>
      <c r="B463" s="19"/>
      <c r="C463" s="37"/>
      <c r="D463" s="37"/>
      <c r="E463" s="24"/>
      <c r="F463" s="24"/>
      <c r="G463" s="24"/>
      <c r="H463" s="24"/>
      <c r="I463" s="24"/>
      <c r="J463" s="24"/>
      <c r="K463" s="24"/>
      <c r="L463" s="60"/>
      <c r="M463" s="14"/>
      <c r="N463" s="14"/>
      <c r="O463" s="14"/>
      <c r="P463" s="14"/>
      <c r="Q463" s="14"/>
      <c r="R463" s="14"/>
      <c r="S463" s="14"/>
      <c r="T463" s="14"/>
      <c r="U463" s="14"/>
      <c r="V463" s="14"/>
      <c r="W463" s="14"/>
      <c r="X463" s="14"/>
    </row>
    <row r="464" spans="1:24" x14ac:dyDescent="0.25">
      <c r="A464" s="127"/>
      <c r="B464" s="19"/>
      <c r="C464" s="37"/>
      <c r="D464" s="37"/>
      <c r="E464" s="24"/>
      <c r="F464" s="24"/>
      <c r="G464" s="24"/>
      <c r="H464" s="24"/>
      <c r="I464" s="24"/>
      <c r="J464" s="24"/>
      <c r="K464" s="24"/>
      <c r="L464" s="60"/>
      <c r="M464" s="14"/>
      <c r="N464" s="14"/>
      <c r="O464" s="14"/>
      <c r="P464" s="14"/>
      <c r="Q464" s="14"/>
      <c r="R464" s="14"/>
      <c r="S464" s="14"/>
      <c r="T464" s="14"/>
      <c r="U464" s="14"/>
      <c r="V464" s="14"/>
      <c r="W464" s="14"/>
      <c r="X464" s="14"/>
    </row>
    <row r="465" spans="1:24" x14ac:dyDescent="0.25">
      <c r="A465" s="127"/>
      <c r="B465" s="19"/>
      <c r="C465" s="37"/>
      <c r="D465" s="37"/>
      <c r="E465" s="24"/>
      <c r="F465" s="24"/>
      <c r="G465" s="24"/>
      <c r="H465" s="24"/>
      <c r="I465" s="24"/>
      <c r="J465" s="24"/>
      <c r="K465" s="24"/>
      <c r="L465" s="60"/>
      <c r="M465" s="14"/>
      <c r="N465" s="14"/>
      <c r="O465" s="14"/>
      <c r="P465" s="14"/>
      <c r="Q465" s="14"/>
      <c r="R465" s="14"/>
      <c r="S465" s="14"/>
      <c r="T465" s="14"/>
      <c r="U465" s="14"/>
      <c r="V465" s="14"/>
      <c r="W465" s="14"/>
      <c r="X465" s="14"/>
    </row>
    <row r="466" spans="1:24" x14ac:dyDescent="0.25">
      <c r="A466" s="127"/>
      <c r="B466" s="34"/>
      <c r="C466" s="35"/>
      <c r="D466" s="35"/>
      <c r="E466" s="36"/>
      <c r="F466" s="36"/>
      <c r="G466" s="36"/>
      <c r="H466" s="36"/>
      <c r="I466" s="36"/>
      <c r="J466" s="36"/>
      <c r="K466" s="36"/>
      <c r="L466" s="60"/>
      <c r="M466" s="14"/>
      <c r="N466" s="14"/>
      <c r="O466" s="14"/>
      <c r="P466" s="14"/>
      <c r="Q466" s="14"/>
      <c r="R466" s="14"/>
      <c r="S466" s="14"/>
      <c r="T466" s="14"/>
      <c r="U466" s="14"/>
      <c r="V466" s="14"/>
      <c r="W466" s="14"/>
      <c r="X466" s="14"/>
    </row>
    <row r="467" spans="1:24" x14ac:dyDescent="0.25">
      <c r="A467" s="127"/>
      <c r="B467" s="19"/>
      <c r="C467" s="37"/>
      <c r="D467" s="37"/>
      <c r="E467" s="24"/>
      <c r="F467" s="24"/>
      <c r="G467" s="24"/>
      <c r="H467" s="24"/>
      <c r="I467" s="24"/>
      <c r="J467" s="24"/>
      <c r="K467" s="24"/>
      <c r="L467" s="60"/>
      <c r="M467" s="14"/>
      <c r="N467" s="14"/>
      <c r="O467" s="14"/>
      <c r="P467" s="14"/>
      <c r="Q467" s="14"/>
      <c r="R467" s="14"/>
      <c r="S467" s="14"/>
      <c r="T467" s="14"/>
      <c r="U467" s="14"/>
      <c r="V467" s="14"/>
      <c r="W467" s="14"/>
      <c r="X467" s="14"/>
    </row>
    <row r="468" spans="1:24" x14ac:dyDescent="0.25">
      <c r="A468" s="127"/>
      <c r="B468" s="19"/>
      <c r="C468" s="24"/>
      <c r="D468" s="24"/>
      <c r="E468" s="37"/>
      <c r="F468" s="37"/>
      <c r="G468" s="37"/>
      <c r="H468" s="37"/>
      <c r="I468" s="37"/>
      <c r="J468" s="37"/>
      <c r="K468" s="37"/>
    </row>
    <row r="469" spans="1:24" x14ac:dyDescent="0.25">
      <c r="A469" s="127"/>
      <c r="B469" s="19"/>
      <c r="C469" s="24"/>
      <c r="D469" s="24"/>
      <c r="E469" s="37"/>
      <c r="F469" s="37"/>
      <c r="G469" s="37"/>
      <c r="H469" s="37"/>
      <c r="I469" s="37"/>
      <c r="J469" s="37"/>
      <c r="K469" s="37"/>
    </row>
    <row r="470" spans="1:24" x14ac:dyDescent="0.25">
      <c r="A470" s="127"/>
      <c r="B470" s="19"/>
      <c r="C470" s="24"/>
      <c r="D470" s="24"/>
      <c r="E470" s="37"/>
      <c r="F470" s="37"/>
      <c r="G470" s="37"/>
      <c r="H470" s="37"/>
      <c r="I470" s="37"/>
      <c r="J470" s="37"/>
      <c r="K470" s="37"/>
    </row>
    <row r="471" spans="1:24" x14ac:dyDescent="0.25">
      <c r="A471" s="127"/>
      <c r="B471" s="19"/>
      <c r="C471" s="24"/>
      <c r="D471" s="24"/>
      <c r="E471" s="37"/>
      <c r="F471" s="37"/>
      <c r="G471" s="37"/>
      <c r="H471" s="37"/>
      <c r="I471" s="37"/>
      <c r="J471" s="37"/>
      <c r="K471" s="37"/>
    </row>
    <row r="472" spans="1:24" x14ac:dyDescent="0.25">
      <c r="A472" s="127"/>
      <c r="B472" s="19"/>
      <c r="C472" s="24"/>
      <c r="D472" s="24"/>
      <c r="E472" s="37"/>
      <c r="F472" s="37"/>
      <c r="G472" s="37"/>
      <c r="H472" s="37"/>
      <c r="I472" s="37"/>
      <c r="J472" s="37"/>
      <c r="K472" s="37"/>
    </row>
    <row r="473" spans="1:24" x14ac:dyDescent="0.25">
      <c r="A473" s="127"/>
      <c r="B473" s="19"/>
      <c r="C473" s="24"/>
      <c r="D473" s="24"/>
      <c r="E473" s="37"/>
      <c r="F473" s="37"/>
      <c r="G473" s="37"/>
      <c r="H473" s="37"/>
      <c r="I473" s="37"/>
      <c r="J473" s="37"/>
      <c r="K473" s="37"/>
    </row>
    <row r="474" spans="1:24" x14ac:dyDescent="0.25">
      <c r="A474" s="127"/>
      <c r="B474" s="34"/>
      <c r="C474" s="35"/>
      <c r="D474" s="35"/>
      <c r="E474" s="36"/>
      <c r="F474" s="36"/>
      <c r="G474" s="36"/>
      <c r="H474" s="36"/>
      <c r="I474" s="36"/>
      <c r="J474" s="36"/>
      <c r="K474" s="36"/>
    </row>
    <row r="475" spans="1:24" x14ac:dyDescent="0.25">
      <c r="A475" s="127"/>
      <c r="B475" s="19"/>
      <c r="C475" s="37"/>
      <c r="D475" s="37"/>
      <c r="E475" s="24"/>
      <c r="F475" s="24"/>
      <c r="G475" s="24"/>
      <c r="H475" s="24"/>
      <c r="I475" s="24"/>
      <c r="J475" s="24"/>
      <c r="K475" s="24"/>
    </row>
    <row r="476" spans="1:24" x14ac:dyDescent="0.25">
      <c r="A476" s="127"/>
      <c r="B476" s="19"/>
      <c r="C476" s="37"/>
      <c r="D476" s="37"/>
      <c r="E476" s="24"/>
      <c r="F476" s="24"/>
      <c r="G476" s="24"/>
      <c r="H476" s="24"/>
      <c r="I476" s="24"/>
      <c r="J476" s="24"/>
      <c r="K476" s="24"/>
    </row>
    <row r="477" spans="1:24" x14ac:dyDescent="0.25">
      <c r="A477" s="127"/>
      <c r="B477" s="19"/>
      <c r="C477" s="37"/>
      <c r="D477" s="37"/>
      <c r="E477" s="24"/>
      <c r="F477" s="24"/>
      <c r="G477" s="24"/>
      <c r="H477" s="24"/>
      <c r="I477" s="24"/>
      <c r="J477" s="24"/>
      <c r="K477" s="24"/>
    </row>
    <row r="478" spans="1:24" x14ac:dyDescent="0.25">
      <c r="B478" s="19"/>
      <c r="C478" s="37"/>
      <c r="D478" s="37"/>
      <c r="E478" s="24"/>
      <c r="F478" s="24"/>
      <c r="G478" s="24"/>
      <c r="H478" s="24"/>
      <c r="I478" s="24"/>
      <c r="J478" s="24"/>
      <c r="K478" s="24"/>
      <c r="L478" s="18"/>
      <c r="M478" s="17"/>
      <c r="N478" s="17"/>
      <c r="O478" s="17"/>
      <c r="P478" s="17"/>
      <c r="Q478" s="17"/>
      <c r="R478" s="17"/>
      <c r="S478" s="17"/>
      <c r="T478" s="17"/>
      <c r="U478" s="17"/>
      <c r="V478" s="17"/>
      <c r="W478" s="17"/>
      <c r="X478" s="17"/>
    </row>
    <row r="479" spans="1:24" s="12" customFormat="1" x14ac:dyDescent="0.25">
      <c r="A479" s="128"/>
      <c r="B479" s="19"/>
      <c r="C479" s="37"/>
      <c r="D479" s="37"/>
      <c r="E479" s="24"/>
      <c r="F479" s="24"/>
      <c r="G479" s="24"/>
      <c r="H479" s="24"/>
      <c r="I479" s="24"/>
      <c r="J479" s="24"/>
      <c r="K479" s="24"/>
      <c r="L479" s="49"/>
    </row>
    <row r="480" spans="1:24" s="12" customFormat="1" x14ac:dyDescent="0.25">
      <c r="A480" s="128"/>
      <c r="B480" s="32"/>
      <c r="C480" s="33"/>
      <c r="D480" s="33"/>
      <c r="E480" s="24"/>
      <c r="F480" s="24"/>
      <c r="G480" s="24"/>
      <c r="H480" s="24"/>
      <c r="I480" s="24"/>
      <c r="J480" s="24"/>
      <c r="K480" s="24"/>
      <c r="L480" s="49"/>
    </row>
    <row r="481" spans="1:24" s="12" customFormat="1" x14ac:dyDescent="0.25">
      <c r="A481" s="128"/>
      <c r="B481" s="19"/>
      <c r="C481" s="37"/>
      <c r="D481" s="37"/>
      <c r="E481" s="24"/>
      <c r="F481" s="24"/>
      <c r="G481" s="24"/>
      <c r="H481" s="24"/>
      <c r="I481" s="24"/>
      <c r="J481" s="24"/>
      <c r="K481" s="24"/>
      <c r="L481" s="49"/>
    </row>
    <row r="482" spans="1:24" s="12" customFormat="1" x14ac:dyDescent="0.25">
      <c r="A482" s="128"/>
      <c r="B482" s="19"/>
      <c r="C482" s="37"/>
      <c r="D482" s="37"/>
      <c r="E482" s="24"/>
      <c r="F482" s="24"/>
      <c r="G482" s="24"/>
      <c r="H482" s="24"/>
      <c r="I482" s="24"/>
      <c r="J482" s="24"/>
      <c r="K482" s="24"/>
      <c r="L482" s="49"/>
    </row>
    <row r="483" spans="1:24" s="12" customFormat="1" x14ac:dyDescent="0.25">
      <c r="A483" s="128"/>
      <c r="B483" s="19"/>
      <c r="C483" s="37"/>
      <c r="D483" s="37"/>
      <c r="E483" s="24"/>
      <c r="F483" s="24"/>
      <c r="G483" s="24"/>
      <c r="H483" s="24"/>
      <c r="I483" s="24"/>
      <c r="J483" s="24"/>
      <c r="K483" s="24"/>
      <c r="L483" s="49"/>
    </row>
    <row r="484" spans="1:24" s="12" customFormat="1" x14ac:dyDescent="0.25">
      <c r="A484" s="128"/>
      <c r="B484" s="19"/>
      <c r="C484" s="37"/>
      <c r="D484" s="37"/>
      <c r="E484" s="24"/>
      <c r="F484" s="24"/>
      <c r="G484" s="24"/>
      <c r="H484" s="24"/>
      <c r="I484" s="24"/>
      <c r="J484" s="24"/>
      <c r="K484" s="24"/>
      <c r="L484" s="49"/>
    </row>
    <row r="485" spans="1:24" s="12" customFormat="1" x14ac:dyDescent="0.25">
      <c r="A485" s="128"/>
      <c r="B485" s="19"/>
      <c r="C485" s="37"/>
      <c r="D485" s="37"/>
      <c r="E485" s="24"/>
      <c r="F485" s="24"/>
      <c r="G485" s="24"/>
      <c r="H485" s="24"/>
      <c r="I485" s="24"/>
      <c r="J485" s="24"/>
      <c r="K485" s="24"/>
      <c r="L485" s="49"/>
    </row>
    <row r="486" spans="1:24" s="12" customFormat="1" x14ac:dyDescent="0.25">
      <c r="A486" s="128"/>
      <c r="B486" s="19"/>
      <c r="C486" s="37"/>
      <c r="D486" s="37"/>
      <c r="E486" s="24"/>
      <c r="F486" s="24"/>
      <c r="G486" s="24"/>
      <c r="H486" s="24"/>
      <c r="I486" s="24"/>
      <c r="J486" s="24"/>
      <c r="K486" s="24"/>
      <c r="L486" s="49"/>
    </row>
    <row r="487" spans="1:24" x14ac:dyDescent="0.25">
      <c r="A487" s="127"/>
      <c r="B487" s="17"/>
      <c r="C487" s="17"/>
      <c r="D487" s="17"/>
      <c r="E487" s="17"/>
      <c r="F487" s="17"/>
      <c r="G487" s="17"/>
      <c r="H487" s="17"/>
      <c r="I487" s="17"/>
      <c r="J487" s="17"/>
      <c r="K487" s="17"/>
      <c r="L487" s="18"/>
      <c r="M487" s="17"/>
      <c r="N487" s="17"/>
      <c r="O487" s="17"/>
      <c r="P487" s="17"/>
      <c r="Q487" s="17"/>
      <c r="R487" s="17"/>
      <c r="S487" s="17"/>
      <c r="T487" s="17"/>
      <c r="U487" s="17"/>
      <c r="V487" s="17"/>
      <c r="W487" s="17"/>
      <c r="X487" s="17"/>
    </row>
    <row r="488" spans="1:24" x14ac:dyDescent="0.25">
      <c r="A488" s="127"/>
      <c r="B488" s="17"/>
      <c r="C488" s="17"/>
      <c r="D488" s="17"/>
      <c r="E488" s="17"/>
      <c r="F488" s="17"/>
      <c r="G488" s="17"/>
      <c r="H488" s="17"/>
      <c r="I488" s="17"/>
      <c r="J488" s="17"/>
      <c r="K488" s="17"/>
      <c r="L488" s="18"/>
      <c r="M488" s="17"/>
      <c r="N488" s="17"/>
      <c r="O488" s="17"/>
      <c r="P488" s="17"/>
      <c r="Q488" s="17"/>
      <c r="R488" s="17"/>
      <c r="S488" s="17"/>
      <c r="T488" s="17"/>
      <c r="U488" s="17"/>
      <c r="V488" s="17"/>
      <c r="W488" s="17"/>
      <c r="X488" s="17"/>
    </row>
    <row r="489" spans="1:24" x14ac:dyDescent="0.25">
      <c r="A489" s="127"/>
      <c r="B489" s="17"/>
      <c r="C489" s="17"/>
      <c r="D489" s="17"/>
      <c r="E489" s="17"/>
      <c r="F489" s="17"/>
      <c r="G489" s="17"/>
      <c r="H489" s="17"/>
      <c r="I489" s="17"/>
      <c r="J489" s="17"/>
      <c r="K489" s="17"/>
      <c r="L489" s="18"/>
      <c r="M489" s="17"/>
      <c r="N489" s="17"/>
      <c r="O489" s="17"/>
      <c r="P489" s="17"/>
      <c r="Q489" s="17"/>
      <c r="R489" s="17"/>
      <c r="S489" s="17"/>
      <c r="T489" s="17"/>
      <c r="U489" s="17"/>
      <c r="V489" s="17"/>
      <c r="W489" s="17"/>
      <c r="X489" s="17"/>
    </row>
    <row r="490" spans="1:24" x14ac:dyDescent="0.25">
      <c r="A490" s="127"/>
      <c r="B490" s="17"/>
      <c r="C490" s="17"/>
      <c r="D490" s="17"/>
      <c r="E490" s="17"/>
      <c r="F490" s="17"/>
      <c r="G490" s="17"/>
      <c r="H490" s="17"/>
      <c r="I490" s="17"/>
      <c r="J490" s="17"/>
      <c r="K490" s="17"/>
      <c r="L490" s="18"/>
      <c r="M490" s="17"/>
      <c r="N490" s="17"/>
      <c r="O490" s="17"/>
      <c r="P490" s="17"/>
      <c r="Q490" s="17"/>
      <c r="R490" s="17"/>
      <c r="S490" s="17"/>
      <c r="T490" s="17"/>
      <c r="U490" s="17"/>
      <c r="V490" s="17"/>
      <c r="W490" s="17"/>
      <c r="X490" s="17"/>
    </row>
    <row r="491" spans="1:24" x14ac:dyDescent="0.25">
      <c r="A491" s="127"/>
      <c r="B491" s="17"/>
      <c r="C491" s="17"/>
      <c r="D491" s="17"/>
      <c r="E491" s="17"/>
      <c r="F491" s="17"/>
      <c r="G491" s="17"/>
      <c r="H491" s="17"/>
      <c r="I491" s="17"/>
      <c r="J491" s="17"/>
      <c r="K491" s="17"/>
      <c r="L491" s="18"/>
      <c r="M491" s="17"/>
      <c r="N491" s="17"/>
      <c r="O491" s="17"/>
      <c r="P491" s="17"/>
      <c r="Q491" s="17"/>
      <c r="R491" s="17"/>
      <c r="S491" s="17"/>
      <c r="T491" s="17"/>
      <c r="U491" s="17"/>
      <c r="V491" s="17"/>
      <c r="W491" s="17"/>
      <c r="X491" s="17"/>
    </row>
    <row r="492" spans="1:24" x14ac:dyDescent="0.25">
      <c r="A492" s="127"/>
      <c r="B492" s="17"/>
      <c r="C492" s="17"/>
      <c r="D492" s="17"/>
      <c r="E492" s="17"/>
      <c r="F492" s="17"/>
      <c r="G492" s="17"/>
      <c r="H492" s="17"/>
      <c r="I492" s="17"/>
      <c r="J492" s="17"/>
      <c r="K492" s="17"/>
      <c r="L492" s="18"/>
      <c r="M492" s="17"/>
      <c r="N492" s="17"/>
      <c r="O492" s="17"/>
      <c r="P492" s="17"/>
      <c r="Q492" s="17"/>
      <c r="R492" s="17"/>
      <c r="S492" s="17"/>
      <c r="T492" s="17"/>
      <c r="U492" s="17"/>
      <c r="V492" s="17"/>
      <c r="W492" s="17"/>
      <c r="X492" s="17"/>
    </row>
    <row r="493" spans="1:24" x14ac:dyDescent="0.25">
      <c r="A493" s="127"/>
      <c r="B493" s="17"/>
      <c r="C493" s="17"/>
      <c r="D493" s="17"/>
      <c r="E493" s="17"/>
      <c r="F493" s="17"/>
      <c r="G493" s="17"/>
      <c r="H493" s="17"/>
      <c r="I493" s="17"/>
      <c r="J493" s="17"/>
      <c r="K493" s="17"/>
      <c r="L493" s="18"/>
      <c r="M493" s="17"/>
      <c r="N493" s="17"/>
      <c r="O493" s="17"/>
      <c r="P493" s="17"/>
      <c r="Q493" s="17"/>
      <c r="R493" s="17"/>
      <c r="S493" s="17"/>
      <c r="T493" s="17"/>
      <c r="U493" s="17"/>
      <c r="V493" s="17"/>
      <c r="W493" s="17"/>
      <c r="X493" s="17"/>
    </row>
    <row r="494" spans="1:24" x14ac:dyDescent="0.25">
      <c r="A494" s="127"/>
      <c r="B494" s="17"/>
      <c r="C494" s="17"/>
      <c r="D494" s="17"/>
      <c r="E494" s="17"/>
      <c r="F494" s="17"/>
      <c r="G494" s="17"/>
      <c r="H494" s="17"/>
      <c r="I494" s="17"/>
      <c r="J494" s="17"/>
      <c r="K494" s="17"/>
      <c r="L494" s="18"/>
      <c r="M494" s="17"/>
      <c r="N494" s="17"/>
      <c r="O494" s="17"/>
      <c r="P494" s="17"/>
      <c r="Q494" s="17"/>
      <c r="R494" s="17"/>
      <c r="S494" s="17"/>
      <c r="T494" s="17"/>
      <c r="U494" s="17"/>
      <c r="V494" s="17"/>
      <c r="W494" s="17"/>
      <c r="X494" s="17"/>
    </row>
    <row r="495" spans="1:24" x14ac:dyDescent="0.25">
      <c r="A495" s="127"/>
      <c r="B495" s="17"/>
      <c r="C495" s="17"/>
      <c r="D495" s="17"/>
      <c r="E495" s="17"/>
      <c r="F495" s="17"/>
      <c r="G495" s="17"/>
      <c r="H495" s="17"/>
      <c r="I495" s="17"/>
      <c r="J495" s="17"/>
      <c r="K495" s="17"/>
      <c r="L495" s="18"/>
      <c r="M495" s="17"/>
      <c r="N495" s="17"/>
      <c r="O495" s="17"/>
      <c r="P495" s="17"/>
      <c r="Q495" s="17"/>
      <c r="R495" s="17"/>
      <c r="S495" s="17"/>
      <c r="T495" s="17"/>
      <c r="U495" s="17"/>
      <c r="V495" s="17"/>
      <c r="W495" s="17"/>
      <c r="X495" s="17"/>
    </row>
    <row r="496" spans="1:24" x14ac:dyDescent="0.25">
      <c r="A496" s="127"/>
      <c r="B496" s="17"/>
      <c r="C496" s="17"/>
      <c r="D496" s="17"/>
      <c r="E496" s="17"/>
      <c r="F496" s="17"/>
      <c r="G496" s="17"/>
      <c r="H496" s="17"/>
      <c r="I496" s="17"/>
      <c r="J496" s="17"/>
      <c r="K496" s="17"/>
      <c r="L496" s="18"/>
      <c r="M496" s="17"/>
      <c r="N496" s="17"/>
      <c r="O496" s="17"/>
      <c r="P496" s="17"/>
      <c r="Q496" s="17"/>
      <c r="R496" s="17"/>
      <c r="S496" s="17"/>
      <c r="T496" s="17"/>
      <c r="U496" s="17"/>
      <c r="V496" s="17"/>
      <c r="W496" s="17"/>
      <c r="X496" s="17"/>
    </row>
    <row r="497" spans="1:24" x14ac:dyDescent="0.25">
      <c r="A497" s="127"/>
      <c r="B497" s="17"/>
      <c r="C497" s="17"/>
      <c r="D497" s="17"/>
      <c r="E497" s="17"/>
      <c r="F497" s="17"/>
      <c r="G497" s="17"/>
      <c r="H497" s="17"/>
      <c r="I497" s="17"/>
      <c r="J497" s="17"/>
      <c r="K497" s="17"/>
      <c r="L497" s="18"/>
      <c r="M497" s="17"/>
      <c r="N497" s="17"/>
      <c r="O497" s="17"/>
      <c r="P497" s="17"/>
      <c r="Q497" s="17"/>
      <c r="R497" s="17"/>
      <c r="S497" s="17"/>
      <c r="T497" s="17"/>
      <c r="U497" s="17"/>
      <c r="V497" s="17"/>
      <c r="W497" s="17"/>
      <c r="X497" s="17"/>
    </row>
    <row r="498" spans="1:24" x14ac:dyDescent="0.25">
      <c r="A498" s="127"/>
      <c r="B498" s="17"/>
      <c r="C498" s="17"/>
      <c r="D498" s="17"/>
      <c r="E498" s="17"/>
      <c r="F498" s="17"/>
      <c r="G498" s="17"/>
      <c r="H498" s="17"/>
      <c r="I498" s="17"/>
      <c r="J498" s="17"/>
      <c r="K498" s="17"/>
      <c r="L498" s="18"/>
      <c r="M498" s="17"/>
      <c r="N498" s="17"/>
      <c r="O498" s="17"/>
      <c r="P498" s="17"/>
      <c r="Q498" s="17"/>
      <c r="R498" s="17"/>
      <c r="S498" s="17"/>
      <c r="T498" s="17"/>
      <c r="U498" s="17"/>
      <c r="V498" s="17"/>
      <c r="W498" s="17"/>
      <c r="X498" s="17"/>
    </row>
    <row r="499" spans="1:24" x14ac:dyDescent="0.25">
      <c r="A499" s="127"/>
      <c r="B499" s="17"/>
      <c r="C499" s="17"/>
      <c r="D499" s="17"/>
      <c r="E499" s="17"/>
      <c r="F499" s="17"/>
      <c r="G499" s="17"/>
      <c r="H499" s="17"/>
      <c r="I499" s="17"/>
      <c r="J499" s="17"/>
      <c r="K499" s="17"/>
      <c r="L499" s="18"/>
      <c r="M499" s="17"/>
      <c r="N499" s="17"/>
      <c r="O499" s="17"/>
      <c r="P499" s="17"/>
      <c r="Q499" s="17"/>
      <c r="R499" s="17"/>
      <c r="S499" s="17"/>
      <c r="T499" s="17"/>
      <c r="U499" s="17"/>
      <c r="V499" s="17"/>
      <c r="W499" s="17"/>
      <c r="X499" s="17"/>
    </row>
    <row r="500" spans="1:24" x14ac:dyDescent="0.25">
      <c r="A500" s="127"/>
      <c r="B500" s="17"/>
      <c r="C500" s="17"/>
      <c r="D500" s="17"/>
      <c r="E500" s="17"/>
      <c r="F500" s="17"/>
      <c r="G500" s="17"/>
      <c r="H500" s="17"/>
      <c r="I500" s="17"/>
      <c r="J500" s="17"/>
      <c r="K500" s="17"/>
      <c r="L500" s="18"/>
      <c r="M500" s="17"/>
      <c r="N500" s="17"/>
      <c r="O500" s="17"/>
      <c r="P500" s="17"/>
      <c r="Q500" s="17"/>
      <c r="R500" s="17"/>
      <c r="S500" s="17"/>
      <c r="T500" s="17"/>
      <c r="U500" s="17"/>
      <c r="V500" s="17"/>
      <c r="W500" s="17"/>
      <c r="X500" s="17"/>
    </row>
    <row r="501" spans="1:24" x14ac:dyDescent="0.25">
      <c r="A501" s="127"/>
      <c r="B501" s="17"/>
      <c r="C501" s="17"/>
      <c r="D501" s="17"/>
      <c r="E501" s="17"/>
      <c r="F501" s="17"/>
      <c r="G501" s="17"/>
      <c r="H501" s="17"/>
      <c r="I501" s="17"/>
      <c r="J501" s="17"/>
      <c r="K501" s="17"/>
      <c r="L501" s="18"/>
      <c r="M501" s="17"/>
      <c r="N501" s="17"/>
      <c r="O501" s="17"/>
      <c r="P501" s="17"/>
      <c r="Q501" s="17"/>
      <c r="R501" s="17"/>
      <c r="S501" s="17"/>
      <c r="T501" s="17"/>
      <c r="U501" s="17"/>
      <c r="V501" s="17"/>
      <c r="W501" s="17"/>
      <c r="X501" s="17"/>
    </row>
    <row r="502" spans="1:24" x14ac:dyDescent="0.25">
      <c r="A502" s="127"/>
      <c r="B502" s="17"/>
      <c r="C502" s="17"/>
      <c r="D502" s="17"/>
      <c r="E502" s="17"/>
      <c r="F502" s="17"/>
      <c r="G502" s="17"/>
      <c r="H502" s="17"/>
      <c r="I502" s="17"/>
      <c r="J502" s="17"/>
      <c r="K502" s="17"/>
      <c r="L502" s="18"/>
      <c r="M502" s="17"/>
      <c r="N502" s="17"/>
      <c r="O502" s="17"/>
      <c r="P502" s="17"/>
      <c r="Q502" s="17"/>
      <c r="R502" s="17"/>
      <c r="S502" s="17"/>
      <c r="T502" s="17"/>
      <c r="U502" s="17"/>
      <c r="V502" s="17"/>
      <c r="W502" s="17"/>
      <c r="X502" s="17"/>
    </row>
    <row r="503" spans="1:24" x14ac:dyDescent="0.25">
      <c r="A503" s="127"/>
      <c r="B503" s="17"/>
      <c r="C503" s="17"/>
      <c r="D503" s="17"/>
      <c r="E503" s="17"/>
      <c r="F503" s="17"/>
      <c r="G503" s="17"/>
      <c r="H503" s="17"/>
      <c r="I503" s="17"/>
      <c r="J503" s="17"/>
      <c r="K503" s="17"/>
      <c r="L503" s="18"/>
      <c r="M503" s="17"/>
      <c r="N503" s="17"/>
      <c r="O503" s="17"/>
      <c r="P503" s="17"/>
      <c r="Q503" s="17"/>
      <c r="R503" s="17"/>
      <c r="S503" s="17"/>
      <c r="T503" s="17"/>
      <c r="U503" s="17"/>
      <c r="V503" s="17"/>
      <c r="W503" s="17"/>
      <c r="X503" s="17"/>
    </row>
    <row r="504" spans="1:24" x14ac:dyDescent="0.25">
      <c r="A504" s="127"/>
      <c r="B504" s="17"/>
      <c r="C504" s="17"/>
      <c r="D504" s="17"/>
      <c r="E504" s="17"/>
      <c r="F504" s="17"/>
      <c r="G504" s="17"/>
      <c r="H504" s="17"/>
      <c r="I504" s="17"/>
      <c r="J504" s="17"/>
      <c r="K504" s="17"/>
      <c r="L504" s="18"/>
      <c r="M504" s="17"/>
      <c r="N504" s="17"/>
      <c r="O504" s="17"/>
      <c r="P504" s="17"/>
      <c r="Q504" s="17"/>
      <c r="R504" s="17"/>
      <c r="S504" s="17"/>
      <c r="T504" s="17"/>
      <c r="U504" s="17"/>
      <c r="V504" s="17"/>
      <c r="W504" s="17"/>
      <c r="X504" s="17"/>
    </row>
    <row r="505" spans="1:24" x14ac:dyDescent="0.25">
      <c r="A505" s="127"/>
      <c r="B505" s="17"/>
      <c r="C505" s="17"/>
      <c r="D505" s="17"/>
      <c r="E505" s="17"/>
      <c r="F505" s="17"/>
      <c r="G505" s="17"/>
      <c r="H505" s="17"/>
      <c r="I505" s="17"/>
      <c r="J505" s="17"/>
      <c r="K505" s="17"/>
      <c r="L505" s="18"/>
      <c r="M505" s="17"/>
      <c r="N505" s="17"/>
      <c r="O505" s="17"/>
      <c r="P505" s="17"/>
      <c r="Q505" s="17"/>
      <c r="R505" s="17"/>
      <c r="S505" s="17"/>
      <c r="T505" s="17"/>
      <c r="U505" s="17"/>
      <c r="V505" s="17"/>
      <c r="W505" s="17"/>
      <c r="X505" s="17"/>
    </row>
    <row r="506" spans="1:24" x14ac:dyDescent="0.25">
      <c r="A506" s="127"/>
      <c r="B506" s="17"/>
      <c r="C506" s="17"/>
      <c r="D506" s="17"/>
      <c r="E506" s="17"/>
      <c r="F506" s="17"/>
      <c r="G506" s="17"/>
      <c r="H506" s="17"/>
      <c r="I506" s="17"/>
      <c r="J506" s="17"/>
      <c r="K506" s="17"/>
      <c r="L506" s="18"/>
      <c r="M506" s="17"/>
      <c r="N506" s="17"/>
      <c r="O506" s="17"/>
      <c r="P506" s="17"/>
      <c r="Q506" s="17"/>
      <c r="R506" s="17"/>
      <c r="S506" s="17"/>
      <c r="T506" s="17"/>
      <c r="U506" s="17"/>
      <c r="V506" s="17"/>
      <c r="W506" s="17"/>
      <c r="X506" s="17"/>
    </row>
    <row r="507" spans="1:24" x14ac:dyDescent="0.25">
      <c r="A507" s="127"/>
      <c r="B507" s="17"/>
      <c r="C507" s="17"/>
      <c r="D507" s="17"/>
      <c r="E507" s="17"/>
      <c r="F507" s="17"/>
      <c r="G507" s="17"/>
      <c r="H507" s="17"/>
      <c r="I507" s="17"/>
      <c r="J507" s="17"/>
      <c r="K507" s="17"/>
      <c r="L507" s="18"/>
      <c r="M507" s="17"/>
      <c r="N507" s="17"/>
      <c r="O507" s="17"/>
      <c r="P507" s="17"/>
      <c r="Q507" s="17"/>
      <c r="R507" s="17"/>
      <c r="S507" s="17"/>
      <c r="T507" s="17"/>
      <c r="U507" s="17"/>
      <c r="V507" s="17"/>
      <c r="W507" s="17"/>
      <c r="X507" s="17"/>
    </row>
    <row r="508" spans="1:24" x14ac:dyDescent="0.25">
      <c r="A508" s="127"/>
      <c r="B508" s="17"/>
      <c r="C508" s="17"/>
      <c r="D508" s="17"/>
      <c r="E508" s="17"/>
      <c r="F508" s="17"/>
      <c r="G508" s="17"/>
      <c r="H508" s="17"/>
      <c r="I508" s="17"/>
      <c r="J508" s="17"/>
      <c r="K508" s="17"/>
      <c r="L508" s="18"/>
      <c r="M508" s="17"/>
      <c r="N508" s="17"/>
      <c r="O508" s="17"/>
      <c r="P508" s="17"/>
      <c r="Q508" s="17"/>
      <c r="R508" s="17"/>
      <c r="S508" s="17"/>
      <c r="T508" s="17"/>
      <c r="U508" s="17"/>
      <c r="V508" s="17"/>
      <c r="W508" s="17"/>
      <c r="X508" s="17"/>
    </row>
    <row r="509" spans="1:24" x14ac:dyDescent="0.25">
      <c r="A509" s="127"/>
      <c r="B509" s="17"/>
      <c r="C509" s="17"/>
      <c r="D509" s="17"/>
      <c r="E509" s="17"/>
      <c r="F509" s="17"/>
      <c r="G509" s="17"/>
      <c r="H509" s="17"/>
      <c r="I509" s="17"/>
      <c r="J509" s="17"/>
      <c r="K509" s="17"/>
      <c r="L509" s="18"/>
      <c r="M509" s="17"/>
      <c r="N509" s="17"/>
      <c r="O509" s="17"/>
      <c r="P509" s="17"/>
      <c r="Q509" s="17"/>
      <c r="R509" s="17"/>
      <c r="S509" s="17"/>
      <c r="T509" s="17"/>
      <c r="U509" s="17"/>
      <c r="V509" s="17"/>
      <c r="W509" s="17"/>
      <c r="X509" s="17"/>
    </row>
    <row r="510" spans="1:24" x14ac:dyDescent="0.25">
      <c r="A510" s="127"/>
      <c r="B510" s="17"/>
      <c r="C510" s="17"/>
      <c r="D510" s="17"/>
      <c r="E510" s="17"/>
      <c r="F510" s="17"/>
      <c r="G510" s="17"/>
      <c r="H510" s="17"/>
      <c r="I510" s="17"/>
      <c r="J510" s="17"/>
      <c r="K510" s="17"/>
      <c r="L510" s="18"/>
      <c r="M510" s="17"/>
      <c r="N510" s="17"/>
      <c r="O510" s="17"/>
      <c r="P510" s="17"/>
      <c r="Q510" s="17"/>
      <c r="R510" s="17"/>
      <c r="S510" s="17"/>
      <c r="T510" s="17"/>
      <c r="U510" s="17"/>
      <c r="V510" s="17"/>
      <c r="W510" s="17"/>
      <c r="X510" s="17"/>
    </row>
    <row r="511" spans="1:24" x14ac:dyDescent="0.25">
      <c r="A511" s="127"/>
      <c r="B511" s="17"/>
      <c r="C511" s="17"/>
      <c r="D511" s="17"/>
      <c r="E511" s="17"/>
      <c r="F511" s="17"/>
      <c r="G511" s="17"/>
      <c r="H511" s="17"/>
      <c r="I511" s="17"/>
      <c r="J511" s="17"/>
      <c r="K511" s="17"/>
      <c r="L511" s="18"/>
      <c r="M511" s="17"/>
      <c r="N511" s="17"/>
      <c r="O511" s="17"/>
      <c r="P511" s="17"/>
      <c r="Q511" s="17"/>
      <c r="R511" s="17"/>
      <c r="S511" s="17"/>
      <c r="T511" s="17"/>
      <c r="U511" s="17"/>
      <c r="V511" s="17"/>
      <c r="W511" s="17"/>
      <c r="X511" s="17"/>
    </row>
    <row r="512" spans="1:24" x14ac:dyDescent="0.25">
      <c r="A512" s="127"/>
      <c r="B512" s="17"/>
      <c r="C512" s="17"/>
      <c r="D512" s="17"/>
      <c r="E512" s="17"/>
      <c r="F512" s="17"/>
      <c r="G512" s="17"/>
      <c r="H512" s="17"/>
      <c r="I512" s="17"/>
      <c r="J512" s="17"/>
      <c r="K512" s="17"/>
      <c r="L512" s="18"/>
      <c r="M512" s="17"/>
      <c r="N512" s="17"/>
      <c r="O512" s="17"/>
      <c r="P512" s="17"/>
      <c r="Q512" s="17"/>
      <c r="R512" s="17"/>
      <c r="S512" s="17"/>
      <c r="T512" s="17"/>
      <c r="U512" s="17"/>
      <c r="V512" s="17"/>
      <c r="W512" s="17"/>
      <c r="X512" s="17"/>
    </row>
    <row r="513" spans="1:24" x14ac:dyDescent="0.25">
      <c r="A513" s="127"/>
      <c r="B513" s="17"/>
      <c r="C513" s="17"/>
      <c r="D513" s="17"/>
      <c r="E513" s="17"/>
      <c r="F513" s="17"/>
      <c r="G513" s="17"/>
      <c r="H513" s="17"/>
      <c r="I513" s="17"/>
      <c r="J513" s="17"/>
      <c r="K513" s="17"/>
      <c r="L513" s="18"/>
      <c r="M513" s="17"/>
      <c r="N513" s="17"/>
      <c r="O513" s="17"/>
      <c r="P513" s="17"/>
      <c r="Q513" s="17"/>
      <c r="R513" s="17"/>
      <c r="S513" s="17"/>
      <c r="T513" s="17"/>
      <c r="U513" s="17"/>
      <c r="V513" s="17"/>
      <c r="W513" s="17"/>
      <c r="X513" s="17"/>
    </row>
    <row r="514" spans="1:24" x14ac:dyDescent="0.25">
      <c r="A514" s="127"/>
      <c r="B514" s="17"/>
      <c r="C514" s="17"/>
      <c r="D514" s="17"/>
      <c r="E514" s="17"/>
      <c r="F514" s="17"/>
      <c r="G514" s="17"/>
      <c r="H514" s="17"/>
      <c r="I514" s="17"/>
      <c r="J514" s="17"/>
      <c r="K514" s="17"/>
      <c r="L514" s="18"/>
      <c r="M514" s="17"/>
      <c r="N514" s="17"/>
      <c r="O514" s="17"/>
      <c r="P514" s="17"/>
      <c r="Q514" s="17"/>
      <c r="R514" s="17"/>
      <c r="S514" s="17"/>
      <c r="T514" s="17"/>
      <c r="U514" s="17"/>
      <c r="V514" s="17"/>
      <c r="W514" s="17"/>
      <c r="X514" s="17"/>
    </row>
    <row r="515" spans="1:24" x14ac:dyDescent="0.25">
      <c r="A515" s="127"/>
      <c r="B515" s="17"/>
      <c r="C515" s="17"/>
      <c r="D515" s="17"/>
      <c r="E515" s="17"/>
      <c r="F515" s="17"/>
      <c r="G515" s="17"/>
      <c r="H515" s="17"/>
      <c r="I515" s="17"/>
      <c r="J515" s="17"/>
      <c r="K515" s="17"/>
      <c r="L515" s="18"/>
      <c r="M515" s="17"/>
      <c r="N515" s="17"/>
      <c r="O515" s="17"/>
      <c r="P515" s="17"/>
      <c r="Q515" s="17"/>
      <c r="R515" s="17"/>
      <c r="S515" s="17"/>
      <c r="T515" s="17"/>
      <c r="U515" s="17"/>
      <c r="V515" s="17"/>
      <c r="W515" s="17"/>
      <c r="X515" s="17"/>
    </row>
    <row r="516" spans="1:24" x14ac:dyDescent="0.25">
      <c r="A516" s="127"/>
      <c r="B516" s="17"/>
      <c r="C516" s="17"/>
      <c r="D516" s="17"/>
      <c r="E516" s="17"/>
      <c r="F516" s="17"/>
      <c r="G516" s="17"/>
      <c r="H516" s="17"/>
      <c r="I516" s="17"/>
      <c r="J516" s="17"/>
      <c r="K516" s="17"/>
      <c r="L516" s="18"/>
      <c r="M516" s="17"/>
      <c r="N516" s="17"/>
      <c r="O516" s="17"/>
      <c r="P516" s="17"/>
      <c r="Q516" s="17"/>
      <c r="R516" s="17"/>
      <c r="S516" s="17"/>
      <c r="T516" s="17"/>
      <c r="U516" s="17"/>
      <c r="V516" s="17"/>
      <c r="W516" s="17"/>
      <c r="X516" s="17"/>
    </row>
    <row r="517" spans="1:24" x14ac:dyDescent="0.25">
      <c r="A517" s="127"/>
      <c r="B517" s="17"/>
      <c r="C517" s="17"/>
      <c r="D517" s="17"/>
      <c r="E517" s="17"/>
      <c r="F517" s="17"/>
      <c r="G517" s="17"/>
      <c r="H517" s="17"/>
      <c r="I517" s="17"/>
      <c r="J517" s="17"/>
      <c r="K517" s="17"/>
      <c r="L517" s="18"/>
      <c r="M517" s="17"/>
      <c r="N517" s="17"/>
      <c r="O517" s="17"/>
      <c r="P517" s="17"/>
      <c r="Q517" s="17"/>
      <c r="R517" s="17"/>
      <c r="S517" s="17"/>
      <c r="T517" s="17"/>
      <c r="U517" s="17"/>
      <c r="V517" s="17"/>
      <c r="W517" s="17"/>
      <c r="X517" s="17"/>
    </row>
    <row r="518" spans="1:24" x14ac:dyDescent="0.25">
      <c r="A518" s="127"/>
      <c r="B518" s="17"/>
      <c r="C518" s="17"/>
      <c r="D518" s="17"/>
      <c r="E518" s="17"/>
      <c r="F518" s="17"/>
      <c r="G518" s="17"/>
      <c r="H518" s="17"/>
      <c r="I518" s="17"/>
      <c r="J518" s="17"/>
      <c r="K518" s="17"/>
      <c r="L518" s="18"/>
      <c r="M518" s="17"/>
      <c r="N518" s="17"/>
      <c r="O518" s="17"/>
      <c r="P518" s="17"/>
      <c r="Q518" s="17"/>
      <c r="R518" s="17"/>
      <c r="S518" s="17"/>
      <c r="T518" s="17"/>
      <c r="U518" s="17"/>
      <c r="V518" s="17"/>
      <c r="W518" s="17"/>
      <c r="X518" s="17"/>
    </row>
    <row r="519" spans="1:24" x14ac:dyDescent="0.25">
      <c r="A519" s="127"/>
      <c r="B519" s="17"/>
      <c r="C519" s="17"/>
      <c r="D519" s="17"/>
      <c r="E519" s="17"/>
      <c r="F519" s="17"/>
      <c r="G519" s="17"/>
      <c r="H519" s="17"/>
      <c r="I519" s="17"/>
      <c r="J519" s="17"/>
      <c r="K519" s="17"/>
      <c r="L519" s="18"/>
      <c r="M519" s="17"/>
      <c r="N519" s="17"/>
      <c r="O519" s="17"/>
      <c r="P519" s="17"/>
      <c r="Q519" s="17"/>
      <c r="R519" s="17"/>
      <c r="S519" s="17"/>
      <c r="T519" s="17"/>
      <c r="U519" s="17"/>
      <c r="V519" s="17"/>
      <c r="W519" s="17"/>
      <c r="X519" s="17"/>
    </row>
    <row r="520" spans="1:24" x14ac:dyDescent="0.25">
      <c r="A520" s="127"/>
      <c r="B520" s="17"/>
      <c r="C520" s="17"/>
      <c r="D520" s="17"/>
      <c r="E520" s="17"/>
      <c r="F520" s="17"/>
      <c r="G520" s="17"/>
      <c r="H520" s="17"/>
      <c r="I520" s="17"/>
      <c r="J520" s="17"/>
      <c r="K520" s="17"/>
      <c r="L520" s="18"/>
      <c r="M520" s="17"/>
      <c r="N520" s="17"/>
      <c r="O520" s="17"/>
      <c r="P520" s="17"/>
      <c r="Q520" s="17"/>
      <c r="R520" s="17"/>
      <c r="S520" s="17"/>
      <c r="T520" s="17"/>
      <c r="U520" s="17"/>
      <c r="V520" s="17"/>
      <c r="W520" s="17"/>
      <c r="X520" s="17"/>
    </row>
    <row r="521" spans="1:24" x14ac:dyDescent="0.25">
      <c r="A521" s="127"/>
      <c r="B521" s="17"/>
      <c r="C521" s="17"/>
      <c r="D521" s="17"/>
      <c r="E521" s="17"/>
      <c r="F521" s="17"/>
      <c r="G521" s="17"/>
      <c r="H521" s="17"/>
      <c r="I521" s="17"/>
      <c r="J521" s="17"/>
      <c r="K521" s="17"/>
      <c r="L521" s="18"/>
      <c r="M521" s="17"/>
      <c r="N521" s="17"/>
      <c r="O521" s="17"/>
      <c r="P521" s="17"/>
      <c r="Q521" s="17"/>
      <c r="R521" s="17"/>
      <c r="S521" s="17"/>
      <c r="T521" s="17"/>
      <c r="U521" s="17"/>
      <c r="V521" s="17"/>
      <c r="W521" s="17"/>
      <c r="X521" s="17"/>
    </row>
    <row r="522" spans="1:24" x14ac:dyDescent="0.25">
      <c r="A522" s="127"/>
      <c r="B522" s="17"/>
      <c r="C522" s="17"/>
      <c r="D522" s="17"/>
      <c r="E522" s="17"/>
      <c r="F522" s="17"/>
      <c r="G522" s="17"/>
      <c r="H522" s="17"/>
      <c r="I522" s="17"/>
      <c r="J522" s="17"/>
      <c r="K522" s="17"/>
      <c r="L522" s="18"/>
      <c r="M522" s="17"/>
      <c r="N522" s="17"/>
      <c r="O522" s="17"/>
      <c r="P522" s="17"/>
      <c r="Q522" s="17"/>
      <c r="R522" s="17"/>
      <c r="S522" s="17"/>
      <c r="T522" s="17"/>
      <c r="U522" s="17"/>
      <c r="V522" s="17"/>
      <c r="W522" s="17"/>
      <c r="X522" s="17"/>
    </row>
    <row r="523" spans="1:24" x14ac:dyDescent="0.25">
      <c r="A523" s="127"/>
      <c r="B523" s="17"/>
      <c r="C523" s="17"/>
      <c r="D523" s="17"/>
      <c r="E523" s="17"/>
      <c r="F523" s="17"/>
      <c r="G523" s="17"/>
      <c r="H523" s="17"/>
      <c r="I523" s="17"/>
      <c r="J523" s="17"/>
      <c r="K523" s="17"/>
      <c r="L523" s="18"/>
      <c r="M523" s="17"/>
      <c r="N523" s="17"/>
      <c r="O523" s="17"/>
      <c r="P523" s="17"/>
      <c r="Q523" s="17"/>
      <c r="R523" s="17"/>
      <c r="S523" s="17"/>
      <c r="T523" s="17"/>
      <c r="U523" s="17"/>
      <c r="V523" s="17"/>
      <c r="W523" s="17"/>
      <c r="X523" s="17"/>
    </row>
    <row r="524" spans="1:24" x14ac:dyDescent="0.25">
      <c r="A524" s="127"/>
      <c r="B524" s="17"/>
      <c r="C524" s="17"/>
      <c r="D524" s="17"/>
      <c r="E524" s="17"/>
      <c r="F524" s="17"/>
      <c r="G524" s="17"/>
      <c r="H524" s="17"/>
      <c r="I524" s="17"/>
      <c r="J524" s="17"/>
      <c r="K524" s="17"/>
      <c r="L524" s="18"/>
      <c r="M524" s="17"/>
      <c r="N524" s="17"/>
      <c r="O524" s="17"/>
      <c r="P524" s="17"/>
      <c r="Q524" s="17"/>
      <c r="R524" s="17"/>
      <c r="S524" s="17"/>
      <c r="T524" s="17"/>
      <c r="U524" s="17"/>
      <c r="V524" s="17"/>
      <c r="W524" s="17"/>
      <c r="X524" s="17"/>
    </row>
    <row r="525" spans="1:24" x14ac:dyDescent="0.25">
      <c r="A525" s="127"/>
      <c r="B525" s="17"/>
      <c r="C525" s="17"/>
      <c r="D525" s="17"/>
      <c r="E525" s="17"/>
      <c r="F525" s="17"/>
      <c r="G525" s="17"/>
      <c r="H525" s="17"/>
      <c r="I525" s="17"/>
      <c r="J525" s="17"/>
      <c r="K525" s="17"/>
      <c r="L525" s="18"/>
      <c r="M525" s="17"/>
      <c r="N525" s="17"/>
      <c r="O525" s="17"/>
      <c r="P525" s="17"/>
      <c r="Q525" s="17"/>
      <c r="R525" s="17"/>
      <c r="S525" s="17"/>
      <c r="T525" s="17"/>
      <c r="U525" s="17"/>
      <c r="V525" s="17"/>
      <c r="W525" s="17"/>
      <c r="X525" s="17"/>
    </row>
    <row r="526" spans="1:24" x14ac:dyDescent="0.25">
      <c r="A526" s="127"/>
      <c r="B526" s="17"/>
      <c r="C526" s="17"/>
      <c r="D526" s="17"/>
      <c r="E526" s="17"/>
      <c r="F526" s="17"/>
      <c r="G526" s="17"/>
      <c r="H526" s="17"/>
      <c r="I526" s="17"/>
      <c r="J526" s="17"/>
      <c r="K526" s="17"/>
      <c r="L526" s="18"/>
      <c r="M526" s="17"/>
      <c r="N526" s="17"/>
      <c r="O526" s="17"/>
      <c r="P526" s="17"/>
      <c r="Q526" s="17"/>
      <c r="R526" s="17"/>
      <c r="S526" s="17"/>
      <c r="T526" s="17"/>
      <c r="U526" s="17"/>
      <c r="V526" s="17"/>
      <c r="W526" s="17"/>
      <c r="X526" s="17"/>
    </row>
    <row r="527" spans="1:24" x14ac:dyDescent="0.25">
      <c r="A527" s="127"/>
      <c r="B527" s="17"/>
      <c r="C527" s="17"/>
      <c r="D527" s="17"/>
      <c r="E527" s="17"/>
      <c r="F527" s="17"/>
      <c r="G527" s="17"/>
      <c r="H527" s="17"/>
      <c r="I527" s="17"/>
      <c r="J527" s="17"/>
      <c r="K527" s="17"/>
      <c r="L527" s="18"/>
      <c r="M527" s="17"/>
      <c r="N527" s="17"/>
      <c r="O527" s="17"/>
      <c r="P527" s="17"/>
      <c r="Q527" s="17"/>
      <c r="R527" s="17"/>
      <c r="S527" s="17"/>
      <c r="T527" s="17"/>
      <c r="U527" s="17"/>
      <c r="V527" s="17"/>
      <c r="W527" s="17"/>
      <c r="X527" s="17"/>
    </row>
    <row r="528" spans="1:24" x14ac:dyDescent="0.25">
      <c r="A528" s="127"/>
      <c r="B528" s="17"/>
      <c r="C528" s="17"/>
      <c r="D528" s="17"/>
      <c r="E528" s="17"/>
      <c r="F528" s="17"/>
      <c r="G528" s="17"/>
      <c r="H528" s="17"/>
      <c r="I528" s="17"/>
      <c r="J528" s="17"/>
      <c r="K528" s="17"/>
      <c r="L528" s="18"/>
      <c r="M528" s="17"/>
      <c r="N528" s="17"/>
      <c r="O528" s="17"/>
      <c r="P528" s="17"/>
      <c r="Q528" s="17"/>
      <c r="R528" s="17"/>
      <c r="S528" s="17"/>
      <c r="T528" s="17"/>
      <c r="U528" s="17"/>
      <c r="V528" s="17"/>
      <c r="W528" s="17"/>
      <c r="X528" s="17"/>
    </row>
    <row r="529" spans="1:24" x14ac:dyDescent="0.25">
      <c r="A529" s="127"/>
      <c r="B529" s="17"/>
      <c r="C529" s="17"/>
      <c r="D529" s="17"/>
      <c r="E529" s="17"/>
      <c r="F529" s="17"/>
      <c r="G529" s="17"/>
      <c r="H529" s="17"/>
      <c r="I529" s="17"/>
      <c r="J529" s="17"/>
      <c r="K529" s="17"/>
      <c r="L529" s="18"/>
      <c r="M529" s="17"/>
      <c r="N529" s="17"/>
      <c r="O529" s="17"/>
      <c r="P529" s="17"/>
      <c r="Q529" s="17"/>
      <c r="R529" s="17"/>
      <c r="S529" s="17"/>
      <c r="T529" s="17"/>
      <c r="U529" s="17"/>
      <c r="V529" s="17"/>
      <c r="W529" s="17"/>
      <c r="X529" s="17"/>
    </row>
    <row r="530" spans="1:24" x14ac:dyDescent="0.25">
      <c r="A530" s="127"/>
      <c r="B530" s="17"/>
      <c r="C530" s="17"/>
      <c r="D530" s="17"/>
      <c r="E530" s="17"/>
      <c r="F530" s="17"/>
      <c r="G530" s="17"/>
      <c r="H530" s="17"/>
      <c r="I530" s="17"/>
      <c r="J530" s="17"/>
      <c r="K530" s="17"/>
      <c r="L530" s="18"/>
      <c r="M530" s="17"/>
      <c r="N530" s="17"/>
      <c r="O530" s="17"/>
      <c r="P530" s="17"/>
      <c r="Q530" s="17"/>
      <c r="R530" s="17"/>
      <c r="S530" s="17"/>
      <c r="T530" s="17"/>
      <c r="U530" s="17"/>
      <c r="V530" s="17"/>
      <c r="W530" s="17"/>
      <c r="X530" s="17"/>
    </row>
    <row r="531" spans="1:24" x14ac:dyDescent="0.25">
      <c r="A531" s="127"/>
      <c r="B531" s="17"/>
      <c r="C531" s="17"/>
      <c r="D531" s="17"/>
      <c r="E531" s="17"/>
      <c r="F531" s="17"/>
      <c r="G531" s="17"/>
      <c r="H531" s="17"/>
      <c r="I531" s="17"/>
      <c r="J531" s="17"/>
      <c r="K531" s="17"/>
      <c r="L531" s="18"/>
      <c r="M531" s="17"/>
      <c r="N531" s="17"/>
      <c r="O531" s="17"/>
      <c r="P531" s="17"/>
      <c r="Q531" s="17"/>
      <c r="R531" s="17"/>
      <c r="S531" s="17"/>
      <c r="T531" s="17"/>
      <c r="U531" s="17"/>
      <c r="V531" s="17"/>
      <c r="W531" s="17"/>
      <c r="X531" s="17"/>
    </row>
    <row r="532" spans="1:24" x14ac:dyDescent="0.25">
      <c r="A532" s="127"/>
      <c r="B532" s="17"/>
      <c r="C532" s="17"/>
      <c r="D532" s="17"/>
      <c r="E532" s="17"/>
      <c r="F532" s="17"/>
      <c r="G532" s="17"/>
      <c r="H532" s="17"/>
      <c r="I532" s="17"/>
      <c r="J532" s="17"/>
      <c r="K532" s="17"/>
      <c r="L532" s="18"/>
      <c r="M532" s="17"/>
      <c r="N532" s="17"/>
      <c r="O532" s="17"/>
      <c r="P532" s="17"/>
      <c r="Q532" s="17"/>
      <c r="R532" s="17"/>
      <c r="S532" s="17"/>
      <c r="T532" s="17"/>
      <c r="U532" s="17"/>
      <c r="V532" s="17"/>
      <c r="W532" s="17"/>
      <c r="X532" s="17"/>
    </row>
    <row r="533" spans="1:24" x14ac:dyDescent="0.25">
      <c r="A533" s="127"/>
      <c r="B533" s="17"/>
      <c r="C533" s="17"/>
      <c r="D533" s="17"/>
      <c r="E533" s="17"/>
      <c r="F533" s="17"/>
      <c r="G533" s="17"/>
      <c r="H533" s="17"/>
      <c r="I533" s="17"/>
      <c r="J533" s="17"/>
      <c r="K533" s="17"/>
      <c r="L533" s="18"/>
      <c r="M533" s="17"/>
      <c r="N533" s="17"/>
      <c r="O533" s="17"/>
      <c r="P533" s="17"/>
      <c r="Q533" s="17"/>
      <c r="R533" s="17"/>
      <c r="S533" s="17"/>
      <c r="T533" s="17"/>
      <c r="U533" s="17"/>
      <c r="V533" s="17"/>
      <c r="W533" s="17"/>
      <c r="X533" s="17"/>
    </row>
    <row r="534" spans="1:24" x14ac:dyDescent="0.25">
      <c r="A534" s="127"/>
      <c r="B534" s="17"/>
      <c r="C534" s="17"/>
      <c r="D534" s="17"/>
      <c r="E534" s="17"/>
      <c r="F534" s="17"/>
      <c r="G534" s="17"/>
      <c r="H534" s="17"/>
      <c r="I534" s="17"/>
      <c r="J534" s="17"/>
      <c r="K534" s="17"/>
      <c r="L534" s="18"/>
      <c r="M534" s="17"/>
      <c r="N534" s="17"/>
      <c r="O534" s="17"/>
      <c r="P534" s="17"/>
      <c r="Q534" s="17"/>
      <c r="R534" s="17"/>
      <c r="S534" s="17"/>
      <c r="T534" s="17"/>
      <c r="U534" s="17"/>
      <c r="V534" s="17"/>
      <c r="W534" s="17"/>
      <c r="X534" s="17"/>
    </row>
    <row r="535" spans="1:24" x14ac:dyDescent="0.25">
      <c r="A535" s="127"/>
      <c r="B535" s="17"/>
      <c r="C535" s="17"/>
      <c r="D535" s="17"/>
      <c r="E535" s="17"/>
      <c r="F535" s="17"/>
      <c r="G535" s="17"/>
      <c r="H535" s="17"/>
      <c r="I535" s="17"/>
      <c r="J535" s="17"/>
      <c r="K535" s="17"/>
      <c r="L535" s="18"/>
      <c r="M535" s="17"/>
      <c r="N535" s="17"/>
      <c r="O535" s="17"/>
      <c r="P535" s="17"/>
      <c r="Q535" s="17"/>
      <c r="R535" s="17"/>
      <c r="S535" s="17"/>
      <c r="T535" s="17"/>
      <c r="U535" s="17"/>
      <c r="V535" s="17"/>
      <c r="W535" s="17"/>
      <c r="X535" s="17"/>
    </row>
    <row r="536" spans="1:24" x14ac:dyDescent="0.25">
      <c r="A536" s="127"/>
      <c r="B536" s="17"/>
      <c r="C536" s="17"/>
      <c r="D536" s="17"/>
      <c r="E536" s="17"/>
      <c r="F536" s="17"/>
      <c r="G536" s="17"/>
      <c r="H536" s="17"/>
      <c r="I536" s="17"/>
      <c r="J536" s="17"/>
      <c r="K536" s="17"/>
      <c r="L536" s="18"/>
      <c r="M536" s="17"/>
      <c r="N536" s="17"/>
      <c r="O536" s="17"/>
      <c r="P536" s="17"/>
      <c r="Q536" s="17"/>
      <c r="R536" s="17"/>
      <c r="S536" s="17"/>
      <c r="T536" s="17"/>
      <c r="U536" s="17"/>
      <c r="V536" s="17"/>
      <c r="W536" s="17"/>
      <c r="X536" s="17"/>
    </row>
    <row r="537" spans="1:24" x14ac:dyDescent="0.25">
      <c r="A537" s="127"/>
      <c r="B537" s="17"/>
      <c r="C537" s="17"/>
      <c r="D537" s="17"/>
      <c r="E537" s="17"/>
      <c r="F537" s="17"/>
      <c r="G537" s="17"/>
      <c r="H537" s="17"/>
      <c r="I537" s="17"/>
      <c r="J537" s="17"/>
      <c r="K537" s="17"/>
      <c r="L537" s="18"/>
      <c r="M537" s="17"/>
      <c r="N537" s="17"/>
      <c r="O537" s="17"/>
      <c r="P537" s="17"/>
      <c r="Q537" s="17"/>
      <c r="R537" s="17"/>
      <c r="S537" s="17"/>
      <c r="T537" s="17"/>
      <c r="U537" s="17"/>
      <c r="V537" s="17"/>
      <c r="W537" s="17"/>
      <c r="X537" s="17"/>
    </row>
    <row r="538" spans="1:24" x14ac:dyDescent="0.25">
      <c r="A538" s="127"/>
      <c r="B538" s="17"/>
      <c r="C538" s="17"/>
      <c r="D538" s="17"/>
      <c r="E538" s="17"/>
      <c r="F538" s="17"/>
      <c r="G538" s="17"/>
      <c r="H538" s="17"/>
      <c r="I538" s="17"/>
      <c r="J538" s="17"/>
      <c r="K538" s="17"/>
      <c r="L538" s="18"/>
      <c r="M538" s="17"/>
      <c r="N538" s="17"/>
      <c r="O538" s="17"/>
      <c r="P538" s="17"/>
      <c r="Q538" s="17"/>
      <c r="R538" s="17"/>
      <c r="S538" s="17"/>
      <c r="T538" s="17"/>
      <c r="U538" s="17"/>
      <c r="V538" s="17"/>
      <c r="W538" s="17"/>
      <c r="X538" s="17"/>
    </row>
    <row r="539" spans="1:24" x14ac:dyDescent="0.25">
      <c r="A539" s="127"/>
      <c r="B539" s="17"/>
      <c r="C539" s="17"/>
      <c r="D539" s="17"/>
      <c r="E539" s="17"/>
      <c r="F539" s="17"/>
      <c r="G539" s="17"/>
      <c r="H539" s="17"/>
      <c r="I539" s="17"/>
      <c r="J539" s="17"/>
      <c r="K539" s="17"/>
      <c r="L539" s="18"/>
      <c r="M539" s="17"/>
      <c r="N539" s="17"/>
      <c r="O539" s="17"/>
      <c r="P539" s="17"/>
      <c r="Q539" s="17"/>
      <c r="R539" s="17"/>
      <c r="S539" s="17"/>
      <c r="T539" s="17"/>
      <c r="U539" s="17"/>
      <c r="V539" s="17"/>
      <c r="W539" s="17"/>
      <c r="X539" s="17"/>
    </row>
    <row r="540" spans="1:24" x14ac:dyDescent="0.25">
      <c r="A540" s="127"/>
      <c r="B540" s="17"/>
      <c r="C540" s="17"/>
      <c r="D540" s="17"/>
      <c r="E540" s="17"/>
      <c r="F540" s="17"/>
      <c r="G540" s="17"/>
      <c r="H540" s="17"/>
      <c r="I540" s="17"/>
      <c r="J540" s="17"/>
      <c r="K540" s="17"/>
      <c r="L540" s="18"/>
      <c r="M540" s="17"/>
      <c r="N540" s="17"/>
      <c r="O540" s="17"/>
      <c r="P540" s="17"/>
      <c r="Q540" s="17"/>
      <c r="R540" s="17"/>
      <c r="S540" s="17"/>
      <c r="T540" s="17"/>
      <c r="U540" s="17"/>
      <c r="V540" s="17"/>
      <c r="W540" s="17"/>
      <c r="X540" s="17"/>
    </row>
    <row r="541" spans="1:24" x14ac:dyDescent="0.25">
      <c r="A541" s="127"/>
      <c r="B541" s="17"/>
      <c r="C541" s="17"/>
      <c r="D541" s="17"/>
      <c r="E541" s="17"/>
      <c r="F541" s="17"/>
      <c r="G541" s="17"/>
      <c r="H541" s="17"/>
      <c r="I541" s="17"/>
      <c r="J541" s="17"/>
      <c r="K541" s="17"/>
      <c r="L541" s="18"/>
      <c r="M541" s="17"/>
      <c r="N541" s="17"/>
      <c r="O541" s="17"/>
      <c r="P541" s="17"/>
      <c r="Q541" s="17"/>
      <c r="R541" s="17"/>
      <c r="S541" s="17"/>
      <c r="T541" s="17"/>
      <c r="U541" s="17"/>
      <c r="V541" s="17"/>
      <c r="W541" s="17"/>
      <c r="X541" s="17"/>
    </row>
    <row r="542" spans="1:24" x14ac:dyDescent="0.25">
      <c r="A542" s="127"/>
      <c r="B542" s="17"/>
      <c r="C542" s="17"/>
      <c r="D542" s="17"/>
      <c r="E542" s="17"/>
      <c r="F542" s="17"/>
      <c r="G542" s="17"/>
      <c r="H542" s="17"/>
      <c r="I542" s="17"/>
      <c r="J542" s="17"/>
      <c r="K542" s="17"/>
      <c r="L542" s="18"/>
      <c r="M542" s="17"/>
      <c r="N542" s="17"/>
      <c r="O542" s="17"/>
      <c r="P542" s="17"/>
      <c r="Q542" s="17"/>
      <c r="R542" s="17"/>
      <c r="S542" s="17"/>
      <c r="T542" s="17"/>
      <c r="U542" s="17"/>
      <c r="V542" s="17"/>
      <c r="W542" s="17"/>
      <c r="X542" s="17"/>
    </row>
    <row r="543" spans="1:24" x14ac:dyDescent="0.25">
      <c r="A543" s="127"/>
      <c r="B543" s="17"/>
      <c r="C543" s="17"/>
      <c r="D543" s="17"/>
      <c r="E543" s="17"/>
      <c r="F543" s="17"/>
      <c r="G543" s="17"/>
      <c r="H543" s="17"/>
      <c r="I543" s="17"/>
      <c r="J543" s="17"/>
      <c r="K543" s="17"/>
      <c r="L543" s="18"/>
      <c r="M543" s="17"/>
      <c r="N543" s="17"/>
      <c r="O543" s="17"/>
      <c r="P543" s="17"/>
      <c r="Q543" s="17"/>
      <c r="R543" s="17"/>
      <c r="S543" s="17"/>
      <c r="T543" s="17"/>
      <c r="U543" s="17"/>
      <c r="V543" s="17"/>
      <c r="W543" s="17"/>
      <c r="X543" s="17"/>
    </row>
    <row r="544" spans="1:24" x14ac:dyDescent="0.25">
      <c r="A544" s="127"/>
      <c r="B544" s="17"/>
      <c r="C544" s="17"/>
      <c r="D544" s="17"/>
      <c r="E544" s="17"/>
      <c r="F544" s="17"/>
      <c r="G544" s="17"/>
      <c r="H544" s="17"/>
      <c r="I544" s="17"/>
      <c r="J544" s="17"/>
      <c r="K544" s="17"/>
      <c r="L544" s="18"/>
      <c r="M544" s="17"/>
      <c r="N544" s="17"/>
      <c r="O544" s="17"/>
      <c r="P544" s="17"/>
      <c r="Q544" s="17"/>
      <c r="R544" s="17"/>
      <c r="S544" s="17"/>
      <c r="T544" s="17"/>
      <c r="U544" s="17"/>
      <c r="V544" s="17"/>
      <c r="W544" s="17"/>
      <c r="X544" s="17"/>
    </row>
    <row r="545" spans="1:24" x14ac:dyDescent="0.25">
      <c r="A545" s="127"/>
      <c r="B545" s="17"/>
      <c r="C545" s="17"/>
      <c r="D545" s="17"/>
      <c r="E545" s="17"/>
      <c r="F545" s="17"/>
      <c r="G545" s="17"/>
      <c r="H545" s="17"/>
      <c r="I545" s="17"/>
      <c r="J545" s="17"/>
      <c r="K545" s="17"/>
      <c r="L545" s="18"/>
      <c r="M545" s="17"/>
      <c r="N545" s="17"/>
      <c r="O545" s="17"/>
      <c r="P545" s="17"/>
      <c r="Q545" s="17"/>
      <c r="R545" s="17"/>
      <c r="S545" s="17"/>
      <c r="T545" s="17"/>
      <c r="U545" s="17"/>
      <c r="V545" s="17"/>
      <c r="W545" s="17"/>
      <c r="X545" s="17"/>
    </row>
    <row r="546" spans="1:24" x14ac:dyDescent="0.25">
      <c r="A546" s="127"/>
      <c r="B546" s="17"/>
      <c r="C546" s="17"/>
      <c r="D546" s="17"/>
      <c r="E546" s="17"/>
      <c r="F546" s="17"/>
      <c r="G546" s="17"/>
      <c r="H546" s="17"/>
      <c r="I546" s="17"/>
      <c r="J546" s="17"/>
      <c r="K546" s="17"/>
      <c r="L546" s="18"/>
      <c r="M546" s="17"/>
      <c r="N546" s="17"/>
      <c r="O546" s="17"/>
      <c r="P546" s="17"/>
      <c r="Q546" s="17"/>
      <c r="R546" s="17"/>
      <c r="S546" s="17"/>
      <c r="T546" s="17"/>
      <c r="U546" s="17"/>
      <c r="V546" s="17"/>
      <c r="W546" s="17"/>
      <c r="X546" s="17"/>
    </row>
    <row r="547" spans="1:24" x14ac:dyDescent="0.25">
      <c r="A547" s="127"/>
      <c r="B547" s="17"/>
      <c r="C547" s="17"/>
      <c r="D547" s="17"/>
      <c r="E547" s="17"/>
      <c r="F547" s="17"/>
      <c r="G547" s="17"/>
      <c r="H547" s="17"/>
      <c r="I547" s="17"/>
      <c r="J547" s="17"/>
      <c r="K547" s="17"/>
      <c r="L547" s="18"/>
      <c r="M547" s="17"/>
      <c r="N547" s="17"/>
      <c r="O547" s="17"/>
      <c r="P547" s="17"/>
      <c r="Q547" s="17"/>
      <c r="R547" s="17"/>
      <c r="S547" s="17"/>
      <c r="T547" s="17"/>
      <c r="U547" s="17"/>
      <c r="V547" s="17"/>
      <c r="W547" s="17"/>
      <c r="X547" s="17"/>
    </row>
    <row r="548" spans="1:24" x14ac:dyDescent="0.25">
      <c r="A548" s="127"/>
      <c r="B548" s="17"/>
      <c r="C548" s="17"/>
      <c r="D548" s="17"/>
      <c r="E548" s="17"/>
      <c r="F548" s="17"/>
      <c r="G548" s="17"/>
      <c r="H548" s="17"/>
      <c r="I548" s="17"/>
      <c r="J548" s="17"/>
      <c r="K548" s="17"/>
      <c r="L548" s="18"/>
      <c r="M548" s="17"/>
      <c r="N548" s="17"/>
      <c r="O548" s="17"/>
      <c r="P548" s="17"/>
      <c r="Q548" s="17"/>
      <c r="R548" s="17"/>
      <c r="S548" s="17"/>
      <c r="T548" s="17"/>
      <c r="U548" s="17"/>
      <c r="V548" s="17"/>
      <c r="W548" s="17"/>
      <c r="X548" s="17"/>
    </row>
    <row r="549" spans="1:24" x14ac:dyDescent="0.25">
      <c r="A549" s="127"/>
      <c r="B549" s="17"/>
      <c r="C549" s="17"/>
      <c r="D549" s="17"/>
      <c r="E549" s="17"/>
      <c r="F549" s="17"/>
      <c r="G549" s="17"/>
      <c r="H549" s="17"/>
      <c r="I549" s="17"/>
      <c r="J549" s="17"/>
      <c r="K549" s="17"/>
      <c r="L549" s="18"/>
      <c r="M549" s="17"/>
      <c r="N549" s="17"/>
      <c r="O549" s="17"/>
      <c r="P549" s="17"/>
      <c r="Q549" s="17"/>
      <c r="R549" s="17"/>
      <c r="S549" s="17"/>
      <c r="T549" s="17"/>
      <c r="U549" s="17"/>
      <c r="V549" s="17"/>
      <c r="W549" s="17"/>
      <c r="X549" s="17"/>
    </row>
    <row r="550" spans="1:24" x14ac:dyDescent="0.25">
      <c r="A550" s="127"/>
      <c r="B550" s="17"/>
      <c r="C550" s="17"/>
      <c r="D550" s="17"/>
      <c r="E550" s="17"/>
      <c r="F550" s="17"/>
      <c r="G550" s="17"/>
      <c r="H550" s="17"/>
      <c r="I550" s="17"/>
      <c r="J550" s="17"/>
      <c r="K550" s="17"/>
      <c r="L550" s="18"/>
      <c r="M550" s="17"/>
      <c r="N550" s="17"/>
      <c r="O550" s="17"/>
      <c r="P550" s="17"/>
      <c r="Q550" s="17"/>
      <c r="R550" s="17"/>
      <c r="S550" s="17"/>
      <c r="T550" s="17"/>
      <c r="U550" s="17"/>
      <c r="V550" s="17"/>
      <c r="W550" s="17"/>
      <c r="X550" s="17"/>
    </row>
    <row r="551" spans="1:24" x14ac:dyDescent="0.25">
      <c r="A551" s="127"/>
      <c r="B551" s="17"/>
      <c r="C551" s="17"/>
      <c r="D551" s="17"/>
      <c r="E551" s="17"/>
      <c r="F551" s="17"/>
      <c r="G551" s="17"/>
      <c r="H551" s="17"/>
      <c r="I551" s="17"/>
      <c r="J551" s="17"/>
      <c r="K551" s="17"/>
      <c r="L551" s="18"/>
      <c r="M551" s="17"/>
      <c r="N551" s="17"/>
      <c r="O551" s="17"/>
      <c r="P551" s="17"/>
      <c r="Q551" s="17"/>
      <c r="R551" s="17"/>
      <c r="S551" s="17"/>
      <c r="T551" s="17"/>
      <c r="U551" s="17"/>
      <c r="V551" s="17"/>
      <c r="W551" s="17"/>
      <c r="X551" s="17"/>
    </row>
    <row r="552" spans="1:24" x14ac:dyDescent="0.25">
      <c r="A552" s="127"/>
      <c r="B552" s="17"/>
      <c r="C552" s="17"/>
      <c r="D552" s="17"/>
      <c r="E552" s="17"/>
      <c r="F552" s="17"/>
      <c r="G552" s="17"/>
      <c r="H552" s="17"/>
      <c r="I552" s="17"/>
      <c r="J552" s="17"/>
      <c r="K552" s="17"/>
      <c r="L552" s="18"/>
      <c r="M552" s="17"/>
      <c r="N552" s="17"/>
      <c r="O552" s="17"/>
      <c r="P552" s="17"/>
      <c r="Q552" s="17"/>
      <c r="R552" s="17"/>
      <c r="S552" s="17"/>
      <c r="T552" s="17"/>
      <c r="U552" s="17"/>
      <c r="V552" s="17"/>
      <c r="W552" s="17"/>
      <c r="X552" s="17"/>
    </row>
    <row r="553" spans="1:24" x14ac:dyDescent="0.25">
      <c r="A553" s="127"/>
      <c r="B553" s="17"/>
      <c r="C553" s="17"/>
      <c r="D553" s="17"/>
      <c r="E553" s="17"/>
      <c r="F553" s="17"/>
      <c r="G553" s="17"/>
      <c r="H553" s="17"/>
      <c r="I553" s="17"/>
      <c r="J553" s="17"/>
      <c r="K553" s="17"/>
      <c r="L553" s="18"/>
      <c r="M553" s="17"/>
      <c r="N553" s="17"/>
      <c r="O553" s="17"/>
      <c r="P553" s="17"/>
      <c r="Q553" s="17"/>
      <c r="R553" s="17"/>
      <c r="S553" s="17"/>
      <c r="T553" s="17"/>
      <c r="U553" s="17"/>
      <c r="V553" s="17"/>
      <c r="W553" s="17"/>
      <c r="X553" s="17"/>
    </row>
    <row r="554" spans="1:24" x14ac:dyDescent="0.25">
      <c r="A554" s="127"/>
      <c r="B554" s="17"/>
      <c r="C554" s="17"/>
      <c r="D554" s="17"/>
      <c r="E554" s="17"/>
      <c r="F554" s="17"/>
      <c r="G554" s="17"/>
      <c r="H554" s="17"/>
      <c r="I554" s="17"/>
      <c r="J554" s="17"/>
      <c r="K554" s="17"/>
      <c r="L554" s="18"/>
      <c r="M554" s="17"/>
      <c r="N554" s="17"/>
      <c r="O554" s="17"/>
      <c r="P554" s="17"/>
      <c r="Q554" s="17"/>
      <c r="R554" s="17"/>
      <c r="S554" s="17"/>
      <c r="T554" s="17"/>
      <c r="U554" s="17"/>
      <c r="V554" s="17"/>
      <c r="W554" s="17"/>
      <c r="X554" s="17"/>
    </row>
    <row r="555" spans="1:24" x14ac:dyDescent="0.25">
      <c r="A555" s="127"/>
      <c r="B555" s="17"/>
      <c r="C555" s="17"/>
      <c r="D555" s="17"/>
      <c r="E555" s="17"/>
      <c r="F555" s="17"/>
      <c r="G555" s="17"/>
      <c r="H555" s="17"/>
      <c r="I555" s="17"/>
      <c r="J555" s="17"/>
      <c r="K555" s="17"/>
      <c r="L555" s="18"/>
      <c r="M555" s="17"/>
      <c r="N555" s="17"/>
      <c r="O555" s="17"/>
      <c r="P555" s="17"/>
      <c r="Q555" s="17"/>
      <c r="R555" s="17"/>
      <c r="S555" s="17"/>
      <c r="T555" s="17"/>
      <c r="U555" s="17"/>
      <c r="V555" s="17"/>
      <c r="W555" s="17"/>
      <c r="X555" s="17"/>
    </row>
    <row r="556" spans="1:24" x14ac:dyDescent="0.25">
      <c r="A556" s="127"/>
      <c r="B556" s="17"/>
      <c r="C556" s="17"/>
      <c r="D556" s="17"/>
      <c r="E556" s="17"/>
      <c r="F556" s="17"/>
      <c r="G556" s="17"/>
      <c r="H556" s="17"/>
      <c r="I556" s="17"/>
      <c r="J556" s="17"/>
      <c r="K556" s="17"/>
      <c r="L556" s="18"/>
      <c r="M556" s="17"/>
      <c r="N556" s="17"/>
      <c r="O556" s="17"/>
      <c r="P556" s="17"/>
      <c r="Q556" s="17"/>
      <c r="R556" s="17"/>
      <c r="S556" s="17"/>
      <c r="T556" s="17"/>
      <c r="U556" s="17"/>
      <c r="V556" s="17"/>
      <c r="W556" s="17"/>
      <c r="X556" s="17"/>
    </row>
    <row r="557" spans="1:24" x14ac:dyDescent="0.25">
      <c r="A557" s="127"/>
      <c r="B557" s="17"/>
      <c r="C557" s="17"/>
      <c r="D557" s="17"/>
      <c r="E557" s="17"/>
      <c r="F557" s="17"/>
      <c r="G557" s="17"/>
      <c r="H557" s="17"/>
      <c r="I557" s="17"/>
      <c r="J557" s="17"/>
      <c r="K557" s="17"/>
      <c r="L557" s="18"/>
      <c r="M557" s="17"/>
      <c r="N557" s="17"/>
      <c r="O557" s="17"/>
      <c r="P557" s="17"/>
      <c r="Q557" s="17"/>
      <c r="R557" s="17"/>
      <c r="S557" s="17"/>
      <c r="T557" s="17"/>
      <c r="U557" s="17"/>
      <c r="V557" s="17"/>
      <c r="W557" s="17"/>
      <c r="X557" s="17"/>
    </row>
    <row r="558" spans="1:24" x14ac:dyDescent="0.25">
      <c r="A558" s="127"/>
      <c r="B558" s="17"/>
      <c r="C558" s="17"/>
      <c r="D558" s="17"/>
      <c r="E558" s="17"/>
      <c r="F558" s="17"/>
      <c r="G558" s="17"/>
      <c r="H558" s="17"/>
      <c r="I558" s="17"/>
      <c r="J558" s="17"/>
      <c r="K558" s="17"/>
      <c r="L558" s="18"/>
      <c r="M558" s="17"/>
      <c r="N558" s="17"/>
      <c r="O558" s="17"/>
      <c r="P558" s="17"/>
      <c r="Q558" s="17"/>
      <c r="R558" s="17"/>
      <c r="S558" s="17"/>
      <c r="T558" s="17"/>
      <c r="U558" s="17"/>
      <c r="V558" s="17"/>
      <c r="W558" s="17"/>
      <c r="X558" s="17"/>
    </row>
    <row r="559" spans="1:24" x14ac:dyDescent="0.25">
      <c r="A559" s="127"/>
      <c r="B559" s="17"/>
      <c r="C559" s="17"/>
      <c r="D559" s="17"/>
      <c r="E559" s="17"/>
      <c r="F559" s="17"/>
      <c r="G559" s="17"/>
      <c r="H559" s="17"/>
      <c r="I559" s="17"/>
      <c r="J559" s="17"/>
      <c r="K559" s="17"/>
      <c r="L559" s="18"/>
      <c r="M559" s="17"/>
      <c r="N559" s="17"/>
      <c r="O559" s="17"/>
      <c r="P559" s="17"/>
      <c r="Q559" s="17"/>
      <c r="R559" s="17"/>
      <c r="S559" s="17"/>
      <c r="T559" s="17"/>
      <c r="U559" s="17"/>
      <c r="V559" s="17"/>
      <c r="W559" s="17"/>
      <c r="X559" s="17"/>
    </row>
    <row r="560" spans="1:24" x14ac:dyDescent="0.25">
      <c r="A560" s="127"/>
      <c r="B560" s="17"/>
      <c r="C560" s="17"/>
      <c r="D560" s="17"/>
      <c r="E560" s="17"/>
      <c r="F560" s="17"/>
      <c r="G560" s="17"/>
      <c r="H560" s="17"/>
      <c r="I560" s="17"/>
      <c r="J560" s="17"/>
      <c r="K560" s="17"/>
      <c r="L560" s="18"/>
      <c r="M560" s="17"/>
      <c r="N560" s="17"/>
      <c r="O560" s="17"/>
      <c r="P560" s="17"/>
      <c r="Q560" s="17"/>
      <c r="R560" s="17"/>
      <c r="S560" s="17"/>
      <c r="T560" s="17"/>
      <c r="U560" s="17"/>
      <c r="V560" s="17"/>
      <c r="W560" s="17"/>
      <c r="X560" s="17"/>
    </row>
    <row r="561" spans="1:24" x14ac:dyDescent="0.25">
      <c r="A561" s="127"/>
      <c r="B561" s="17"/>
      <c r="C561" s="17"/>
      <c r="D561" s="17"/>
      <c r="E561" s="17"/>
      <c r="F561" s="17"/>
      <c r="G561" s="17"/>
      <c r="H561" s="17"/>
      <c r="I561" s="17"/>
      <c r="J561" s="17"/>
      <c r="K561" s="17"/>
      <c r="L561" s="18"/>
      <c r="M561" s="17"/>
      <c r="N561" s="17"/>
      <c r="O561" s="17"/>
      <c r="P561" s="17"/>
      <c r="Q561" s="17"/>
      <c r="R561" s="17"/>
      <c r="S561" s="17"/>
      <c r="T561" s="17"/>
      <c r="U561" s="17"/>
      <c r="V561" s="17"/>
      <c r="W561" s="17"/>
      <c r="X561" s="17"/>
    </row>
    <row r="562" spans="1:24" x14ac:dyDescent="0.25">
      <c r="A562" s="127"/>
      <c r="B562" s="17"/>
      <c r="C562" s="17"/>
      <c r="D562" s="17"/>
      <c r="E562" s="17"/>
      <c r="F562" s="17"/>
      <c r="G562" s="17"/>
      <c r="H562" s="17"/>
      <c r="I562" s="17"/>
      <c r="J562" s="17"/>
      <c r="K562" s="17"/>
      <c r="L562" s="18"/>
      <c r="M562" s="17"/>
      <c r="N562" s="17"/>
      <c r="O562" s="17"/>
      <c r="P562" s="17"/>
      <c r="Q562" s="17"/>
      <c r="R562" s="17"/>
      <c r="S562" s="17"/>
      <c r="T562" s="17"/>
      <c r="U562" s="17"/>
      <c r="V562" s="17"/>
      <c r="W562" s="17"/>
      <c r="X562" s="17"/>
    </row>
    <row r="563" spans="1:24" x14ac:dyDescent="0.25">
      <c r="A563" s="127"/>
      <c r="B563" s="17"/>
      <c r="C563" s="17"/>
      <c r="D563" s="17"/>
      <c r="E563" s="17"/>
      <c r="F563" s="17"/>
      <c r="G563" s="17"/>
      <c r="H563" s="17"/>
      <c r="I563" s="17"/>
      <c r="J563" s="17"/>
      <c r="K563" s="17"/>
      <c r="L563" s="18"/>
      <c r="M563" s="17"/>
      <c r="N563" s="17"/>
      <c r="O563" s="17"/>
      <c r="P563" s="17"/>
      <c r="Q563" s="17"/>
      <c r="R563" s="17"/>
      <c r="S563" s="17"/>
      <c r="T563" s="17"/>
      <c r="U563" s="17"/>
      <c r="V563" s="17"/>
      <c r="W563" s="17"/>
      <c r="X563" s="17"/>
    </row>
    <row r="564" spans="1:24" x14ac:dyDescent="0.25">
      <c r="A564" s="127"/>
      <c r="B564" s="17"/>
      <c r="C564" s="17"/>
      <c r="D564" s="17"/>
      <c r="E564" s="17"/>
      <c r="F564" s="17"/>
      <c r="G564" s="17"/>
      <c r="H564" s="17"/>
      <c r="I564" s="17"/>
      <c r="J564" s="17"/>
      <c r="K564" s="17"/>
      <c r="L564" s="18"/>
      <c r="M564" s="17"/>
      <c r="N564" s="17"/>
      <c r="O564" s="17"/>
      <c r="P564" s="17"/>
      <c r="Q564" s="17"/>
      <c r="R564" s="17"/>
      <c r="S564" s="17"/>
      <c r="T564" s="17"/>
      <c r="U564" s="17"/>
      <c r="V564" s="17"/>
      <c r="W564" s="17"/>
      <c r="X564" s="17"/>
    </row>
    <row r="565" spans="1:24" x14ac:dyDescent="0.25">
      <c r="A565" s="127"/>
      <c r="B565" s="17"/>
      <c r="C565" s="17"/>
      <c r="D565" s="17"/>
      <c r="E565" s="17"/>
      <c r="F565" s="17"/>
      <c r="G565" s="17"/>
      <c r="H565" s="17"/>
      <c r="I565" s="17"/>
      <c r="J565" s="17"/>
      <c r="K565" s="17"/>
      <c r="L565" s="18"/>
      <c r="M565" s="17"/>
      <c r="N565" s="17"/>
      <c r="O565" s="17"/>
      <c r="P565" s="17"/>
      <c r="Q565" s="17"/>
      <c r="R565" s="17"/>
      <c r="S565" s="17"/>
      <c r="T565" s="17"/>
      <c r="U565" s="17"/>
      <c r="V565" s="17"/>
      <c r="W565" s="17"/>
      <c r="X565" s="17"/>
    </row>
    <row r="566" spans="1:24" x14ac:dyDescent="0.25">
      <c r="A566" s="127"/>
      <c r="B566" s="17"/>
      <c r="C566" s="17"/>
      <c r="D566" s="17"/>
      <c r="E566" s="17"/>
      <c r="F566" s="17"/>
      <c r="G566" s="17"/>
      <c r="H566" s="17"/>
      <c r="I566" s="17"/>
      <c r="J566" s="17"/>
      <c r="K566" s="17"/>
      <c r="L566" s="18"/>
      <c r="M566" s="17"/>
      <c r="N566" s="17"/>
      <c r="O566" s="17"/>
      <c r="P566" s="17"/>
      <c r="Q566" s="17"/>
      <c r="R566" s="17"/>
      <c r="S566" s="17"/>
      <c r="T566" s="17"/>
      <c r="U566" s="17"/>
      <c r="V566" s="17"/>
      <c r="W566" s="17"/>
      <c r="X566" s="17"/>
    </row>
    <row r="567" spans="1:24" x14ac:dyDescent="0.25">
      <c r="A567" s="127"/>
      <c r="B567" s="17"/>
      <c r="C567" s="17"/>
      <c r="D567" s="17"/>
      <c r="E567" s="17"/>
      <c r="F567" s="17"/>
      <c r="G567" s="17"/>
      <c r="H567" s="17"/>
      <c r="I567" s="17"/>
      <c r="J567" s="17"/>
      <c r="K567" s="17"/>
      <c r="L567" s="18"/>
      <c r="M567" s="17"/>
      <c r="N567" s="17"/>
      <c r="O567" s="17"/>
      <c r="P567" s="17"/>
      <c r="Q567" s="17"/>
      <c r="R567" s="17"/>
      <c r="S567" s="17"/>
      <c r="T567" s="17"/>
      <c r="U567" s="17"/>
      <c r="V567" s="17"/>
      <c r="W567" s="17"/>
      <c r="X567" s="17"/>
    </row>
    <row r="568" spans="1:24" x14ac:dyDescent="0.25">
      <c r="A568" s="127"/>
      <c r="B568" s="17"/>
      <c r="C568" s="17"/>
      <c r="D568" s="17"/>
      <c r="E568" s="17"/>
      <c r="F568" s="17"/>
      <c r="G568" s="17"/>
      <c r="H568" s="17"/>
      <c r="I568" s="17"/>
      <c r="J568" s="17"/>
      <c r="K568" s="17"/>
      <c r="L568" s="18"/>
      <c r="M568" s="17"/>
      <c r="N568" s="17"/>
      <c r="O568" s="17"/>
      <c r="P568" s="17"/>
      <c r="Q568" s="17"/>
      <c r="R568" s="17"/>
      <c r="S568" s="17"/>
      <c r="T568" s="17"/>
      <c r="U568" s="17"/>
      <c r="V568" s="17"/>
      <c r="W568" s="17"/>
      <c r="X568" s="17"/>
    </row>
    <row r="569" spans="1:24" x14ac:dyDescent="0.25">
      <c r="A569" s="127"/>
      <c r="B569" s="17"/>
      <c r="C569" s="17"/>
      <c r="D569" s="17"/>
      <c r="E569" s="17"/>
      <c r="F569" s="17"/>
      <c r="G569" s="17"/>
      <c r="H569" s="17"/>
      <c r="I569" s="17"/>
      <c r="J569" s="17"/>
      <c r="K569" s="17"/>
      <c r="L569" s="18"/>
      <c r="M569" s="17"/>
      <c r="N569" s="17"/>
      <c r="O569" s="17"/>
      <c r="P569" s="17"/>
      <c r="Q569" s="17"/>
      <c r="R569" s="17"/>
      <c r="S569" s="17"/>
      <c r="T569" s="17"/>
      <c r="U569" s="17"/>
      <c r="V569" s="17"/>
      <c r="W569" s="17"/>
      <c r="X569" s="17"/>
    </row>
    <row r="570" spans="1:24" x14ac:dyDescent="0.25">
      <c r="A570" s="127"/>
      <c r="B570" s="17"/>
      <c r="C570" s="17"/>
      <c r="D570" s="17"/>
      <c r="E570" s="17"/>
      <c r="F570" s="17"/>
      <c r="G570" s="17"/>
      <c r="H570" s="17"/>
      <c r="I570" s="17"/>
      <c r="J570" s="17"/>
      <c r="K570" s="17"/>
      <c r="L570" s="18"/>
      <c r="M570" s="17"/>
      <c r="N570" s="17"/>
      <c r="O570" s="17"/>
      <c r="P570" s="17"/>
      <c r="Q570" s="17"/>
      <c r="R570" s="17"/>
      <c r="S570" s="17"/>
      <c r="T570" s="17"/>
      <c r="U570" s="17"/>
      <c r="V570" s="17"/>
      <c r="W570" s="17"/>
      <c r="X570" s="17"/>
    </row>
    <row r="571" spans="1:24" x14ac:dyDescent="0.25">
      <c r="A571" s="127"/>
      <c r="B571" s="17"/>
      <c r="C571" s="17"/>
      <c r="D571" s="17"/>
      <c r="E571" s="17"/>
      <c r="F571" s="17"/>
      <c r="G571" s="17"/>
      <c r="H571" s="17"/>
      <c r="I571" s="17"/>
      <c r="J571" s="17"/>
      <c r="K571" s="17"/>
      <c r="L571" s="18"/>
      <c r="M571" s="17"/>
      <c r="N571" s="17"/>
      <c r="O571" s="17"/>
      <c r="P571" s="17"/>
      <c r="Q571" s="17"/>
      <c r="R571" s="17"/>
      <c r="S571" s="17"/>
      <c r="T571" s="17"/>
      <c r="U571" s="17"/>
      <c r="V571" s="17"/>
      <c r="W571" s="17"/>
      <c r="X571" s="17"/>
    </row>
    <row r="572" spans="1:24" x14ac:dyDescent="0.25">
      <c r="A572" s="127"/>
      <c r="B572" s="17"/>
      <c r="C572" s="17"/>
      <c r="D572" s="17"/>
      <c r="E572" s="17"/>
      <c r="F572" s="17"/>
      <c r="G572" s="17"/>
      <c r="H572" s="17"/>
      <c r="I572" s="17"/>
      <c r="J572" s="17"/>
      <c r="K572" s="17"/>
      <c r="L572" s="18"/>
      <c r="M572" s="17"/>
      <c r="N572" s="17"/>
      <c r="O572" s="17"/>
      <c r="P572" s="17"/>
      <c r="Q572" s="17"/>
      <c r="R572" s="17"/>
      <c r="S572" s="17"/>
      <c r="T572" s="17"/>
      <c r="U572" s="17"/>
      <c r="V572" s="17"/>
      <c r="W572" s="17"/>
      <c r="X572" s="17"/>
    </row>
    <row r="573" spans="1:24" x14ac:dyDescent="0.25">
      <c r="A573" s="127"/>
      <c r="B573" s="17"/>
      <c r="C573" s="17"/>
      <c r="D573" s="17"/>
      <c r="E573" s="17"/>
      <c r="F573" s="17"/>
      <c r="G573" s="17"/>
      <c r="H573" s="17"/>
      <c r="I573" s="17"/>
      <c r="J573" s="17"/>
      <c r="K573" s="17"/>
      <c r="L573" s="18"/>
      <c r="M573" s="17"/>
      <c r="N573" s="17"/>
      <c r="O573" s="17"/>
      <c r="P573" s="17"/>
      <c r="Q573" s="17"/>
      <c r="R573" s="17"/>
      <c r="S573" s="17"/>
      <c r="T573" s="17"/>
      <c r="U573" s="17"/>
      <c r="V573" s="17"/>
      <c r="W573" s="17"/>
      <c r="X573" s="17"/>
    </row>
    <row r="574" spans="1:24" x14ac:dyDescent="0.25">
      <c r="A574" s="127"/>
      <c r="B574" s="17"/>
      <c r="C574" s="17"/>
      <c r="D574" s="17"/>
      <c r="E574" s="17"/>
      <c r="F574" s="17"/>
      <c r="G574" s="17"/>
      <c r="H574" s="17"/>
      <c r="I574" s="17"/>
      <c r="J574" s="17"/>
      <c r="K574" s="17"/>
      <c r="L574" s="18"/>
      <c r="M574" s="17"/>
      <c r="N574" s="17"/>
      <c r="O574" s="17"/>
      <c r="P574" s="17"/>
      <c r="Q574" s="17"/>
      <c r="R574" s="17"/>
      <c r="S574" s="17"/>
      <c r="T574" s="17"/>
      <c r="U574" s="17"/>
      <c r="V574" s="17"/>
      <c r="W574" s="17"/>
      <c r="X574" s="17"/>
    </row>
    <row r="575" spans="1:24" x14ac:dyDescent="0.25">
      <c r="A575" s="127"/>
      <c r="B575" s="17"/>
      <c r="C575" s="17"/>
      <c r="D575" s="17"/>
      <c r="E575" s="17"/>
      <c r="F575" s="17"/>
      <c r="G575" s="17"/>
      <c r="H575" s="17"/>
      <c r="I575" s="17"/>
      <c r="J575" s="17"/>
      <c r="K575" s="17"/>
      <c r="L575" s="18"/>
      <c r="M575" s="17"/>
      <c r="N575" s="17"/>
      <c r="O575" s="17"/>
      <c r="P575" s="17"/>
      <c r="Q575" s="17"/>
      <c r="R575" s="17"/>
      <c r="S575" s="17"/>
      <c r="T575" s="17"/>
      <c r="U575" s="17"/>
      <c r="V575" s="17"/>
      <c r="W575" s="17"/>
      <c r="X575" s="17"/>
    </row>
    <row r="576" spans="1:24" x14ac:dyDescent="0.25">
      <c r="A576" s="127"/>
      <c r="B576" s="17"/>
      <c r="C576" s="17"/>
      <c r="D576" s="17"/>
      <c r="E576" s="17"/>
      <c r="F576" s="17"/>
      <c r="G576" s="17"/>
      <c r="H576" s="17"/>
      <c r="I576" s="17"/>
      <c r="J576" s="17"/>
      <c r="K576" s="17"/>
      <c r="L576" s="18"/>
      <c r="M576" s="17"/>
      <c r="N576" s="17"/>
      <c r="O576" s="17"/>
      <c r="P576" s="17"/>
      <c r="Q576" s="17"/>
      <c r="R576" s="17"/>
      <c r="S576" s="17"/>
      <c r="T576" s="17"/>
      <c r="U576" s="17"/>
      <c r="V576" s="17"/>
      <c r="W576" s="17"/>
      <c r="X576" s="17"/>
    </row>
    <row r="577" spans="1:24" x14ac:dyDescent="0.25">
      <c r="A577" s="127"/>
      <c r="B577" s="17"/>
      <c r="C577" s="17"/>
      <c r="D577" s="17"/>
      <c r="E577" s="17"/>
      <c r="F577" s="17"/>
      <c r="G577" s="17"/>
      <c r="H577" s="17"/>
      <c r="I577" s="17"/>
      <c r="J577" s="17"/>
      <c r="K577" s="17"/>
      <c r="L577" s="18"/>
      <c r="M577" s="17"/>
      <c r="N577" s="17"/>
      <c r="O577" s="17"/>
      <c r="P577" s="17"/>
      <c r="Q577" s="17"/>
      <c r="R577" s="17"/>
      <c r="S577" s="17"/>
      <c r="T577" s="17"/>
      <c r="U577" s="17"/>
      <c r="V577" s="17"/>
      <c r="W577" s="17"/>
      <c r="X577" s="17"/>
    </row>
    <row r="578" spans="1:24" x14ac:dyDescent="0.25">
      <c r="A578" s="127"/>
      <c r="B578" s="17"/>
      <c r="C578" s="17"/>
      <c r="D578" s="17"/>
      <c r="E578" s="17"/>
      <c r="F578" s="17"/>
      <c r="G578" s="17"/>
      <c r="H578" s="17"/>
      <c r="I578" s="17"/>
      <c r="J578" s="17"/>
      <c r="K578" s="17"/>
      <c r="L578" s="18"/>
      <c r="M578" s="17"/>
      <c r="N578" s="17"/>
      <c r="O578" s="17"/>
      <c r="P578" s="17"/>
      <c r="Q578" s="17"/>
      <c r="R578" s="17"/>
      <c r="S578" s="17"/>
      <c r="T578" s="17"/>
      <c r="U578" s="17"/>
      <c r="V578" s="17"/>
      <c r="W578" s="17"/>
      <c r="X578" s="17"/>
    </row>
    <row r="579" spans="1:24" x14ac:dyDescent="0.25">
      <c r="A579" s="127"/>
      <c r="B579" s="17"/>
      <c r="C579" s="17"/>
      <c r="D579" s="17"/>
      <c r="E579" s="17"/>
      <c r="F579" s="17"/>
      <c r="G579" s="17"/>
      <c r="H579" s="17"/>
      <c r="I579" s="17"/>
      <c r="J579" s="17"/>
      <c r="K579" s="17"/>
      <c r="L579" s="18"/>
      <c r="M579" s="17"/>
      <c r="N579" s="17"/>
      <c r="O579" s="17"/>
      <c r="P579" s="17"/>
      <c r="Q579" s="17"/>
      <c r="R579" s="17"/>
      <c r="S579" s="17"/>
      <c r="T579" s="17"/>
      <c r="U579" s="17"/>
      <c r="V579" s="17"/>
      <c r="W579" s="17"/>
      <c r="X579" s="17"/>
    </row>
    <row r="580" spans="1:24" x14ac:dyDescent="0.25">
      <c r="A580" s="127"/>
      <c r="B580" s="17"/>
      <c r="C580" s="17"/>
      <c r="D580" s="17"/>
      <c r="E580" s="17"/>
      <c r="F580" s="17"/>
      <c r="G580" s="17"/>
      <c r="H580" s="17"/>
      <c r="I580" s="17"/>
      <c r="J580" s="17"/>
      <c r="K580" s="17"/>
      <c r="L580" s="18"/>
      <c r="M580" s="17"/>
      <c r="N580" s="17"/>
      <c r="O580" s="17"/>
      <c r="P580" s="17"/>
      <c r="Q580" s="17"/>
      <c r="R580" s="17"/>
      <c r="S580" s="17"/>
      <c r="T580" s="17"/>
      <c r="U580" s="17"/>
      <c r="V580" s="17"/>
      <c r="W580" s="17"/>
      <c r="X580" s="17"/>
    </row>
    <row r="581" spans="1:24" x14ac:dyDescent="0.25">
      <c r="A581" s="127"/>
      <c r="B581" s="17"/>
      <c r="C581" s="17"/>
      <c r="D581" s="17"/>
      <c r="E581" s="17"/>
      <c r="F581" s="17"/>
      <c r="G581" s="17"/>
      <c r="H581" s="17"/>
      <c r="I581" s="17"/>
      <c r="J581" s="17"/>
      <c r="K581" s="17"/>
      <c r="L581" s="18"/>
      <c r="M581" s="17"/>
      <c r="N581" s="17"/>
      <c r="O581" s="17"/>
      <c r="P581" s="17"/>
      <c r="Q581" s="17"/>
      <c r="R581" s="17"/>
      <c r="S581" s="17"/>
      <c r="T581" s="17"/>
      <c r="U581" s="17"/>
      <c r="V581" s="17"/>
      <c r="W581" s="17"/>
      <c r="X581" s="17"/>
    </row>
    <row r="582" spans="1:24" x14ac:dyDescent="0.25">
      <c r="A582" s="127"/>
      <c r="B582" s="17"/>
      <c r="C582" s="17"/>
      <c r="D582" s="17"/>
      <c r="E582" s="17"/>
      <c r="F582" s="17"/>
      <c r="G582" s="17"/>
      <c r="H582" s="17"/>
      <c r="I582" s="17"/>
      <c r="J582" s="17"/>
      <c r="K582" s="17"/>
      <c r="L582" s="18"/>
      <c r="M582" s="17"/>
      <c r="N582" s="17"/>
      <c r="O582" s="17"/>
      <c r="P582" s="17"/>
      <c r="Q582" s="17"/>
      <c r="R582" s="17"/>
      <c r="S582" s="17"/>
      <c r="T582" s="17"/>
      <c r="U582" s="17"/>
      <c r="V582" s="17"/>
      <c r="W582" s="17"/>
      <c r="X582" s="17"/>
    </row>
    <row r="583" spans="1:24" x14ac:dyDescent="0.25">
      <c r="A583" s="127"/>
      <c r="B583" s="17"/>
      <c r="C583" s="17"/>
      <c r="D583" s="17"/>
      <c r="E583" s="17"/>
      <c r="F583" s="17"/>
      <c r="G583" s="17"/>
      <c r="H583" s="17"/>
      <c r="I583" s="17"/>
      <c r="J583" s="17"/>
      <c r="K583" s="17"/>
      <c r="L583" s="18"/>
      <c r="M583" s="17"/>
      <c r="N583" s="17"/>
      <c r="O583" s="17"/>
      <c r="P583" s="17"/>
      <c r="Q583" s="17"/>
      <c r="R583" s="17"/>
      <c r="S583" s="17"/>
      <c r="T583" s="17"/>
      <c r="U583" s="17"/>
      <c r="V583" s="17"/>
      <c r="W583" s="17"/>
      <c r="X583" s="17"/>
    </row>
    <row r="584" spans="1:24" x14ac:dyDescent="0.25">
      <c r="A584" s="127"/>
      <c r="B584" s="17"/>
      <c r="C584" s="17"/>
      <c r="D584" s="17"/>
      <c r="E584" s="17"/>
      <c r="F584" s="17"/>
      <c r="G584" s="17"/>
      <c r="H584" s="17"/>
      <c r="I584" s="17"/>
      <c r="J584" s="17"/>
      <c r="K584" s="17"/>
      <c r="L584" s="18"/>
      <c r="M584" s="17"/>
      <c r="N584" s="17"/>
      <c r="O584" s="17"/>
      <c r="P584" s="17"/>
      <c r="Q584" s="17"/>
      <c r="R584" s="17"/>
      <c r="S584" s="17"/>
      <c r="T584" s="17"/>
      <c r="U584" s="17"/>
      <c r="V584" s="17"/>
      <c r="W584" s="17"/>
      <c r="X584" s="17"/>
    </row>
    <row r="585" spans="1:24" x14ac:dyDescent="0.25">
      <c r="A585" s="127"/>
      <c r="B585" s="17"/>
      <c r="C585" s="17"/>
      <c r="D585" s="17"/>
      <c r="E585" s="17"/>
      <c r="F585" s="17"/>
      <c r="G585" s="17"/>
      <c r="H585" s="17"/>
      <c r="I585" s="17"/>
      <c r="J585" s="17"/>
      <c r="K585" s="17"/>
      <c r="L585" s="18"/>
      <c r="M585" s="17"/>
      <c r="N585" s="17"/>
      <c r="O585" s="17"/>
      <c r="P585" s="17"/>
      <c r="Q585" s="17"/>
      <c r="R585" s="17"/>
      <c r="S585" s="17"/>
      <c r="T585" s="17"/>
      <c r="U585" s="17"/>
      <c r="V585" s="17"/>
      <c r="W585" s="17"/>
      <c r="X585" s="17"/>
    </row>
    <row r="586" spans="1:24" x14ac:dyDescent="0.25">
      <c r="A586" s="127"/>
      <c r="B586" s="17"/>
      <c r="C586" s="17"/>
      <c r="D586" s="17"/>
      <c r="E586" s="17"/>
      <c r="F586" s="17"/>
      <c r="G586" s="17"/>
      <c r="H586" s="17"/>
      <c r="I586" s="17"/>
      <c r="J586" s="17"/>
      <c r="K586" s="17"/>
      <c r="L586" s="18"/>
      <c r="M586" s="17"/>
      <c r="N586" s="17"/>
      <c r="O586" s="17"/>
      <c r="P586" s="17"/>
      <c r="Q586" s="17"/>
      <c r="R586" s="17"/>
      <c r="S586" s="17"/>
      <c r="T586" s="17"/>
      <c r="U586" s="17"/>
      <c r="V586" s="17"/>
      <c r="W586" s="17"/>
      <c r="X586" s="17"/>
    </row>
    <row r="587" spans="1:24" x14ac:dyDescent="0.25">
      <c r="A587" s="127"/>
      <c r="B587" s="17"/>
      <c r="C587" s="17"/>
      <c r="D587" s="17"/>
      <c r="E587" s="17"/>
      <c r="F587" s="17"/>
      <c r="G587" s="17"/>
      <c r="H587" s="17"/>
      <c r="I587" s="17"/>
      <c r="J587" s="17"/>
      <c r="K587" s="17"/>
      <c r="L587" s="18"/>
      <c r="M587" s="17"/>
      <c r="N587" s="17"/>
      <c r="O587" s="17"/>
      <c r="P587" s="17"/>
      <c r="Q587" s="17"/>
      <c r="R587" s="17"/>
      <c r="S587" s="17"/>
      <c r="T587" s="17"/>
      <c r="U587" s="17"/>
      <c r="V587" s="17"/>
      <c r="W587" s="17"/>
      <c r="X587" s="17"/>
    </row>
    <row r="588" spans="1:24" x14ac:dyDescent="0.25">
      <c r="A588" s="127"/>
      <c r="B588" s="17"/>
      <c r="C588" s="17"/>
      <c r="D588" s="17"/>
      <c r="E588" s="17"/>
      <c r="F588" s="17"/>
      <c r="G588" s="17"/>
      <c r="H588" s="17"/>
      <c r="I588" s="17"/>
      <c r="J588" s="17"/>
      <c r="K588" s="17"/>
      <c r="L588" s="18"/>
      <c r="M588" s="17"/>
      <c r="N588" s="17"/>
      <c r="O588" s="17"/>
      <c r="P588" s="17"/>
      <c r="Q588" s="17"/>
      <c r="R588" s="17"/>
      <c r="S588" s="17"/>
      <c r="T588" s="17"/>
      <c r="U588" s="17"/>
      <c r="V588" s="17"/>
      <c r="W588" s="17"/>
      <c r="X588" s="17"/>
    </row>
    <row r="589" spans="1:24" x14ac:dyDescent="0.25">
      <c r="A589" s="127"/>
      <c r="B589" s="17"/>
      <c r="C589" s="17"/>
      <c r="D589" s="17"/>
      <c r="E589" s="17"/>
      <c r="F589" s="17"/>
      <c r="G589" s="17"/>
      <c r="H589" s="17"/>
      <c r="I589" s="17"/>
      <c r="J589" s="17"/>
      <c r="K589" s="17"/>
      <c r="L589" s="18"/>
      <c r="M589" s="17"/>
      <c r="N589" s="17"/>
      <c r="O589" s="17"/>
      <c r="P589" s="17"/>
      <c r="Q589" s="17"/>
      <c r="R589" s="17"/>
      <c r="S589" s="17"/>
      <c r="T589" s="17"/>
      <c r="U589" s="17"/>
      <c r="V589" s="17"/>
      <c r="W589" s="17"/>
      <c r="X589" s="17"/>
    </row>
    <row r="590" spans="1:24" x14ac:dyDescent="0.25">
      <c r="A590" s="127"/>
      <c r="B590" s="17"/>
      <c r="C590" s="17"/>
      <c r="D590" s="17"/>
      <c r="E590" s="17"/>
      <c r="F590" s="17"/>
      <c r="G590" s="17"/>
      <c r="H590" s="17"/>
      <c r="I590" s="17"/>
      <c r="J590" s="17"/>
      <c r="K590" s="17"/>
      <c r="L590" s="18"/>
      <c r="M590" s="17"/>
      <c r="N590" s="17"/>
      <c r="O590" s="17"/>
      <c r="P590" s="17"/>
      <c r="Q590" s="17"/>
      <c r="R590" s="17"/>
      <c r="S590" s="17"/>
      <c r="T590" s="17"/>
      <c r="U590" s="17"/>
      <c r="V590" s="17"/>
      <c r="W590" s="17"/>
      <c r="X590" s="17"/>
    </row>
    <row r="591" spans="1:24" x14ac:dyDescent="0.25">
      <c r="A591" s="127"/>
      <c r="B591" s="17"/>
      <c r="C591" s="17"/>
      <c r="D591" s="17"/>
      <c r="E591" s="17"/>
      <c r="F591" s="17"/>
      <c r="G591" s="17"/>
      <c r="H591" s="17"/>
      <c r="I591" s="17"/>
      <c r="J591" s="17"/>
      <c r="K591" s="17"/>
      <c r="L591" s="18"/>
      <c r="M591" s="17"/>
      <c r="N591" s="17"/>
      <c r="O591" s="17"/>
      <c r="P591" s="17"/>
      <c r="Q591" s="17"/>
      <c r="R591" s="17"/>
      <c r="S591" s="17"/>
      <c r="T591" s="17"/>
      <c r="U591" s="17"/>
      <c r="V591" s="17"/>
      <c r="W591" s="17"/>
      <c r="X591" s="17"/>
    </row>
    <row r="592" spans="1:24" x14ac:dyDescent="0.25">
      <c r="A592" s="127"/>
      <c r="B592" s="17"/>
      <c r="C592" s="17"/>
      <c r="D592" s="17"/>
      <c r="E592" s="17"/>
      <c r="F592" s="17"/>
      <c r="G592" s="17"/>
      <c r="H592" s="17"/>
      <c r="I592" s="17"/>
      <c r="J592" s="17"/>
      <c r="K592" s="17"/>
      <c r="L592" s="18"/>
      <c r="M592" s="17"/>
      <c r="N592" s="17"/>
      <c r="O592" s="17"/>
      <c r="P592" s="17"/>
      <c r="Q592" s="17"/>
      <c r="R592" s="17"/>
      <c r="S592" s="17"/>
      <c r="T592" s="17"/>
      <c r="U592" s="17"/>
      <c r="V592" s="17"/>
      <c r="W592" s="17"/>
      <c r="X592" s="17"/>
    </row>
    <row r="593" spans="1:24" x14ac:dyDescent="0.25">
      <c r="A593" s="127"/>
      <c r="B593" s="17"/>
      <c r="C593" s="17"/>
      <c r="D593" s="17"/>
      <c r="E593" s="17"/>
      <c r="F593" s="17"/>
      <c r="G593" s="17"/>
      <c r="H593" s="17"/>
      <c r="I593" s="17"/>
      <c r="J593" s="17"/>
      <c r="K593" s="17"/>
      <c r="L593" s="18"/>
      <c r="M593" s="17"/>
      <c r="N593" s="17"/>
      <c r="O593" s="17"/>
      <c r="P593" s="17"/>
      <c r="Q593" s="17"/>
      <c r="R593" s="17"/>
      <c r="S593" s="17"/>
      <c r="T593" s="17"/>
      <c r="U593" s="17"/>
      <c r="V593" s="17"/>
      <c r="W593" s="17"/>
      <c r="X593" s="17"/>
    </row>
    <row r="594" spans="1:24" x14ac:dyDescent="0.25">
      <c r="A594" s="127"/>
      <c r="B594" s="17"/>
      <c r="C594" s="17"/>
      <c r="D594" s="17"/>
      <c r="E594" s="17"/>
      <c r="F594" s="17"/>
      <c r="G594" s="17"/>
      <c r="H594" s="17"/>
      <c r="I594" s="17"/>
      <c r="J594" s="17"/>
      <c r="K594" s="17"/>
      <c r="L594" s="18"/>
      <c r="M594" s="17"/>
      <c r="N594" s="17"/>
      <c r="O594" s="17"/>
      <c r="P594" s="17"/>
      <c r="Q594" s="17"/>
      <c r="R594" s="17"/>
      <c r="S594" s="17"/>
      <c r="T594" s="17"/>
      <c r="U594" s="17"/>
      <c r="V594" s="17"/>
      <c r="W594" s="17"/>
      <c r="X594" s="17"/>
    </row>
    <row r="595" spans="1:24" x14ac:dyDescent="0.25">
      <c r="A595" s="127"/>
      <c r="B595" s="17"/>
      <c r="C595" s="17"/>
      <c r="D595" s="17"/>
      <c r="E595" s="17"/>
      <c r="F595" s="17"/>
      <c r="G595" s="17"/>
      <c r="H595" s="17"/>
      <c r="I595" s="17"/>
      <c r="J595" s="17"/>
      <c r="K595" s="17"/>
      <c r="L595" s="18"/>
      <c r="M595" s="17"/>
      <c r="N595" s="17"/>
      <c r="O595" s="17"/>
      <c r="P595" s="17"/>
      <c r="Q595" s="17"/>
      <c r="R595" s="17"/>
      <c r="S595" s="17"/>
      <c r="T595" s="17"/>
      <c r="U595" s="17"/>
      <c r="V595" s="17"/>
      <c r="W595" s="17"/>
      <c r="X595" s="17"/>
    </row>
    <row r="596" spans="1:24" x14ac:dyDescent="0.25">
      <c r="A596" s="127"/>
      <c r="B596" s="17"/>
      <c r="C596" s="17"/>
      <c r="D596" s="17"/>
      <c r="E596" s="17"/>
      <c r="F596" s="17"/>
      <c r="G596" s="17"/>
      <c r="H596" s="17"/>
      <c r="I596" s="17"/>
      <c r="J596" s="17"/>
      <c r="K596" s="17"/>
      <c r="L596" s="18"/>
      <c r="M596" s="17"/>
      <c r="N596" s="17"/>
      <c r="O596" s="17"/>
      <c r="P596" s="17"/>
      <c r="Q596" s="17"/>
      <c r="R596" s="17"/>
      <c r="S596" s="17"/>
      <c r="T596" s="17"/>
      <c r="U596" s="17"/>
      <c r="V596" s="17"/>
      <c r="W596" s="17"/>
      <c r="X596" s="17"/>
    </row>
    <row r="597" spans="1:24" x14ac:dyDescent="0.25">
      <c r="A597" s="127"/>
      <c r="B597" s="17"/>
      <c r="C597" s="17"/>
      <c r="D597" s="17"/>
      <c r="E597" s="17"/>
      <c r="F597" s="17"/>
      <c r="G597" s="17"/>
      <c r="H597" s="17"/>
      <c r="I597" s="17"/>
      <c r="J597" s="17"/>
      <c r="K597" s="17"/>
      <c r="L597" s="18"/>
      <c r="M597" s="17"/>
      <c r="N597" s="17"/>
      <c r="O597" s="17"/>
      <c r="P597" s="17"/>
      <c r="Q597" s="17"/>
      <c r="R597" s="17"/>
      <c r="S597" s="17"/>
      <c r="T597" s="17"/>
      <c r="U597" s="17"/>
      <c r="V597" s="17"/>
      <c r="W597" s="17"/>
      <c r="X597" s="17"/>
    </row>
    <row r="598" spans="1:24" x14ac:dyDescent="0.25">
      <c r="A598" s="127"/>
      <c r="B598" s="17"/>
      <c r="C598" s="17"/>
      <c r="D598" s="17"/>
      <c r="E598" s="17"/>
      <c r="F598" s="17"/>
      <c r="G598" s="17"/>
      <c r="H598" s="17"/>
      <c r="I598" s="17"/>
      <c r="J598" s="17"/>
      <c r="K598" s="17"/>
      <c r="L598" s="18"/>
      <c r="M598" s="17"/>
      <c r="N598" s="17"/>
      <c r="O598" s="17"/>
      <c r="P598" s="17"/>
      <c r="Q598" s="17"/>
      <c r="R598" s="17"/>
      <c r="S598" s="17"/>
      <c r="T598" s="17"/>
      <c r="U598" s="17"/>
      <c r="V598" s="17"/>
      <c r="W598" s="17"/>
      <c r="X598" s="17"/>
    </row>
    <row r="599" spans="1:24" x14ac:dyDescent="0.25">
      <c r="A599" s="127"/>
      <c r="B599" s="17"/>
      <c r="C599" s="17"/>
      <c r="D599" s="17"/>
      <c r="E599" s="17"/>
      <c r="F599" s="17"/>
      <c r="G599" s="17"/>
      <c r="H599" s="17"/>
      <c r="I599" s="17"/>
      <c r="J599" s="17"/>
      <c r="K599" s="17"/>
      <c r="L599" s="18"/>
      <c r="M599" s="17"/>
      <c r="N599" s="17"/>
      <c r="O599" s="17"/>
      <c r="P599" s="17"/>
      <c r="Q599" s="17"/>
      <c r="R599" s="17"/>
      <c r="S599" s="17"/>
      <c r="T599" s="17"/>
      <c r="U599" s="17"/>
      <c r="V599" s="17"/>
      <c r="W599" s="17"/>
      <c r="X599" s="17"/>
    </row>
    <row r="600" spans="1:24" x14ac:dyDescent="0.25">
      <c r="A600" s="127"/>
      <c r="B600" s="17"/>
      <c r="C600" s="17"/>
      <c r="D600" s="17"/>
      <c r="E600" s="17"/>
      <c r="F600" s="17"/>
      <c r="G600" s="17"/>
      <c r="H600" s="17"/>
      <c r="I600" s="17"/>
      <c r="J600" s="17"/>
      <c r="K600" s="17"/>
      <c r="L600" s="18"/>
      <c r="M600" s="17"/>
      <c r="N600" s="17"/>
      <c r="O600" s="17"/>
      <c r="P600" s="17"/>
      <c r="Q600" s="17"/>
      <c r="R600" s="17"/>
      <c r="S600" s="17"/>
      <c r="T600" s="17"/>
      <c r="U600" s="17"/>
      <c r="V600" s="17"/>
      <c r="W600" s="17"/>
      <c r="X600" s="17"/>
    </row>
    <row r="601" spans="1:24" x14ac:dyDescent="0.25">
      <c r="A601" s="127"/>
      <c r="B601" s="17"/>
      <c r="C601" s="17"/>
      <c r="D601" s="17"/>
      <c r="E601" s="17"/>
      <c r="F601" s="17"/>
      <c r="G601" s="17"/>
      <c r="H601" s="17"/>
      <c r="I601" s="17"/>
      <c r="J601" s="17"/>
      <c r="K601" s="17"/>
      <c r="L601" s="18"/>
      <c r="M601" s="17"/>
      <c r="N601" s="17"/>
      <c r="O601" s="17"/>
      <c r="P601" s="17"/>
      <c r="Q601" s="17"/>
      <c r="R601" s="17"/>
      <c r="S601" s="17"/>
      <c r="T601" s="17"/>
      <c r="U601" s="17"/>
      <c r="V601" s="17"/>
      <c r="W601" s="17"/>
      <c r="X601" s="17"/>
    </row>
    <row r="602" spans="1:24" x14ac:dyDescent="0.25">
      <c r="A602" s="127"/>
      <c r="B602" s="17"/>
      <c r="C602" s="17"/>
      <c r="D602" s="17"/>
      <c r="E602" s="17"/>
      <c r="F602" s="17"/>
      <c r="G602" s="17"/>
      <c r="H602" s="17"/>
      <c r="I602" s="17"/>
      <c r="J602" s="17"/>
      <c r="K602" s="17"/>
      <c r="L602" s="18"/>
      <c r="M602" s="17"/>
      <c r="N602" s="17"/>
      <c r="O602" s="17"/>
      <c r="P602" s="17"/>
      <c r="Q602" s="17"/>
      <c r="R602" s="17"/>
      <c r="S602" s="17"/>
      <c r="T602" s="17"/>
      <c r="U602" s="17"/>
      <c r="V602" s="17"/>
      <c r="W602" s="17"/>
      <c r="X602" s="17"/>
    </row>
    <row r="603" spans="1:24" x14ac:dyDescent="0.25">
      <c r="A603" s="127"/>
      <c r="B603" s="17"/>
      <c r="C603" s="17"/>
      <c r="D603" s="17"/>
      <c r="E603" s="17"/>
      <c r="F603" s="17"/>
      <c r="G603" s="17"/>
      <c r="H603" s="17"/>
      <c r="I603" s="17"/>
      <c r="J603" s="17"/>
      <c r="K603" s="17"/>
      <c r="L603" s="18"/>
      <c r="M603" s="17"/>
      <c r="N603" s="17"/>
      <c r="O603" s="17"/>
      <c r="P603" s="17"/>
      <c r="Q603" s="17"/>
      <c r="R603" s="17"/>
      <c r="S603" s="17"/>
      <c r="T603" s="17"/>
      <c r="U603" s="17"/>
      <c r="V603" s="17"/>
      <c r="W603" s="17"/>
      <c r="X603" s="17"/>
    </row>
    <row r="604" spans="1:24" x14ac:dyDescent="0.25">
      <c r="A604" s="127"/>
      <c r="B604" s="17"/>
      <c r="C604" s="17"/>
      <c r="D604" s="17"/>
      <c r="E604" s="17"/>
      <c r="F604" s="17"/>
      <c r="G604" s="17"/>
      <c r="H604" s="17"/>
      <c r="I604" s="17"/>
      <c r="J604" s="17"/>
      <c r="K604" s="17"/>
      <c r="L604" s="18"/>
      <c r="M604" s="17"/>
      <c r="N604" s="17"/>
      <c r="O604" s="17"/>
      <c r="P604" s="17"/>
      <c r="Q604" s="17"/>
      <c r="R604" s="17"/>
      <c r="S604" s="17"/>
      <c r="T604" s="17"/>
      <c r="U604" s="17"/>
      <c r="V604" s="17"/>
      <c r="W604" s="17"/>
      <c r="X604" s="17"/>
    </row>
    <row r="605" spans="1:24" x14ac:dyDescent="0.25">
      <c r="A605" s="127"/>
      <c r="B605" s="17"/>
      <c r="C605" s="17"/>
      <c r="D605" s="17"/>
      <c r="E605" s="17"/>
      <c r="F605" s="17"/>
      <c r="G605" s="17"/>
      <c r="H605" s="17"/>
      <c r="I605" s="17"/>
      <c r="J605" s="17"/>
      <c r="K605" s="17"/>
      <c r="L605" s="18"/>
      <c r="M605" s="17"/>
      <c r="N605" s="17"/>
      <c r="O605" s="17"/>
      <c r="P605" s="17"/>
      <c r="Q605" s="17"/>
      <c r="R605" s="17"/>
      <c r="S605" s="17"/>
      <c r="T605" s="17"/>
      <c r="U605" s="17"/>
      <c r="V605" s="17"/>
      <c r="W605" s="17"/>
      <c r="X605" s="17"/>
    </row>
    <row r="606" spans="1:24" x14ac:dyDescent="0.25">
      <c r="A606" s="127"/>
      <c r="B606" s="17"/>
      <c r="C606" s="17"/>
      <c r="D606" s="17"/>
      <c r="E606" s="17"/>
      <c r="F606" s="17"/>
      <c r="G606" s="17"/>
      <c r="H606" s="17"/>
      <c r="I606" s="17"/>
      <c r="J606" s="17"/>
      <c r="K606" s="17"/>
      <c r="L606" s="18"/>
      <c r="M606" s="17"/>
      <c r="N606" s="17"/>
      <c r="O606" s="17"/>
      <c r="P606" s="17"/>
      <c r="Q606" s="17"/>
      <c r="R606" s="17"/>
      <c r="S606" s="17"/>
      <c r="T606" s="17"/>
      <c r="U606" s="17"/>
      <c r="V606" s="17"/>
      <c r="W606" s="17"/>
      <c r="X606" s="17"/>
    </row>
    <row r="607" spans="1:24" x14ac:dyDescent="0.25">
      <c r="A607" s="127"/>
      <c r="B607" s="17"/>
      <c r="C607" s="17"/>
      <c r="D607" s="17"/>
      <c r="E607" s="17"/>
      <c r="F607" s="17"/>
      <c r="G607" s="17"/>
      <c r="H607" s="17"/>
      <c r="I607" s="17"/>
      <c r="J607" s="17"/>
      <c r="K607" s="17"/>
      <c r="L607" s="18"/>
      <c r="M607" s="17"/>
      <c r="N607" s="17"/>
      <c r="O607" s="17"/>
      <c r="P607" s="17"/>
      <c r="Q607" s="17"/>
      <c r="R607" s="17"/>
      <c r="S607" s="17"/>
      <c r="T607" s="17"/>
      <c r="U607" s="17"/>
      <c r="V607" s="17"/>
      <c r="W607" s="17"/>
      <c r="X607" s="17"/>
    </row>
    <row r="608" spans="1:24" x14ac:dyDescent="0.25">
      <c r="A608" s="127"/>
      <c r="B608" s="17"/>
      <c r="C608" s="17"/>
      <c r="D608" s="17"/>
      <c r="E608" s="17"/>
      <c r="F608" s="17"/>
      <c r="G608" s="17"/>
      <c r="H608" s="17"/>
      <c r="I608" s="17"/>
      <c r="J608" s="17"/>
      <c r="K608" s="17"/>
      <c r="L608" s="18"/>
      <c r="M608" s="17"/>
      <c r="N608" s="17"/>
      <c r="O608" s="17"/>
      <c r="P608" s="17"/>
      <c r="Q608" s="17"/>
      <c r="R608" s="17"/>
      <c r="S608" s="17"/>
      <c r="T608" s="17"/>
      <c r="U608" s="17"/>
      <c r="V608" s="17"/>
      <c r="W608" s="17"/>
      <c r="X608" s="17"/>
    </row>
    <row r="609" spans="1:24" x14ac:dyDescent="0.25">
      <c r="A609" s="127"/>
      <c r="B609" s="17"/>
      <c r="C609" s="17"/>
      <c r="D609" s="17"/>
      <c r="E609" s="17"/>
      <c r="F609" s="17"/>
      <c r="G609" s="17"/>
      <c r="H609" s="17"/>
      <c r="I609" s="17"/>
      <c r="J609" s="17"/>
      <c r="K609" s="17"/>
      <c r="L609" s="18"/>
      <c r="M609" s="17"/>
      <c r="N609" s="17"/>
      <c r="O609" s="17"/>
      <c r="P609" s="17"/>
      <c r="Q609" s="17"/>
      <c r="R609" s="17"/>
      <c r="S609" s="17"/>
      <c r="T609" s="17"/>
      <c r="U609" s="17"/>
      <c r="V609" s="17"/>
      <c r="W609" s="17"/>
      <c r="X609" s="17"/>
    </row>
    <row r="610" spans="1:24" x14ac:dyDescent="0.25">
      <c r="A610" s="127"/>
      <c r="B610" s="17"/>
      <c r="C610" s="17"/>
      <c r="D610" s="17"/>
      <c r="E610" s="17"/>
      <c r="F610" s="17"/>
      <c r="G610" s="17"/>
      <c r="H610" s="17"/>
      <c r="I610" s="17"/>
      <c r="J610" s="17"/>
      <c r="K610" s="17"/>
      <c r="L610" s="18"/>
      <c r="M610" s="17"/>
      <c r="N610" s="17"/>
      <c r="O610" s="17"/>
      <c r="P610" s="17"/>
      <c r="Q610" s="17"/>
      <c r="R610" s="17"/>
      <c r="S610" s="17"/>
      <c r="T610" s="17"/>
      <c r="U610" s="17"/>
      <c r="V610" s="17"/>
      <c r="W610" s="17"/>
      <c r="X610" s="17"/>
    </row>
    <row r="611" spans="1:24" x14ac:dyDescent="0.25">
      <c r="A611" s="127"/>
      <c r="B611" s="17"/>
      <c r="C611" s="17"/>
      <c r="D611" s="17"/>
      <c r="E611" s="17"/>
      <c r="F611" s="17"/>
      <c r="G611" s="17"/>
      <c r="H611" s="17"/>
      <c r="I611" s="17"/>
      <c r="J611" s="17"/>
      <c r="K611" s="17"/>
      <c r="L611" s="18"/>
      <c r="M611" s="17"/>
      <c r="N611" s="17"/>
      <c r="O611" s="17"/>
      <c r="P611" s="17"/>
      <c r="Q611" s="17"/>
      <c r="R611" s="17"/>
      <c r="S611" s="17"/>
      <c r="T611" s="17"/>
      <c r="U611" s="17"/>
      <c r="V611" s="17"/>
      <c r="W611" s="17"/>
      <c r="X611" s="17"/>
    </row>
    <row r="612" spans="1:24" x14ac:dyDescent="0.25">
      <c r="A612" s="127"/>
      <c r="B612" s="17"/>
      <c r="C612" s="17"/>
      <c r="D612" s="17"/>
      <c r="E612" s="17"/>
      <c r="F612" s="17"/>
      <c r="G612" s="17"/>
      <c r="H612" s="17"/>
      <c r="I612" s="17"/>
      <c r="J612" s="17"/>
      <c r="K612" s="17"/>
      <c r="L612" s="18"/>
      <c r="M612" s="17"/>
      <c r="N612" s="17"/>
      <c r="O612" s="17"/>
      <c r="P612" s="17"/>
      <c r="Q612" s="17"/>
      <c r="R612" s="17"/>
      <c r="S612" s="17"/>
      <c r="T612" s="17"/>
      <c r="U612" s="17"/>
      <c r="V612" s="17"/>
      <c r="W612" s="17"/>
      <c r="X612" s="17"/>
    </row>
    <row r="613" spans="1:24" x14ac:dyDescent="0.25">
      <c r="A613" s="127"/>
      <c r="B613" s="17"/>
      <c r="C613" s="17"/>
      <c r="D613" s="17"/>
      <c r="E613" s="17"/>
      <c r="F613" s="17"/>
      <c r="G613" s="17"/>
      <c r="H613" s="17"/>
      <c r="I613" s="17"/>
      <c r="J613" s="17"/>
      <c r="K613" s="17"/>
      <c r="L613" s="18"/>
      <c r="M613" s="17"/>
      <c r="N613" s="17"/>
      <c r="O613" s="17"/>
      <c r="P613" s="17"/>
      <c r="Q613" s="17"/>
      <c r="R613" s="17"/>
      <c r="S613" s="17"/>
      <c r="T613" s="17"/>
      <c r="U613" s="17"/>
      <c r="V613" s="17"/>
      <c r="W613" s="17"/>
      <c r="X613" s="17"/>
    </row>
    <row r="614" spans="1:24" x14ac:dyDescent="0.25">
      <c r="A614" s="127"/>
      <c r="B614" s="17"/>
      <c r="C614" s="17"/>
      <c r="D614" s="17"/>
      <c r="E614" s="17"/>
      <c r="F614" s="17"/>
      <c r="G614" s="17"/>
      <c r="H614" s="17"/>
      <c r="I614" s="17"/>
      <c r="J614" s="17"/>
      <c r="K614" s="17"/>
      <c r="L614" s="18"/>
      <c r="M614" s="17"/>
      <c r="N614" s="17"/>
      <c r="O614" s="17"/>
      <c r="P614" s="17"/>
      <c r="Q614" s="17"/>
      <c r="R614" s="17"/>
      <c r="S614" s="17"/>
      <c r="T614" s="17"/>
      <c r="U614" s="17"/>
      <c r="V614" s="17"/>
      <c r="W614" s="17"/>
      <c r="X614" s="17"/>
    </row>
    <row r="615" spans="1:24" x14ac:dyDescent="0.25">
      <c r="A615" s="127"/>
      <c r="B615" s="17"/>
      <c r="C615" s="17"/>
      <c r="D615" s="17"/>
      <c r="E615" s="17"/>
      <c r="F615" s="17"/>
      <c r="G615" s="17"/>
      <c r="H615" s="17"/>
      <c r="I615" s="17"/>
      <c r="J615" s="17"/>
      <c r="K615" s="17"/>
      <c r="L615" s="18"/>
      <c r="M615" s="17"/>
      <c r="N615" s="17"/>
      <c r="O615" s="17"/>
      <c r="P615" s="17"/>
      <c r="Q615" s="17"/>
      <c r="R615" s="17"/>
      <c r="S615" s="17"/>
      <c r="T615" s="17"/>
      <c r="U615" s="17"/>
      <c r="V615" s="17"/>
      <c r="W615" s="17"/>
      <c r="X615" s="17"/>
    </row>
    <row r="616" spans="1:24" x14ac:dyDescent="0.25">
      <c r="A616" s="127"/>
      <c r="B616" s="17"/>
      <c r="C616" s="17"/>
      <c r="D616" s="17"/>
      <c r="E616" s="17"/>
      <c r="F616" s="17"/>
      <c r="G616" s="17"/>
      <c r="H616" s="17"/>
      <c r="I616" s="17"/>
      <c r="J616" s="17"/>
      <c r="K616" s="17"/>
      <c r="L616" s="18"/>
      <c r="M616" s="17"/>
      <c r="N616" s="17"/>
      <c r="O616" s="17"/>
      <c r="P616" s="17"/>
      <c r="Q616" s="17"/>
      <c r="R616" s="17"/>
      <c r="S616" s="17"/>
      <c r="T616" s="17"/>
      <c r="U616" s="17"/>
      <c r="V616" s="17"/>
      <c r="W616" s="17"/>
      <c r="X616" s="17"/>
    </row>
    <row r="617" spans="1:24" x14ac:dyDescent="0.25">
      <c r="A617" s="127"/>
      <c r="B617" s="17"/>
      <c r="C617" s="17"/>
      <c r="D617" s="17"/>
      <c r="E617" s="17"/>
      <c r="F617" s="17"/>
      <c r="G617" s="17"/>
      <c r="H617" s="17"/>
      <c r="I617" s="17"/>
      <c r="J617" s="17"/>
      <c r="K617" s="17"/>
      <c r="L617" s="18"/>
      <c r="M617" s="17"/>
      <c r="N617" s="17"/>
      <c r="O617" s="17"/>
      <c r="P617" s="17"/>
      <c r="Q617" s="17"/>
      <c r="R617" s="17"/>
      <c r="S617" s="17"/>
      <c r="T617" s="17"/>
      <c r="U617" s="17"/>
      <c r="V617" s="17"/>
      <c r="W617" s="17"/>
      <c r="X617" s="17"/>
    </row>
    <row r="618" spans="1:24" x14ac:dyDescent="0.25">
      <c r="A618" s="127"/>
      <c r="B618" s="17"/>
      <c r="C618" s="17"/>
      <c r="D618" s="17"/>
      <c r="E618" s="17"/>
      <c r="F618" s="17"/>
      <c r="G618" s="17"/>
      <c r="H618" s="17"/>
      <c r="I618" s="17"/>
      <c r="J618" s="17"/>
      <c r="K618" s="17"/>
      <c r="L618" s="18"/>
      <c r="M618" s="17"/>
      <c r="N618" s="17"/>
      <c r="O618" s="17"/>
      <c r="P618" s="17"/>
      <c r="Q618" s="17"/>
      <c r="R618" s="17"/>
      <c r="S618" s="17"/>
      <c r="T618" s="17"/>
      <c r="U618" s="17"/>
      <c r="V618" s="17"/>
      <c r="W618" s="17"/>
      <c r="X618" s="17"/>
    </row>
    <row r="619" spans="1:24" x14ac:dyDescent="0.25">
      <c r="A619" s="127"/>
      <c r="B619" s="17"/>
      <c r="C619" s="17"/>
      <c r="D619" s="17"/>
      <c r="E619" s="17"/>
      <c r="F619" s="17"/>
      <c r="G619" s="17"/>
      <c r="H619" s="17"/>
      <c r="I619" s="17"/>
      <c r="J619" s="17"/>
      <c r="K619" s="17"/>
      <c r="L619" s="18"/>
      <c r="M619" s="17"/>
      <c r="N619" s="17"/>
      <c r="O619" s="17"/>
      <c r="P619" s="17"/>
      <c r="Q619" s="17"/>
      <c r="R619" s="17"/>
      <c r="S619" s="17"/>
      <c r="T619" s="17"/>
      <c r="U619" s="17"/>
      <c r="V619" s="17"/>
      <c r="W619" s="17"/>
      <c r="X619" s="17"/>
    </row>
    <row r="620" spans="1:24" x14ac:dyDescent="0.25">
      <c r="A620" s="127"/>
      <c r="B620" s="17"/>
      <c r="C620" s="17"/>
      <c r="D620" s="17"/>
      <c r="E620" s="17"/>
      <c r="F620" s="17"/>
      <c r="G620" s="17"/>
      <c r="H620" s="17"/>
      <c r="I620" s="17"/>
      <c r="J620" s="17"/>
      <c r="K620" s="17"/>
      <c r="L620" s="18"/>
      <c r="M620" s="17"/>
      <c r="N620" s="17"/>
      <c r="O620" s="17"/>
      <c r="P620" s="17"/>
      <c r="Q620" s="17"/>
      <c r="R620" s="17"/>
      <c r="S620" s="17"/>
      <c r="T620" s="17"/>
      <c r="U620" s="17"/>
      <c r="V620" s="17"/>
      <c r="W620" s="17"/>
      <c r="X620" s="17"/>
    </row>
    <row r="621" spans="1:24" x14ac:dyDescent="0.25">
      <c r="A621" s="127"/>
      <c r="B621" s="17"/>
      <c r="C621" s="17"/>
      <c r="D621" s="17"/>
      <c r="E621" s="17"/>
      <c r="F621" s="17"/>
      <c r="G621" s="17"/>
      <c r="H621" s="17"/>
      <c r="I621" s="17"/>
      <c r="J621" s="17"/>
      <c r="K621" s="17"/>
      <c r="L621" s="18"/>
      <c r="M621" s="17"/>
      <c r="N621" s="17"/>
      <c r="O621" s="17"/>
      <c r="P621" s="17"/>
      <c r="Q621" s="17"/>
      <c r="R621" s="17"/>
      <c r="S621" s="17"/>
      <c r="T621" s="17"/>
      <c r="U621" s="17"/>
      <c r="V621" s="17"/>
      <c r="W621" s="17"/>
      <c r="X621" s="17"/>
    </row>
    <row r="622" spans="1:24" x14ac:dyDescent="0.25">
      <c r="A622" s="127"/>
      <c r="B622" s="17"/>
      <c r="C622" s="17"/>
      <c r="D622" s="17"/>
      <c r="E622" s="17"/>
      <c r="F622" s="17"/>
      <c r="G622" s="17"/>
      <c r="H622" s="17"/>
      <c r="I622" s="17"/>
      <c r="J622" s="17"/>
      <c r="K622" s="17"/>
      <c r="L622" s="18"/>
      <c r="M622" s="17"/>
      <c r="N622" s="17"/>
      <c r="O622" s="17"/>
      <c r="P622" s="17"/>
      <c r="Q622" s="17"/>
      <c r="R622" s="17"/>
      <c r="S622" s="17"/>
      <c r="T622" s="17"/>
      <c r="U622" s="17"/>
      <c r="V622" s="17"/>
      <c r="W622" s="17"/>
      <c r="X622" s="17"/>
    </row>
    <row r="623" spans="1:24" x14ac:dyDescent="0.25">
      <c r="A623" s="127"/>
      <c r="B623" s="17"/>
      <c r="C623" s="17"/>
      <c r="D623" s="17"/>
      <c r="E623" s="17"/>
      <c r="F623" s="17"/>
      <c r="G623" s="17"/>
      <c r="H623" s="17"/>
      <c r="I623" s="17"/>
      <c r="J623" s="17"/>
      <c r="K623" s="17"/>
      <c r="L623" s="18"/>
      <c r="M623" s="17"/>
      <c r="N623" s="17"/>
      <c r="O623" s="17"/>
      <c r="P623" s="17"/>
      <c r="Q623" s="17"/>
      <c r="R623" s="17"/>
      <c r="S623" s="17"/>
      <c r="T623" s="17"/>
      <c r="U623" s="17"/>
      <c r="V623" s="17"/>
      <c r="W623" s="17"/>
      <c r="X623" s="17"/>
    </row>
    <row r="624" spans="1:24" x14ac:dyDescent="0.25">
      <c r="A624" s="127"/>
      <c r="B624" s="17"/>
      <c r="C624" s="17"/>
      <c r="D624" s="17"/>
      <c r="E624" s="17"/>
      <c r="F624" s="17"/>
      <c r="G624" s="17"/>
      <c r="H624" s="17"/>
      <c r="I624" s="17"/>
      <c r="J624" s="17"/>
      <c r="K624" s="17"/>
      <c r="L624" s="18"/>
      <c r="M624" s="17"/>
      <c r="N624" s="17"/>
      <c r="O624" s="17"/>
      <c r="P624" s="17"/>
      <c r="Q624" s="17"/>
      <c r="R624" s="17"/>
      <c r="S624" s="17"/>
      <c r="T624" s="17"/>
      <c r="U624" s="17"/>
      <c r="V624" s="17"/>
      <c r="W624" s="17"/>
      <c r="X624" s="17"/>
    </row>
    <row r="625" spans="1:24" x14ac:dyDescent="0.25">
      <c r="A625" s="127"/>
      <c r="B625" s="17"/>
      <c r="C625" s="17"/>
      <c r="D625" s="17"/>
      <c r="E625" s="17"/>
      <c r="F625" s="17"/>
      <c r="G625" s="17"/>
      <c r="H625" s="17"/>
      <c r="I625" s="17"/>
      <c r="J625" s="17"/>
      <c r="K625" s="17"/>
      <c r="L625" s="18"/>
      <c r="M625" s="17"/>
      <c r="N625" s="17"/>
      <c r="O625" s="17"/>
      <c r="P625" s="17"/>
      <c r="Q625" s="17"/>
      <c r="R625" s="17"/>
      <c r="S625" s="17"/>
      <c r="T625" s="17"/>
      <c r="U625" s="17"/>
      <c r="V625" s="17"/>
      <c r="W625" s="17"/>
      <c r="X625" s="17"/>
    </row>
    <row r="626" spans="1:24" x14ac:dyDescent="0.25">
      <c r="A626" s="127"/>
      <c r="B626" s="17"/>
      <c r="C626" s="17"/>
      <c r="D626" s="17"/>
      <c r="E626" s="17"/>
      <c r="F626" s="17"/>
      <c r="G626" s="17"/>
      <c r="H626" s="17"/>
      <c r="I626" s="17"/>
      <c r="J626" s="17"/>
      <c r="K626" s="17"/>
      <c r="L626" s="18"/>
      <c r="M626" s="17"/>
      <c r="N626" s="17"/>
      <c r="O626" s="17"/>
      <c r="P626" s="17"/>
      <c r="Q626" s="17"/>
      <c r="R626" s="17"/>
      <c r="S626" s="17"/>
      <c r="T626" s="17"/>
      <c r="U626" s="17"/>
      <c r="V626" s="17"/>
      <c r="W626" s="17"/>
      <c r="X626" s="17"/>
    </row>
    <row r="627" spans="1:24" x14ac:dyDescent="0.25">
      <c r="A627" s="127"/>
      <c r="B627" s="17"/>
      <c r="C627" s="17"/>
      <c r="D627" s="17"/>
      <c r="E627" s="17"/>
      <c r="F627" s="17"/>
      <c r="G627" s="17"/>
      <c r="H627" s="17"/>
      <c r="I627" s="17"/>
      <c r="J627" s="17"/>
      <c r="K627" s="17"/>
      <c r="L627" s="18"/>
      <c r="M627" s="17"/>
      <c r="N627" s="17"/>
      <c r="O627" s="17"/>
      <c r="P627" s="17"/>
      <c r="Q627" s="17"/>
      <c r="R627" s="17"/>
      <c r="S627" s="17"/>
      <c r="T627" s="17"/>
      <c r="U627" s="17"/>
      <c r="V627" s="17"/>
      <c r="W627" s="17"/>
      <c r="X627" s="17"/>
    </row>
    <row r="628" spans="1:24" x14ac:dyDescent="0.25">
      <c r="A628" s="127"/>
      <c r="B628" s="17"/>
      <c r="C628" s="17"/>
      <c r="D628" s="17"/>
      <c r="E628" s="17"/>
      <c r="F628" s="17"/>
      <c r="G628" s="17"/>
      <c r="H628" s="17"/>
      <c r="I628" s="17"/>
      <c r="J628" s="17"/>
      <c r="K628" s="17"/>
      <c r="L628" s="18"/>
      <c r="M628" s="17"/>
      <c r="N628" s="17"/>
      <c r="O628" s="17"/>
      <c r="P628" s="17"/>
      <c r="Q628" s="17"/>
      <c r="R628" s="17"/>
      <c r="S628" s="17"/>
      <c r="T628" s="17"/>
      <c r="U628" s="17"/>
      <c r="V628" s="17"/>
      <c r="W628" s="17"/>
      <c r="X628" s="17"/>
    </row>
    <row r="629" spans="1:24" x14ac:dyDescent="0.25">
      <c r="A629" s="127"/>
      <c r="B629" s="17"/>
      <c r="C629" s="17"/>
      <c r="D629" s="17"/>
      <c r="E629" s="17"/>
      <c r="F629" s="17"/>
      <c r="G629" s="17"/>
      <c r="H629" s="17"/>
      <c r="I629" s="17"/>
      <c r="J629" s="17"/>
      <c r="K629" s="17"/>
      <c r="L629" s="18"/>
      <c r="M629" s="17"/>
      <c r="N629" s="17"/>
      <c r="O629" s="17"/>
      <c r="P629" s="17"/>
      <c r="Q629" s="17"/>
      <c r="R629" s="17"/>
      <c r="S629" s="17"/>
      <c r="T629" s="17"/>
      <c r="U629" s="17"/>
      <c r="V629" s="17"/>
      <c r="W629" s="17"/>
      <c r="X629" s="17"/>
    </row>
    <row r="630" spans="1:24" x14ac:dyDescent="0.25">
      <c r="A630" s="127"/>
      <c r="B630" s="17"/>
      <c r="C630" s="17"/>
      <c r="D630" s="17"/>
      <c r="E630" s="17"/>
      <c r="F630" s="17"/>
      <c r="G630" s="17"/>
      <c r="H630" s="17"/>
      <c r="I630" s="17"/>
      <c r="J630" s="17"/>
      <c r="K630" s="17"/>
      <c r="L630" s="18"/>
      <c r="M630" s="17"/>
      <c r="N630" s="17"/>
      <c r="O630" s="17"/>
      <c r="P630" s="17"/>
      <c r="Q630" s="17"/>
      <c r="R630" s="17"/>
      <c r="S630" s="17"/>
      <c r="T630" s="17"/>
      <c r="U630" s="17"/>
      <c r="V630" s="17"/>
      <c r="W630" s="17"/>
      <c r="X630" s="17"/>
    </row>
    <row r="631" spans="1:24" x14ac:dyDescent="0.25">
      <c r="A631" s="127"/>
      <c r="B631" s="17"/>
      <c r="C631" s="17"/>
      <c r="D631" s="17"/>
      <c r="E631" s="17"/>
      <c r="F631" s="17"/>
      <c r="G631" s="17"/>
      <c r="H631" s="17"/>
      <c r="I631" s="17"/>
      <c r="J631" s="17"/>
      <c r="K631" s="17"/>
      <c r="L631" s="18"/>
      <c r="M631" s="17"/>
      <c r="N631" s="17"/>
      <c r="O631" s="17"/>
      <c r="P631" s="17"/>
      <c r="Q631" s="17"/>
      <c r="R631" s="17"/>
      <c r="S631" s="17"/>
      <c r="T631" s="17"/>
      <c r="U631" s="17"/>
      <c r="V631" s="17"/>
      <c r="W631" s="17"/>
      <c r="X631" s="17"/>
    </row>
    <row r="632" spans="1:24" x14ac:dyDescent="0.25">
      <c r="A632" s="127"/>
      <c r="B632" s="17"/>
      <c r="C632" s="17"/>
      <c r="D632" s="17"/>
      <c r="E632" s="17"/>
      <c r="F632" s="17"/>
      <c r="G632" s="17"/>
      <c r="H632" s="17"/>
      <c r="I632" s="17"/>
      <c r="J632" s="17"/>
      <c r="K632" s="17"/>
      <c r="L632" s="18"/>
      <c r="M632" s="17"/>
      <c r="N632" s="17"/>
      <c r="O632" s="17"/>
      <c r="P632" s="17"/>
      <c r="Q632" s="17"/>
      <c r="R632" s="17"/>
      <c r="S632" s="17"/>
      <c r="T632" s="17"/>
      <c r="U632" s="17"/>
      <c r="V632" s="17"/>
      <c r="W632" s="17"/>
      <c r="X632" s="17"/>
    </row>
    <row r="633" spans="1:24" x14ac:dyDescent="0.25">
      <c r="A633" s="127"/>
      <c r="B633" s="17"/>
      <c r="C633" s="17"/>
      <c r="D633" s="17"/>
      <c r="E633" s="17"/>
      <c r="F633" s="17"/>
      <c r="G633" s="17"/>
      <c r="H633" s="17"/>
      <c r="I633" s="17"/>
      <c r="J633" s="17"/>
      <c r="K633" s="17"/>
      <c r="L633" s="18"/>
      <c r="M633" s="17"/>
      <c r="N633" s="17"/>
      <c r="O633" s="17"/>
      <c r="P633" s="17"/>
      <c r="Q633" s="17"/>
      <c r="R633" s="17"/>
      <c r="S633" s="17"/>
      <c r="T633" s="17"/>
      <c r="U633" s="17"/>
      <c r="V633" s="17"/>
      <c r="W633" s="17"/>
      <c r="X633" s="17"/>
    </row>
    <row r="634" spans="1:24" x14ac:dyDescent="0.25">
      <c r="A634" s="127"/>
      <c r="B634" s="17"/>
      <c r="C634" s="17"/>
      <c r="D634" s="17"/>
      <c r="E634" s="17"/>
      <c r="F634" s="17"/>
      <c r="G634" s="17"/>
      <c r="H634" s="17"/>
      <c r="I634" s="17"/>
      <c r="J634" s="17"/>
      <c r="K634" s="17"/>
      <c r="L634" s="18"/>
      <c r="M634" s="17"/>
      <c r="N634" s="17"/>
      <c r="O634" s="17"/>
      <c r="P634" s="17"/>
      <c r="Q634" s="17"/>
      <c r="R634" s="17"/>
      <c r="S634" s="17"/>
      <c r="T634" s="17"/>
      <c r="U634" s="17"/>
      <c r="V634" s="17"/>
      <c r="W634" s="17"/>
      <c r="X634" s="17"/>
    </row>
    <row r="635" spans="1:24" x14ac:dyDescent="0.25">
      <c r="A635" s="127"/>
      <c r="B635" s="17"/>
      <c r="C635" s="17"/>
      <c r="D635" s="17"/>
      <c r="E635" s="17"/>
      <c r="F635" s="17"/>
      <c r="G635" s="17"/>
      <c r="H635" s="17"/>
      <c r="I635" s="17"/>
      <c r="J635" s="17"/>
      <c r="K635" s="17"/>
      <c r="L635" s="18"/>
      <c r="M635" s="17"/>
      <c r="N635" s="17"/>
      <c r="O635" s="17"/>
      <c r="P635" s="17"/>
      <c r="Q635" s="17"/>
      <c r="R635" s="17"/>
      <c r="S635" s="17"/>
      <c r="T635" s="17"/>
      <c r="U635" s="17"/>
      <c r="V635" s="17"/>
      <c r="W635" s="17"/>
      <c r="X635" s="17"/>
    </row>
    <row r="636" spans="1:24" x14ac:dyDescent="0.25">
      <c r="A636" s="127"/>
      <c r="B636" s="17"/>
      <c r="C636" s="17"/>
      <c r="D636" s="17"/>
      <c r="E636" s="17"/>
      <c r="F636" s="17"/>
      <c r="G636" s="17"/>
      <c r="H636" s="17"/>
      <c r="I636" s="17"/>
      <c r="J636" s="17"/>
      <c r="K636" s="17"/>
      <c r="L636" s="18"/>
      <c r="M636" s="17"/>
      <c r="N636" s="17"/>
      <c r="O636" s="17"/>
      <c r="P636" s="17"/>
      <c r="Q636" s="17"/>
      <c r="R636" s="17"/>
      <c r="S636" s="17"/>
      <c r="T636" s="17"/>
      <c r="U636" s="17"/>
      <c r="V636" s="17"/>
      <c r="W636" s="17"/>
      <c r="X636" s="17"/>
    </row>
    <row r="637" spans="1:24" x14ac:dyDescent="0.25">
      <c r="A637" s="127"/>
      <c r="B637" s="17"/>
      <c r="C637" s="17"/>
      <c r="D637" s="17"/>
      <c r="E637" s="17"/>
      <c r="F637" s="17"/>
      <c r="G637" s="17"/>
      <c r="H637" s="17"/>
      <c r="I637" s="17"/>
      <c r="J637" s="17"/>
      <c r="K637" s="17"/>
      <c r="L637" s="18"/>
      <c r="M637" s="17"/>
      <c r="N637" s="17"/>
      <c r="O637" s="17"/>
      <c r="P637" s="17"/>
      <c r="Q637" s="17"/>
      <c r="R637" s="17"/>
      <c r="S637" s="17"/>
      <c r="T637" s="17"/>
      <c r="U637" s="17"/>
      <c r="V637" s="17"/>
      <c r="W637" s="17"/>
      <c r="X637" s="17"/>
    </row>
    <row r="638" spans="1:24" x14ac:dyDescent="0.25">
      <c r="A638" s="127"/>
      <c r="B638" s="17"/>
      <c r="C638" s="17"/>
      <c r="D638" s="17"/>
      <c r="E638" s="17"/>
      <c r="F638" s="17"/>
      <c r="G638" s="17"/>
      <c r="H638" s="17"/>
      <c r="I638" s="17"/>
      <c r="J638" s="17"/>
      <c r="K638" s="17"/>
      <c r="L638" s="18"/>
      <c r="M638" s="17"/>
      <c r="N638" s="17"/>
      <c r="O638" s="17"/>
      <c r="P638" s="17"/>
      <c r="Q638" s="17"/>
      <c r="R638" s="17"/>
      <c r="S638" s="17"/>
      <c r="T638" s="17"/>
      <c r="U638" s="17"/>
      <c r="V638" s="17"/>
      <c r="W638" s="17"/>
      <c r="X638" s="17"/>
    </row>
    <row r="639" spans="1:24" x14ac:dyDescent="0.25">
      <c r="A639" s="127"/>
      <c r="B639" s="17"/>
      <c r="C639" s="17"/>
      <c r="D639" s="17"/>
      <c r="E639" s="17"/>
      <c r="F639" s="17"/>
      <c r="G639" s="17"/>
      <c r="H639" s="17"/>
      <c r="I639" s="17"/>
      <c r="J639" s="17"/>
      <c r="K639" s="17"/>
      <c r="L639" s="18"/>
      <c r="M639" s="17"/>
      <c r="N639" s="17"/>
      <c r="O639" s="17"/>
      <c r="P639" s="17"/>
      <c r="Q639" s="17"/>
      <c r="R639" s="17"/>
      <c r="S639" s="17"/>
      <c r="T639" s="17"/>
      <c r="U639" s="17"/>
      <c r="V639" s="17"/>
      <c r="W639" s="17"/>
      <c r="X639" s="17"/>
    </row>
    <row r="640" spans="1:24" x14ac:dyDescent="0.25">
      <c r="A640" s="127"/>
      <c r="B640" s="17"/>
      <c r="C640" s="17"/>
      <c r="D640" s="17"/>
      <c r="E640" s="17"/>
      <c r="F640" s="17"/>
      <c r="G640" s="17"/>
      <c r="H640" s="17"/>
      <c r="I640" s="17"/>
      <c r="J640" s="17"/>
      <c r="K640" s="17"/>
      <c r="L640" s="18"/>
      <c r="M640" s="17"/>
      <c r="N640" s="17"/>
      <c r="O640" s="17"/>
      <c r="P640" s="17"/>
      <c r="Q640" s="17"/>
      <c r="R640" s="17"/>
      <c r="S640" s="17"/>
      <c r="T640" s="17"/>
      <c r="U640" s="17"/>
      <c r="V640" s="17"/>
      <c r="W640" s="17"/>
      <c r="X640" s="17"/>
    </row>
    <row r="641" spans="1:24" x14ac:dyDescent="0.25">
      <c r="A641" s="127"/>
      <c r="B641" s="17"/>
      <c r="C641" s="17"/>
      <c r="D641" s="17"/>
      <c r="E641" s="17"/>
      <c r="F641" s="17"/>
      <c r="G641" s="17"/>
      <c r="H641" s="17"/>
      <c r="I641" s="17"/>
      <c r="J641" s="17"/>
      <c r="K641" s="17"/>
      <c r="L641" s="18"/>
      <c r="M641" s="17"/>
      <c r="N641" s="17"/>
      <c r="O641" s="17"/>
      <c r="P641" s="17"/>
      <c r="Q641" s="17"/>
      <c r="R641" s="17"/>
      <c r="S641" s="17"/>
      <c r="T641" s="17"/>
      <c r="U641" s="17"/>
      <c r="V641" s="17"/>
      <c r="W641" s="17"/>
      <c r="X641" s="17"/>
    </row>
    <row r="642" spans="1:24" x14ac:dyDescent="0.25">
      <c r="A642" s="127"/>
      <c r="B642" s="17"/>
      <c r="C642" s="17"/>
      <c r="D642" s="17"/>
      <c r="E642" s="17"/>
      <c r="F642" s="17"/>
      <c r="G642" s="17"/>
      <c r="H642" s="17"/>
      <c r="I642" s="17"/>
      <c r="J642" s="17"/>
      <c r="K642" s="17"/>
      <c r="L642" s="18"/>
      <c r="M642" s="17"/>
      <c r="N642" s="17"/>
      <c r="O642" s="17"/>
      <c r="P642" s="17"/>
      <c r="Q642" s="17"/>
      <c r="R642" s="17"/>
      <c r="S642" s="17"/>
      <c r="T642" s="17"/>
      <c r="U642" s="17"/>
      <c r="V642" s="17"/>
      <c r="W642" s="17"/>
      <c r="X642" s="17"/>
    </row>
    <row r="643" spans="1:24" x14ac:dyDescent="0.25">
      <c r="A643" s="127"/>
      <c r="B643" s="17"/>
      <c r="C643" s="17"/>
      <c r="D643" s="17"/>
      <c r="E643" s="17"/>
      <c r="F643" s="17"/>
      <c r="G643" s="17"/>
      <c r="H643" s="17"/>
      <c r="I643" s="17"/>
      <c r="J643" s="17"/>
      <c r="K643" s="17"/>
      <c r="L643" s="18"/>
      <c r="M643" s="17"/>
      <c r="N643" s="17"/>
      <c r="O643" s="17"/>
      <c r="P643" s="17"/>
      <c r="Q643" s="17"/>
      <c r="R643" s="17"/>
      <c r="S643" s="17"/>
      <c r="T643" s="17"/>
      <c r="U643" s="17"/>
      <c r="V643" s="17"/>
      <c r="W643" s="17"/>
      <c r="X643" s="17"/>
    </row>
    <row r="644" spans="1:24" x14ac:dyDescent="0.25">
      <c r="A644" s="127"/>
      <c r="B644" s="17"/>
      <c r="C644" s="17"/>
      <c r="D644" s="17"/>
      <c r="E644" s="17"/>
      <c r="F644" s="17"/>
      <c r="G644" s="17"/>
      <c r="H644" s="17"/>
      <c r="I644" s="17"/>
      <c r="J644" s="17"/>
      <c r="K644" s="17"/>
      <c r="L644" s="18"/>
      <c r="M644" s="17"/>
      <c r="N644" s="17"/>
      <c r="O644" s="17"/>
      <c r="P644" s="17"/>
      <c r="Q644" s="17"/>
      <c r="R644" s="17"/>
      <c r="S644" s="17"/>
      <c r="T644" s="17"/>
      <c r="U644" s="17"/>
      <c r="V644" s="17"/>
      <c r="W644" s="17"/>
      <c r="X644" s="17"/>
    </row>
    <row r="645" spans="1:24" x14ac:dyDescent="0.25">
      <c r="A645" s="127"/>
      <c r="B645" s="17"/>
      <c r="C645" s="17"/>
      <c r="D645" s="17"/>
      <c r="E645" s="17"/>
      <c r="F645" s="17"/>
      <c r="G645" s="17"/>
      <c r="H645" s="17"/>
      <c r="I645" s="17"/>
      <c r="J645" s="17"/>
      <c r="K645" s="17"/>
      <c r="L645" s="18"/>
      <c r="M645" s="17"/>
      <c r="N645" s="17"/>
      <c r="O645" s="17"/>
      <c r="P645" s="17"/>
      <c r="Q645" s="17"/>
      <c r="R645" s="17"/>
      <c r="S645" s="17"/>
      <c r="T645" s="17"/>
      <c r="U645" s="17"/>
      <c r="V645" s="17"/>
      <c r="W645" s="17"/>
      <c r="X645" s="17"/>
    </row>
    <row r="646" spans="1:24" x14ac:dyDescent="0.25">
      <c r="A646" s="127"/>
      <c r="B646" s="17"/>
      <c r="C646" s="17"/>
      <c r="D646" s="17"/>
      <c r="E646" s="17"/>
      <c r="F646" s="17"/>
      <c r="G646" s="17"/>
      <c r="H646" s="17"/>
      <c r="I646" s="17"/>
      <c r="J646" s="17"/>
      <c r="K646" s="17"/>
      <c r="L646" s="18"/>
      <c r="M646" s="17"/>
      <c r="N646" s="17"/>
      <c r="O646" s="17"/>
      <c r="P646" s="17"/>
      <c r="Q646" s="17"/>
      <c r="R646" s="17"/>
      <c r="S646" s="17"/>
      <c r="T646" s="17"/>
      <c r="U646" s="17"/>
      <c r="V646" s="17"/>
      <c r="W646" s="17"/>
      <c r="X646" s="17"/>
    </row>
    <row r="647" spans="1:24" x14ac:dyDescent="0.25">
      <c r="A647" s="127"/>
      <c r="B647" s="17"/>
      <c r="C647" s="17"/>
      <c r="D647" s="17"/>
      <c r="E647" s="17"/>
      <c r="F647" s="17"/>
      <c r="G647" s="17"/>
      <c r="H647" s="17"/>
      <c r="I647" s="17"/>
      <c r="J647" s="17"/>
      <c r="K647" s="17"/>
      <c r="L647" s="18"/>
      <c r="M647" s="17"/>
      <c r="N647" s="17"/>
      <c r="O647" s="17"/>
      <c r="P647" s="17"/>
      <c r="Q647" s="17"/>
      <c r="R647" s="17"/>
      <c r="S647" s="17"/>
      <c r="T647" s="17"/>
      <c r="U647" s="17"/>
      <c r="V647" s="17"/>
      <c r="W647" s="17"/>
      <c r="X647" s="17"/>
    </row>
    <row r="648" spans="1:24" x14ac:dyDescent="0.25">
      <c r="A648" s="127"/>
      <c r="B648" s="17"/>
      <c r="C648" s="17"/>
      <c r="D648" s="17"/>
      <c r="E648" s="17"/>
      <c r="F648" s="17"/>
      <c r="G648" s="17"/>
      <c r="H648" s="17"/>
      <c r="I648" s="17"/>
      <c r="J648" s="17"/>
      <c r="K648" s="17"/>
      <c r="L648" s="18"/>
      <c r="M648" s="17"/>
      <c r="N648" s="17"/>
      <c r="O648" s="17"/>
      <c r="P648" s="17"/>
      <c r="Q648" s="17"/>
      <c r="R648" s="17"/>
      <c r="S648" s="17"/>
      <c r="T648" s="17"/>
      <c r="U648" s="17"/>
      <c r="V648" s="17"/>
      <c r="W648" s="17"/>
      <c r="X648" s="17"/>
    </row>
    <row r="649" spans="1:24" x14ac:dyDescent="0.25">
      <c r="A649" s="127"/>
      <c r="B649" s="17"/>
      <c r="C649" s="17"/>
      <c r="D649" s="17"/>
      <c r="E649" s="17"/>
      <c r="F649" s="17"/>
      <c r="G649" s="17"/>
      <c r="H649" s="17"/>
      <c r="I649" s="17"/>
      <c r="J649" s="17"/>
      <c r="K649" s="17"/>
      <c r="L649" s="18"/>
      <c r="M649" s="17"/>
      <c r="N649" s="17"/>
      <c r="O649" s="17"/>
      <c r="P649" s="17"/>
      <c r="Q649" s="17"/>
      <c r="R649" s="17"/>
      <c r="S649" s="17"/>
      <c r="T649" s="17"/>
      <c r="U649" s="17"/>
      <c r="V649" s="17"/>
      <c r="W649" s="17"/>
      <c r="X649" s="17"/>
    </row>
    <row r="650" spans="1:24" x14ac:dyDescent="0.25">
      <c r="A650" s="127"/>
      <c r="B650" s="17"/>
      <c r="C650" s="17"/>
      <c r="D650" s="17"/>
      <c r="E650" s="17"/>
      <c r="F650" s="17"/>
      <c r="G650" s="17"/>
      <c r="H650" s="17"/>
      <c r="I650" s="17"/>
      <c r="J650" s="17"/>
      <c r="K650" s="17"/>
      <c r="L650" s="18"/>
      <c r="M650" s="17"/>
      <c r="N650" s="17"/>
      <c r="O650" s="17"/>
      <c r="P650" s="17"/>
      <c r="Q650" s="17"/>
      <c r="R650" s="17"/>
      <c r="S650" s="17"/>
      <c r="T650" s="17"/>
      <c r="U650" s="17"/>
      <c r="V650" s="17"/>
      <c r="W650" s="17"/>
      <c r="X650" s="17"/>
    </row>
    <row r="651" spans="1:24" x14ac:dyDescent="0.25">
      <c r="A651" s="127"/>
      <c r="B651" s="17"/>
      <c r="C651" s="17"/>
      <c r="D651" s="17"/>
      <c r="E651" s="17"/>
      <c r="F651" s="17"/>
      <c r="G651" s="17"/>
      <c r="H651" s="17"/>
      <c r="I651" s="17"/>
      <c r="J651" s="17"/>
      <c r="K651" s="17"/>
      <c r="L651" s="18"/>
      <c r="M651" s="17"/>
      <c r="N651" s="17"/>
      <c r="O651" s="17"/>
      <c r="P651" s="17"/>
      <c r="Q651" s="17"/>
      <c r="R651" s="17"/>
      <c r="S651" s="17"/>
      <c r="T651" s="17"/>
      <c r="U651" s="17"/>
      <c r="V651" s="17"/>
      <c r="W651" s="17"/>
      <c r="X651" s="17"/>
    </row>
    <row r="652" spans="1:24" x14ac:dyDescent="0.25">
      <c r="A652" s="127"/>
      <c r="B652" s="17"/>
      <c r="C652" s="17"/>
      <c r="D652" s="17"/>
      <c r="E652" s="17"/>
      <c r="F652" s="17"/>
      <c r="G652" s="17"/>
      <c r="H652" s="17"/>
      <c r="I652" s="17"/>
      <c r="J652" s="17"/>
      <c r="K652" s="17"/>
      <c r="L652" s="18"/>
      <c r="M652" s="17"/>
      <c r="N652" s="17"/>
      <c r="O652" s="17"/>
      <c r="P652" s="17"/>
      <c r="Q652" s="17"/>
      <c r="R652" s="17"/>
      <c r="S652" s="17"/>
      <c r="T652" s="17"/>
      <c r="U652" s="17"/>
      <c r="V652" s="17"/>
      <c r="W652" s="17"/>
      <c r="X652" s="17"/>
    </row>
    <row r="653" spans="1:24" x14ac:dyDescent="0.25">
      <c r="A653" s="127"/>
      <c r="B653" s="17"/>
      <c r="C653" s="17"/>
      <c r="D653" s="17"/>
      <c r="E653" s="17"/>
      <c r="F653" s="17"/>
      <c r="G653" s="17"/>
      <c r="H653" s="17"/>
      <c r="I653" s="17"/>
      <c r="J653" s="17"/>
      <c r="K653" s="17"/>
      <c r="L653" s="18"/>
      <c r="M653" s="17"/>
      <c r="N653" s="17"/>
      <c r="O653" s="17"/>
      <c r="P653" s="17"/>
      <c r="Q653" s="17"/>
      <c r="R653" s="17"/>
      <c r="S653" s="17"/>
      <c r="T653" s="17"/>
      <c r="U653" s="17"/>
      <c r="V653" s="17"/>
      <c r="W653" s="17"/>
      <c r="X653" s="17"/>
    </row>
    <row r="654" spans="1:24" x14ac:dyDescent="0.25">
      <c r="A654" s="127"/>
      <c r="B654" s="17"/>
      <c r="C654" s="17"/>
      <c r="D654" s="17"/>
      <c r="E654" s="17"/>
      <c r="F654" s="17"/>
      <c r="G654" s="17"/>
      <c r="H654" s="17"/>
      <c r="I654" s="17"/>
      <c r="J654" s="17"/>
      <c r="K654" s="17"/>
      <c r="L654" s="18"/>
      <c r="M654" s="17"/>
      <c r="N654" s="17"/>
      <c r="O654" s="17"/>
      <c r="P654" s="17"/>
      <c r="Q654" s="17"/>
      <c r="R654" s="17"/>
      <c r="S654" s="17"/>
      <c r="T654" s="17"/>
      <c r="U654" s="17"/>
      <c r="V654" s="17"/>
      <c r="W654" s="17"/>
      <c r="X654" s="17"/>
    </row>
    <row r="655" spans="1:24" x14ac:dyDescent="0.25">
      <c r="A655" s="127"/>
      <c r="B655" s="17"/>
      <c r="C655" s="17"/>
      <c r="D655" s="17"/>
      <c r="E655" s="17"/>
      <c r="F655" s="17"/>
      <c r="G655" s="17"/>
      <c r="H655" s="17"/>
      <c r="I655" s="17"/>
      <c r="J655" s="17"/>
      <c r="K655" s="17"/>
      <c r="L655" s="18"/>
      <c r="M655" s="17"/>
      <c r="N655" s="17"/>
      <c r="O655" s="17"/>
      <c r="P655" s="17"/>
      <c r="Q655" s="17"/>
      <c r="R655" s="17"/>
      <c r="S655" s="17"/>
      <c r="T655" s="17"/>
      <c r="U655" s="17"/>
      <c r="V655" s="17"/>
      <c r="W655" s="17"/>
      <c r="X655" s="17"/>
    </row>
    <row r="656" spans="1:24" x14ac:dyDescent="0.25">
      <c r="A656" s="127"/>
      <c r="B656" s="17"/>
      <c r="C656" s="17"/>
      <c r="D656" s="17"/>
      <c r="E656" s="17"/>
      <c r="F656" s="17"/>
      <c r="G656" s="17"/>
      <c r="H656" s="17"/>
      <c r="I656" s="17"/>
      <c r="J656" s="17"/>
      <c r="K656" s="17"/>
      <c r="L656" s="18"/>
      <c r="M656" s="17"/>
      <c r="N656" s="17"/>
      <c r="O656" s="17"/>
      <c r="P656" s="17"/>
      <c r="Q656" s="17"/>
      <c r="R656" s="17"/>
      <c r="S656" s="17"/>
      <c r="T656" s="17"/>
      <c r="U656" s="17"/>
      <c r="V656" s="17"/>
      <c r="W656" s="17"/>
      <c r="X656" s="17"/>
    </row>
    <row r="657" spans="1:24" x14ac:dyDescent="0.25">
      <c r="A657" s="127"/>
      <c r="B657" s="17"/>
      <c r="C657" s="17"/>
      <c r="D657" s="17"/>
      <c r="E657" s="17"/>
      <c r="F657" s="17"/>
      <c r="G657" s="17"/>
      <c r="H657" s="17"/>
      <c r="I657" s="17"/>
      <c r="J657" s="17"/>
      <c r="K657" s="17"/>
      <c r="L657" s="18"/>
      <c r="M657" s="17"/>
      <c r="N657" s="17"/>
      <c r="O657" s="17"/>
      <c r="P657" s="17"/>
      <c r="Q657" s="17"/>
      <c r="R657" s="17"/>
      <c r="S657" s="17"/>
      <c r="T657" s="17"/>
      <c r="U657" s="17"/>
      <c r="V657" s="17"/>
      <c r="W657" s="17"/>
      <c r="X657" s="17"/>
    </row>
    <row r="658" spans="1:24" x14ac:dyDescent="0.25">
      <c r="A658" s="127"/>
      <c r="B658" s="17"/>
      <c r="C658" s="17"/>
      <c r="D658" s="17"/>
      <c r="E658" s="17"/>
      <c r="F658" s="17"/>
      <c r="G658" s="17"/>
      <c r="H658" s="17"/>
      <c r="I658" s="17"/>
      <c r="J658" s="17"/>
      <c r="K658" s="17"/>
      <c r="L658" s="18"/>
      <c r="M658" s="17"/>
      <c r="N658" s="17"/>
      <c r="O658" s="17"/>
      <c r="P658" s="17"/>
      <c r="Q658" s="17"/>
      <c r="R658" s="17"/>
      <c r="S658" s="17"/>
      <c r="T658" s="17"/>
      <c r="U658" s="17"/>
      <c r="V658" s="17"/>
      <c r="W658" s="17"/>
      <c r="X658" s="17"/>
    </row>
    <row r="659" spans="1:24" x14ac:dyDescent="0.25">
      <c r="A659" s="127"/>
      <c r="B659" s="17"/>
      <c r="C659" s="17"/>
      <c r="D659" s="17"/>
      <c r="E659" s="17"/>
      <c r="F659" s="17"/>
      <c r="G659" s="17"/>
      <c r="H659" s="17"/>
      <c r="I659" s="17"/>
      <c r="J659" s="17"/>
      <c r="K659" s="17"/>
      <c r="L659" s="18"/>
      <c r="M659" s="17"/>
      <c r="N659" s="17"/>
      <c r="O659" s="17"/>
      <c r="P659" s="17"/>
      <c r="Q659" s="17"/>
      <c r="R659" s="17"/>
      <c r="S659" s="17"/>
      <c r="T659" s="17"/>
      <c r="U659" s="17"/>
      <c r="V659" s="17"/>
      <c r="W659" s="17"/>
      <c r="X659" s="17"/>
    </row>
    <row r="660" spans="1:24" x14ac:dyDescent="0.25">
      <c r="A660" s="127"/>
      <c r="B660" s="17"/>
      <c r="C660" s="17"/>
      <c r="D660" s="17"/>
      <c r="E660" s="17"/>
      <c r="F660" s="17"/>
      <c r="G660" s="17"/>
      <c r="H660" s="17"/>
      <c r="I660" s="17"/>
      <c r="J660" s="17"/>
      <c r="K660" s="17"/>
      <c r="L660" s="18"/>
      <c r="M660" s="17"/>
      <c r="N660" s="17"/>
      <c r="O660" s="17"/>
      <c r="P660" s="17"/>
      <c r="Q660" s="17"/>
      <c r="R660" s="17"/>
      <c r="S660" s="17"/>
      <c r="T660" s="17"/>
      <c r="U660" s="17"/>
      <c r="V660" s="17"/>
      <c r="W660" s="17"/>
      <c r="X660" s="17"/>
    </row>
    <row r="661" spans="1:24" x14ac:dyDescent="0.25">
      <c r="A661" s="127"/>
      <c r="B661" s="17"/>
      <c r="C661" s="17"/>
      <c r="D661" s="17"/>
      <c r="E661" s="17"/>
      <c r="F661" s="17"/>
      <c r="G661" s="17"/>
      <c r="H661" s="17"/>
      <c r="I661" s="17"/>
      <c r="J661" s="17"/>
      <c r="K661" s="17"/>
      <c r="L661" s="18"/>
      <c r="M661" s="17"/>
      <c r="N661" s="17"/>
      <c r="O661" s="17"/>
      <c r="P661" s="17"/>
      <c r="Q661" s="17"/>
      <c r="R661" s="17"/>
      <c r="S661" s="17"/>
      <c r="T661" s="17"/>
      <c r="U661" s="17"/>
      <c r="V661" s="17"/>
      <c r="W661" s="17"/>
      <c r="X661" s="17"/>
    </row>
    <row r="662" spans="1:24" x14ac:dyDescent="0.25">
      <c r="A662" s="127"/>
      <c r="B662" s="17"/>
      <c r="C662" s="17"/>
      <c r="D662" s="17"/>
      <c r="E662" s="17"/>
      <c r="F662" s="17"/>
      <c r="G662" s="17"/>
      <c r="H662" s="17"/>
      <c r="I662" s="17"/>
      <c r="J662" s="17"/>
      <c r="K662" s="17"/>
      <c r="L662" s="18"/>
      <c r="M662" s="17"/>
      <c r="N662" s="17"/>
      <c r="O662" s="17"/>
      <c r="P662" s="17"/>
      <c r="Q662" s="17"/>
      <c r="R662" s="17"/>
      <c r="S662" s="17"/>
      <c r="T662" s="17"/>
      <c r="U662" s="17"/>
      <c r="V662" s="17"/>
      <c r="W662" s="17"/>
      <c r="X662" s="17"/>
    </row>
    <row r="663" spans="1:24" x14ac:dyDescent="0.25">
      <c r="A663" s="127"/>
      <c r="B663" s="17"/>
      <c r="C663" s="17"/>
      <c r="D663" s="17"/>
      <c r="E663" s="17"/>
      <c r="F663" s="17"/>
      <c r="G663" s="17"/>
      <c r="H663" s="17"/>
      <c r="I663" s="17"/>
      <c r="J663" s="17"/>
      <c r="K663" s="17"/>
      <c r="L663" s="18"/>
      <c r="M663" s="17"/>
      <c r="N663" s="17"/>
      <c r="O663" s="17"/>
      <c r="P663" s="17"/>
      <c r="Q663" s="17"/>
      <c r="R663" s="17"/>
      <c r="S663" s="17"/>
      <c r="T663" s="17"/>
      <c r="U663" s="17"/>
      <c r="V663" s="17"/>
      <c r="W663" s="17"/>
      <c r="X663" s="17"/>
    </row>
    <row r="664" spans="1:24" x14ac:dyDescent="0.25">
      <c r="A664" s="127"/>
      <c r="B664" s="17"/>
      <c r="C664" s="17"/>
      <c r="D664" s="17"/>
      <c r="E664" s="17"/>
      <c r="F664" s="17"/>
      <c r="G664" s="17"/>
      <c r="H664" s="17"/>
      <c r="I664" s="17"/>
      <c r="J664" s="17"/>
      <c r="K664" s="17"/>
      <c r="L664" s="18"/>
      <c r="M664" s="17"/>
      <c r="N664" s="17"/>
      <c r="O664" s="17"/>
      <c r="P664" s="17"/>
      <c r="Q664" s="17"/>
      <c r="R664" s="17"/>
      <c r="S664" s="17"/>
      <c r="T664" s="17"/>
      <c r="U664" s="17"/>
      <c r="V664" s="17"/>
      <c r="W664" s="17"/>
      <c r="X664" s="17"/>
    </row>
    <row r="665" spans="1:24" x14ac:dyDescent="0.25">
      <c r="A665" s="127"/>
      <c r="B665" s="17"/>
      <c r="C665" s="17"/>
      <c r="D665" s="17"/>
      <c r="E665" s="17"/>
      <c r="F665" s="17"/>
      <c r="G665" s="17"/>
      <c r="H665" s="17"/>
      <c r="I665" s="17"/>
      <c r="J665" s="17"/>
      <c r="K665" s="17"/>
      <c r="L665" s="18"/>
      <c r="M665" s="17"/>
      <c r="N665" s="17"/>
      <c r="O665" s="17"/>
      <c r="P665" s="17"/>
      <c r="Q665" s="17"/>
      <c r="R665" s="17"/>
      <c r="S665" s="17"/>
      <c r="T665" s="17"/>
      <c r="U665" s="17"/>
      <c r="V665" s="17"/>
      <c r="W665" s="17"/>
      <c r="X665" s="17"/>
    </row>
    <row r="666" spans="1:24" x14ac:dyDescent="0.25">
      <c r="A666" s="127"/>
      <c r="B666" s="17"/>
      <c r="C666" s="17"/>
      <c r="D666" s="17"/>
      <c r="E666" s="17"/>
      <c r="F666" s="17"/>
      <c r="G666" s="17"/>
      <c r="H666" s="17"/>
      <c r="I666" s="17"/>
      <c r="J666" s="17"/>
      <c r="K666" s="17"/>
      <c r="L666" s="18"/>
      <c r="M666" s="17"/>
      <c r="N666" s="17"/>
      <c r="O666" s="17"/>
      <c r="P666" s="17"/>
      <c r="Q666" s="17"/>
      <c r="R666" s="17"/>
      <c r="S666" s="17"/>
      <c r="T666" s="17"/>
      <c r="U666" s="17"/>
      <c r="V666" s="17"/>
      <c r="W666" s="17"/>
      <c r="X666" s="17"/>
    </row>
    <row r="667" spans="1:24" x14ac:dyDescent="0.25">
      <c r="A667" s="127"/>
      <c r="B667" s="17"/>
      <c r="C667" s="17"/>
      <c r="D667" s="17"/>
      <c r="E667" s="17"/>
      <c r="F667" s="17"/>
      <c r="G667" s="17"/>
      <c r="H667" s="17"/>
      <c r="I667" s="17"/>
      <c r="J667" s="17"/>
      <c r="K667" s="17"/>
      <c r="L667" s="18"/>
      <c r="M667" s="17"/>
      <c r="N667" s="17"/>
      <c r="O667" s="17"/>
      <c r="P667" s="17"/>
      <c r="Q667" s="17"/>
      <c r="R667" s="17"/>
      <c r="S667" s="17"/>
      <c r="T667" s="17"/>
      <c r="U667" s="17"/>
      <c r="V667" s="17"/>
      <c r="W667" s="17"/>
      <c r="X667" s="17"/>
    </row>
    <row r="668" spans="1:24" x14ac:dyDescent="0.25">
      <c r="A668" s="127"/>
      <c r="B668" s="17"/>
      <c r="C668" s="17"/>
      <c r="D668" s="17"/>
      <c r="E668" s="17"/>
      <c r="F668" s="17"/>
      <c r="G668" s="17"/>
      <c r="H668" s="17"/>
      <c r="I668" s="17"/>
      <c r="J668" s="17"/>
      <c r="K668" s="17"/>
      <c r="L668" s="18"/>
      <c r="M668" s="17"/>
      <c r="N668" s="17"/>
      <c r="O668" s="17"/>
      <c r="P668" s="17"/>
      <c r="Q668" s="17"/>
      <c r="R668" s="17"/>
      <c r="S668" s="17"/>
      <c r="T668" s="17"/>
      <c r="U668" s="17"/>
      <c r="V668" s="17"/>
      <c r="W668" s="17"/>
      <c r="X668" s="17"/>
    </row>
    <row r="669" spans="1:24" x14ac:dyDescent="0.25">
      <c r="A669" s="127"/>
      <c r="B669" s="17"/>
      <c r="C669" s="17"/>
      <c r="D669" s="17"/>
      <c r="E669" s="17"/>
      <c r="F669" s="17"/>
      <c r="G669" s="17"/>
      <c r="H669" s="17"/>
      <c r="I669" s="17"/>
      <c r="J669" s="17"/>
      <c r="K669" s="17"/>
      <c r="L669" s="18"/>
      <c r="M669" s="17"/>
      <c r="N669" s="17"/>
      <c r="O669" s="17"/>
      <c r="P669" s="17"/>
      <c r="Q669" s="17"/>
      <c r="R669" s="17"/>
      <c r="S669" s="17"/>
      <c r="T669" s="17"/>
      <c r="U669" s="17"/>
      <c r="V669" s="17"/>
      <c r="W669" s="17"/>
      <c r="X669" s="17"/>
    </row>
    <row r="670" spans="1:24" x14ac:dyDescent="0.25">
      <c r="A670" s="127"/>
      <c r="B670" s="17"/>
      <c r="C670" s="17"/>
      <c r="D670" s="17"/>
      <c r="E670" s="17"/>
      <c r="F670" s="17"/>
      <c r="G670" s="17"/>
      <c r="H670" s="17"/>
      <c r="I670" s="17"/>
      <c r="J670" s="17"/>
      <c r="K670" s="17"/>
      <c r="L670" s="18"/>
      <c r="M670" s="17"/>
      <c r="N670" s="17"/>
      <c r="O670" s="17"/>
      <c r="P670" s="17"/>
      <c r="Q670" s="17"/>
      <c r="R670" s="17"/>
      <c r="S670" s="17"/>
      <c r="T670" s="17"/>
      <c r="U670" s="17"/>
      <c r="V670" s="17"/>
      <c r="W670" s="17"/>
      <c r="X670" s="17"/>
    </row>
    <row r="671" spans="1:24" x14ac:dyDescent="0.25">
      <c r="A671" s="127"/>
      <c r="B671" s="17"/>
      <c r="C671" s="17"/>
      <c r="D671" s="17"/>
      <c r="E671" s="17"/>
      <c r="F671" s="17"/>
      <c r="G671" s="17"/>
      <c r="H671" s="17"/>
      <c r="I671" s="17"/>
      <c r="J671" s="17"/>
      <c r="K671" s="17"/>
      <c r="L671" s="18"/>
      <c r="M671" s="17"/>
      <c r="N671" s="17"/>
      <c r="O671" s="17"/>
      <c r="P671" s="17"/>
      <c r="Q671" s="17"/>
      <c r="R671" s="17"/>
      <c r="S671" s="17"/>
      <c r="T671" s="17"/>
      <c r="U671" s="17"/>
      <c r="V671" s="17"/>
      <c r="W671" s="17"/>
      <c r="X671" s="17"/>
    </row>
    <row r="672" spans="1:24" x14ac:dyDescent="0.25">
      <c r="A672" s="127"/>
      <c r="B672" s="17"/>
      <c r="C672" s="17"/>
      <c r="D672" s="17"/>
      <c r="E672" s="17"/>
      <c r="F672" s="17"/>
      <c r="G672" s="17"/>
      <c r="H672" s="17"/>
      <c r="I672" s="17"/>
      <c r="J672" s="17"/>
      <c r="K672" s="17"/>
      <c r="L672" s="18"/>
      <c r="M672" s="17"/>
      <c r="N672" s="17"/>
      <c r="O672" s="17"/>
      <c r="P672" s="17"/>
      <c r="Q672" s="17"/>
      <c r="R672" s="17"/>
      <c r="S672" s="17"/>
      <c r="T672" s="17"/>
      <c r="U672" s="17"/>
      <c r="V672" s="17"/>
      <c r="W672" s="17"/>
      <c r="X672" s="17"/>
    </row>
    <row r="673" spans="1:24" x14ac:dyDescent="0.25">
      <c r="A673" s="127"/>
      <c r="B673" s="17"/>
      <c r="C673" s="17"/>
      <c r="D673" s="17"/>
      <c r="E673" s="17"/>
      <c r="F673" s="17"/>
      <c r="G673" s="17"/>
      <c r="H673" s="17"/>
      <c r="I673" s="17"/>
      <c r="J673" s="17"/>
      <c r="K673" s="17"/>
      <c r="L673" s="18"/>
      <c r="M673" s="17"/>
      <c r="N673" s="17"/>
      <c r="O673" s="17"/>
      <c r="P673" s="17"/>
      <c r="Q673" s="17"/>
      <c r="R673" s="17"/>
      <c r="S673" s="17"/>
      <c r="T673" s="17"/>
      <c r="U673" s="17"/>
      <c r="V673" s="17"/>
      <c r="W673" s="17"/>
      <c r="X673" s="17"/>
    </row>
    <row r="674" spans="1:24" x14ac:dyDescent="0.25">
      <c r="A674" s="127"/>
      <c r="B674" s="17"/>
      <c r="C674" s="17"/>
      <c r="D674" s="17"/>
      <c r="E674" s="17"/>
      <c r="F674" s="17"/>
      <c r="G674" s="17"/>
      <c r="H674" s="17"/>
      <c r="I674" s="17"/>
      <c r="J674" s="17"/>
      <c r="K674" s="17"/>
      <c r="L674" s="18"/>
      <c r="M674" s="17"/>
      <c r="N674" s="17"/>
      <c r="O674" s="17"/>
      <c r="P674" s="17"/>
      <c r="Q674" s="17"/>
      <c r="R674" s="17"/>
      <c r="S674" s="17"/>
      <c r="T674" s="17"/>
      <c r="U674" s="17"/>
      <c r="V674" s="17"/>
      <c r="W674" s="17"/>
      <c r="X674" s="17"/>
    </row>
    <row r="675" spans="1:24" x14ac:dyDescent="0.25">
      <c r="A675" s="127"/>
      <c r="B675" s="17"/>
      <c r="C675" s="17"/>
      <c r="D675" s="17"/>
      <c r="E675" s="17"/>
      <c r="F675" s="17"/>
      <c r="G675" s="17"/>
      <c r="H675" s="17"/>
      <c r="I675" s="17"/>
      <c r="J675" s="17"/>
      <c r="K675" s="17"/>
      <c r="L675" s="18"/>
      <c r="M675" s="17"/>
      <c r="N675" s="17"/>
      <c r="O675" s="17"/>
      <c r="P675" s="17"/>
      <c r="Q675" s="17"/>
      <c r="R675" s="17"/>
      <c r="S675" s="17"/>
      <c r="T675" s="17"/>
      <c r="U675" s="17"/>
      <c r="V675" s="17"/>
      <c r="W675" s="17"/>
      <c r="X675" s="17"/>
    </row>
    <row r="676" spans="1:24" x14ac:dyDescent="0.25">
      <c r="A676" s="127"/>
      <c r="B676" s="17"/>
      <c r="C676" s="17"/>
      <c r="D676" s="17"/>
      <c r="E676" s="17"/>
      <c r="F676" s="17"/>
      <c r="G676" s="17"/>
      <c r="H676" s="17"/>
      <c r="I676" s="17"/>
      <c r="J676" s="17"/>
      <c r="K676" s="17"/>
      <c r="L676" s="18"/>
      <c r="M676" s="17"/>
      <c r="N676" s="17"/>
      <c r="O676" s="17"/>
      <c r="P676" s="17"/>
      <c r="Q676" s="17"/>
      <c r="R676" s="17"/>
      <c r="S676" s="17"/>
      <c r="T676" s="17"/>
      <c r="U676" s="17"/>
      <c r="V676" s="17"/>
      <c r="W676" s="17"/>
      <c r="X676" s="17"/>
    </row>
    <row r="677" spans="1:24" x14ac:dyDescent="0.25">
      <c r="A677" s="127"/>
      <c r="B677" s="17"/>
      <c r="C677" s="17"/>
      <c r="D677" s="17"/>
      <c r="E677" s="17"/>
      <c r="F677" s="17"/>
      <c r="G677" s="17"/>
      <c r="H677" s="17"/>
      <c r="I677" s="17"/>
      <c r="J677" s="17"/>
      <c r="K677" s="17"/>
      <c r="L677" s="18"/>
      <c r="M677" s="17"/>
      <c r="N677" s="17"/>
      <c r="O677" s="17"/>
      <c r="P677" s="17"/>
      <c r="Q677" s="17"/>
      <c r="R677" s="17"/>
      <c r="S677" s="17"/>
      <c r="T677" s="17"/>
      <c r="U677" s="17"/>
      <c r="V677" s="17"/>
      <c r="W677" s="17"/>
      <c r="X677" s="17"/>
    </row>
    <row r="678" spans="1:24" x14ac:dyDescent="0.25">
      <c r="A678" s="127"/>
      <c r="B678" s="17"/>
      <c r="C678" s="17"/>
      <c r="D678" s="17"/>
      <c r="E678" s="17"/>
      <c r="F678" s="17"/>
      <c r="G678" s="17"/>
      <c r="H678" s="17"/>
      <c r="I678" s="17"/>
      <c r="J678" s="17"/>
      <c r="K678" s="17"/>
      <c r="L678" s="18"/>
      <c r="M678" s="17"/>
      <c r="N678" s="17"/>
      <c r="O678" s="17"/>
      <c r="P678" s="17"/>
      <c r="Q678" s="17"/>
      <c r="R678" s="17"/>
      <c r="S678" s="17"/>
      <c r="T678" s="17"/>
      <c r="U678" s="17"/>
      <c r="V678" s="17"/>
      <c r="W678" s="17"/>
      <c r="X678" s="17"/>
    </row>
    <row r="679" spans="1:24" x14ac:dyDescent="0.25">
      <c r="A679" s="127"/>
      <c r="B679" s="17"/>
      <c r="C679" s="17"/>
      <c r="D679" s="17"/>
      <c r="E679" s="17"/>
      <c r="F679" s="17"/>
      <c r="G679" s="17"/>
      <c r="H679" s="17"/>
      <c r="I679" s="17"/>
      <c r="J679" s="17"/>
      <c r="K679" s="17"/>
      <c r="L679" s="18"/>
      <c r="M679" s="17"/>
      <c r="N679" s="17"/>
      <c r="O679" s="17"/>
      <c r="P679" s="17"/>
      <c r="Q679" s="17"/>
      <c r="R679" s="17"/>
      <c r="S679" s="17"/>
      <c r="T679" s="17"/>
      <c r="U679" s="17"/>
      <c r="V679" s="17"/>
      <c r="W679" s="17"/>
      <c r="X679" s="17"/>
    </row>
    <row r="680" spans="1:24" x14ac:dyDescent="0.25">
      <c r="A680" s="127"/>
      <c r="B680" s="17"/>
      <c r="C680" s="17"/>
      <c r="D680" s="17"/>
      <c r="E680" s="17"/>
      <c r="F680" s="17"/>
      <c r="G680" s="17"/>
      <c r="H680" s="17"/>
      <c r="I680" s="17"/>
      <c r="J680" s="17"/>
      <c r="K680" s="17"/>
      <c r="L680" s="18"/>
      <c r="M680" s="17"/>
      <c r="N680" s="17"/>
      <c r="O680" s="17"/>
      <c r="P680" s="17"/>
      <c r="Q680" s="17"/>
      <c r="R680" s="17"/>
      <c r="S680" s="17"/>
      <c r="T680" s="17"/>
      <c r="U680" s="17"/>
      <c r="V680" s="17"/>
      <c r="W680" s="17"/>
      <c r="X680" s="17"/>
    </row>
    <row r="681" spans="1:24" x14ac:dyDescent="0.25">
      <c r="A681" s="127"/>
      <c r="B681" s="17"/>
      <c r="C681" s="17"/>
      <c r="D681" s="17"/>
      <c r="E681" s="17"/>
      <c r="F681" s="17"/>
      <c r="G681" s="17"/>
      <c r="H681" s="17"/>
      <c r="I681" s="17"/>
      <c r="J681" s="17"/>
      <c r="K681" s="17"/>
      <c r="L681" s="18"/>
      <c r="M681" s="17"/>
      <c r="N681" s="17"/>
      <c r="O681" s="17"/>
      <c r="P681" s="17"/>
      <c r="Q681" s="17"/>
      <c r="R681" s="17"/>
      <c r="S681" s="17"/>
      <c r="T681" s="17"/>
      <c r="U681" s="17"/>
      <c r="V681" s="17"/>
      <c r="W681" s="17"/>
      <c r="X681" s="17"/>
    </row>
    <row r="682" spans="1:24" x14ac:dyDescent="0.25">
      <c r="A682" s="127"/>
      <c r="B682" s="17"/>
      <c r="C682" s="17"/>
      <c r="D682" s="17"/>
      <c r="E682" s="17"/>
      <c r="F682" s="17"/>
      <c r="G682" s="17"/>
      <c r="H682" s="17"/>
      <c r="I682" s="17"/>
      <c r="J682" s="17"/>
      <c r="K682" s="17"/>
      <c r="L682" s="18"/>
      <c r="M682" s="17"/>
      <c r="N682" s="17"/>
      <c r="O682" s="17"/>
      <c r="P682" s="17"/>
      <c r="Q682" s="17"/>
      <c r="R682" s="17"/>
      <c r="S682" s="17"/>
      <c r="T682" s="17"/>
      <c r="U682" s="17"/>
      <c r="V682" s="17"/>
      <c r="W682" s="17"/>
      <c r="X682" s="17"/>
    </row>
    <row r="683" spans="1:24" x14ac:dyDescent="0.25">
      <c r="A683" s="127"/>
      <c r="B683" s="17"/>
      <c r="C683" s="17"/>
      <c r="D683" s="17"/>
      <c r="E683" s="17"/>
      <c r="F683" s="17"/>
      <c r="G683" s="17"/>
      <c r="H683" s="17"/>
      <c r="I683" s="17"/>
      <c r="J683" s="17"/>
      <c r="K683" s="17"/>
      <c r="L683" s="18"/>
      <c r="M683" s="17"/>
      <c r="N683" s="17"/>
      <c r="O683" s="17"/>
      <c r="P683" s="17"/>
      <c r="Q683" s="17"/>
      <c r="R683" s="17"/>
      <c r="S683" s="17"/>
      <c r="T683" s="17"/>
      <c r="U683" s="17"/>
      <c r="V683" s="17"/>
      <c r="W683" s="17"/>
      <c r="X683" s="17"/>
    </row>
    <row r="684" spans="1:24" x14ac:dyDescent="0.25">
      <c r="A684" s="127"/>
      <c r="B684" s="17"/>
      <c r="C684" s="17"/>
      <c r="D684" s="17"/>
      <c r="E684" s="17"/>
      <c r="F684" s="17"/>
      <c r="G684" s="17"/>
      <c r="H684" s="17"/>
      <c r="I684" s="17"/>
      <c r="J684" s="17"/>
      <c r="K684" s="17"/>
      <c r="L684" s="18"/>
      <c r="M684" s="17"/>
      <c r="N684" s="17"/>
      <c r="O684" s="17"/>
      <c r="P684" s="17"/>
      <c r="Q684" s="17"/>
      <c r="R684" s="17"/>
      <c r="S684" s="17"/>
      <c r="T684" s="17"/>
      <c r="U684" s="17"/>
      <c r="V684" s="17"/>
      <c r="W684" s="17"/>
      <c r="X684" s="17"/>
    </row>
    <row r="685" spans="1:24" x14ac:dyDescent="0.25">
      <c r="A685" s="127"/>
      <c r="B685" s="17"/>
      <c r="C685" s="17"/>
      <c r="D685" s="17"/>
      <c r="E685" s="17"/>
      <c r="F685" s="17"/>
      <c r="G685" s="17"/>
      <c r="H685" s="17"/>
      <c r="I685" s="17"/>
      <c r="J685" s="17"/>
      <c r="K685" s="17"/>
      <c r="L685" s="18"/>
      <c r="M685" s="17"/>
      <c r="N685" s="17"/>
      <c r="O685" s="17"/>
      <c r="P685" s="17"/>
      <c r="Q685" s="17"/>
      <c r="R685" s="17"/>
      <c r="S685" s="17"/>
      <c r="T685" s="17"/>
      <c r="U685" s="17"/>
      <c r="V685" s="17"/>
      <c r="W685" s="17"/>
      <c r="X685" s="17"/>
    </row>
    <row r="686" spans="1:24" x14ac:dyDescent="0.25">
      <c r="A686" s="127"/>
      <c r="B686" s="17"/>
      <c r="C686" s="17"/>
      <c r="D686" s="17"/>
      <c r="E686" s="17"/>
      <c r="F686" s="17"/>
      <c r="G686" s="17"/>
      <c r="H686" s="17"/>
      <c r="I686" s="17"/>
      <c r="J686" s="17"/>
      <c r="K686" s="17"/>
      <c r="L686" s="18"/>
      <c r="M686" s="17"/>
      <c r="N686" s="17"/>
      <c r="O686" s="17"/>
      <c r="P686" s="17"/>
      <c r="Q686" s="17"/>
      <c r="R686" s="17"/>
      <c r="S686" s="17"/>
      <c r="T686" s="17"/>
      <c r="U686" s="17"/>
      <c r="V686" s="17"/>
      <c r="W686" s="17"/>
      <c r="X686" s="17"/>
    </row>
    <row r="687" spans="1:24" x14ac:dyDescent="0.25">
      <c r="A687" s="127"/>
      <c r="B687" s="17"/>
      <c r="C687" s="17"/>
      <c r="D687" s="17"/>
      <c r="E687" s="17"/>
      <c r="F687" s="17"/>
      <c r="G687" s="17"/>
      <c r="H687" s="17"/>
      <c r="I687" s="17"/>
      <c r="J687" s="17"/>
      <c r="K687" s="17"/>
      <c r="L687" s="18"/>
      <c r="M687" s="17"/>
      <c r="N687" s="17"/>
      <c r="O687" s="17"/>
      <c r="P687" s="17"/>
      <c r="Q687" s="17"/>
      <c r="R687" s="17"/>
      <c r="S687" s="17"/>
      <c r="T687" s="17"/>
      <c r="U687" s="17"/>
      <c r="V687" s="17"/>
      <c r="W687" s="17"/>
      <c r="X687" s="17"/>
    </row>
    <row r="688" spans="1:24" x14ac:dyDescent="0.25">
      <c r="A688" s="127"/>
      <c r="B688" s="17"/>
      <c r="C688" s="17"/>
      <c r="D688" s="17"/>
      <c r="E688" s="17"/>
      <c r="F688" s="17"/>
      <c r="G688" s="17"/>
      <c r="H688" s="17"/>
      <c r="I688" s="17"/>
      <c r="J688" s="17"/>
      <c r="K688" s="17"/>
      <c r="L688" s="18"/>
      <c r="M688" s="17"/>
      <c r="N688" s="17"/>
      <c r="O688" s="17"/>
      <c r="P688" s="17"/>
      <c r="Q688" s="17"/>
      <c r="R688" s="17"/>
      <c r="S688" s="17"/>
      <c r="T688" s="17"/>
      <c r="U688" s="17"/>
      <c r="V688" s="17"/>
      <c r="W688" s="17"/>
      <c r="X688" s="17"/>
    </row>
    <row r="689" spans="1:24" x14ac:dyDescent="0.25">
      <c r="A689" s="127"/>
      <c r="B689" s="17"/>
      <c r="C689" s="17"/>
      <c r="D689" s="17"/>
      <c r="E689" s="17"/>
      <c r="F689" s="17"/>
      <c r="G689" s="17"/>
      <c r="H689" s="17"/>
      <c r="I689" s="17"/>
      <c r="J689" s="17"/>
      <c r="K689" s="17"/>
      <c r="L689" s="18"/>
      <c r="M689" s="17"/>
      <c r="N689" s="17"/>
      <c r="O689" s="17"/>
      <c r="P689" s="17"/>
      <c r="Q689" s="17"/>
      <c r="R689" s="17"/>
      <c r="S689" s="17"/>
      <c r="T689" s="17"/>
      <c r="U689" s="17"/>
      <c r="V689" s="17"/>
      <c r="W689" s="17"/>
      <c r="X689" s="17"/>
    </row>
    <row r="690" spans="1:24" x14ac:dyDescent="0.25">
      <c r="A690" s="127"/>
      <c r="B690" s="17"/>
      <c r="C690" s="17"/>
      <c r="D690" s="17"/>
      <c r="E690" s="17"/>
      <c r="F690" s="17"/>
      <c r="G690" s="17"/>
      <c r="H690" s="17"/>
      <c r="I690" s="17"/>
      <c r="J690" s="17"/>
      <c r="K690" s="17"/>
      <c r="L690" s="18"/>
      <c r="M690" s="17"/>
      <c r="N690" s="17"/>
      <c r="O690" s="17"/>
      <c r="P690" s="17"/>
      <c r="Q690" s="17"/>
      <c r="R690" s="17"/>
      <c r="S690" s="17"/>
      <c r="T690" s="17"/>
      <c r="U690" s="17"/>
      <c r="V690" s="17"/>
      <c r="W690" s="17"/>
      <c r="X690" s="17"/>
    </row>
    <row r="691" spans="1:24" x14ac:dyDescent="0.25">
      <c r="A691" s="127"/>
      <c r="B691" s="17"/>
      <c r="C691" s="17"/>
      <c r="D691" s="17"/>
      <c r="E691" s="17"/>
      <c r="F691" s="17"/>
      <c r="G691" s="17"/>
      <c r="H691" s="17"/>
      <c r="I691" s="17"/>
      <c r="J691" s="17"/>
      <c r="K691" s="17"/>
      <c r="L691" s="18"/>
      <c r="M691" s="17"/>
      <c r="N691" s="17"/>
      <c r="O691" s="17"/>
      <c r="P691" s="17"/>
      <c r="Q691" s="17"/>
      <c r="R691" s="17"/>
      <c r="S691" s="17"/>
      <c r="T691" s="17"/>
      <c r="U691" s="17"/>
      <c r="V691" s="17"/>
      <c r="W691" s="17"/>
      <c r="X691" s="17"/>
    </row>
    <row r="692" spans="1:24" x14ac:dyDescent="0.25">
      <c r="A692" s="127"/>
      <c r="B692" s="17"/>
      <c r="C692" s="17"/>
      <c r="D692" s="17"/>
      <c r="E692" s="17"/>
      <c r="F692" s="17"/>
      <c r="G692" s="17"/>
      <c r="H692" s="17"/>
      <c r="I692" s="17"/>
      <c r="J692" s="17"/>
      <c r="K692" s="17"/>
      <c r="L692" s="18"/>
      <c r="M692" s="17"/>
      <c r="N692" s="17"/>
      <c r="O692" s="17"/>
      <c r="P692" s="17"/>
      <c r="Q692" s="17"/>
      <c r="R692" s="17"/>
      <c r="S692" s="17"/>
      <c r="T692" s="17"/>
      <c r="U692" s="17"/>
      <c r="V692" s="17"/>
      <c r="W692" s="17"/>
      <c r="X692" s="17"/>
    </row>
    <row r="693" spans="1:24" x14ac:dyDescent="0.25">
      <c r="A693" s="127"/>
      <c r="B693" s="17"/>
      <c r="C693" s="17"/>
      <c r="D693" s="17"/>
      <c r="E693" s="17"/>
      <c r="F693" s="17"/>
      <c r="G693" s="17"/>
      <c r="H693" s="17"/>
      <c r="I693" s="17"/>
      <c r="J693" s="17"/>
      <c r="K693" s="17"/>
      <c r="L693" s="18"/>
      <c r="M693" s="17"/>
      <c r="N693" s="17"/>
      <c r="O693" s="17"/>
      <c r="P693" s="17"/>
      <c r="Q693" s="17"/>
      <c r="R693" s="17"/>
      <c r="S693" s="17"/>
      <c r="T693" s="17"/>
      <c r="U693" s="17"/>
      <c r="V693" s="17"/>
      <c r="W693" s="17"/>
      <c r="X693" s="17"/>
    </row>
    <row r="694" spans="1:24" x14ac:dyDescent="0.25">
      <c r="A694" s="127"/>
      <c r="B694" s="17"/>
      <c r="C694" s="17"/>
      <c r="D694" s="17"/>
      <c r="E694" s="17"/>
      <c r="F694" s="17"/>
      <c r="G694" s="17"/>
      <c r="H694" s="17"/>
      <c r="I694" s="17"/>
      <c r="J694" s="17"/>
      <c r="K694" s="17"/>
      <c r="L694" s="18"/>
      <c r="M694" s="17"/>
      <c r="N694" s="17"/>
      <c r="O694" s="17"/>
      <c r="P694" s="17"/>
      <c r="Q694" s="17"/>
      <c r="R694" s="17"/>
      <c r="S694" s="17"/>
      <c r="T694" s="17"/>
      <c r="U694" s="17"/>
      <c r="V694" s="17"/>
      <c r="W694" s="17"/>
      <c r="X694" s="17"/>
    </row>
    <row r="695" spans="1:24" x14ac:dyDescent="0.25">
      <c r="A695" s="127"/>
      <c r="B695" s="17"/>
      <c r="C695" s="17"/>
      <c r="D695" s="17"/>
      <c r="E695" s="17"/>
      <c r="F695" s="17"/>
      <c r="G695" s="17"/>
      <c r="H695" s="17"/>
      <c r="I695" s="17"/>
      <c r="J695" s="17"/>
      <c r="K695" s="17"/>
      <c r="L695" s="18"/>
      <c r="M695" s="17"/>
      <c r="N695" s="17"/>
      <c r="O695" s="17"/>
      <c r="P695" s="17"/>
      <c r="Q695" s="17"/>
      <c r="R695" s="17"/>
      <c r="S695" s="17"/>
      <c r="T695" s="17"/>
      <c r="U695" s="17"/>
      <c r="V695" s="17"/>
      <c r="W695" s="17"/>
      <c r="X695" s="17"/>
    </row>
    <row r="696" spans="1:24" x14ac:dyDescent="0.25">
      <c r="A696" s="127"/>
      <c r="B696" s="17"/>
      <c r="C696" s="17"/>
      <c r="D696" s="17"/>
      <c r="E696" s="17"/>
      <c r="F696" s="17"/>
      <c r="G696" s="17"/>
      <c r="H696" s="17"/>
      <c r="I696" s="17"/>
      <c r="J696" s="17"/>
      <c r="K696" s="17"/>
      <c r="L696" s="18"/>
      <c r="M696" s="17"/>
      <c r="N696" s="17"/>
      <c r="O696" s="17"/>
      <c r="P696" s="17"/>
      <c r="Q696" s="17"/>
      <c r="R696" s="17"/>
      <c r="S696" s="17"/>
      <c r="T696" s="17"/>
      <c r="U696" s="17"/>
      <c r="V696" s="17"/>
      <c r="W696" s="17"/>
      <c r="X696" s="17"/>
    </row>
    <row r="697" spans="1:24" x14ac:dyDescent="0.25">
      <c r="A697" s="127"/>
      <c r="B697" s="17"/>
      <c r="C697" s="17"/>
      <c r="D697" s="17"/>
      <c r="E697" s="17"/>
      <c r="F697" s="17"/>
      <c r="G697" s="17"/>
      <c r="H697" s="17"/>
      <c r="I697" s="17"/>
      <c r="J697" s="17"/>
      <c r="K697" s="17"/>
      <c r="L697" s="18"/>
      <c r="M697" s="17"/>
      <c r="N697" s="17"/>
      <c r="O697" s="17"/>
      <c r="P697" s="17"/>
      <c r="Q697" s="17"/>
      <c r="R697" s="17"/>
      <c r="S697" s="17"/>
      <c r="T697" s="17"/>
      <c r="U697" s="17"/>
      <c r="V697" s="17"/>
      <c r="W697" s="17"/>
      <c r="X697" s="17"/>
    </row>
    <row r="698" spans="1:24" x14ac:dyDescent="0.25">
      <c r="A698" s="127"/>
      <c r="B698" s="17"/>
      <c r="C698" s="17"/>
      <c r="D698" s="17"/>
      <c r="E698" s="17"/>
      <c r="F698" s="17"/>
      <c r="G698" s="17"/>
      <c r="H698" s="17"/>
      <c r="I698" s="17"/>
      <c r="J698" s="17"/>
      <c r="K698" s="17"/>
      <c r="L698" s="18"/>
      <c r="M698" s="17"/>
      <c r="N698" s="17"/>
      <c r="O698" s="17"/>
      <c r="P698" s="17"/>
      <c r="Q698" s="17"/>
      <c r="R698" s="17"/>
      <c r="S698" s="17"/>
      <c r="T698" s="17"/>
      <c r="U698" s="17"/>
      <c r="V698" s="17"/>
      <c r="W698" s="17"/>
      <c r="X698" s="17"/>
    </row>
    <row r="699" spans="1:24" x14ac:dyDescent="0.25">
      <c r="A699" s="127"/>
      <c r="B699" s="17"/>
      <c r="C699" s="17"/>
      <c r="D699" s="17"/>
      <c r="E699" s="17"/>
      <c r="F699" s="17"/>
      <c r="G699" s="17"/>
      <c r="H699" s="17"/>
      <c r="I699" s="17"/>
      <c r="J699" s="17"/>
      <c r="K699" s="17"/>
      <c r="L699" s="18"/>
      <c r="M699" s="17"/>
      <c r="N699" s="17"/>
      <c r="O699" s="17"/>
      <c r="P699" s="17"/>
      <c r="Q699" s="17"/>
      <c r="R699" s="17"/>
      <c r="S699" s="17"/>
      <c r="T699" s="17"/>
      <c r="U699" s="17"/>
      <c r="V699" s="17"/>
      <c r="W699" s="17"/>
      <c r="X699" s="17"/>
    </row>
    <row r="700" spans="1:24" x14ac:dyDescent="0.25">
      <c r="A700" s="127"/>
      <c r="B700" s="17"/>
      <c r="C700" s="17"/>
      <c r="D700" s="17"/>
      <c r="E700" s="17"/>
      <c r="F700" s="17"/>
      <c r="G700" s="17"/>
      <c r="H700" s="17"/>
      <c r="I700" s="17"/>
      <c r="J700" s="17"/>
      <c r="K700" s="17"/>
      <c r="L700" s="18"/>
      <c r="M700" s="17"/>
      <c r="N700" s="17"/>
      <c r="O700" s="17"/>
      <c r="P700" s="17"/>
      <c r="Q700" s="17"/>
      <c r="R700" s="17"/>
      <c r="S700" s="17"/>
      <c r="T700" s="17"/>
      <c r="U700" s="17"/>
      <c r="V700" s="17"/>
      <c r="W700" s="17"/>
      <c r="X700" s="17"/>
    </row>
    <row r="701" spans="1:24" x14ac:dyDescent="0.25">
      <c r="A701" s="127"/>
      <c r="B701" s="17"/>
      <c r="C701" s="17"/>
      <c r="D701" s="17"/>
      <c r="E701" s="17"/>
      <c r="F701" s="17"/>
      <c r="G701" s="17"/>
      <c r="H701" s="17"/>
      <c r="I701" s="17"/>
      <c r="J701" s="17"/>
      <c r="K701" s="17"/>
      <c r="L701" s="18"/>
      <c r="M701" s="17"/>
      <c r="N701" s="17"/>
      <c r="O701" s="17"/>
      <c r="P701" s="17"/>
      <c r="Q701" s="17"/>
      <c r="R701" s="17"/>
      <c r="S701" s="17"/>
      <c r="T701" s="17"/>
      <c r="U701" s="17"/>
      <c r="V701" s="17"/>
      <c r="W701" s="17"/>
      <c r="X701" s="17"/>
    </row>
    <row r="702" spans="1:24" x14ac:dyDescent="0.25">
      <c r="A702" s="127"/>
      <c r="B702" s="17"/>
      <c r="C702" s="17"/>
      <c r="D702" s="17"/>
      <c r="E702" s="17"/>
      <c r="F702" s="17"/>
      <c r="G702" s="17"/>
      <c r="H702" s="17"/>
      <c r="I702" s="17"/>
      <c r="J702" s="17"/>
      <c r="K702" s="17"/>
      <c r="L702" s="18"/>
      <c r="M702" s="17"/>
      <c r="N702" s="17"/>
      <c r="O702" s="17"/>
      <c r="P702" s="17"/>
      <c r="Q702" s="17"/>
      <c r="R702" s="17"/>
      <c r="S702" s="17"/>
      <c r="T702" s="17"/>
      <c r="U702" s="17"/>
      <c r="V702" s="17"/>
      <c r="W702" s="17"/>
      <c r="X702" s="17"/>
    </row>
    <row r="703" spans="1:24" x14ac:dyDescent="0.25">
      <c r="A703" s="127"/>
      <c r="B703" s="17"/>
      <c r="C703" s="17"/>
      <c r="D703" s="17"/>
      <c r="E703" s="17"/>
      <c r="F703" s="17"/>
      <c r="G703" s="17"/>
      <c r="H703" s="17"/>
      <c r="I703" s="17"/>
      <c r="J703" s="17"/>
      <c r="K703" s="17"/>
      <c r="L703" s="18"/>
      <c r="M703" s="17"/>
      <c r="N703" s="17"/>
      <c r="O703" s="17"/>
      <c r="P703" s="17"/>
      <c r="Q703" s="17"/>
      <c r="R703" s="17"/>
      <c r="S703" s="17"/>
      <c r="T703" s="17"/>
      <c r="U703" s="17"/>
      <c r="V703" s="17"/>
      <c r="W703" s="17"/>
      <c r="X703" s="17"/>
    </row>
    <row r="704" spans="1:24" x14ac:dyDescent="0.25">
      <c r="A704" s="127"/>
      <c r="B704" s="17"/>
      <c r="C704" s="17"/>
      <c r="D704" s="17"/>
      <c r="E704" s="17"/>
      <c r="F704" s="17"/>
      <c r="G704" s="17"/>
      <c r="H704" s="17"/>
      <c r="I704" s="17"/>
      <c r="J704" s="17"/>
      <c r="K704" s="17"/>
      <c r="L704" s="18"/>
      <c r="M704" s="17"/>
      <c r="N704" s="17"/>
      <c r="O704" s="17"/>
      <c r="P704" s="17"/>
      <c r="Q704" s="17"/>
      <c r="R704" s="17"/>
      <c r="S704" s="17"/>
      <c r="T704" s="17"/>
      <c r="U704" s="17"/>
      <c r="V704" s="17"/>
      <c r="W704" s="17"/>
      <c r="X704" s="17"/>
    </row>
    <row r="705" spans="1:24" x14ac:dyDescent="0.25">
      <c r="A705" s="127"/>
      <c r="B705" s="17"/>
      <c r="C705" s="17"/>
      <c r="D705" s="17"/>
      <c r="E705" s="17"/>
      <c r="F705" s="17"/>
      <c r="G705" s="17"/>
      <c r="H705" s="17"/>
      <c r="I705" s="17"/>
      <c r="J705" s="17"/>
      <c r="K705" s="17"/>
      <c r="L705" s="18"/>
      <c r="M705" s="17"/>
      <c r="N705" s="17"/>
      <c r="O705" s="17"/>
      <c r="P705" s="17"/>
      <c r="Q705" s="17"/>
      <c r="R705" s="17"/>
      <c r="S705" s="17"/>
      <c r="T705" s="17"/>
      <c r="U705" s="17"/>
      <c r="V705" s="17"/>
      <c r="W705" s="17"/>
      <c r="X705" s="17"/>
    </row>
    <row r="706" spans="1:24" x14ac:dyDescent="0.25">
      <c r="A706" s="127"/>
      <c r="B706" s="17"/>
      <c r="C706" s="17"/>
      <c r="D706" s="17"/>
      <c r="E706" s="17"/>
      <c r="F706" s="17"/>
      <c r="G706" s="17"/>
      <c r="H706" s="17"/>
      <c r="I706" s="17"/>
      <c r="J706" s="17"/>
      <c r="K706" s="17"/>
      <c r="L706" s="18"/>
      <c r="M706" s="17"/>
      <c r="N706" s="17"/>
      <c r="O706" s="17"/>
      <c r="P706" s="17"/>
      <c r="Q706" s="17"/>
      <c r="R706" s="17"/>
      <c r="S706" s="17"/>
      <c r="T706" s="17"/>
      <c r="U706" s="17"/>
      <c r="V706" s="17"/>
      <c r="W706" s="17"/>
      <c r="X706" s="17"/>
    </row>
    <row r="707" spans="1:24" x14ac:dyDescent="0.25">
      <c r="A707" s="127"/>
      <c r="B707" s="17"/>
      <c r="C707" s="17"/>
      <c r="D707" s="17"/>
      <c r="E707" s="17"/>
      <c r="F707" s="17"/>
      <c r="G707" s="17"/>
      <c r="H707" s="17"/>
      <c r="I707" s="17"/>
      <c r="J707" s="17"/>
      <c r="K707" s="17"/>
      <c r="L707" s="18"/>
      <c r="M707" s="17"/>
      <c r="N707" s="17"/>
      <c r="O707" s="17"/>
      <c r="P707" s="17"/>
      <c r="Q707" s="17"/>
      <c r="R707" s="17"/>
      <c r="S707" s="17"/>
      <c r="T707" s="17"/>
      <c r="U707" s="17"/>
      <c r="V707" s="17"/>
      <c r="W707" s="17"/>
      <c r="X707" s="17"/>
    </row>
    <row r="708" spans="1:24" x14ac:dyDescent="0.25">
      <c r="A708" s="127"/>
      <c r="B708" s="17"/>
      <c r="C708" s="17"/>
      <c r="D708" s="17"/>
      <c r="E708" s="17"/>
      <c r="F708" s="17"/>
      <c r="G708" s="17"/>
      <c r="H708" s="17"/>
      <c r="I708" s="17"/>
      <c r="J708" s="17"/>
      <c r="K708" s="17"/>
      <c r="L708" s="18"/>
      <c r="M708" s="17"/>
      <c r="N708" s="17"/>
      <c r="O708" s="17"/>
      <c r="P708" s="17"/>
      <c r="Q708" s="17"/>
      <c r="R708" s="17"/>
      <c r="S708" s="17"/>
      <c r="T708" s="17"/>
      <c r="U708" s="17"/>
      <c r="V708" s="17"/>
      <c r="W708" s="17"/>
      <c r="X708" s="17"/>
    </row>
    <row r="709" spans="1:24" x14ac:dyDescent="0.25">
      <c r="A709" s="127"/>
      <c r="B709" s="17"/>
      <c r="C709" s="17"/>
      <c r="D709" s="17"/>
      <c r="E709" s="17"/>
      <c r="F709" s="17"/>
      <c r="G709" s="17"/>
      <c r="H709" s="17"/>
      <c r="I709" s="17"/>
      <c r="J709" s="17"/>
      <c r="K709" s="17"/>
      <c r="L709" s="18"/>
      <c r="M709" s="17"/>
      <c r="N709" s="17"/>
      <c r="O709" s="17"/>
      <c r="P709" s="17"/>
      <c r="Q709" s="17"/>
      <c r="R709" s="17"/>
      <c r="S709" s="17"/>
      <c r="T709" s="17"/>
      <c r="U709" s="17"/>
      <c r="V709" s="17"/>
      <c r="W709" s="17"/>
      <c r="X709" s="17"/>
    </row>
    <row r="710" spans="1:24" x14ac:dyDescent="0.25">
      <c r="A710" s="127"/>
      <c r="B710" s="17"/>
      <c r="C710" s="17"/>
      <c r="D710" s="17"/>
      <c r="E710" s="17"/>
      <c r="F710" s="17"/>
      <c r="G710" s="17"/>
      <c r="H710" s="17"/>
      <c r="I710" s="17"/>
      <c r="J710" s="17"/>
      <c r="K710" s="17"/>
      <c r="L710" s="18"/>
      <c r="M710" s="17"/>
      <c r="N710" s="17"/>
      <c r="O710" s="17"/>
      <c r="P710" s="17"/>
      <c r="Q710" s="17"/>
      <c r="R710" s="17"/>
      <c r="S710" s="17"/>
      <c r="T710" s="17"/>
      <c r="U710" s="17"/>
      <c r="V710" s="17"/>
      <c r="W710" s="17"/>
      <c r="X710" s="17"/>
    </row>
    <row r="711" spans="1:24" x14ac:dyDescent="0.25">
      <c r="A711" s="127"/>
      <c r="B711" s="17"/>
      <c r="C711" s="17"/>
      <c r="D711" s="17"/>
      <c r="E711" s="17"/>
      <c r="F711" s="17"/>
      <c r="G711" s="17"/>
      <c r="H711" s="17"/>
      <c r="I711" s="17"/>
      <c r="J711" s="17"/>
      <c r="K711" s="17"/>
      <c r="L711" s="18"/>
      <c r="M711" s="17"/>
      <c r="N711" s="17"/>
      <c r="O711" s="17"/>
      <c r="P711" s="17"/>
      <c r="Q711" s="17"/>
      <c r="R711" s="17"/>
      <c r="S711" s="17"/>
      <c r="T711" s="17"/>
      <c r="U711" s="17"/>
      <c r="V711" s="17"/>
      <c r="W711" s="17"/>
      <c r="X711" s="17"/>
    </row>
    <row r="712" spans="1:24" x14ac:dyDescent="0.25">
      <c r="A712" s="127"/>
      <c r="B712" s="17"/>
      <c r="C712" s="17"/>
      <c r="D712" s="17"/>
      <c r="E712" s="17"/>
      <c r="F712" s="17"/>
      <c r="G712" s="17"/>
      <c r="H712" s="17"/>
      <c r="I712" s="17"/>
      <c r="J712" s="17"/>
      <c r="K712" s="17"/>
      <c r="L712" s="18"/>
      <c r="M712" s="17"/>
      <c r="N712" s="17"/>
      <c r="O712" s="17"/>
      <c r="P712" s="17"/>
      <c r="Q712" s="17"/>
      <c r="R712" s="17"/>
      <c r="S712" s="17"/>
      <c r="T712" s="17"/>
      <c r="U712" s="17"/>
      <c r="V712" s="17"/>
      <c r="W712" s="17"/>
      <c r="X712" s="17"/>
    </row>
    <row r="713" spans="1:24" x14ac:dyDescent="0.25">
      <c r="A713" s="127"/>
      <c r="B713" s="17"/>
      <c r="C713" s="17"/>
      <c r="D713" s="17"/>
      <c r="E713" s="17"/>
      <c r="F713" s="17"/>
      <c r="G713" s="17"/>
      <c r="H713" s="17"/>
      <c r="I713" s="17"/>
      <c r="J713" s="17"/>
      <c r="K713" s="17"/>
      <c r="L713" s="18"/>
      <c r="M713" s="17"/>
      <c r="N713" s="17"/>
      <c r="O713" s="17"/>
      <c r="P713" s="17"/>
      <c r="Q713" s="17"/>
      <c r="R713" s="17"/>
      <c r="S713" s="17"/>
      <c r="T713" s="17"/>
      <c r="U713" s="17"/>
      <c r="V713" s="17"/>
      <c r="W713" s="17"/>
      <c r="X713" s="17"/>
    </row>
    <row r="714" spans="1:24" x14ac:dyDescent="0.25">
      <c r="A714" s="127"/>
      <c r="B714" s="17"/>
      <c r="C714" s="17"/>
      <c r="D714" s="17"/>
      <c r="E714" s="17"/>
      <c r="F714" s="17"/>
      <c r="G714" s="17"/>
      <c r="H714" s="17"/>
      <c r="I714" s="17"/>
      <c r="J714" s="17"/>
      <c r="K714" s="17"/>
      <c r="L714" s="18"/>
      <c r="M714" s="17"/>
      <c r="N714" s="17"/>
      <c r="O714" s="17"/>
      <c r="P714" s="17"/>
      <c r="Q714" s="17"/>
      <c r="R714" s="17"/>
      <c r="S714" s="17"/>
      <c r="T714" s="17"/>
      <c r="U714" s="17"/>
      <c r="V714" s="17"/>
      <c r="W714" s="17"/>
      <c r="X714" s="17"/>
    </row>
    <row r="715" spans="1:24" x14ac:dyDescent="0.25">
      <c r="A715" s="127"/>
      <c r="B715" s="17"/>
      <c r="C715" s="17"/>
      <c r="D715" s="17"/>
      <c r="E715" s="17"/>
      <c r="F715" s="17"/>
      <c r="G715" s="17"/>
      <c r="H715" s="17"/>
      <c r="I715" s="17"/>
      <c r="J715" s="17"/>
      <c r="K715" s="17"/>
      <c r="L715" s="18"/>
      <c r="M715" s="17"/>
      <c r="N715" s="17"/>
      <c r="O715" s="17"/>
      <c r="P715" s="17"/>
      <c r="Q715" s="17"/>
      <c r="R715" s="17"/>
      <c r="S715" s="17"/>
      <c r="T715" s="17"/>
      <c r="U715" s="17"/>
      <c r="V715" s="17"/>
      <c r="W715" s="17"/>
      <c r="X715" s="17"/>
    </row>
    <row r="716" spans="1:24" x14ac:dyDescent="0.25">
      <c r="A716" s="127"/>
      <c r="B716" s="17"/>
      <c r="C716" s="17"/>
      <c r="D716" s="17"/>
      <c r="E716" s="17"/>
      <c r="F716" s="17"/>
      <c r="G716" s="17"/>
      <c r="H716" s="17"/>
      <c r="I716" s="17"/>
      <c r="J716" s="17"/>
      <c r="K716" s="17"/>
      <c r="L716" s="18"/>
      <c r="M716" s="17"/>
      <c r="N716" s="17"/>
      <c r="O716" s="17"/>
      <c r="P716" s="17"/>
      <c r="Q716" s="17"/>
      <c r="R716" s="17"/>
      <c r="S716" s="17"/>
      <c r="T716" s="17"/>
      <c r="U716" s="17"/>
      <c r="V716" s="17"/>
      <c r="W716" s="17"/>
      <c r="X716" s="17"/>
    </row>
    <row r="717" spans="1:24" x14ac:dyDescent="0.25">
      <c r="A717" s="127"/>
      <c r="B717" s="17"/>
      <c r="C717" s="17"/>
      <c r="D717" s="17"/>
      <c r="E717" s="17"/>
      <c r="F717" s="17"/>
      <c r="G717" s="17"/>
      <c r="H717" s="17"/>
      <c r="I717" s="17"/>
      <c r="J717" s="17"/>
      <c r="K717" s="17"/>
      <c r="L717" s="18"/>
      <c r="M717" s="17"/>
      <c r="N717" s="17"/>
      <c r="O717" s="17"/>
      <c r="P717" s="17"/>
      <c r="Q717" s="17"/>
      <c r="R717" s="17"/>
      <c r="S717" s="17"/>
      <c r="T717" s="17"/>
      <c r="U717" s="17"/>
      <c r="V717" s="17"/>
      <c r="W717" s="17"/>
      <c r="X717" s="17"/>
    </row>
    <row r="718" spans="1:24" x14ac:dyDescent="0.25">
      <c r="A718" s="127"/>
      <c r="B718" s="17"/>
      <c r="C718" s="17"/>
      <c r="D718" s="17"/>
      <c r="E718" s="17"/>
      <c r="F718" s="17"/>
      <c r="G718" s="17"/>
      <c r="H718" s="17"/>
      <c r="I718" s="17"/>
      <c r="J718" s="17"/>
      <c r="K718" s="17"/>
      <c r="L718" s="18"/>
      <c r="M718" s="17"/>
      <c r="N718" s="17"/>
      <c r="O718" s="17"/>
      <c r="P718" s="17"/>
      <c r="Q718" s="17"/>
      <c r="R718" s="17"/>
      <c r="S718" s="17"/>
      <c r="T718" s="17"/>
      <c r="U718" s="17"/>
      <c r="V718" s="17"/>
      <c r="W718" s="17"/>
      <c r="X718" s="17"/>
    </row>
    <row r="719" spans="1:24" x14ac:dyDescent="0.25">
      <c r="A719" s="127"/>
      <c r="B719" s="17"/>
      <c r="C719" s="17"/>
      <c r="D719" s="17"/>
      <c r="E719" s="17"/>
      <c r="F719" s="17"/>
      <c r="G719" s="17"/>
      <c r="H719" s="17"/>
      <c r="I719" s="17"/>
      <c r="J719" s="17"/>
      <c r="K719" s="17"/>
      <c r="L719" s="18"/>
      <c r="M719" s="17"/>
      <c r="N719" s="17"/>
      <c r="O719" s="17"/>
      <c r="P719" s="17"/>
      <c r="Q719" s="17"/>
      <c r="R719" s="17"/>
      <c r="S719" s="17"/>
      <c r="T719" s="17"/>
      <c r="U719" s="17"/>
      <c r="V719" s="17"/>
      <c r="W719" s="17"/>
      <c r="X719" s="17"/>
    </row>
  </sheetData>
  <mergeCells count="246">
    <mergeCell ref="J2:L2"/>
    <mergeCell ref="J3:J4"/>
    <mergeCell ref="K3:K4"/>
    <mergeCell ref="L3:L4"/>
    <mergeCell ref="C5:E5"/>
    <mergeCell ref="B2:E4"/>
    <mergeCell ref="C6:E6"/>
    <mergeCell ref="C23:E23"/>
    <mergeCell ref="M2:X2"/>
    <mergeCell ref="F2:F4"/>
    <mergeCell ref="G2:G4"/>
    <mergeCell ref="H2:H4"/>
    <mergeCell ref="I2:I4"/>
    <mergeCell ref="M3:W3"/>
    <mergeCell ref="C24:E24"/>
    <mergeCell ref="C20:E20"/>
    <mergeCell ref="C21:E21"/>
    <mergeCell ref="C22:E22"/>
    <mergeCell ref="C25:E25"/>
    <mergeCell ref="C27:E27"/>
    <mergeCell ref="C28:E28"/>
    <mergeCell ref="C39:E39"/>
    <mergeCell ref="C40:E40"/>
    <mergeCell ref="C26:E26"/>
    <mergeCell ref="C35:E35"/>
    <mergeCell ref="C36:E36"/>
    <mergeCell ref="C37:E37"/>
    <mergeCell ref="C38:E38"/>
    <mergeCell ref="C29:E29"/>
    <mergeCell ref="C30:E30"/>
    <mergeCell ref="C31:E31"/>
    <mergeCell ref="C32:E32"/>
    <mergeCell ref="C33:E33"/>
    <mergeCell ref="C34:E34"/>
    <mergeCell ref="C57:E57"/>
    <mergeCell ref="C41:E41"/>
    <mergeCell ref="C42:E42"/>
    <mergeCell ref="C43:E43"/>
    <mergeCell ref="C44:E44"/>
    <mergeCell ref="C45:E45"/>
    <mergeCell ref="D46:E46"/>
    <mergeCell ref="C58:E58"/>
    <mergeCell ref="D47:E47"/>
    <mergeCell ref="C48:E48"/>
    <mergeCell ref="C49:E49"/>
    <mergeCell ref="C50:E50"/>
    <mergeCell ref="C51:E51"/>
    <mergeCell ref="C52:E52"/>
    <mergeCell ref="C53:E53"/>
    <mergeCell ref="C54:E54"/>
    <mergeCell ref="C55:E55"/>
    <mergeCell ref="C56:E56"/>
    <mergeCell ref="C66:E66"/>
    <mergeCell ref="D67:E67"/>
    <mergeCell ref="D68:E68"/>
    <mergeCell ref="D69:E69"/>
    <mergeCell ref="C70:E70"/>
    <mergeCell ref="D71:E71"/>
    <mergeCell ref="C59:E59"/>
    <mergeCell ref="C61:E61"/>
    <mergeCell ref="C62:E62"/>
    <mergeCell ref="C63:E63"/>
    <mergeCell ref="C64:E64"/>
    <mergeCell ref="C65:E65"/>
    <mergeCell ref="C60:E60"/>
    <mergeCell ref="C75:E75"/>
    <mergeCell ref="C76:E76"/>
    <mergeCell ref="D77:E77"/>
    <mergeCell ref="D78:E78"/>
    <mergeCell ref="D72:E72"/>
    <mergeCell ref="D73:E73"/>
    <mergeCell ref="D74:E74"/>
    <mergeCell ref="D87:E87"/>
    <mergeCell ref="D88:E88"/>
    <mergeCell ref="C79:E79"/>
    <mergeCell ref="D89:E89"/>
    <mergeCell ref="D90:E90"/>
    <mergeCell ref="D91:E91"/>
    <mergeCell ref="D92:E92"/>
    <mergeCell ref="C83:E83"/>
    <mergeCell ref="C84:E84"/>
    <mergeCell ref="D85:E85"/>
    <mergeCell ref="D86:E86"/>
    <mergeCell ref="D99:E99"/>
    <mergeCell ref="D100:E100"/>
    <mergeCell ref="D101:E101"/>
    <mergeCell ref="D102:E102"/>
    <mergeCell ref="D103:E103"/>
    <mergeCell ref="D104:E104"/>
    <mergeCell ref="D93:E93"/>
    <mergeCell ref="D94:E94"/>
    <mergeCell ref="C95:E95"/>
    <mergeCell ref="D96:E96"/>
    <mergeCell ref="D97:E97"/>
    <mergeCell ref="D98:E98"/>
    <mergeCell ref="D111:E111"/>
    <mergeCell ref="D112:E112"/>
    <mergeCell ref="D113:E113"/>
    <mergeCell ref="D114:E114"/>
    <mergeCell ref="D115:E115"/>
    <mergeCell ref="D116:E116"/>
    <mergeCell ref="D105:E105"/>
    <mergeCell ref="C106:E106"/>
    <mergeCell ref="D107:E107"/>
    <mergeCell ref="D108:E108"/>
    <mergeCell ref="D109:E109"/>
    <mergeCell ref="D110:E110"/>
    <mergeCell ref="D123:E123"/>
    <mergeCell ref="D124:E124"/>
    <mergeCell ref="D125:E125"/>
    <mergeCell ref="D126:E126"/>
    <mergeCell ref="D127:E127"/>
    <mergeCell ref="D128:E128"/>
    <mergeCell ref="C117:E117"/>
    <mergeCell ref="D118:E118"/>
    <mergeCell ref="D119:E119"/>
    <mergeCell ref="C120:E120"/>
    <mergeCell ref="D121:E121"/>
    <mergeCell ref="D122:E122"/>
    <mergeCell ref="C135:E135"/>
    <mergeCell ref="D136:E136"/>
    <mergeCell ref="D137:E137"/>
    <mergeCell ref="D138:E138"/>
    <mergeCell ref="D139:E139"/>
    <mergeCell ref="D140:E140"/>
    <mergeCell ref="D129:E129"/>
    <mergeCell ref="D130:E130"/>
    <mergeCell ref="D131:E131"/>
    <mergeCell ref="C132:E132"/>
    <mergeCell ref="C133:E133"/>
    <mergeCell ref="C134:E134"/>
    <mergeCell ref="C147:E147"/>
    <mergeCell ref="C148:E148"/>
    <mergeCell ref="C149:E149"/>
    <mergeCell ref="D150:E150"/>
    <mergeCell ref="D151:E151"/>
    <mergeCell ref="C152:E152"/>
    <mergeCell ref="D141:E141"/>
    <mergeCell ref="D142:E142"/>
    <mergeCell ref="D143:E143"/>
    <mergeCell ref="D144:E144"/>
    <mergeCell ref="D145:E145"/>
    <mergeCell ref="C146:E146"/>
    <mergeCell ref="C159:E159"/>
    <mergeCell ref="C160:E160"/>
    <mergeCell ref="C161:E161"/>
    <mergeCell ref="C162:E162"/>
    <mergeCell ref="C163:E163"/>
    <mergeCell ref="C164:E164"/>
    <mergeCell ref="C153:E153"/>
    <mergeCell ref="C154:E154"/>
    <mergeCell ref="C155:E155"/>
    <mergeCell ref="C156:E156"/>
    <mergeCell ref="C157:E157"/>
    <mergeCell ref="C158:E158"/>
    <mergeCell ref="D171:E171"/>
    <mergeCell ref="D172:E172"/>
    <mergeCell ref="D173:E173"/>
    <mergeCell ref="D174:E174"/>
    <mergeCell ref="C175:E175"/>
    <mergeCell ref="D176:E176"/>
    <mergeCell ref="D165:E165"/>
    <mergeCell ref="D166:E166"/>
    <mergeCell ref="D167:E167"/>
    <mergeCell ref="D168:E168"/>
    <mergeCell ref="D169:E169"/>
    <mergeCell ref="D170:E170"/>
    <mergeCell ref="D183:E183"/>
    <mergeCell ref="D184:E184"/>
    <mergeCell ref="D185:E185"/>
    <mergeCell ref="C186:E186"/>
    <mergeCell ref="D187:E187"/>
    <mergeCell ref="D188:E188"/>
    <mergeCell ref="D177:E177"/>
    <mergeCell ref="D178:E178"/>
    <mergeCell ref="D179:E179"/>
    <mergeCell ref="D180:E180"/>
    <mergeCell ref="D181:E181"/>
    <mergeCell ref="D182:E182"/>
    <mergeCell ref="D195:E195"/>
    <mergeCell ref="D196:E196"/>
    <mergeCell ref="C197:E197"/>
    <mergeCell ref="D198:E198"/>
    <mergeCell ref="D199:E199"/>
    <mergeCell ref="C200:E200"/>
    <mergeCell ref="D189:E189"/>
    <mergeCell ref="D190:E190"/>
    <mergeCell ref="D191:E191"/>
    <mergeCell ref="D192:E192"/>
    <mergeCell ref="D193:E193"/>
    <mergeCell ref="D194:E194"/>
    <mergeCell ref="D207:E207"/>
    <mergeCell ref="D208:E208"/>
    <mergeCell ref="D209:E209"/>
    <mergeCell ref="D210:E210"/>
    <mergeCell ref="D211:E211"/>
    <mergeCell ref="C212:E212"/>
    <mergeCell ref="D201:E201"/>
    <mergeCell ref="D202:E202"/>
    <mergeCell ref="D203:E203"/>
    <mergeCell ref="D204:E204"/>
    <mergeCell ref="D205:E205"/>
    <mergeCell ref="D206:E206"/>
    <mergeCell ref="C250:E250"/>
    <mergeCell ref="C251:E251"/>
    <mergeCell ref="C252:E252"/>
    <mergeCell ref="C253:E253"/>
    <mergeCell ref="C254:E254"/>
    <mergeCell ref="B255:E255"/>
    <mergeCell ref="C240:E240"/>
    <mergeCell ref="C241:E241"/>
    <mergeCell ref="C244:E244"/>
    <mergeCell ref="C247:E247"/>
    <mergeCell ref="C248:E248"/>
    <mergeCell ref="C249:E249"/>
    <mergeCell ref="C242:E242"/>
    <mergeCell ref="C243:E243"/>
    <mergeCell ref="D245:E245"/>
    <mergeCell ref="D246:E246"/>
    <mergeCell ref="C231:E231"/>
    <mergeCell ref="D232:E232"/>
    <mergeCell ref="D233:E233"/>
    <mergeCell ref="D235:E235"/>
    <mergeCell ref="D237:E237"/>
    <mergeCell ref="C239:E239"/>
    <mergeCell ref="C225:E225"/>
    <mergeCell ref="C226:E226"/>
    <mergeCell ref="C227:E227"/>
    <mergeCell ref="D228:E228"/>
    <mergeCell ref="D229:E229"/>
    <mergeCell ref="D230:E230"/>
    <mergeCell ref="D234:E234"/>
    <mergeCell ref="D236:E236"/>
    <mergeCell ref="C238:E238"/>
    <mergeCell ref="D219:E219"/>
    <mergeCell ref="D220:E220"/>
    <mergeCell ref="D221:E221"/>
    <mergeCell ref="D222:E222"/>
    <mergeCell ref="D223:E223"/>
    <mergeCell ref="D224:E224"/>
    <mergeCell ref="C213:E213"/>
    <mergeCell ref="C214:E214"/>
    <mergeCell ref="D215:E215"/>
    <mergeCell ref="D216:E216"/>
    <mergeCell ref="D217:E217"/>
    <mergeCell ref="D218:E218"/>
  </mergeCells>
  <pageMargins left="0.23622047244094491" right="0.23622047244094491" top="0.74803149606299213" bottom="0.74803149606299213" header="0.31496062992125984" footer="0.31496062992125984"/>
  <pageSetup paperSize="9" scale="46" orientation="landscape" horizontalDpi="4294967293" r:id="rId1"/>
  <headerFooter>
    <oddHeader>&amp;C&amp;"Times New Roman,Félkövér"&amp;12Újbarok Községi Önkormányzat kiadásai - 2017. év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748"/>
  <sheetViews>
    <sheetView view="pageBreakPreview" zoomScale="60" zoomScaleNormal="74" workbookViewId="0">
      <pane xSplit="5" ySplit="4" topLeftCell="F37" activePane="bottomRight" state="frozen"/>
      <selection pane="topRight" activeCell="F1" sqref="F1"/>
      <selection pane="bottomLeft" activeCell="A5" sqref="A5"/>
      <selection pane="bottomRight" activeCell="X79" sqref="X79"/>
    </sheetView>
  </sheetViews>
  <sheetFormatPr defaultColWidth="9.140625" defaultRowHeight="15" x14ac:dyDescent="0.25"/>
  <cols>
    <col min="1" max="1" width="7.85546875" style="125" bestFit="1" customWidth="1"/>
    <col min="2" max="2" width="6.85546875" style="16" bestFit="1" customWidth="1"/>
    <col min="3" max="4" width="3.28515625" style="12" customWidth="1"/>
    <col min="5" max="5" width="48.85546875" style="12" customWidth="1"/>
    <col min="6" max="9" width="13.140625" style="352" customWidth="1"/>
    <col min="10" max="10" width="11.85546875" style="12" customWidth="1"/>
    <col min="11" max="11" width="11.140625" style="12" customWidth="1"/>
    <col min="12" max="12" width="11.7109375" style="49" customWidth="1"/>
    <col min="13" max="13" width="10.42578125" style="12" bestFit="1" customWidth="1"/>
    <col min="14" max="20" width="10.28515625" style="12" bestFit="1" customWidth="1"/>
    <col min="21" max="21" width="11" style="12" customWidth="1"/>
    <col min="22" max="22" width="10.28515625" style="12" bestFit="1" customWidth="1"/>
    <col min="23" max="23" width="11.7109375" style="12" customWidth="1"/>
    <col min="24" max="25" width="11.42578125" style="12" bestFit="1" customWidth="1"/>
    <col min="26" max="16384" width="9.140625" style="17"/>
  </cols>
  <sheetData>
    <row r="1" spans="1:25" ht="15.75" thickBot="1" x14ac:dyDescent="0.3">
      <c r="X1" s="11" t="s">
        <v>828</v>
      </c>
      <c r="Y1" s="11"/>
    </row>
    <row r="2" spans="1:25" ht="15" customHeight="1" x14ac:dyDescent="0.25">
      <c r="B2" s="854" t="s">
        <v>0</v>
      </c>
      <c r="C2" s="855"/>
      <c r="D2" s="855"/>
      <c r="E2" s="855"/>
      <c r="F2" s="938" t="s">
        <v>1035</v>
      </c>
      <c r="G2" s="938" t="s">
        <v>1053</v>
      </c>
      <c r="H2" s="938" t="s">
        <v>1055</v>
      </c>
      <c r="I2" s="938" t="s">
        <v>1060</v>
      </c>
      <c r="J2" s="927" t="s">
        <v>1031</v>
      </c>
      <c r="K2" s="840"/>
      <c r="L2" s="841"/>
      <c r="M2" s="839" t="s">
        <v>1032</v>
      </c>
      <c r="N2" s="840"/>
      <c r="O2" s="840"/>
      <c r="P2" s="840"/>
      <c r="Q2" s="840"/>
      <c r="R2" s="840"/>
      <c r="S2" s="840"/>
      <c r="T2" s="840"/>
      <c r="U2" s="840"/>
      <c r="V2" s="840"/>
      <c r="W2" s="840"/>
      <c r="X2" s="942"/>
      <c r="Y2" s="938" t="s">
        <v>1014</v>
      </c>
    </row>
    <row r="3" spans="1:25" ht="22.5" customHeight="1" x14ac:dyDescent="0.25">
      <c r="B3" s="856"/>
      <c r="C3" s="857"/>
      <c r="D3" s="857"/>
      <c r="E3" s="857"/>
      <c r="F3" s="939"/>
      <c r="G3" s="939"/>
      <c r="H3" s="939"/>
      <c r="I3" s="939"/>
      <c r="J3" s="928" t="s">
        <v>854</v>
      </c>
      <c r="K3" s="930" t="s">
        <v>855</v>
      </c>
      <c r="L3" s="932" t="s">
        <v>571</v>
      </c>
      <c r="M3" s="895" t="s">
        <v>1033</v>
      </c>
      <c r="N3" s="896"/>
      <c r="O3" s="896"/>
      <c r="P3" s="896"/>
      <c r="Q3" s="896"/>
      <c r="R3" s="896"/>
      <c r="S3" s="896"/>
      <c r="T3" s="896"/>
      <c r="U3" s="896"/>
      <c r="V3" s="896"/>
      <c r="W3" s="941"/>
      <c r="X3" s="721" t="s">
        <v>1034</v>
      </c>
      <c r="Y3" s="939"/>
    </row>
    <row r="4" spans="1:25" ht="21" customHeight="1" thickBot="1" x14ac:dyDescent="0.3">
      <c r="B4" s="858"/>
      <c r="C4" s="859"/>
      <c r="D4" s="859"/>
      <c r="E4" s="859"/>
      <c r="F4" s="940"/>
      <c r="G4" s="940"/>
      <c r="H4" s="940"/>
      <c r="I4" s="940"/>
      <c r="J4" s="929"/>
      <c r="K4" s="931"/>
      <c r="L4" s="933"/>
      <c r="M4" s="129" t="s">
        <v>593</v>
      </c>
      <c r="N4" s="65" t="s">
        <v>594</v>
      </c>
      <c r="O4" s="65" t="s">
        <v>595</v>
      </c>
      <c r="P4" s="65" t="s">
        <v>596</v>
      </c>
      <c r="Q4" s="65" t="s">
        <v>597</v>
      </c>
      <c r="R4" s="628" t="s">
        <v>598</v>
      </c>
      <c r="S4" s="82" t="s">
        <v>599</v>
      </c>
      <c r="T4" s="268" t="s">
        <v>600</v>
      </c>
      <c r="U4" s="651" t="s">
        <v>601</v>
      </c>
      <c r="V4" s="724" t="s">
        <v>602</v>
      </c>
      <c r="W4" s="652" t="s">
        <v>603</v>
      </c>
      <c r="X4" s="727" t="s">
        <v>604</v>
      </c>
      <c r="Y4" s="940"/>
    </row>
    <row r="5" spans="1:25" ht="15.75" thickBot="1" x14ac:dyDescent="0.3">
      <c r="B5" s="83" t="s">
        <v>118</v>
      </c>
      <c r="C5" s="934" t="s">
        <v>119</v>
      </c>
      <c r="D5" s="935"/>
      <c r="E5" s="935"/>
      <c r="F5" s="380">
        <f>F6+F20</f>
        <v>5831797</v>
      </c>
      <c r="G5" s="380">
        <f>G6+G20</f>
        <v>5673410</v>
      </c>
      <c r="H5" s="163">
        <v>5690496</v>
      </c>
      <c r="I5" s="163">
        <v>5781496</v>
      </c>
      <c r="J5" s="247">
        <f>J6+J20</f>
        <v>5152314</v>
      </c>
      <c r="K5" s="146">
        <f t="shared" ref="K5:X5" si="0">K6+K20</f>
        <v>577500</v>
      </c>
      <c r="L5" s="163">
        <f>SUM(J5:K5)</f>
        <v>5729814</v>
      </c>
      <c r="M5" s="85">
        <f t="shared" si="0"/>
        <v>212855</v>
      </c>
      <c r="N5" s="86">
        <f t="shared" si="0"/>
        <v>413201</v>
      </c>
      <c r="O5" s="86">
        <f t="shared" si="0"/>
        <v>618709</v>
      </c>
      <c r="P5" s="86">
        <f t="shared" si="0"/>
        <v>459676</v>
      </c>
      <c r="Q5" s="86">
        <f t="shared" si="0"/>
        <v>473869</v>
      </c>
      <c r="R5" s="89">
        <f t="shared" si="0"/>
        <v>626270</v>
      </c>
      <c r="S5" s="86">
        <f t="shared" si="0"/>
        <v>513610</v>
      </c>
      <c r="T5" s="88">
        <f t="shared" si="0"/>
        <v>502513</v>
      </c>
      <c r="U5" s="89">
        <f t="shared" si="0"/>
        <v>467903</v>
      </c>
      <c r="V5" s="89">
        <f t="shared" si="0"/>
        <v>410090</v>
      </c>
      <c r="W5" s="90">
        <f t="shared" si="0"/>
        <v>482518</v>
      </c>
      <c r="X5" s="728">
        <f t="shared" si="0"/>
        <v>548600</v>
      </c>
      <c r="Y5" s="329">
        <f>Y6+Y20</f>
        <v>0</v>
      </c>
    </row>
    <row r="6" spans="1:25" x14ac:dyDescent="0.25">
      <c r="B6" s="122" t="s">
        <v>609</v>
      </c>
      <c r="C6" s="868" t="s">
        <v>120</v>
      </c>
      <c r="D6" s="869"/>
      <c r="E6" s="869"/>
      <c r="F6" s="355">
        <f>SUM(F7:F19)</f>
        <v>963910</v>
      </c>
      <c r="G6" s="355">
        <f>SUM(G7:G19)</f>
        <v>963910</v>
      </c>
      <c r="H6" s="164">
        <v>1020818</v>
      </c>
      <c r="I6" s="164">
        <v>1020818</v>
      </c>
      <c r="J6" s="248">
        <f>J7+J8+J9+J10+J11+J12+J13+J14+J15+J16+J17+J18+J19</f>
        <v>954808</v>
      </c>
      <c r="K6" s="147">
        <f t="shared" ref="K6:X6" si="1">K7+K8+K9+K10+K11+K12+K13+K14+K15+K16+K17+K18+K19</f>
        <v>0</v>
      </c>
      <c r="L6" s="164">
        <f t="shared" ref="L6:L95" si="2">SUM(J6:K6)</f>
        <v>954808</v>
      </c>
      <c r="M6" s="116">
        <f t="shared" si="1"/>
        <v>54530</v>
      </c>
      <c r="N6" s="117">
        <f t="shared" si="1"/>
        <v>66010</v>
      </c>
      <c r="O6" s="117">
        <f t="shared" si="1"/>
        <v>107010</v>
      </c>
      <c r="P6" s="117">
        <f t="shared" si="1"/>
        <v>66010</v>
      </c>
      <c r="Q6" s="117">
        <f t="shared" si="1"/>
        <v>66010</v>
      </c>
      <c r="R6" s="120">
        <f t="shared" si="1"/>
        <v>66010</v>
      </c>
      <c r="S6" s="117">
        <f t="shared" si="1"/>
        <v>66010</v>
      </c>
      <c r="T6" s="119">
        <f t="shared" si="1"/>
        <v>76260</v>
      </c>
      <c r="U6" s="120">
        <f t="shared" si="1"/>
        <v>122918</v>
      </c>
      <c r="V6" s="120">
        <f t="shared" si="1"/>
        <v>66010</v>
      </c>
      <c r="W6" s="121">
        <f t="shared" si="1"/>
        <v>66010</v>
      </c>
      <c r="X6" s="729">
        <f t="shared" si="1"/>
        <v>132020</v>
      </c>
      <c r="Y6" s="330">
        <f>Y7+Y8+Y9+Y10+Y11+Y12+Y13+Y14+Y15+Y16+Y17+Y18+Y19</f>
        <v>0</v>
      </c>
    </row>
    <row r="7" spans="1:25" s="208" customFormat="1" x14ac:dyDescent="0.25">
      <c r="A7" s="125" t="s">
        <v>121</v>
      </c>
      <c r="B7" s="188" t="s">
        <v>610</v>
      </c>
      <c r="C7" s="201"/>
      <c r="D7" s="264" t="s">
        <v>122</v>
      </c>
      <c r="E7" s="264"/>
      <c r="F7" s="420">
        <v>780640</v>
      </c>
      <c r="G7" s="420">
        <v>780640</v>
      </c>
      <c r="H7" s="190">
        <v>780640</v>
      </c>
      <c r="I7" s="190">
        <v>780640</v>
      </c>
      <c r="J7" s="269">
        <f>SUM(M7:X7)</f>
        <v>780640</v>
      </c>
      <c r="K7" s="189"/>
      <c r="L7" s="190">
        <f t="shared" si="2"/>
        <v>780640</v>
      </c>
      <c r="M7" s="198">
        <f>133000*0.41</f>
        <v>54530</v>
      </c>
      <c r="N7" s="192">
        <f t="shared" ref="N7:X7" si="3">161000*0.41</f>
        <v>66010</v>
      </c>
      <c r="O7" s="192">
        <f t="shared" si="3"/>
        <v>66010</v>
      </c>
      <c r="P7" s="192">
        <f t="shared" si="3"/>
        <v>66010</v>
      </c>
      <c r="Q7" s="192">
        <f t="shared" si="3"/>
        <v>66010</v>
      </c>
      <c r="R7" s="193">
        <f t="shared" si="3"/>
        <v>66010</v>
      </c>
      <c r="S7" s="192">
        <f t="shared" si="3"/>
        <v>66010</v>
      </c>
      <c r="T7" s="191">
        <f t="shared" si="3"/>
        <v>66010</v>
      </c>
      <c r="U7" s="193">
        <f t="shared" si="3"/>
        <v>66010</v>
      </c>
      <c r="V7" s="193">
        <f t="shared" si="3"/>
        <v>66010</v>
      </c>
      <c r="W7" s="194">
        <f t="shared" si="3"/>
        <v>66010</v>
      </c>
      <c r="X7" s="646">
        <f t="shared" si="3"/>
        <v>66010</v>
      </c>
      <c r="Y7" s="331"/>
    </row>
    <row r="8" spans="1:25" s="208" customFormat="1" x14ac:dyDescent="0.25">
      <c r="A8" s="125" t="s">
        <v>123</v>
      </c>
      <c r="B8" s="188" t="s">
        <v>611</v>
      </c>
      <c r="C8" s="201"/>
      <c r="D8" s="264" t="s">
        <v>124</v>
      </c>
      <c r="E8" s="264"/>
      <c r="F8" s="420">
        <v>66010</v>
      </c>
      <c r="G8" s="420">
        <v>66010</v>
      </c>
      <c r="H8" s="190">
        <v>66010</v>
      </c>
      <c r="I8" s="190">
        <v>66010</v>
      </c>
      <c r="J8" s="269">
        <f t="shared" ref="J8:J19" si="4">SUM(M8:X8)</f>
        <v>66010</v>
      </c>
      <c r="K8" s="189"/>
      <c r="L8" s="190">
        <f t="shared" si="2"/>
        <v>66010</v>
      </c>
      <c r="M8" s="198">
        <v>0</v>
      </c>
      <c r="N8" s="191">
        <v>0</v>
      </c>
      <c r="O8" s="191">
        <v>0</v>
      </c>
      <c r="P8" s="191">
        <v>0</v>
      </c>
      <c r="Q8" s="191">
        <v>0</v>
      </c>
      <c r="R8" s="191">
        <v>0</v>
      </c>
      <c r="S8" s="192">
        <v>0</v>
      </c>
      <c r="T8" s="191"/>
      <c r="U8" s="193"/>
      <c r="V8" s="193"/>
      <c r="W8" s="194"/>
      <c r="X8" s="194">
        <f>161000*0.41</f>
        <v>66010</v>
      </c>
      <c r="Y8" s="331"/>
    </row>
    <row r="9" spans="1:25" s="208" customFormat="1" hidden="1" x14ac:dyDescent="0.25">
      <c r="A9" s="125" t="s">
        <v>125</v>
      </c>
      <c r="B9" s="188" t="s">
        <v>612</v>
      </c>
      <c r="C9" s="201"/>
      <c r="D9" s="264" t="s">
        <v>126</v>
      </c>
      <c r="E9" s="264"/>
      <c r="F9" s="420">
        <v>0</v>
      </c>
      <c r="G9" s="420">
        <v>0</v>
      </c>
      <c r="H9" s="190">
        <v>0</v>
      </c>
      <c r="I9" s="190">
        <v>0</v>
      </c>
      <c r="J9" s="269">
        <f t="shared" si="4"/>
        <v>0</v>
      </c>
      <c r="K9" s="189"/>
      <c r="L9" s="190">
        <f t="shared" si="2"/>
        <v>0</v>
      </c>
      <c r="M9" s="198"/>
      <c r="N9" s="192"/>
      <c r="O9" s="192"/>
      <c r="P9" s="192"/>
      <c r="Q9" s="192"/>
      <c r="R9" s="192"/>
      <c r="S9" s="192"/>
      <c r="T9" s="191"/>
      <c r="U9" s="193"/>
      <c r="V9" s="193"/>
      <c r="W9" s="194"/>
      <c r="X9" s="646"/>
      <c r="Y9" s="331"/>
    </row>
    <row r="10" spans="1:25" s="208" customFormat="1" x14ac:dyDescent="0.25">
      <c r="A10" s="125" t="s">
        <v>127</v>
      </c>
      <c r="B10" s="188" t="s">
        <v>613</v>
      </c>
      <c r="C10" s="201"/>
      <c r="D10" s="264" t="s">
        <v>351</v>
      </c>
      <c r="E10" s="264"/>
      <c r="F10" s="420">
        <v>66010</v>
      </c>
      <c r="G10" s="420">
        <v>66010</v>
      </c>
      <c r="H10" s="190">
        <v>66010</v>
      </c>
      <c r="I10" s="190">
        <v>66010</v>
      </c>
      <c r="J10" s="269">
        <f>SUM(M10:X10)</f>
        <v>0</v>
      </c>
      <c r="K10" s="189"/>
      <c r="L10" s="190">
        <f>SUM(J10:K10)</f>
        <v>0</v>
      </c>
      <c r="M10" s="198">
        <v>0</v>
      </c>
      <c r="N10" s="191">
        <v>0</v>
      </c>
      <c r="O10" s="191">
        <v>0</v>
      </c>
      <c r="P10" s="191">
        <v>0</v>
      </c>
      <c r="Q10" s="191">
        <v>0</v>
      </c>
      <c r="R10" s="191">
        <v>0</v>
      </c>
      <c r="S10" s="192">
        <v>0</v>
      </c>
      <c r="T10" s="191"/>
      <c r="U10" s="193"/>
      <c r="V10" s="193"/>
      <c r="W10" s="194"/>
      <c r="X10" s="646"/>
      <c r="Y10" s="331"/>
    </row>
    <row r="11" spans="1:25" s="208" customFormat="1" hidden="1" x14ac:dyDescent="0.25">
      <c r="A11" s="125" t="s">
        <v>128</v>
      </c>
      <c r="B11" s="188" t="s">
        <v>614</v>
      </c>
      <c r="C11" s="201"/>
      <c r="D11" s="264" t="s">
        <v>129</v>
      </c>
      <c r="E11" s="264"/>
      <c r="F11" s="420">
        <v>0</v>
      </c>
      <c r="G11" s="420">
        <v>0</v>
      </c>
      <c r="H11" s="190">
        <v>0</v>
      </c>
      <c r="I11" s="190">
        <v>0</v>
      </c>
      <c r="J11" s="269">
        <f t="shared" si="4"/>
        <v>0</v>
      </c>
      <c r="K11" s="189"/>
      <c r="L11" s="190">
        <f t="shared" si="2"/>
        <v>0</v>
      </c>
      <c r="M11" s="198"/>
      <c r="N11" s="192"/>
      <c r="O11" s="192"/>
      <c r="P11" s="192"/>
      <c r="Q11" s="192"/>
      <c r="R11" s="193"/>
      <c r="S11" s="192"/>
      <c r="T11" s="191"/>
      <c r="U11" s="193"/>
      <c r="V11" s="193"/>
      <c r="W11" s="194"/>
      <c r="X11" s="646"/>
      <c r="Y11" s="331"/>
    </row>
    <row r="12" spans="1:25" s="208" customFormat="1" hidden="1" x14ac:dyDescent="0.25">
      <c r="A12" s="125" t="s">
        <v>130</v>
      </c>
      <c r="B12" s="188" t="s">
        <v>615</v>
      </c>
      <c r="C12" s="201"/>
      <c r="D12" s="264" t="s">
        <v>131</v>
      </c>
      <c r="E12" s="264"/>
      <c r="F12" s="420">
        <v>0</v>
      </c>
      <c r="G12" s="420">
        <v>0</v>
      </c>
      <c r="H12" s="190">
        <v>0</v>
      </c>
      <c r="I12" s="190">
        <v>0</v>
      </c>
      <c r="J12" s="269">
        <f t="shared" si="4"/>
        <v>0</v>
      </c>
      <c r="K12" s="189"/>
      <c r="L12" s="190">
        <f t="shared" si="2"/>
        <v>0</v>
      </c>
      <c r="M12" s="198"/>
      <c r="N12" s="192"/>
      <c r="O12" s="192"/>
      <c r="P12" s="192"/>
      <c r="Q12" s="192"/>
      <c r="R12" s="193"/>
      <c r="S12" s="192"/>
      <c r="T12" s="191"/>
      <c r="U12" s="193"/>
      <c r="V12" s="193"/>
      <c r="W12" s="194"/>
      <c r="X12" s="646"/>
      <c r="Y12" s="331"/>
    </row>
    <row r="13" spans="1:25" s="208" customFormat="1" x14ac:dyDescent="0.25">
      <c r="A13" s="125" t="s">
        <v>132</v>
      </c>
      <c r="B13" s="188" t="s">
        <v>616</v>
      </c>
      <c r="C13" s="201"/>
      <c r="D13" s="264" t="s">
        <v>133</v>
      </c>
      <c r="E13" s="264"/>
      <c r="F13" s="420">
        <v>41000</v>
      </c>
      <c r="G13" s="420">
        <v>41000</v>
      </c>
      <c r="H13" s="190">
        <v>41000</v>
      </c>
      <c r="I13" s="190">
        <v>41000</v>
      </c>
      <c r="J13" s="269">
        <f>SUM(M13:X13)</f>
        <v>41000</v>
      </c>
      <c r="K13" s="189"/>
      <c r="L13" s="190">
        <f>SUM(J13:K13)</f>
        <v>41000</v>
      </c>
      <c r="M13" s="198">
        <v>0</v>
      </c>
      <c r="N13" s="192">
        <v>0</v>
      </c>
      <c r="O13" s="192">
        <v>41000</v>
      </c>
      <c r="P13" s="192">
        <v>0</v>
      </c>
      <c r="Q13" s="192">
        <v>0</v>
      </c>
      <c r="R13" s="193">
        <v>0</v>
      </c>
      <c r="S13" s="192">
        <v>0</v>
      </c>
      <c r="T13" s="191">
        <v>0</v>
      </c>
      <c r="U13" s="193">
        <v>0</v>
      </c>
      <c r="V13" s="193">
        <v>0</v>
      </c>
      <c r="W13" s="194">
        <v>0</v>
      </c>
      <c r="X13" s="646">
        <v>0</v>
      </c>
      <c r="Y13" s="331"/>
    </row>
    <row r="14" spans="1:25" s="208" customFormat="1" x14ac:dyDescent="0.25">
      <c r="A14" s="125" t="s">
        <v>134</v>
      </c>
      <c r="B14" s="188" t="s">
        <v>617</v>
      </c>
      <c r="C14" s="201"/>
      <c r="D14" s="264" t="s">
        <v>135</v>
      </c>
      <c r="E14" s="264"/>
      <c r="F14" s="420">
        <v>10250</v>
      </c>
      <c r="G14" s="420">
        <v>10250</v>
      </c>
      <c r="H14" s="190">
        <v>10250</v>
      </c>
      <c r="I14" s="190">
        <v>10250</v>
      </c>
      <c r="J14" s="269">
        <f t="shared" si="4"/>
        <v>10250</v>
      </c>
      <c r="K14" s="189"/>
      <c r="L14" s="190">
        <f t="shared" si="2"/>
        <v>10250</v>
      </c>
      <c r="M14" s="198">
        <v>0</v>
      </c>
      <c r="N14" s="192">
        <v>0</v>
      </c>
      <c r="O14" s="192">
        <v>0</v>
      </c>
      <c r="P14" s="192">
        <v>0</v>
      </c>
      <c r="Q14" s="192">
        <v>0</v>
      </c>
      <c r="R14" s="192">
        <v>0</v>
      </c>
      <c r="S14" s="192">
        <v>0</v>
      </c>
      <c r="T14" s="191">
        <v>10250</v>
      </c>
      <c r="U14" s="193"/>
      <c r="V14" s="193"/>
      <c r="W14" s="194"/>
      <c r="X14" s="646"/>
      <c r="Y14" s="331"/>
    </row>
    <row r="15" spans="1:25" s="208" customFormat="1" hidden="1" x14ac:dyDescent="0.25">
      <c r="A15" s="125" t="s">
        <v>136</v>
      </c>
      <c r="B15" s="188" t="s">
        <v>618</v>
      </c>
      <c r="C15" s="201"/>
      <c r="D15" s="264" t="s">
        <v>137</v>
      </c>
      <c r="E15" s="264"/>
      <c r="F15" s="480">
        <v>0</v>
      </c>
      <c r="G15" s="480">
        <v>0</v>
      </c>
      <c r="H15" s="190">
        <v>0</v>
      </c>
      <c r="I15" s="190">
        <v>0</v>
      </c>
      <c r="J15" s="269">
        <f t="shared" si="4"/>
        <v>0</v>
      </c>
      <c r="K15" s="189"/>
      <c r="L15" s="190">
        <f t="shared" si="2"/>
        <v>0</v>
      </c>
      <c r="M15" s="198"/>
      <c r="N15" s="192"/>
      <c r="O15" s="192"/>
      <c r="P15" s="192"/>
      <c r="Q15" s="192"/>
      <c r="R15" s="193"/>
      <c r="S15" s="192"/>
      <c r="T15" s="191"/>
      <c r="U15" s="193"/>
      <c r="V15" s="193"/>
      <c r="W15" s="194"/>
      <c r="X15" s="646"/>
      <c r="Y15" s="331"/>
    </row>
    <row r="16" spans="1:25" s="208" customFormat="1" hidden="1" x14ac:dyDescent="0.25">
      <c r="A16" s="125" t="s">
        <v>138</v>
      </c>
      <c r="B16" s="188" t="s">
        <v>619</v>
      </c>
      <c r="C16" s="201"/>
      <c r="D16" s="264" t="s">
        <v>139</v>
      </c>
      <c r="E16" s="264"/>
      <c r="F16" s="420">
        <v>0</v>
      </c>
      <c r="G16" s="420">
        <v>0</v>
      </c>
      <c r="H16" s="190">
        <v>0</v>
      </c>
      <c r="I16" s="190">
        <v>0</v>
      </c>
      <c r="J16" s="269">
        <f t="shared" si="4"/>
        <v>0</v>
      </c>
      <c r="K16" s="189"/>
      <c r="L16" s="190">
        <f t="shared" si="2"/>
        <v>0</v>
      </c>
      <c r="M16" s="198"/>
      <c r="N16" s="192"/>
      <c r="O16" s="192"/>
      <c r="P16" s="192"/>
      <c r="Q16" s="192"/>
      <c r="R16" s="193"/>
      <c r="S16" s="192"/>
      <c r="T16" s="191"/>
      <c r="U16" s="193"/>
      <c r="V16" s="193"/>
      <c r="W16" s="194"/>
      <c r="X16" s="646"/>
      <c r="Y16" s="331"/>
    </row>
    <row r="17" spans="1:25" s="208" customFormat="1" hidden="1" x14ac:dyDescent="0.25">
      <c r="A17" s="125" t="s">
        <v>140</v>
      </c>
      <c r="B17" s="188" t="s">
        <v>620</v>
      </c>
      <c r="C17" s="201"/>
      <c r="D17" s="264" t="s">
        <v>141</v>
      </c>
      <c r="E17" s="264"/>
      <c r="F17" s="420">
        <v>0</v>
      </c>
      <c r="G17" s="420">
        <v>0</v>
      </c>
      <c r="H17" s="190">
        <v>0</v>
      </c>
      <c r="I17" s="190">
        <v>0</v>
      </c>
      <c r="J17" s="269">
        <f t="shared" si="4"/>
        <v>0</v>
      </c>
      <c r="K17" s="189"/>
      <c r="L17" s="190">
        <f t="shared" si="2"/>
        <v>0</v>
      </c>
      <c r="M17" s="198"/>
      <c r="N17" s="192"/>
      <c r="O17" s="192"/>
      <c r="P17" s="192"/>
      <c r="Q17" s="192"/>
      <c r="R17" s="193"/>
      <c r="S17" s="192"/>
      <c r="T17" s="191"/>
      <c r="U17" s="193"/>
      <c r="V17" s="193"/>
      <c r="W17" s="194"/>
      <c r="X17" s="646"/>
      <c r="Y17" s="331"/>
    </row>
    <row r="18" spans="1:25" s="208" customFormat="1" hidden="1" x14ac:dyDescent="0.25">
      <c r="A18" s="125" t="s">
        <v>142</v>
      </c>
      <c r="B18" s="188" t="s">
        <v>621</v>
      </c>
      <c r="C18" s="201"/>
      <c r="D18" s="264" t="s">
        <v>143</v>
      </c>
      <c r="E18" s="264"/>
      <c r="F18" s="420">
        <v>0</v>
      </c>
      <c r="G18" s="420">
        <v>0</v>
      </c>
      <c r="H18" s="190">
        <v>0</v>
      </c>
      <c r="I18" s="190">
        <v>0</v>
      </c>
      <c r="J18" s="269">
        <f t="shared" si="4"/>
        <v>0</v>
      </c>
      <c r="K18" s="189"/>
      <c r="L18" s="190">
        <f t="shared" si="2"/>
        <v>0</v>
      </c>
      <c r="M18" s="198"/>
      <c r="N18" s="192"/>
      <c r="O18" s="192"/>
      <c r="P18" s="192"/>
      <c r="Q18" s="192"/>
      <c r="R18" s="193"/>
      <c r="S18" s="192"/>
      <c r="T18" s="191"/>
      <c r="U18" s="193"/>
      <c r="V18" s="193"/>
      <c r="W18" s="194"/>
      <c r="X18" s="646"/>
      <c r="Y18" s="331"/>
    </row>
    <row r="19" spans="1:25" s="208" customFormat="1" x14ac:dyDescent="0.25">
      <c r="A19" s="125" t="s">
        <v>144</v>
      </c>
      <c r="B19" s="188" t="s">
        <v>622</v>
      </c>
      <c r="C19" s="201"/>
      <c r="D19" s="264" t="s">
        <v>145</v>
      </c>
      <c r="E19" s="264"/>
      <c r="F19" s="420">
        <v>0</v>
      </c>
      <c r="G19" s="420">
        <v>0</v>
      </c>
      <c r="H19" s="190">
        <v>56908</v>
      </c>
      <c r="I19" s="190">
        <v>56908</v>
      </c>
      <c r="J19" s="269">
        <f t="shared" si="4"/>
        <v>56908</v>
      </c>
      <c r="K19" s="189"/>
      <c r="L19" s="190">
        <f t="shared" si="2"/>
        <v>56908</v>
      </c>
      <c r="M19" s="198"/>
      <c r="N19" s="192"/>
      <c r="O19" s="192"/>
      <c r="P19" s="192"/>
      <c r="Q19" s="192"/>
      <c r="R19" s="193"/>
      <c r="S19" s="192"/>
      <c r="T19" s="191"/>
      <c r="U19" s="193">
        <v>56908</v>
      </c>
      <c r="V19" s="193"/>
      <c r="W19" s="194"/>
      <c r="X19" s="646"/>
      <c r="Y19" s="331"/>
    </row>
    <row r="20" spans="1:25" x14ac:dyDescent="0.25">
      <c r="B20" s="91" t="s">
        <v>623</v>
      </c>
      <c r="C20" s="870" t="s">
        <v>146</v>
      </c>
      <c r="D20" s="871"/>
      <c r="E20" s="871"/>
      <c r="F20" s="419">
        <f>SUM(F21:F22)</f>
        <v>4867887</v>
      </c>
      <c r="G20" s="419">
        <f>SUM(G21:G23)</f>
        <v>4709500</v>
      </c>
      <c r="H20" s="165">
        <v>4669678</v>
      </c>
      <c r="I20" s="165">
        <v>4760678</v>
      </c>
      <c r="J20" s="250">
        <f>J21+J22+J23</f>
        <v>4197506</v>
      </c>
      <c r="K20" s="149">
        <f t="shared" ref="K20:X20" si="5">K21+K22+K23</f>
        <v>577500</v>
      </c>
      <c r="L20" s="165">
        <f>SUM(J20:K20)</f>
        <v>4775006</v>
      </c>
      <c r="M20" s="93">
        <f t="shared" si="5"/>
        <v>158325</v>
      </c>
      <c r="N20" s="94">
        <f t="shared" si="5"/>
        <v>347191</v>
      </c>
      <c r="O20" s="94">
        <f t="shared" si="5"/>
        <v>511699</v>
      </c>
      <c r="P20" s="94">
        <f t="shared" si="5"/>
        <v>393666</v>
      </c>
      <c r="Q20" s="94">
        <f t="shared" si="5"/>
        <v>407859</v>
      </c>
      <c r="R20" s="97">
        <f t="shared" si="5"/>
        <v>560260</v>
      </c>
      <c r="S20" s="94">
        <f t="shared" si="5"/>
        <v>447600</v>
      </c>
      <c r="T20" s="96">
        <f t="shared" si="5"/>
        <v>426253</v>
      </c>
      <c r="U20" s="97">
        <f t="shared" si="5"/>
        <v>344985</v>
      </c>
      <c r="V20" s="97">
        <f t="shared" si="5"/>
        <v>344080</v>
      </c>
      <c r="W20" s="98">
        <f>W21+W22+W23</f>
        <v>416508</v>
      </c>
      <c r="X20" s="731">
        <f t="shared" si="5"/>
        <v>416580</v>
      </c>
      <c r="Y20" s="332">
        <f>Y21+Y22+Y23</f>
        <v>0</v>
      </c>
    </row>
    <row r="21" spans="1:25" s="41" customFormat="1" x14ac:dyDescent="0.25">
      <c r="A21" s="125" t="s">
        <v>147</v>
      </c>
      <c r="B21" s="53" t="s">
        <v>624</v>
      </c>
      <c r="C21" s="891" t="s">
        <v>148</v>
      </c>
      <c r="D21" s="892"/>
      <c r="E21" s="892"/>
      <c r="F21" s="417">
        <v>4135887</v>
      </c>
      <c r="G21" s="417">
        <v>4091007</v>
      </c>
      <c r="H21" s="167">
        <v>4091007</v>
      </c>
      <c r="I21" s="167">
        <v>4091007</v>
      </c>
      <c r="J21" s="256">
        <f>SUM(M21:X21)</f>
        <v>4091007</v>
      </c>
      <c r="K21" s="155"/>
      <c r="L21" s="167">
        <f t="shared" si="2"/>
        <v>4091007</v>
      </c>
      <c r="M21" s="76">
        <v>157118</v>
      </c>
      <c r="N21" s="13">
        <v>344080</v>
      </c>
      <c r="O21" s="13">
        <v>444080</v>
      </c>
      <c r="P21" s="13">
        <v>344080</v>
      </c>
      <c r="Q21" s="13">
        <v>344080</v>
      </c>
      <c r="R21" s="81">
        <v>344080</v>
      </c>
      <c r="S21" s="13">
        <v>393089</v>
      </c>
      <c r="T21" s="43">
        <v>344080</v>
      </c>
      <c r="U21" s="486">
        <v>344080</v>
      </c>
      <c r="V21" s="81">
        <v>344080</v>
      </c>
      <c r="W21" s="45">
        <v>344080</v>
      </c>
      <c r="X21" s="43">
        <v>344080</v>
      </c>
      <c r="Y21" s="333"/>
    </row>
    <row r="22" spans="1:25" s="41" customFormat="1" ht="29.25" customHeight="1" x14ac:dyDescent="0.25">
      <c r="A22" s="125" t="s">
        <v>149</v>
      </c>
      <c r="B22" s="53" t="s">
        <v>625</v>
      </c>
      <c r="C22" s="893" t="s">
        <v>877</v>
      </c>
      <c r="D22" s="894"/>
      <c r="E22" s="894"/>
      <c r="F22" s="440">
        <v>732000</v>
      </c>
      <c r="G22" s="440">
        <v>517500</v>
      </c>
      <c r="H22" s="167">
        <v>480000</v>
      </c>
      <c r="I22" s="167">
        <v>577500</v>
      </c>
      <c r="J22" s="256"/>
      <c r="K22" s="155">
        <f>SUM(M22:X22)</f>
        <v>577500</v>
      </c>
      <c r="L22" s="167">
        <f>SUM(J22:K22)</f>
        <v>577500</v>
      </c>
      <c r="M22" s="76"/>
      <c r="N22" s="13"/>
      <c r="O22" s="13">
        <v>55000</v>
      </c>
      <c r="P22" s="13">
        <v>47500</v>
      </c>
      <c r="Q22" s="13">
        <v>55000</v>
      </c>
      <c r="R22" s="81">
        <f>35000+160000</f>
        <v>195000</v>
      </c>
      <c r="S22" s="13">
        <v>52500</v>
      </c>
      <c r="T22" s="43">
        <f>27500+40000</f>
        <v>67500</v>
      </c>
      <c r="U22" s="81"/>
      <c r="V22" s="81"/>
      <c r="W22" s="45">
        <v>52500</v>
      </c>
      <c r="X22" s="486">
        <v>52500</v>
      </c>
      <c r="Y22" s="333"/>
    </row>
    <row r="23" spans="1:25" s="41" customFormat="1" ht="15.75" thickBot="1" x14ac:dyDescent="0.3">
      <c r="A23" s="125" t="s">
        <v>150</v>
      </c>
      <c r="B23" s="195" t="s">
        <v>626</v>
      </c>
      <c r="C23" s="936" t="s">
        <v>1036</v>
      </c>
      <c r="D23" s="937"/>
      <c r="E23" s="937"/>
      <c r="F23" s="439"/>
      <c r="G23" s="439">
        <v>100993</v>
      </c>
      <c r="H23" s="167">
        <v>98671</v>
      </c>
      <c r="I23" s="167">
        <v>92171</v>
      </c>
      <c r="J23" s="270">
        <f>SUM(M23:X23)</f>
        <v>106499</v>
      </c>
      <c r="K23" s="196"/>
      <c r="L23" s="167">
        <f>SUM(J23:K23)</f>
        <v>106499</v>
      </c>
      <c r="M23" s="74">
        <v>1207</v>
      </c>
      <c r="N23" s="1">
        <v>3111</v>
      </c>
      <c r="O23" s="1">
        <v>12619</v>
      </c>
      <c r="P23" s="1">
        <v>2086</v>
      </c>
      <c r="Q23" s="1">
        <v>8779</v>
      </c>
      <c r="R23" s="80">
        <v>21180</v>
      </c>
      <c r="S23" s="307">
        <v>2011</v>
      </c>
      <c r="T23" s="42">
        <v>14673</v>
      </c>
      <c r="U23" s="80">
        <v>905</v>
      </c>
      <c r="V23" s="80"/>
      <c r="W23" s="44">
        <v>19928</v>
      </c>
      <c r="X23" s="718">
        <v>20000</v>
      </c>
      <c r="Y23" s="333"/>
    </row>
    <row r="24" spans="1:25" ht="15.75" thickBot="1" x14ac:dyDescent="0.3">
      <c r="A24" s="125" t="s">
        <v>966</v>
      </c>
      <c r="B24" s="83" t="s">
        <v>152</v>
      </c>
      <c r="C24" s="866" t="s">
        <v>803</v>
      </c>
      <c r="D24" s="866"/>
      <c r="E24" s="867"/>
      <c r="F24" s="410">
        <f>F25+F28+F31</f>
        <v>1408599</v>
      </c>
      <c r="G24" s="410">
        <v>1349427</v>
      </c>
      <c r="H24" s="163">
        <v>1341671.97</v>
      </c>
      <c r="I24" s="163">
        <v>1328691.97</v>
      </c>
      <c r="J24" s="252">
        <f>J25+J26+J27+J28+J29+J30+J31</f>
        <v>1296305.17</v>
      </c>
      <c r="K24" s="151">
        <f>K25+K26+K27+K28+K29+K30+K31</f>
        <v>30000</v>
      </c>
      <c r="L24" s="163">
        <f>SUM(J24:K24)</f>
        <v>1326305.17</v>
      </c>
      <c r="M24" s="85">
        <f t="shared" ref="M24:X24" si="6">M25+M26+M27+M28+M29+M30+M31</f>
        <v>67033</v>
      </c>
      <c r="N24" s="86">
        <f t="shared" si="6"/>
        <v>90904.22</v>
      </c>
      <c r="O24" s="86">
        <f t="shared" si="6"/>
        <v>149360</v>
      </c>
      <c r="P24" s="86">
        <f t="shared" si="6"/>
        <v>99625</v>
      </c>
      <c r="Q24" s="86">
        <f t="shared" si="6"/>
        <v>107050</v>
      </c>
      <c r="R24" s="89">
        <f t="shared" si="6"/>
        <v>134700</v>
      </c>
      <c r="S24" s="86">
        <f t="shared" si="6"/>
        <v>117386</v>
      </c>
      <c r="T24" s="88">
        <f t="shared" si="6"/>
        <v>115980.15</v>
      </c>
      <c r="U24" s="89">
        <f t="shared" si="6"/>
        <v>102740</v>
      </c>
      <c r="V24" s="89">
        <f t="shared" si="6"/>
        <v>90219.8</v>
      </c>
      <c r="W24" s="90">
        <f t="shared" si="6"/>
        <v>100615</v>
      </c>
      <c r="X24" s="728">
        <f t="shared" si="6"/>
        <v>150692</v>
      </c>
      <c r="Y24" s="329">
        <f>Y25+Y26+Y27+Y28+Y29+Y30+Y31</f>
        <v>0</v>
      </c>
    </row>
    <row r="25" spans="1:25" x14ac:dyDescent="0.25">
      <c r="B25" s="61"/>
      <c r="C25" s="921" t="s">
        <v>154</v>
      </c>
      <c r="D25" s="922"/>
      <c r="E25" s="922"/>
      <c r="F25" s="412">
        <v>1278663</v>
      </c>
      <c r="G25" s="412">
        <v>1244072</v>
      </c>
      <c r="H25" s="166">
        <v>1236316.82</v>
      </c>
      <c r="I25" s="166">
        <v>1223336.82</v>
      </c>
      <c r="J25" s="253">
        <f>SUM(M25:X25)</f>
        <v>1220950.02</v>
      </c>
      <c r="K25" s="152"/>
      <c r="L25" s="166">
        <f t="shared" si="2"/>
        <v>1220950.02</v>
      </c>
      <c r="M25" s="74">
        <v>61174</v>
      </c>
      <c r="N25" s="1">
        <f>(N7+N20)*0.22</f>
        <v>90904.22</v>
      </c>
      <c r="O25" s="1">
        <v>101110</v>
      </c>
      <c r="P25" s="1">
        <v>99625</v>
      </c>
      <c r="Q25" s="1">
        <v>107050</v>
      </c>
      <c r="R25" s="80">
        <v>134700</v>
      </c>
      <c r="S25" s="1">
        <v>100615</v>
      </c>
      <c r="T25" s="42">
        <v>111505</v>
      </c>
      <c r="U25" s="80">
        <v>102740</v>
      </c>
      <c r="V25" s="80">
        <f>(V7+V20)*0.22</f>
        <v>90219.8</v>
      </c>
      <c r="W25" s="44">
        <v>100615</v>
      </c>
      <c r="X25" s="44">
        <f>(X7+X8+X20)*0.22</f>
        <v>120692</v>
      </c>
      <c r="Y25" s="334"/>
    </row>
    <row r="26" spans="1:25" hidden="1" x14ac:dyDescent="0.25">
      <c r="B26" s="62"/>
      <c r="C26" s="923" t="s">
        <v>155</v>
      </c>
      <c r="D26" s="924"/>
      <c r="E26" s="924"/>
      <c r="F26" s="413"/>
      <c r="G26" s="413"/>
      <c r="H26" s="166">
        <v>0</v>
      </c>
      <c r="I26" s="166">
        <v>0</v>
      </c>
      <c r="J26" s="254">
        <f>SUM(M26:X26)</f>
        <v>0</v>
      </c>
      <c r="K26" s="153"/>
      <c r="L26" s="166">
        <f t="shared" si="2"/>
        <v>0</v>
      </c>
      <c r="M26" s="74"/>
      <c r="N26" s="1"/>
      <c r="O26" s="1"/>
      <c r="P26" s="1"/>
      <c r="Q26" s="1"/>
      <c r="R26" s="80"/>
      <c r="S26" s="1"/>
      <c r="T26" s="42"/>
      <c r="U26" s="80"/>
      <c r="V26" s="80"/>
      <c r="W26" s="44"/>
      <c r="X26" s="718"/>
      <c r="Y26" s="334"/>
    </row>
    <row r="27" spans="1:25" hidden="1" x14ac:dyDescent="0.25">
      <c r="B27" s="62"/>
      <c r="C27" s="923" t="s">
        <v>156</v>
      </c>
      <c r="D27" s="924"/>
      <c r="E27" s="924"/>
      <c r="F27" s="413"/>
      <c r="G27" s="413"/>
      <c r="H27" s="166">
        <v>0</v>
      </c>
      <c r="I27" s="166">
        <v>0</v>
      </c>
      <c r="J27" s="254">
        <f>SUM(M27:X27)</f>
        <v>0</v>
      </c>
      <c r="K27" s="153"/>
      <c r="L27" s="166">
        <f t="shared" si="2"/>
        <v>0</v>
      </c>
      <c r="M27" s="74"/>
      <c r="N27" s="1"/>
      <c r="O27" s="1"/>
      <c r="P27" s="1"/>
      <c r="Q27" s="1"/>
      <c r="R27" s="80"/>
      <c r="S27" s="1"/>
      <c r="T27" s="42"/>
      <c r="U27" s="80"/>
      <c r="V27" s="80"/>
      <c r="W27" s="44"/>
      <c r="X27" s="718"/>
      <c r="Y27" s="334"/>
    </row>
    <row r="28" spans="1:25" x14ac:dyDescent="0.25">
      <c r="B28" s="62"/>
      <c r="C28" s="923" t="s">
        <v>157</v>
      </c>
      <c r="D28" s="924"/>
      <c r="E28" s="924"/>
      <c r="F28" s="413">
        <v>73578</v>
      </c>
      <c r="G28" s="413">
        <v>37194</v>
      </c>
      <c r="H28" s="166">
        <v>57193.9</v>
      </c>
      <c r="I28" s="166">
        <v>57193.9</v>
      </c>
      <c r="J28" s="254">
        <f>SUM(M28:X28)-K28</f>
        <v>37193.9</v>
      </c>
      <c r="K28" s="153">
        <v>20000</v>
      </c>
      <c r="L28" s="166">
        <f>SUM(J28:K28)</f>
        <v>57193.9</v>
      </c>
      <c r="M28" s="74">
        <f>3144</f>
        <v>3144</v>
      </c>
      <c r="N28" s="1">
        <v>0</v>
      </c>
      <c r="O28" s="1">
        <v>23293</v>
      </c>
      <c r="P28" s="1"/>
      <c r="Q28" s="1"/>
      <c r="R28" s="80">
        <v>0</v>
      </c>
      <c r="S28" s="1">
        <v>8096</v>
      </c>
      <c r="T28" s="42">
        <f>T14*1.18*0.22</f>
        <v>2660.9</v>
      </c>
      <c r="U28" s="80"/>
      <c r="V28" s="80"/>
      <c r="W28" s="44">
        <f>W14*1.18*0.22</f>
        <v>0</v>
      </c>
      <c r="X28" s="718">
        <f>20000</f>
        <v>20000</v>
      </c>
      <c r="Y28" s="334"/>
    </row>
    <row r="29" spans="1:25" hidden="1" x14ac:dyDescent="0.25">
      <c r="B29" s="62"/>
      <c r="C29" s="923" t="s">
        <v>158</v>
      </c>
      <c r="D29" s="924"/>
      <c r="E29" s="924"/>
      <c r="F29" s="413"/>
      <c r="G29" s="413"/>
      <c r="H29" s="166">
        <v>0</v>
      </c>
      <c r="I29" s="166">
        <v>0</v>
      </c>
      <c r="J29" s="254">
        <f>SUM(M29:X29)</f>
        <v>0</v>
      </c>
      <c r="K29" s="153"/>
      <c r="L29" s="166">
        <f t="shared" si="2"/>
        <v>0</v>
      </c>
      <c r="M29" s="74"/>
      <c r="N29" s="1"/>
      <c r="O29" s="1"/>
      <c r="P29" s="1"/>
      <c r="Q29" s="1"/>
      <c r="R29" s="80"/>
      <c r="S29" s="1"/>
      <c r="T29" s="42"/>
      <c r="U29" s="80"/>
      <c r="V29" s="80"/>
      <c r="W29" s="44"/>
      <c r="X29" s="718"/>
      <c r="Y29" s="334"/>
    </row>
    <row r="30" spans="1:25" hidden="1" x14ac:dyDescent="0.25">
      <c r="B30" s="62"/>
      <c r="C30" s="923" t="s">
        <v>159</v>
      </c>
      <c r="D30" s="924"/>
      <c r="E30" s="924"/>
      <c r="F30" s="413"/>
      <c r="G30" s="413"/>
      <c r="H30" s="166">
        <v>0</v>
      </c>
      <c r="I30" s="166">
        <v>0</v>
      </c>
      <c r="J30" s="254">
        <f>SUM(M30:X30)</f>
        <v>0</v>
      </c>
      <c r="K30" s="153"/>
      <c r="L30" s="166">
        <f t="shared" si="2"/>
        <v>0</v>
      </c>
      <c r="M30" s="74"/>
      <c r="N30" s="1"/>
      <c r="O30" s="1"/>
      <c r="P30" s="1"/>
      <c r="Q30" s="1"/>
      <c r="R30" s="80"/>
      <c r="S30" s="1"/>
      <c r="T30" s="42"/>
      <c r="U30" s="80"/>
      <c r="V30" s="80"/>
      <c r="W30" s="44"/>
      <c r="X30" s="718"/>
      <c r="Y30" s="334"/>
    </row>
    <row r="31" spans="1:25" ht="15.75" thickBot="1" x14ac:dyDescent="0.3">
      <c r="B31" s="63"/>
      <c r="C31" s="925" t="s">
        <v>160</v>
      </c>
      <c r="D31" s="926"/>
      <c r="E31" s="926"/>
      <c r="F31" s="415">
        <v>56358</v>
      </c>
      <c r="G31" s="415">
        <v>38161</v>
      </c>
      <c r="H31" s="166">
        <v>48161.25</v>
      </c>
      <c r="I31" s="166">
        <v>48161.25</v>
      </c>
      <c r="J31" s="255">
        <f>SUM(M31:X31)-K31</f>
        <v>38161.25</v>
      </c>
      <c r="K31" s="154">
        <v>10000</v>
      </c>
      <c r="L31" s="166">
        <f t="shared" si="2"/>
        <v>48161.25</v>
      </c>
      <c r="M31" s="74">
        <v>2715</v>
      </c>
      <c r="N31" s="1">
        <v>0</v>
      </c>
      <c r="O31" s="1">
        <v>24957</v>
      </c>
      <c r="P31" s="1"/>
      <c r="Q31" s="1"/>
      <c r="R31" s="80">
        <v>0</v>
      </c>
      <c r="S31" s="307">
        <v>8675</v>
      </c>
      <c r="T31" s="42">
        <f>(T14)*1.18*0.15</f>
        <v>1814.25</v>
      </c>
      <c r="U31" s="80"/>
      <c r="V31" s="80"/>
      <c r="W31" s="44">
        <f>(W14)*1.18*0.15</f>
        <v>0</v>
      </c>
      <c r="X31" s="718">
        <v>10000</v>
      </c>
      <c r="Y31" s="334"/>
    </row>
    <row r="32" spans="1:25" ht="15.75" thickBot="1" x14ac:dyDescent="0.3">
      <c r="B32" s="83" t="s">
        <v>161</v>
      </c>
      <c r="C32" s="867" t="s">
        <v>162</v>
      </c>
      <c r="D32" s="875"/>
      <c r="E32" s="875"/>
      <c r="F32" s="410">
        <f>F33+F39+F45+F70+F77</f>
        <v>6567006</v>
      </c>
      <c r="G32" s="410">
        <f>G33+G39+G45+G70+G77</f>
        <v>6077455</v>
      </c>
      <c r="H32" s="163">
        <v>6210645.9299999997</v>
      </c>
      <c r="I32" s="163">
        <v>6294251.25</v>
      </c>
      <c r="J32" s="252">
        <f>J33+J39+J45+J70+J77</f>
        <v>6112955</v>
      </c>
      <c r="K32" s="151">
        <f>K33+K39+K45+K70+K77</f>
        <v>134260</v>
      </c>
      <c r="L32" s="163">
        <f t="shared" si="2"/>
        <v>6247215</v>
      </c>
      <c r="M32" s="85">
        <f t="shared" ref="M32:X32" si="7">M33+M39+M45+M70+M77</f>
        <v>75833</v>
      </c>
      <c r="N32" s="86">
        <f t="shared" si="7"/>
        <v>88384</v>
      </c>
      <c r="O32" s="86">
        <f t="shared" si="7"/>
        <v>166024</v>
      </c>
      <c r="P32" s="86">
        <f t="shared" si="7"/>
        <v>393433</v>
      </c>
      <c r="Q32" s="86">
        <f t="shared" si="7"/>
        <v>514456</v>
      </c>
      <c r="R32" s="89">
        <f t="shared" si="7"/>
        <v>269604</v>
      </c>
      <c r="S32" s="86">
        <f t="shared" si="7"/>
        <v>265763</v>
      </c>
      <c r="T32" s="88">
        <f t="shared" si="7"/>
        <v>470519</v>
      </c>
      <c r="U32" s="89">
        <f t="shared" si="7"/>
        <v>368838</v>
      </c>
      <c r="V32" s="89">
        <f t="shared" si="7"/>
        <v>94608</v>
      </c>
      <c r="W32" s="90">
        <f t="shared" si="7"/>
        <v>754926</v>
      </c>
      <c r="X32" s="728">
        <f t="shared" si="7"/>
        <v>2784827</v>
      </c>
      <c r="Y32" s="329">
        <f>Y33+Y39+Y45+Y70+Y77</f>
        <v>6315</v>
      </c>
    </row>
    <row r="33" spans="1:25" x14ac:dyDescent="0.25">
      <c r="B33" s="122" t="s">
        <v>627</v>
      </c>
      <c r="C33" s="868" t="s">
        <v>163</v>
      </c>
      <c r="D33" s="869"/>
      <c r="E33" s="869"/>
      <c r="F33" s="416">
        <f>F34+F35</f>
        <v>328740</v>
      </c>
      <c r="G33" s="416">
        <f>G34+G35</f>
        <v>162459</v>
      </c>
      <c r="H33" s="164">
        <v>182021</v>
      </c>
      <c r="I33" s="164">
        <v>174702</v>
      </c>
      <c r="J33" s="248">
        <f>J34+J35+J38</f>
        <v>120332</v>
      </c>
      <c r="K33" s="147">
        <f t="shared" ref="K33:X33" si="8">K34+K35+K38</f>
        <v>1000</v>
      </c>
      <c r="L33" s="164">
        <f t="shared" si="2"/>
        <v>121332</v>
      </c>
      <c r="M33" s="116">
        <f t="shared" si="8"/>
        <v>0</v>
      </c>
      <c r="N33" s="117">
        <f t="shared" si="8"/>
        <v>2625</v>
      </c>
      <c r="O33" s="117">
        <f t="shared" si="8"/>
        <v>17910</v>
      </c>
      <c r="P33" s="117">
        <f t="shared" si="8"/>
        <v>11027</v>
      </c>
      <c r="Q33" s="117">
        <f t="shared" si="8"/>
        <v>14717</v>
      </c>
      <c r="R33" s="120">
        <f t="shared" si="8"/>
        <v>7874</v>
      </c>
      <c r="S33" s="117">
        <f t="shared" si="8"/>
        <v>3937</v>
      </c>
      <c r="T33" s="119">
        <f t="shared" si="8"/>
        <v>35624</v>
      </c>
      <c r="U33" s="120">
        <f t="shared" si="8"/>
        <v>18937</v>
      </c>
      <c r="V33" s="120">
        <f t="shared" si="8"/>
        <v>2681</v>
      </c>
      <c r="W33" s="121">
        <f t="shared" si="8"/>
        <v>0</v>
      </c>
      <c r="X33" s="729">
        <f t="shared" si="8"/>
        <v>6000</v>
      </c>
      <c r="Y33" s="330">
        <f>Y34+Y35+Y38</f>
        <v>1000</v>
      </c>
    </row>
    <row r="34" spans="1:25" s="41" customFormat="1" x14ac:dyDescent="0.25">
      <c r="A34" s="125" t="s">
        <v>164</v>
      </c>
      <c r="B34" s="53" t="s">
        <v>628</v>
      </c>
      <c r="C34" s="891" t="s">
        <v>165</v>
      </c>
      <c r="D34" s="892"/>
      <c r="E34" s="892"/>
      <c r="F34" s="417">
        <v>35000</v>
      </c>
      <c r="G34" s="417">
        <v>15000</v>
      </c>
      <c r="H34" s="167">
        <v>37500</v>
      </c>
      <c r="I34" s="167">
        <v>37500</v>
      </c>
      <c r="J34" s="256">
        <f>SUM(M34:X34)</f>
        <v>37500</v>
      </c>
      <c r="K34" s="155"/>
      <c r="L34" s="167">
        <f t="shared" si="2"/>
        <v>37500</v>
      </c>
      <c r="M34" s="76"/>
      <c r="N34" s="13"/>
      <c r="O34" s="13"/>
      <c r="P34" s="13"/>
      <c r="Q34" s="13"/>
      <c r="R34" s="81"/>
      <c r="S34" s="13"/>
      <c r="T34" s="43">
        <v>22500</v>
      </c>
      <c r="U34" s="81">
        <v>15000</v>
      </c>
      <c r="V34" s="81"/>
      <c r="W34" s="45"/>
      <c r="X34" s="730"/>
      <c r="Y34" s="333"/>
    </row>
    <row r="35" spans="1:25" s="41" customFormat="1" x14ac:dyDescent="0.25">
      <c r="A35" s="125" t="s">
        <v>166</v>
      </c>
      <c r="B35" s="53" t="s">
        <v>629</v>
      </c>
      <c r="C35" s="891" t="s">
        <v>167</v>
      </c>
      <c r="D35" s="892"/>
      <c r="E35" s="892"/>
      <c r="F35" s="417">
        <f>F36+F37</f>
        <v>293740</v>
      </c>
      <c r="G35" s="417">
        <f>G36+G37</f>
        <v>147459</v>
      </c>
      <c r="H35" s="167">
        <v>144521</v>
      </c>
      <c r="I35" s="167">
        <v>137202</v>
      </c>
      <c r="J35" s="256">
        <f>SUM(J36:J37)</f>
        <v>82832</v>
      </c>
      <c r="K35" s="155">
        <f>SUM(K36:K37)</f>
        <v>1000</v>
      </c>
      <c r="L35" s="167">
        <f>SUM(J35:K35)</f>
        <v>83832</v>
      </c>
      <c r="M35" s="76">
        <f t="shared" ref="M35:Y35" si="9">SUM(M36:M37)</f>
        <v>0</v>
      </c>
      <c r="N35" s="13">
        <f t="shared" si="9"/>
        <v>2625</v>
      </c>
      <c r="O35" s="13">
        <f t="shared" si="9"/>
        <v>17910</v>
      </c>
      <c r="P35" s="13">
        <f t="shared" si="9"/>
        <v>11027</v>
      </c>
      <c r="Q35" s="13">
        <f t="shared" si="9"/>
        <v>14717</v>
      </c>
      <c r="R35" s="81">
        <f t="shared" si="9"/>
        <v>7874</v>
      </c>
      <c r="S35" s="13">
        <f t="shared" si="9"/>
        <v>3937</v>
      </c>
      <c r="T35" s="43">
        <f t="shared" si="9"/>
        <v>13124</v>
      </c>
      <c r="U35" s="81">
        <f t="shared" si="9"/>
        <v>3937</v>
      </c>
      <c r="V35" s="81">
        <f t="shared" si="9"/>
        <v>2681</v>
      </c>
      <c r="W35" s="45">
        <f t="shared" si="9"/>
        <v>0</v>
      </c>
      <c r="X35" s="730">
        <f t="shared" si="9"/>
        <v>6000</v>
      </c>
      <c r="Y35" s="333">
        <f t="shared" si="9"/>
        <v>1000</v>
      </c>
    </row>
    <row r="36" spans="1:25" x14ac:dyDescent="0.25">
      <c r="B36" s="55"/>
      <c r="C36" s="301"/>
      <c r="D36" s="241" t="s">
        <v>1009</v>
      </c>
      <c r="E36" s="241"/>
      <c r="F36" s="418">
        <v>215000</v>
      </c>
      <c r="G36" s="418">
        <v>108090</v>
      </c>
      <c r="H36" s="166">
        <v>105151</v>
      </c>
      <c r="I36" s="166">
        <v>97832</v>
      </c>
      <c r="J36" s="249">
        <f>SUM(M36:X36)</f>
        <v>82832</v>
      </c>
      <c r="K36" s="148"/>
      <c r="L36" s="166">
        <f>SUM(J36:K36)</f>
        <v>82832</v>
      </c>
      <c r="M36" s="74"/>
      <c r="N36" s="1">
        <v>2625</v>
      </c>
      <c r="O36" s="1">
        <v>17910</v>
      </c>
      <c r="P36" s="1">
        <v>11027</v>
      </c>
      <c r="Q36" s="1">
        <v>14717</v>
      </c>
      <c r="R36" s="80">
        <v>7874</v>
      </c>
      <c r="S36" s="1">
        <v>3937</v>
      </c>
      <c r="T36" s="42">
        <v>13124</v>
      </c>
      <c r="U36" s="80">
        <v>3937</v>
      </c>
      <c r="V36" s="80">
        <v>2681</v>
      </c>
      <c r="W36" s="44"/>
      <c r="X36" s="487">
        <v>5000</v>
      </c>
      <c r="Y36" s="334"/>
    </row>
    <row r="37" spans="1:25" x14ac:dyDescent="0.25">
      <c r="B37" s="55"/>
      <c r="C37" s="301"/>
      <c r="D37" s="241" t="s">
        <v>1010</v>
      </c>
      <c r="E37" s="241"/>
      <c r="F37" s="418">
        <v>78740</v>
      </c>
      <c r="G37" s="418">
        <v>39369</v>
      </c>
      <c r="H37" s="166">
        <v>39370</v>
      </c>
      <c r="I37" s="166">
        <v>39370</v>
      </c>
      <c r="J37" s="249"/>
      <c r="K37" s="148">
        <f>SUM(M37:X37)</f>
        <v>1000</v>
      </c>
      <c r="L37" s="166">
        <f>SUM(J37:K37)</f>
        <v>1000</v>
      </c>
      <c r="M37" s="74"/>
      <c r="N37" s="1"/>
      <c r="O37" s="1"/>
      <c r="P37" s="1"/>
      <c r="Q37" s="1"/>
      <c r="R37" s="80"/>
      <c r="S37" s="1"/>
      <c r="T37" s="42"/>
      <c r="U37" s="80"/>
      <c r="V37" s="80"/>
      <c r="W37" s="44"/>
      <c r="X37" s="42">
        <v>1000</v>
      </c>
      <c r="Y37" s="334">
        <f>L37</f>
        <v>1000</v>
      </c>
    </row>
    <row r="38" spans="1:25" s="41" customFormat="1" hidden="1" x14ac:dyDescent="0.25">
      <c r="A38" s="125" t="s">
        <v>168</v>
      </c>
      <c r="B38" s="53" t="s">
        <v>630</v>
      </c>
      <c r="C38" s="891" t="s">
        <v>169</v>
      </c>
      <c r="D38" s="892"/>
      <c r="E38" s="892"/>
      <c r="F38" s="417"/>
      <c r="G38" s="417"/>
      <c r="H38" s="167">
        <v>0</v>
      </c>
      <c r="I38" s="167">
        <v>0</v>
      </c>
      <c r="J38" s="256">
        <f>SUM(M38:X38)</f>
        <v>0</v>
      </c>
      <c r="K38" s="155"/>
      <c r="L38" s="167">
        <f t="shared" si="2"/>
        <v>0</v>
      </c>
      <c r="M38" s="76"/>
      <c r="N38" s="13"/>
      <c r="O38" s="13"/>
      <c r="P38" s="13"/>
      <c r="Q38" s="13"/>
      <c r="R38" s="81"/>
      <c r="S38" s="13"/>
      <c r="T38" s="43"/>
      <c r="U38" s="81"/>
      <c r="V38" s="81"/>
      <c r="W38" s="45"/>
      <c r="X38" s="730"/>
      <c r="Y38" s="333"/>
    </row>
    <row r="39" spans="1:25" x14ac:dyDescent="0.25">
      <c r="B39" s="91" t="s">
        <v>631</v>
      </c>
      <c r="C39" s="870" t="s">
        <v>170</v>
      </c>
      <c r="D39" s="871"/>
      <c r="E39" s="871"/>
      <c r="F39" s="419">
        <f>F40+F44</f>
        <v>182000</v>
      </c>
      <c r="G39" s="419">
        <f>G40+G44</f>
        <v>189854</v>
      </c>
      <c r="H39" s="165">
        <v>187283</v>
      </c>
      <c r="I39" s="165">
        <v>185841</v>
      </c>
      <c r="J39" s="250">
        <f>J40+J44</f>
        <v>184410</v>
      </c>
      <c r="K39" s="149">
        <f t="shared" ref="K39:X39" si="10">K40+K44</f>
        <v>0</v>
      </c>
      <c r="L39" s="165">
        <f t="shared" si="2"/>
        <v>184410</v>
      </c>
      <c r="M39" s="93">
        <f t="shared" si="10"/>
        <v>14950</v>
      </c>
      <c r="N39" s="94">
        <f t="shared" si="10"/>
        <v>14950</v>
      </c>
      <c r="O39" s="94">
        <f t="shared" si="10"/>
        <v>14950</v>
      </c>
      <c r="P39" s="94">
        <f t="shared" si="10"/>
        <v>14950</v>
      </c>
      <c r="Q39" s="94">
        <f t="shared" si="10"/>
        <v>14950</v>
      </c>
      <c r="R39" s="97">
        <f t="shared" si="10"/>
        <v>25404</v>
      </c>
      <c r="S39" s="94">
        <f t="shared" si="10"/>
        <v>14950</v>
      </c>
      <c r="T39" s="96">
        <f t="shared" si="10"/>
        <v>5093</v>
      </c>
      <c r="U39" s="97">
        <f t="shared" si="10"/>
        <v>22236</v>
      </c>
      <c r="V39" s="97">
        <f t="shared" si="10"/>
        <v>13508</v>
      </c>
      <c r="W39" s="98">
        <f t="shared" si="10"/>
        <v>13519</v>
      </c>
      <c r="X39" s="731">
        <f t="shared" si="10"/>
        <v>14950</v>
      </c>
      <c r="Y39" s="332">
        <f>Y40+Y44</f>
        <v>0</v>
      </c>
    </row>
    <row r="40" spans="1:25" s="41" customFormat="1" x14ac:dyDescent="0.25">
      <c r="A40" s="125" t="s">
        <v>171</v>
      </c>
      <c r="B40" s="53" t="s">
        <v>632</v>
      </c>
      <c r="C40" s="891" t="s">
        <v>172</v>
      </c>
      <c r="D40" s="892"/>
      <c r="E40" s="892"/>
      <c r="F40" s="417">
        <f>SUM(F41:F43)</f>
        <v>132000</v>
      </c>
      <c r="G40" s="417">
        <f>SUM(G41:G43)</f>
        <v>138500</v>
      </c>
      <c r="H40" s="167">
        <v>138291</v>
      </c>
      <c r="I40" s="167">
        <v>138291</v>
      </c>
      <c r="J40" s="256">
        <f>SUM(J41:J43)</f>
        <v>138291</v>
      </c>
      <c r="K40" s="155">
        <f>SUM(K41:K43)</f>
        <v>0</v>
      </c>
      <c r="L40" s="167">
        <f t="shared" si="2"/>
        <v>138291</v>
      </c>
      <c r="M40" s="76">
        <f t="shared" ref="M40:Y40" si="11">SUM(M41:M43)</f>
        <v>11000</v>
      </c>
      <c r="N40" s="13">
        <f t="shared" si="11"/>
        <v>11000</v>
      </c>
      <c r="O40" s="13">
        <f t="shared" si="11"/>
        <v>11000</v>
      </c>
      <c r="P40" s="13">
        <f>SUM(P41:P43)</f>
        <v>11000</v>
      </c>
      <c r="Q40" s="13">
        <f t="shared" si="11"/>
        <v>11000</v>
      </c>
      <c r="R40" s="81">
        <f t="shared" si="11"/>
        <v>17500</v>
      </c>
      <c r="S40" s="13">
        <f>SUM(S41:S43)</f>
        <v>11000</v>
      </c>
      <c r="T40" s="43">
        <f t="shared" si="11"/>
        <v>4500</v>
      </c>
      <c r="U40" s="81">
        <f t="shared" si="11"/>
        <v>17291</v>
      </c>
      <c r="V40" s="81">
        <f t="shared" si="11"/>
        <v>11000</v>
      </c>
      <c r="W40" s="45">
        <f t="shared" si="11"/>
        <v>11000</v>
      </c>
      <c r="X40" s="730">
        <f t="shared" si="11"/>
        <v>11000</v>
      </c>
      <c r="Y40" s="333">
        <f t="shared" si="11"/>
        <v>0</v>
      </c>
    </row>
    <row r="41" spans="1:25" x14ac:dyDescent="0.25">
      <c r="B41" s="55"/>
      <c r="C41" s="301"/>
      <c r="D41" s="241" t="s">
        <v>990</v>
      </c>
      <c r="E41" s="241"/>
      <c r="F41" s="418">
        <v>78000</v>
      </c>
      <c r="G41" s="418">
        <v>84500</v>
      </c>
      <c r="H41" s="166">
        <v>84291</v>
      </c>
      <c r="I41" s="166">
        <v>84291</v>
      </c>
      <c r="J41" s="249">
        <f>SUM(M41:X41)</f>
        <v>84291</v>
      </c>
      <c r="K41" s="148"/>
      <c r="L41" s="166">
        <f>SUM(J41:K41)</f>
        <v>84291</v>
      </c>
      <c r="M41" s="74">
        <v>6500</v>
      </c>
      <c r="N41" s="1">
        <v>6500</v>
      </c>
      <c r="O41" s="1">
        <v>6500</v>
      </c>
      <c r="P41" s="1">
        <v>6500</v>
      </c>
      <c r="Q41" s="1">
        <v>6500</v>
      </c>
      <c r="R41" s="80">
        <v>13000</v>
      </c>
      <c r="S41" s="1">
        <v>6500</v>
      </c>
      <c r="T41" s="42"/>
      <c r="U41" s="80">
        <v>12791</v>
      </c>
      <c r="V41" s="80">
        <v>6500</v>
      </c>
      <c r="W41" s="44">
        <v>6500</v>
      </c>
      <c r="X41" s="718">
        <v>6500</v>
      </c>
      <c r="Y41" s="334"/>
    </row>
    <row r="42" spans="1:25" x14ac:dyDescent="0.25">
      <c r="B42" s="55"/>
      <c r="C42" s="301"/>
      <c r="D42" s="241" t="s">
        <v>991</v>
      </c>
      <c r="E42" s="241"/>
      <c r="F42" s="418">
        <v>36000</v>
      </c>
      <c r="G42" s="418">
        <v>36000</v>
      </c>
      <c r="H42" s="166">
        <v>36000</v>
      </c>
      <c r="I42" s="166">
        <v>36000</v>
      </c>
      <c r="J42" s="249">
        <f>SUM(M42:X42)</f>
        <v>36000</v>
      </c>
      <c r="K42" s="148"/>
      <c r="L42" s="166">
        <f>SUM(J42:K42)</f>
        <v>36000</v>
      </c>
      <c r="M42" s="74">
        <v>3000</v>
      </c>
      <c r="N42" s="1">
        <v>3000</v>
      </c>
      <c r="O42" s="1">
        <v>3000</v>
      </c>
      <c r="P42" s="1">
        <v>3000</v>
      </c>
      <c r="Q42" s="1">
        <v>3000</v>
      </c>
      <c r="R42" s="80">
        <v>3000</v>
      </c>
      <c r="S42" s="1">
        <v>3000</v>
      </c>
      <c r="T42" s="42">
        <v>3000</v>
      </c>
      <c r="U42" s="80">
        <v>3000</v>
      </c>
      <c r="V42" s="80">
        <v>3000</v>
      </c>
      <c r="W42" s="44">
        <v>3000</v>
      </c>
      <c r="X42" s="718">
        <v>3000</v>
      </c>
      <c r="Y42" s="334"/>
    </row>
    <row r="43" spans="1:25" x14ac:dyDescent="0.25">
      <c r="B43" s="55"/>
      <c r="C43" s="301"/>
      <c r="D43" s="241" t="s">
        <v>992</v>
      </c>
      <c r="E43" s="241"/>
      <c r="F43" s="418">
        <v>18000</v>
      </c>
      <c r="G43" s="418">
        <v>18000</v>
      </c>
      <c r="H43" s="166">
        <v>18000</v>
      </c>
      <c r="I43" s="166">
        <v>18000</v>
      </c>
      <c r="J43" s="249">
        <f>SUM(M43:X43)</f>
        <v>18000</v>
      </c>
      <c r="K43" s="148"/>
      <c r="L43" s="166">
        <f>SUM(J43:K43)</f>
        <v>18000</v>
      </c>
      <c r="M43" s="74">
        <v>1500</v>
      </c>
      <c r="N43" s="1">
        <v>1500</v>
      </c>
      <c r="O43" s="1">
        <v>1500</v>
      </c>
      <c r="P43" s="1">
        <v>1500</v>
      </c>
      <c r="Q43" s="1">
        <v>1500</v>
      </c>
      <c r="R43" s="80">
        <v>1500</v>
      </c>
      <c r="S43" s="1">
        <v>1500</v>
      </c>
      <c r="T43" s="42">
        <v>1500</v>
      </c>
      <c r="U43" s="80">
        <v>1500</v>
      </c>
      <c r="V43" s="80">
        <v>1500</v>
      </c>
      <c r="W43" s="44">
        <v>1500</v>
      </c>
      <c r="X43" s="718">
        <v>1500</v>
      </c>
      <c r="Y43" s="334"/>
    </row>
    <row r="44" spans="1:25" s="41" customFormat="1" x14ac:dyDescent="0.25">
      <c r="A44" s="125" t="s">
        <v>173</v>
      </c>
      <c r="B44" s="53" t="s">
        <v>633</v>
      </c>
      <c r="C44" s="891" t="s">
        <v>174</v>
      </c>
      <c r="D44" s="892"/>
      <c r="E44" s="892"/>
      <c r="F44" s="417">
        <v>50000</v>
      </c>
      <c r="G44" s="417">
        <v>51354</v>
      </c>
      <c r="H44" s="167">
        <v>48992</v>
      </c>
      <c r="I44" s="167">
        <v>47550</v>
      </c>
      <c r="J44" s="256">
        <f>SUM(M44:X44)</f>
        <v>46119</v>
      </c>
      <c r="K44" s="155"/>
      <c r="L44" s="167">
        <f t="shared" si="2"/>
        <v>46119</v>
      </c>
      <c r="M44" s="76">
        <v>3950</v>
      </c>
      <c r="N44" s="13">
        <v>3950</v>
      </c>
      <c r="O44" s="13">
        <v>3950</v>
      </c>
      <c r="P44" s="13">
        <v>3950</v>
      </c>
      <c r="Q44" s="13">
        <v>3950</v>
      </c>
      <c r="R44" s="81">
        <v>7904</v>
      </c>
      <c r="S44" s="13">
        <v>3950</v>
      </c>
      <c r="T44" s="43">
        <v>593</v>
      </c>
      <c r="U44" s="81">
        <v>4945</v>
      </c>
      <c r="V44" s="81">
        <v>2508</v>
      </c>
      <c r="W44" s="45">
        <v>2519</v>
      </c>
      <c r="X44" s="486">
        <v>3950</v>
      </c>
      <c r="Y44" s="333"/>
    </row>
    <row r="45" spans="1:25" x14ac:dyDescent="0.25">
      <c r="B45" s="91" t="s">
        <v>634</v>
      </c>
      <c r="C45" s="870" t="s">
        <v>175</v>
      </c>
      <c r="D45" s="871"/>
      <c r="E45" s="871"/>
      <c r="F45" s="419">
        <f>F46+F51+F52+F53+F56+F64</f>
        <v>4261303</v>
      </c>
      <c r="G45" s="419">
        <f>G46+G51+G52+G53+G56+G64</f>
        <v>4084646</v>
      </c>
      <c r="H45" s="165">
        <v>4151634</v>
      </c>
      <c r="I45" s="165">
        <v>4768979</v>
      </c>
      <c r="J45" s="250">
        <f>J46+J50+J51+J52+J53+J56+J64</f>
        <v>4623444</v>
      </c>
      <c r="K45" s="149">
        <f>K46+K50+K51+K52+K53+K56+K64</f>
        <v>133260</v>
      </c>
      <c r="L45" s="165">
        <f t="shared" si="2"/>
        <v>4756704</v>
      </c>
      <c r="M45" s="93">
        <f t="shared" ref="M45:Y45" si="12">M46+M50+M51+M52+M53+M56+M64</f>
        <v>47812</v>
      </c>
      <c r="N45" s="94">
        <f t="shared" si="12"/>
        <v>57030</v>
      </c>
      <c r="O45" s="94">
        <f t="shared" si="12"/>
        <v>110210</v>
      </c>
      <c r="P45" s="94">
        <f t="shared" si="12"/>
        <v>299355</v>
      </c>
      <c r="Q45" s="94">
        <f t="shared" si="12"/>
        <v>118739</v>
      </c>
      <c r="R45" s="97">
        <f t="shared" si="12"/>
        <v>157185</v>
      </c>
      <c r="S45" s="94">
        <f t="shared" si="12"/>
        <v>103560</v>
      </c>
      <c r="T45" s="96">
        <f t="shared" si="12"/>
        <v>209483</v>
      </c>
      <c r="U45" s="97">
        <f t="shared" si="12"/>
        <v>293278</v>
      </c>
      <c r="V45" s="97">
        <f t="shared" si="12"/>
        <v>62137</v>
      </c>
      <c r="W45" s="98">
        <f t="shared" si="12"/>
        <v>622353</v>
      </c>
      <c r="X45" s="731">
        <f t="shared" si="12"/>
        <v>2675562</v>
      </c>
      <c r="Y45" s="332">
        <f t="shared" si="12"/>
        <v>0</v>
      </c>
    </row>
    <row r="46" spans="1:25" s="41" customFormat="1" x14ac:dyDescent="0.25">
      <c r="A46" s="125" t="s">
        <v>176</v>
      </c>
      <c r="B46" s="53" t="s">
        <v>635</v>
      </c>
      <c r="C46" s="891" t="s">
        <v>177</v>
      </c>
      <c r="D46" s="892"/>
      <c r="E46" s="892"/>
      <c r="F46" s="417">
        <f>SUM(F47:F49)</f>
        <v>91000</v>
      </c>
      <c r="G46" s="417">
        <f>SUM(G47:G49)</f>
        <v>170103</v>
      </c>
      <c r="H46" s="167">
        <v>182818</v>
      </c>
      <c r="I46" s="167">
        <v>182520</v>
      </c>
      <c r="J46" s="256">
        <f>SUM(J47:J49)</f>
        <v>182330</v>
      </c>
      <c r="K46" s="155">
        <f>SUM(K47:K49)</f>
        <v>0</v>
      </c>
      <c r="L46" s="167">
        <f t="shared" si="2"/>
        <v>182330</v>
      </c>
      <c r="M46" s="76">
        <f t="shared" ref="M46:Y46" si="13">SUM(M47:M49)</f>
        <v>9055</v>
      </c>
      <c r="N46" s="13">
        <f t="shared" si="13"/>
        <v>9103</v>
      </c>
      <c r="O46" s="13">
        <f t="shared" si="13"/>
        <v>9008</v>
      </c>
      <c r="P46" s="13">
        <f t="shared" si="13"/>
        <v>10022</v>
      </c>
      <c r="Q46" s="13">
        <f t="shared" si="13"/>
        <v>9074</v>
      </c>
      <c r="R46" s="81">
        <f t="shared" si="13"/>
        <v>67088</v>
      </c>
      <c r="S46" s="13">
        <f t="shared" si="13"/>
        <v>10873</v>
      </c>
      <c r="T46" s="43">
        <f t="shared" si="13"/>
        <v>10908</v>
      </c>
      <c r="U46" s="81">
        <f t="shared" si="13"/>
        <v>10908</v>
      </c>
      <c r="V46" s="81">
        <f t="shared" si="13"/>
        <v>14526</v>
      </c>
      <c r="W46" s="45">
        <f t="shared" si="13"/>
        <v>10889</v>
      </c>
      <c r="X46" s="730">
        <f t="shared" si="13"/>
        <v>10876</v>
      </c>
      <c r="Y46" s="333">
        <f t="shared" si="13"/>
        <v>0</v>
      </c>
    </row>
    <row r="47" spans="1:25" x14ac:dyDescent="0.25">
      <c r="B47" s="55"/>
      <c r="C47" s="301"/>
      <c r="D47" s="241" t="s">
        <v>994</v>
      </c>
      <c r="E47" s="241"/>
      <c r="F47" s="418">
        <v>19000</v>
      </c>
      <c r="G47" s="418">
        <v>12667</v>
      </c>
      <c r="H47" s="166">
        <v>12399</v>
      </c>
      <c r="I47" s="166">
        <v>12101</v>
      </c>
      <c r="J47" s="249">
        <f>SUM(M47:X47)</f>
        <v>11935</v>
      </c>
      <c r="K47" s="148"/>
      <c r="L47" s="166">
        <f>SUM(J47:K47)</f>
        <v>11935</v>
      </c>
      <c r="M47" s="74">
        <v>1417</v>
      </c>
      <c r="N47" s="1">
        <v>1433</v>
      </c>
      <c r="O47" s="1">
        <v>1332</v>
      </c>
      <c r="P47" s="1">
        <v>1433</v>
      </c>
      <c r="Q47" s="1">
        <v>1398</v>
      </c>
      <c r="R47" s="80">
        <v>-1977</v>
      </c>
      <c r="S47" s="1">
        <v>1131</v>
      </c>
      <c r="T47" s="42">
        <v>1166</v>
      </c>
      <c r="U47" s="487">
        <v>1166</v>
      </c>
      <c r="V47" s="80">
        <v>1131</v>
      </c>
      <c r="W47" s="44">
        <v>1171</v>
      </c>
      <c r="X47" s="42">
        <v>1134</v>
      </c>
      <c r="Y47" s="334"/>
    </row>
    <row r="48" spans="1:25" x14ac:dyDescent="0.25">
      <c r="B48" s="55"/>
      <c r="C48" s="301"/>
      <c r="D48" s="241" t="s">
        <v>995</v>
      </c>
      <c r="E48" s="241"/>
      <c r="F48" s="418">
        <v>70000</v>
      </c>
      <c r="G48" s="418">
        <v>155523</v>
      </c>
      <c r="H48" s="166">
        <v>165853</v>
      </c>
      <c r="I48" s="166">
        <v>165853</v>
      </c>
      <c r="J48" s="249">
        <f>SUM(M48:X48)</f>
        <v>165829</v>
      </c>
      <c r="K48" s="148"/>
      <c r="L48" s="166">
        <f>SUM(J48:K48)</f>
        <v>165829</v>
      </c>
      <c r="M48" s="74">
        <v>7638</v>
      </c>
      <c r="N48" s="1">
        <v>7670</v>
      </c>
      <c r="O48" s="1">
        <v>7676</v>
      </c>
      <c r="P48" s="1">
        <v>7676</v>
      </c>
      <c r="Q48" s="1">
        <v>7676</v>
      </c>
      <c r="R48" s="80">
        <f>69031+34</f>
        <v>69065</v>
      </c>
      <c r="S48" s="1">
        <v>9742</v>
      </c>
      <c r="T48" s="42">
        <v>9742</v>
      </c>
      <c r="U48" s="487">
        <v>9742</v>
      </c>
      <c r="V48" s="80">
        <v>9742</v>
      </c>
      <c r="W48" s="44">
        <v>9718</v>
      </c>
      <c r="X48" s="42">
        <v>9742</v>
      </c>
      <c r="Y48" s="334"/>
    </row>
    <row r="49" spans="1:25" x14ac:dyDescent="0.25">
      <c r="B49" s="55"/>
      <c r="C49" s="301"/>
      <c r="D49" s="241" t="s">
        <v>996</v>
      </c>
      <c r="E49" s="241"/>
      <c r="F49" s="418">
        <v>2000</v>
      </c>
      <c r="G49" s="418">
        <v>1913</v>
      </c>
      <c r="H49" s="166">
        <v>4566</v>
      </c>
      <c r="I49" s="166">
        <v>4566</v>
      </c>
      <c r="J49" s="249">
        <f>SUM(M49:X49)</f>
        <v>4566</v>
      </c>
      <c r="K49" s="148"/>
      <c r="L49" s="166">
        <f>SUM(J49:K49)</f>
        <v>4566</v>
      </c>
      <c r="M49" s="74"/>
      <c r="N49" s="1"/>
      <c r="O49" s="1"/>
      <c r="P49" s="1">
        <v>913</v>
      </c>
      <c r="Q49" s="1"/>
      <c r="R49" s="80"/>
      <c r="S49" s="1"/>
      <c r="T49" s="42"/>
      <c r="U49" s="80"/>
      <c r="V49" s="80">
        <v>3653</v>
      </c>
      <c r="W49" s="44"/>
      <c r="X49" s="718"/>
      <c r="Y49" s="334"/>
    </row>
    <row r="50" spans="1:25" s="41" customFormat="1" hidden="1" x14ac:dyDescent="0.25">
      <c r="A50" s="125" t="s">
        <v>178</v>
      </c>
      <c r="B50" s="53" t="s">
        <v>636</v>
      </c>
      <c r="C50" s="891" t="s">
        <v>179</v>
      </c>
      <c r="D50" s="892"/>
      <c r="E50" s="892"/>
      <c r="F50" s="417"/>
      <c r="G50" s="417"/>
      <c r="H50" s="167">
        <v>0</v>
      </c>
      <c r="I50" s="167">
        <v>0</v>
      </c>
      <c r="J50" s="256">
        <f>SUM(M50:X50)</f>
        <v>0</v>
      </c>
      <c r="K50" s="155"/>
      <c r="L50" s="167">
        <f t="shared" si="2"/>
        <v>0</v>
      </c>
      <c r="M50" s="76"/>
      <c r="N50" s="13"/>
      <c r="O50" s="13"/>
      <c r="P50" s="13"/>
      <c r="Q50" s="13"/>
      <c r="R50" s="81"/>
      <c r="S50" s="13"/>
      <c r="T50" s="43"/>
      <c r="U50" s="81"/>
      <c r="V50" s="81"/>
      <c r="W50" s="45"/>
      <c r="X50" s="730"/>
      <c r="Y50" s="333"/>
    </row>
    <row r="51" spans="1:25" s="41" customFormat="1" x14ac:dyDescent="0.25">
      <c r="A51" s="125" t="s">
        <v>180</v>
      </c>
      <c r="B51" s="53" t="s">
        <v>637</v>
      </c>
      <c r="C51" s="891" t="s">
        <v>181</v>
      </c>
      <c r="D51" s="892"/>
      <c r="E51" s="892"/>
      <c r="F51" s="417">
        <v>200000</v>
      </c>
      <c r="G51" s="417">
        <v>224380</v>
      </c>
      <c r="H51" s="167">
        <v>233260</v>
      </c>
      <c r="I51" s="167">
        <v>183260</v>
      </c>
      <c r="J51" s="256"/>
      <c r="K51" s="155">
        <f>SUM(M51:X51)</f>
        <v>133260</v>
      </c>
      <c r="L51" s="167">
        <f t="shared" si="2"/>
        <v>133260</v>
      </c>
      <c r="M51" s="76"/>
      <c r="N51" s="13"/>
      <c r="O51" s="13"/>
      <c r="P51" s="13"/>
      <c r="Q51" s="13">
        <v>64260</v>
      </c>
      <c r="R51" s="81"/>
      <c r="S51" s="13">
        <v>60120</v>
      </c>
      <c r="T51" s="43">
        <v>8880</v>
      </c>
      <c r="U51" s="81">
        <v>0</v>
      </c>
      <c r="V51" s="81"/>
      <c r="W51" s="45"/>
      <c r="X51" s="730"/>
      <c r="Y51" s="333"/>
    </row>
    <row r="52" spans="1:25" s="41" customFormat="1" x14ac:dyDescent="0.25">
      <c r="A52" s="125" t="s">
        <v>182</v>
      </c>
      <c r="B52" s="53" t="s">
        <v>638</v>
      </c>
      <c r="C52" s="891" t="s">
        <v>183</v>
      </c>
      <c r="D52" s="892"/>
      <c r="E52" s="892"/>
      <c r="F52" s="417">
        <v>66000</v>
      </c>
      <c r="G52" s="417">
        <v>22000</v>
      </c>
      <c r="H52" s="167">
        <v>22000</v>
      </c>
      <c r="I52" s="167">
        <v>22000</v>
      </c>
      <c r="J52" s="256">
        <f>SUM(M52:X52)</f>
        <v>22000</v>
      </c>
      <c r="K52" s="155"/>
      <c r="L52" s="167">
        <f t="shared" si="2"/>
        <v>22000</v>
      </c>
      <c r="M52" s="76"/>
      <c r="N52" s="13"/>
      <c r="O52" s="13"/>
      <c r="P52" s="13"/>
      <c r="Q52" s="13"/>
      <c r="R52" s="81"/>
      <c r="S52" s="13"/>
      <c r="T52" s="43">
        <v>0</v>
      </c>
      <c r="U52" s="81">
        <v>3960</v>
      </c>
      <c r="V52" s="81"/>
      <c r="W52" s="45"/>
      <c r="X52" s="730">
        <v>18040</v>
      </c>
      <c r="Y52" s="333"/>
    </row>
    <row r="53" spans="1:25" s="18" customFormat="1" x14ac:dyDescent="0.25">
      <c r="A53" s="125" t="s">
        <v>184</v>
      </c>
      <c r="B53" s="53" t="s">
        <v>639</v>
      </c>
      <c r="C53" s="891" t="s">
        <v>185</v>
      </c>
      <c r="D53" s="892"/>
      <c r="E53" s="892"/>
      <c r="F53" s="417">
        <f>F54</f>
        <v>64000</v>
      </c>
      <c r="G53" s="417">
        <f>G54</f>
        <v>95295</v>
      </c>
      <c r="H53" s="167">
        <v>104213</v>
      </c>
      <c r="I53" s="167">
        <v>120966</v>
      </c>
      <c r="J53" s="256">
        <f>J54+J55</f>
        <v>120966</v>
      </c>
      <c r="K53" s="155">
        <f t="shared" ref="K53:X53" si="14">K54+K55</f>
        <v>0</v>
      </c>
      <c r="L53" s="167">
        <f t="shared" si="2"/>
        <v>120966</v>
      </c>
      <c r="M53" s="76">
        <f t="shared" si="14"/>
        <v>0</v>
      </c>
      <c r="N53" s="13">
        <f>N54+N55</f>
        <v>0</v>
      </c>
      <c r="O53" s="13">
        <f>O54+O55</f>
        <v>5743</v>
      </c>
      <c r="P53" s="13">
        <f>P54+P55</f>
        <v>0</v>
      </c>
      <c r="Q53" s="13">
        <f t="shared" si="14"/>
        <v>0</v>
      </c>
      <c r="R53" s="81">
        <f t="shared" si="14"/>
        <v>7972</v>
      </c>
      <c r="S53" s="13">
        <f t="shared" si="14"/>
        <v>5080</v>
      </c>
      <c r="T53" s="43">
        <f t="shared" si="14"/>
        <v>0</v>
      </c>
      <c r="U53" s="81">
        <f t="shared" si="14"/>
        <v>81918</v>
      </c>
      <c r="V53" s="81">
        <f t="shared" si="14"/>
        <v>0</v>
      </c>
      <c r="W53" s="45">
        <f t="shared" si="14"/>
        <v>20253</v>
      </c>
      <c r="X53" s="730">
        <f t="shared" si="14"/>
        <v>0</v>
      </c>
      <c r="Y53" s="333">
        <f>Y54+Y55</f>
        <v>0</v>
      </c>
    </row>
    <row r="54" spans="1:25" x14ac:dyDescent="0.25">
      <c r="B54" s="55"/>
      <c r="C54" s="246"/>
      <c r="D54" s="850" t="s">
        <v>186</v>
      </c>
      <c r="E54" s="850"/>
      <c r="F54" s="418">
        <v>64000</v>
      </c>
      <c r="G54" s="418">
        <v>95295</v>
      </c>
      <c r="H54" s="166">
        <v>104213</v>
      </c>
      <c r="I54" s="166">
        <v>120966</v>
      </c>
      <c r="J54" s="249">
        <f t="shared" ref="J54:J63" si="15">SUM(M54:X54)</f>
        <v>120966</v>
      </c>
      <c r="K54" s="148"/>
      <c r="L54" s="166">
        <f t="shared" si="2"/>
        <v>120966</v>
      </c>
      <c r="M54" s="74"/>
      <c r="N54" s="1"/>
      <c r="O54" s="1">
        <v>5743</v>
      </c>
      <c r="P54" s="1"/>
      <c r="Q54" s="1"/>
      <c r="R54" s="80">
        <v>7972</v>
      </c>
      <c r="S54" s="1">
        <v>5080</v>
      </c>
      <c r="T54" s="42"/>
      <c r="U54" s="80">
        <f>9151+72767</f>
        <v>81918</v>
      </c>
      <c r="V54" s="80"/>
      <c r="W54" s="44">
        <f>1905+18348</f>
        <v>20253</v>
      </c>
      <c r="X54" s="718"/>
      <c r="Y54" s="334"/>
    </row>
    <row r="55" spans="1:25" hidden="1" x14ac:dyDescent="0.25">
      <c r="B55" s="55"/>
      <c r="C55" s="246"/>
      <c r="D55" s="850" t="s">
        <v>187</v>
      </c>
      <c r="E55" s="850"/>
      <c r="F55" s="418"/>
      <c r="G55" s="418"/>
      <c r="H55" s="166">
        <v>0</v>
      </c>
      <c r="I55" s="166">
        <v>0</v>
      </c>
      <c r="J55" s="249">
        <f t="shared" si="15"/>
        <v>0</v>
      </c>
      <c r="K55" s="148"/>
      <c r="L55" s="166">
        <f t="shared" si="2"/>
        <v>0</v>
      </c>
      <c r="M55" s="74"/>
      <c r="N55" s="1"/>
      <c r="O55" s="1"/>
      <c r="P55" s="1"/>
      <c r="Q55" s="1"/>
      <c r="R55" s="80"/>
      <c r="S55" s="1"/>
      <c r="T55" s="42"/>
      <c r="U55" s="80"/>
      <c r="V55" s="80"/>
      <c r="W55" s="44"/>
      <c r="X55" s="718"/>
      <c r="Y55" s="334"/>
    </row>
    <row r="56" spans="1:25" s="41" customFormat="1" x14ac:dyDescent="0.25">
      <c r="A56" s="125" t="s">
        <v>188</v>
      </c>
      <c r="B56" s="53" t="s">
        <v>640</v>
      </c>
      <c r="C56" s="898" t="s">
        <v>189</v>
      </c>
      <c r="D56" s="899"/>
      <c r="E56" s="899"/>
      <c r="F56" s="417">
        <f>SUM(F57:F63)</f>
        <v>3336303</v>
      </c>
      <c r="G56" s="417">
        <f>SUM(G57:G63)</f>
        <v>3070725</v>
      </c>
      <c r="H56" s="167">
        <v>3080877</v>
      </c>
      <c r="I56" s="167">
        <v>3706877</v>
      </c>
      <c r="J56" s="256">
        <f>SUM(J57:J63)</f>
        <v>3706877</v>
      </c>
      <c r="K56" s="155">
        <f>SUM(K57:K63)</f>
        <v>0</v>
      </c>
      <c r="L56" s="167">
        <f t="shared" si="2"/>
        <v>3706877</v>
      </c>
      <c r="M56" s="76">
        <f t="shared" ref="M56:Y56" si="16">SUM(M57:M63)</f>
        <v>16221</v>
      </c>
      <c r="N56" s="13">
        <f t="shared" si="16"/>
        <v>22721</v>
      </c>
      <c r="O56" s="13">
        <f t="shared" si="16"/>
        <v>16221</v>
      </c>
      <c r="P56" s="13">
        <f t="shared" si="16"/>
        <v>209631</v>
      </c>
      <c r="Q56" s="13">
        <f t="shared" si="16"/>
        <v>16221</v>
      </c>
      <c r="R56" s="81">
        <f t="shared" si="16"/>
        <v>40521</v>
      </c>
      <c r="S56" s="13">
        <f t="shared" si="16"/>
        <v>16221</v>
      </c>
      <c r="T56" s="43">
        <f t="shared" si="16"/>
        <v>164236</v>
      </c>
      <c r="U56" s="81">
        <f t="shared" si="16"/>
        <v>56221</v>
      </c>
      <c r="V56" s="81">
        <f t="shared" si="16"/>
        <v>16221</v>
      </c>
      <c r="W56" s="45">
        <f t="shared" si="16"/>
        <v>576221</v>
      </c>
      <c r="X56" s="730">
        <f t="shared" si="16"/>
        <v>2556221</v>
      </c>
      <c r="Y56" s="333">
        <f t="shared" si="16"/>
        <v>0</v>
      </c>
    </row>
    <row r="57" spans="1:25" x14ac:dyDescent="0.25">
      <c r="B57" s="55"/>
      <c r="C57" s="267"/>
      <c r="D57" s="294" t="s">
        <v>985</v>
      </c>
      <c r="E57" s="294"/>
      <c r="F57" s="418">
        <v>154000</v>
      </c>
      <c r="G57" s="418">
        <v>154000</v>
      </c>
      <c r="H57" s="166">
        <v>154000</v>
      </c>
      <c r="I57" s="166">
        <v>140000</v>
      </c>
      <c r="J57" s="249">
        <f t="shared" si="15"/>
        <v>140000</v>
      </c>
      <c r="K57" s="148"/>
      <c r="L57" s="166">
        <f t="shared" si="2"/>
        <v>140000</v>
      </c>
      <c r="M57" s="74"/>
      <c r="N57" s="1"/>
      <c r="O57" s="1"/>
      <c r="P57" s="1"/>
      <c r="Q57" s="1"/>
      <c r="R57" s="80"/>
      <c r="S57" s="1"/>
      <c r="T57" s="42"/>
      <c r="U57" s="80"/>
      <c r="V57" s="80"/>
      <c r="W57" s="44">
        <v>140000</v>
      </c>
      <c r="X57" s="718"/>
      <c r="Y57" s="334"/>
    </row>
    <row r="58" spans="1:25" x14ac:dyDescent="0.25">
      <c r="B58" s="55"/>
      <c r="C58" s="267"/>
      <c r="D58" s="294" t="s">
        <v>986</v>
      </c>
      <c r="E58" s="294"/>
      <c r="F58" s="418">
        <v>80000</v>
      </c>
      <c r="G58" s="418">
        <v>85000</v>
      </c>
      <c r="H58" s="166">
        <v>85000</v>
      </c>
      <c r="I58" s="166">
        <v>85000</v>
      </c>
      <c r="J58" s="249">
        <f t="shared" si="15"/>
        <v>85000</v>
      </c>
      <c r="K58" s="148"/>
      <c r="L58" s="166">
        <f t="shared" si="2"/>
        <v>85000</v>
      </c>
      <c r="M58" s="74"/>
      <c r="N58" s="1"/>
      <c r="O58" s="1"/>
      <c r="P58" s="1">
        <v>25000</v>
      </c>
      <c r="Q58" s="1"/>
      <c r="R58" s="80">
        <v>20000</v>
      </c>
      <c r="S58" s="1"/>
      <c r="T58" s="42">
        <v>20000</v>
      </c>
      <c r="U58" s="80"/>
      <c r="V58" s="80"/>
      <c r="W58" s="44">
        <v>20000</v>
      </c>
      <c r="X58" s="718"/>
      <c r="Y58" s="334"/>
    </row>
    <row r="59" spans="1:25" x14ac:dyDescent="0.25">
      <c r="B59" s="55"/>
      <c r="C59" s="267"/>
      <c r="D59" s="294" t="s">
        <v>987</v>
      </c>
      <c r="E59" s="294"/>
      <c r="F59" s="418">
        <v>143052</v>
      </c>
      <c r="G59" s="418">
        <v>143052</v>
      </c>
      <c r="H59" s="166">
        <v>143052</v>
      </c>
      <c r="I59" s="166">
        <v>143052</v>
      </c>
      <c r="J59" s="249">
        <f t="shared" si="15"/>
        <v>143052</v>
      </c>
      <c r="K59" s="148"/>
      <c r="L59" s="166">
        <f t="shared" si="2"/>
        <v>143052</v>
      </c>
      <c r="M59" s="74">
        <v>11921</v>
      </c>
      <c r="N59" s="1">
        <v>11921</v>
      </c>
      <c r="O59" s="1">
        <v>11921</v>
      </c>
      <c r="P59" s="1">
        <v>11921</v>
      </c>
      <c r="Q59" s="1">
        <v>11921</v>
      </c>
      <c r="R59" s="80">
        <v>11921</v>
      </c>
      <c r="S59" s="1">
        <v>11921</v>
      </c>
      <c r="T59" s="42">
        <v>11921</v>
      </c>
      <c r="U59" s="80">
        <v>11921</v>
      </c>
      <c r="V59" s="80">
        <v>11921</v>
      </c>
      <c r="W59" s="44">
        <v>11921</v>
      </c>
      <c r="X59" s="718">
        <v>11921</v>
      </c>
      <c r="Y59" s="334"/>
    </row>
    <row r="60" spans="1:25" x14ac:dyDescent="0.25">
      <c r="B60" s="55"/>
      <c r="C60" s="267"/>
      <c r="D60" s="347" t="s">
        <v>1028</v>
      </c>
      <c r="E60" s="347"/>
      <c r="F60" s="418">
        <v>1260000</v>
      </c>
      <c r="G60" s="418">
        <v>2421515</v>
      </c>
      <c r="H60" s="166">
        <v>2421515</v>
      </c>
      <c r="I60" s="166">
        <v>3061515</v>
      </c>
      <c r="J60" s="249">
        <f t="shared" si="15"/>
        <v>3061515</v>
      </c>
      <c r="K60" s="148"/>
      <c r="L60" s="166">
        <f>SUM(J60:K60)</f>
        <v>3061515</v>
      </c>
      <c r="M60" s="74"/>
      <c r="N60" s="1"/>
      <c r="O60" s="1"/>
      <c r="P60" s="1"/>
      <c r="Q60" s="1"/>
      <c r="R60" s="80"/>
      <c r="S60" s="1"/>
      <c r="T60" s="42">
        <v>121515</v>
      </c>
      <c r="U60" s="80"/>
      <c r="V60" s="80"/>
      <c r="W60" s="44">
        <v>400000</v>
      </c>
      <c r="X60" s="718">
        <f>1900000+140000+500000</f>
        <v>2540000</v>
      </c>
      <c r="Y60" s="334"/>
    </row>
    <row r="61" spans="1:25" x14ac:dyDescent="0.25">
      <c r="B61" s="55"/>
      <c r="C61" s="267"/>
      <c r="D61" s="294" t="s">
        <v>988</v>
      </c>
      <c r="E61" s="294"/>
      <c r="F61" s="418">
        <v>13000</v>
      </c>
      <c r="G61" s="418">
        <v>13000</v>
      </c>
      <c r="H61" s="166">
        <v>13000</v>
      </c>
      <c r="I61" s="166">
        <v>13000</v>
      </c>
      <c r="J61" s="249">
        <f t="shared" si="15"/>
        <v>13000</v>
      </c>
      <c r="K61" s="148"/>
      <c r="L61" s="166">
        <f t="shared" si="2"/>
        <v>13000</v>
      </c>
      <c r="M61" s="74"/>
      <c r="N61" s="1">
        <v>6500</v>
      </c>
      <c r="O61" s="1"/>
      <c r="P61" s="1"/>
      <c r="Q61" s="1"/>
      <c r="R61" s="80"/>
      <c r="S61" s="1"/>
      <c r="T61" s="42">
        <v>6500</v>
      </c>
      <c r="U61" s="80"/>
      <c r="V61" s="80"/>
      <c r="W61" s="44"/>
      <c r="X61" s="718"/>
      <c r="Y61" s="334"/>
    </row>
    <row r="62" spans="1:25" x14ac:dyDescent="0.25">
      <c r="B62" s="55"/>
      <c r="C62" s="267"/>
      <c r="D62" s="294" t="s">
        <v>989</v>
      </c>
      <c r="E62" s="294"/>
      <c r="F62" s="418">
        <v>51600</v>
      </c>
      <c r="G62" s="418">
        <v>55900</v>
      </c>
      <c r="H62" s="166">
        <v>55900</v>
      </c>
      <c r="I62" s="166">
        <v>55900</v>
      </c>
      <c r="J62" s="249">
        <f t="shared" si="15"/>
        <v>55900</v>
      </c>
      <c r="K62" s="148"/>
      <c r="L62" s="166">
        <f t="shared" si="2"/>
        <v>55900</v>
      </c>
      <c r="M62" s="74">
        <v>4300</v>
      </c>
      <c r="N62" s="1">
        <v>4300</v>
      </c>
      <c r="O62" s="1">
        <v>4300</v>
      </c>
      <c r="P62" s="1">
        <v>4300</v>
      </c>
      <c r="Q62" s="1">
        <v>4300</v>
      </c>
      <c r="R62" s="80">
        <v>8600</v>
      </c>
      <c r="S62" s="1">
        <v>4300</v>
      </c>
      <c r="T62" s="42">
        <v>4300</v>
      </c>
      <c r="U62" s="80">
        <v>4300</v>
      </c>
      <c r="V62" s="80">
        <v>4300</v>
      </c>
      <c r="W62" s="44">
        <v>4300</v>
      </c>
      <c r="X62" s="718">
        <v>4300</v>
      </c>
      <c r="Y62" s="334"/>
    </row>
    <row r="63" spans="1:25" x14ac:dyDescent="0.25">
      <c r="B63" s="55"/>
      <c r="C63" s="267"/>
      <c r="D63" s="294" t="s">
        <v>982</v>
      </c>
      <c r="E63" s="294"/>
      <c r="F63" s="418">
        <v>1634651</v>
      </c>
      <c r="G63" s="418">
        <v>198258</v>
      </c>
      <c r="H63" s="166">
        <v>208410</v>
      </c>
      <c r="I63" s="166">
        <v>208410</v>
      </c>
      <c r="J63" s="249">
        <f t="shared" si="15"/>
        <v>208410</v>
      </c>
      <c r="K63" s="148"/>
      <c r="L63" s="166">
        <f t="shared" si="2"/>
        <v>208410</v>
      </c>
      <c r="M63" s="74"/>
      <c r="N63" s="1"/>
      <c r="O63" s="1"/>
      <c r="P63" s="1">
        <v>168410</v>
      </c>
      <c r="Q63" s="1"/>
      <c r="R63" s="80"/>
      <c r="S63" s="1"/>
      <c r="T63" s="42"/>
      <c r="U63" s="80">
        <v>40000</v>
      </c>
      <c r="V63" s="80"/>
      <c r="W63" s="44"/>
      <c r="X63" s="718"/>
      <c r="Y63" s="334"/>
    </row>
    <row r="64" spans="1:25" s="41" customFormat="1" x14ac:dyDescent="0.25">
      <c r="A64" s="125" t="s">
        <v>190</v>
      </c>
      <c r="B64" s="53" t="s">
        <v>641</v>
      </c>
      <c r="C64" s="898" t="s">
        <v>191</v>
      </c>
      <c r="D64" s="899"/>
      <c r="E64" s="899"/>
      <c r="F64" s="417">
        <f>SUM(F65:F69)</f>
        <v>504000</v>
      </c>
      <c r="G64" s="417">
        <f>SUM(G65:G69)</f>
        <v>502143</v>
      </c>
      <c r="H64" s="167">
        <v>528466</v>
      </c>
      <c r="I64" s="167">
        <v>553356</v>
      </c>
      <c r="J64" s="256">
        <f>SUM(J65:J69)</f>
        <v>591271</v>
      </c>
      <c r="K64" s="155">
        <f>SUM(K65:K69)</f>
        <v>0</v>
      </c>
      <c r="L64" s="167">
        <f t="shared" si="2"/>
        <v>591271</v>
      </c>
      <c r="M64" s="76">
        <f t="shared" ref="M64:Y64" si="17">SUM(M65:M69)</f>
        <v>22536</v>
      </c>
      <c r="N64" s="13">
        <f t="shared" si="17"/>
        <v>25206</v>
      </c>
      <c r="O64" s="13">
        <f t="shared" si="17"/>
        <v>79238</v>
      </c>
      <c r="P64" s="13">
        <f t="shared" si="17"/>
        <v>79702</v>
      </c>
      <c r="Q64" s="13">
        <f t="shared" si="17"/>
        <v>29184</v>
      </c>
      <c r="R64" s="81">
        <f t="shared" si="17"/>
        <v>41604</v>
      </c>
      <c r="S64" s="13">
        <f t="shared" si="17"/>
        <v>11266</v>
      </c>
      <c r="T64" s="43">
        <f t="shared" si="17"/>
        <v>25459</v>
      </c>
      <c r="U64" s="81">
        <f t="shared" si="17"/>
        <v>140271</v>
      </c>
      <c r="V64" s="81">
        <f t="shared" si="17"/>
        <v>31390</v>
      </c>
      <c r="W64" s="45">
        <f t="shared" si="17"/>
        <v>14990</v>
      </c>
      <c r="X64" s="730">
        <f>SUM(X65:X69)</f>
        <v>90425</v>
      </c>
      <c r="Y64" s="333">
        <f t="shared" si="17"/>
        <v>0</v>
      </c>
    </row>
    <row r="65" spans="1:25" x14ac:dyDescent="0.25">
      <c r="B65" s="55"/>
      <c r="C65" s="267"/>
      <c r="D65" s="294" t="s">
        <v>981</v>
      </c>
      <c r="E65" s="294"/>
      <c r="F65" s="418">
        <v>255000</v>
      </c>
      <c r="G65" s="418">
        <v>273079</v>
      </c>
      <c r="H65" s="166">
        <v>299404</v>
      </c>
      <c r="I65" s="166">
        <v>309544</v>
      </c>
      <c r="J65" s="249">
        <f>SUM(M65:X65)</f>
        <v>337339</v>
      </c>
      <c r="K65" s="148"/>
      <c r="L65" s="166">
        <f>SUM(J65:K65)</f>
        <v>337339</v>
      </c>
      <c r="M65" s="74">
        <v>22536</v>
      </c>
      <c r="N65" s="1">
        <f>25206</f>
        <v>25206</v>
      </c>
      <c r="O65" s="1">
        <v>54238</v>
      </c>
      <c r="P65" s="1">
        <v>7795</v>
      </c>
      <c r="Q65" s="1">
        <v>29184</v>
      </c>
      <c r="R65" s="80">
        <v>16604</v>
      </c>
      <c r="S65" s="1">
        <v>11266</v>
      </c>
      <c r="T65" s="42">
        <v>25459</v>
      </c>
      <c r="U65" s="80">
        <v>43366</v>
      </c>
      <c r="V65" s="80">
        <v>31390</v>
      </c>
      <c r="W65" s="44">
        <v>14990</v>
      </c>
      <c r="X65" s="718">
        <f>21250+8593+25462</f>
        <v>55305</v>
      </c>
      <c r="Y65" s="334"/>
    </row>
    <row r="66" spans="1:25" x14ac:dyDescent="0.25">
      <c r="B66" s="55"/>
      <c r="C66" s="267"/>
      <c r="D66" s="294" t="s">
        <v>983</v>
      </c>
      <c r="E66" s="294"/>
      <c r="F66" s="418">
        <v>46850</v>
      </c>
      <c r="G66" s="418">
        <v>101604</v>
      </c>
      <c r="H66" s="166">
        <v>101603</v>
      </c>
      <c r="I66" s="166">
        <v>101603</v>
      </c>
      <c r="J66" s="249">
        <f>SUM(M66:X66)</f>
        <v>101603</v>
      </c>
      <c r="K66" s="148"/>
      <c r="L66" s="166">
        <f>SUM(J66:K66)</f>
        <v>101603</v>
      </c>
      <c r="M66" s="74"/>
      <c r="N66" s="1"/>
      <c r="O66" s="1"/>
      <c r="P66" s="1">
        <v>50802</v>
      </c>
      <c r="Q66" s="1"/>
      <c r="R66" s="80"/>
      <c r="S66" s="1"/>
      <c r="T66" s="42"/>
      <c r="U66" s="80">
        <v>50801</v>
      </c>
      <c r="V66" s="80"/>
      <c r="W66" s="44"/>
      <c r="X66" s="718"/>
      <c r="Y66" s="334"/>
    </row>
    <row r="67" spans="1:25" x14ac:dyDescent="0.25">
      <c r="B67" s="55"/>
      <c r="C67" s="267"/>
      <c r="D67" s="294" t="s">
        <v>984</v>
      </c>
      <c r="E67" s="294"/>
      <c r="F67" s="418">
        <v>141000</v>
      </c>
      <c r="G67" s="418">
        <v>85250</v>
      </c>
      <c r="H67" s="166">
        <v>85250</v>
      </c>
      <c r="I67" s="166">
        <v>100000</v>
      </c>
      <c r="J67" s="249">
        <f>SUM(M67:X67)</f>
        <v>100000</v>
      </c>
      <c r="K67" s="148"/>
      <c r="L67" s="166">
        <f>SUM(J67:K67)</f>
        <v>100000</v>
      </c>
      <c r="M67" s="74"/>
      <c r="N67" s="1"/>
      <c r="O67" s="1">
        <v>25000</v>
      </c>
      <c r="P67" s="1"/>
      <c r="Q67" s="1"/>
      <c r="R67" s="80">
        <v>25000</v>
      </c>
      <c r="S67" s="1"/>
      <c r="T67" s="42"/>
      <c r="U67" s="80">
        <v>25000</v>
      </c>
      <c r="V67" s="80"/>
      <c r="W67" s="44"/>
      <c r="X67" s="718">
        <v>25000</v>
      </c>
      <c r="Y67" s="334"/>
    </row>
    <row r="68" spans="1:25" x14ac:dyDescent="0.25">
      <c r="B68" s="55"/>
      <c r="C68" s="267"/>
      <c r="D68" s="294" t="s">
        <v>1015</v>
      </c>
      <c r="E68" s="294"/>
      <c r="F68" s="418">
        <v>19462</v>
      </c>
      <c r="G68" s="418">
        <v>42210</v>
      </c>
      <c r="H68" s="166">
        <v>42209</v>
      </c>
      <c r="I68" s="166">
        <v>42209</v>
      </c>
      <c r="J68" s="249">
        <f>SUM(M68:X68)</f>
        <v>42209</v>
      </c>
      <c r="K68" s="148"/>
      <c r="L68" s="166">
        <f>SUM(J68:K68)</f>
        <v>42209</v>
      </c>
      <c r="M68" s="74"/>
      <c r="N68" s="1"/>
      <c r="O68" s="1"/>
      <c r="P68" s="1">
        <v>21105</v>
      </c>
      <c r="Q68" s="1"/>
      <c r="R68" s="80"/>
      <c r="S68" s="1"/>
      <c r="T68" s="42"/>
      <c r="U68" s="80">
        <v>21104</v>
      </c>
      <c r="V68" s="80"/>
      <c r="W68" s="44"/>
      <c r="X68" s="718"/>
      <c r="Y68" s="334"/>
    </row>
    <row r="69" spans="1:25" x14ac:dyDescent="0.25">
      <c r="B69" s="55"/>
      <c r="C69" s="267"/>
      <c r="D69" s="294" t="s">
        <v>982</v>
      </c>
      <c r="E69" s="294"/>
      <c r="F69" s="418">
        <v>41688</v>
      </c>
      <c r="G69" s="418">
        <v>0</v>
      </c>
      <c r="H69" s="166">
        <v>0</v>
      </c>
      <c r="I69" s="166">
        <v>0</v>
      </c>
      <c r="J69" s="249">
        <f>SUM(M69:X69)</f>
        <v>10120</v>
      </c>
      <c r="K69" s="148"/>
      <c r="L69" s="166">
        <f>SUM(J69:K69)</f>
        <v>10120</v>
      </c>
      <c r="M69" s="74"/>
      <c r="N69" s="1"/>
      <c r="O69" s="1"/>
      <c r="P69" s="1"/>
      <c r="Q69" s="1"/>
      <c r="R69" s="80"/>
      <c r="S69" s="1"/>
      <c r="T69" s="42"/>
      <c r="U69" s="80"/>
      <c r="V69" s="80"/>
      <c r="W69" s="44"/>
      <c r="X69" s="718">
        <v>10120</v>
      </c>
      <c r="Y69" s="334"/>
    </row>
    <row r="70" spans="1:25" x14ac:dyDescent="0.25">
      <c r="B70" s="91" t="s">
        <v>642</v>
      </c>
      <c r="C70" s="873" t="s">
        <v>192</v>
      </c>
      <c r="D70" s="874"/>
      <c r="E70" s="874"/>
      <c r="F70" s="419">
        <f>F72</f>
        <v>560560</v>
      </c>
      <c r="G70" s="419">
        <f>G72</f>
        <v>624649</v>
      </c>
      <c r="H70" s="165">
        <v>696769</v>
      </c>
      <c r="I70" s="165">
        <v>699969</v>
      </c>
      <c r="J70" s="250">
        <f>J71+J72</f>
        <v>699969</v>
      </c>
      <c r="K70" s="149">
        <f t="shared" ref="K70:X70" si="18">K71+K72</f>
        <v>0</v>
      </c>
      <c r="L70" s="165">
        <f t="shared" si="2"/>
        <v>699969</v>
      </c>
      <c r="M70" s="93">
        <f t="shared" si="18"/>
        <v>6880</v>
      </c>
      <c r="N70" s="94">
        <f t="shared" si="18"/>
        <v>6880</v>
      </c>
      <c r="O70" s="94">
        <f t="shared" si="18"/>
        <v>6880</v>
      </c>
      <c r="P70" s="94">
        <f t="shared" si="18"/>
        <v>6880</v>
      </c>
      <c r="Q70" s="94">
        <f t="shared" si="18"/>
        <v>335843</v>
      </c>
      <c r="R70" s="97">
        <f t="shared" si="18"/>
        <v>29006</v>
      </c>
      <c r="S70" s="94">
        <f t="shared" si="18"/>
        <v>106880</v>
      </c>
      <c r="T70" s="96">
        <f t="shared" si="18"/>
        <v>170000</v>
      </c>
      <c r="U70" s="97">
        <f t="shared" si="18"/>
        <v>6880</v>
      </c>
      <c r="V70" s="97">
        <f t="shared" si="18"/>
        <v>8960</v>
      </c>
      <c r="W70" s="98">
        <f t="shared" si="18"/>
        <v>6880</v>
      </c>
      <c r="X70" s="731">
        <f t="shared" si="18"/>
        <v>8000</v>
      </c>
      <c r="Y70" s="332">
        <f>Y71+Y72</f>
        <v>0</v>
      </c>
    </row>
    <row r="71" spans="1:25" s="41" customFormat="1" hidden="1" x14ac:dyDescent="0.25">
      <c r="A71" s="125" t="s">
        <v>193</v>
      </c>
      <c r="B71" s="53" t="s">
        <v>643</v>
      </c>
      <c r="C71" s="898" t="s">
        <v>194</v>
      </c>
      <c r="D71" s="899"/>
      <c r="E71" s="899"/>
      <c r="F71" s="417"/>
      <c r="G71" s="417"/>
      <c r="H71" s="167">
        <v>0</v>
      </c>
      <c r="I71" s="167">
        <v>0</v>
      </c>
      <c r="J71" s="256">
        <f>SUM(M71:X71)</f>
        <v>0</v>
      </c>
      <c r="K71" s="155"/>
      <c r="L71" s="167">
        <f t="shared" si="2"/>
        <v>0</v>
      </c>
      <c r="M71" s="76"/>
      <c r="N71" s="13"/>
      <c r="O71" s="13"/>
      <c r="P71" s="13"/>
      <c r="Q71" s="13"/>
      <c r="R71" s="81"/>
      <c r="S71" s="13"/>
      <c r="T71" s="43"/>
      <c r="U71" s="81"/>
      <c r="V71" s="81"/>
      <c r="W71" s="45"/>
      <c r="X71" s="730"/>
      <c r="Y71" s="333"/>
    </row>
    <row r="72" spans="1:25" s="41" customFormat="1" x14ac:dyDescent="0.25">
      <c r="A72" s="125" t="s">
        <v>195</v>
      </c>
      <c r="B72" s="53" t="s">
        <v>644</v>
      </c>
      <c r="C72" s="898" t="s">
        <v>196</v>
      </c>
      <c r="D72" s="899"/>
      <c r="E72" s="899"/>
      <c r="F72" s="417">
        <f>F73+F74+F76</f>
        <v>560560</v>
      </c>
      <c r="G72" s="417">
        <f>G73+G74+G75+G76</f>
        <v>624649</v>
      </c>
      <c r="H72" s="167">
        <v>696769</v>
      </c>
      <c r="I72" s="167">
        <v>699969</v>
      </c>
      <c r="J72" s="256">
        <f>SUM(J73:J76)</f>
        <v>699969</v>
      </c>
      <c r="K72" s="155">
        <f>SUM(K73:K76)</f>
        <v>0</v>
      </c>
      <c r="L72" s="167">
        <f t="shared" si="2"/>
        <v>699969</v>
      </c>
      <c r="M72" s="76">
        <f t="shared" ref="M72:Y72" si="19">SUM(M73:M76)</f>
        <v>6880</v>
      </c>
      <c r="N72" s="13">
        <f t="shared" si="19"/>
        <v>6880</v>
      </c>
      <c r="O72" s="13">
        <f t="shared" si="19"/>
        <v>6880</v>
      </c>
      <c r="P72" s="13">
        <f t="shared" si="19"/>
        <v>6880</v>
      </c>
      <c r="Q72" s="13">
        <f>SUM(Q73:Q76)</f>
        <v>335843</v>
      </c>
      <c r="R72" s="81">
        <f t="shared" si="19"/>
        <v>29006</v>
      </c>
      <c r="S72" s="13">
        <f t="shared" si="19"/>
        <v>106880</v>
      </c>
      <c r="T72" s="43">
        <f t="shared" si="19"/>
        <v>170000</v>
      </c>
      <c r="U72" s="81">
        <f t="shared" si="19"/>
        <v>6880</v>
      </c>
      <c r="V72" s="81">
        <f t="shared" si="19"/>
        <v>8960</v>
      </c>
      <c r="W72" s="45">
        <f t="shared" si="19"/>
        <v>6880</v>
      </c>
      <c r="X72" s="730">
        <f t="shared" si="19"/>
        <v>8000</v>
      </c>
      <c r="Y72" s="333">
        <f t="shared" si="19"/>
        <v>0</v>
      </c>
    </row>
    <row r="73" spans="1:25" x14ac:dyDescent="0.25">
      <c r="B73" s="55"/>
      <c r="C73" s="267"/>
      <c r="D73" s="294" t="s">
        <v>1006</v>
      </c>
      <c r="E73" s="294"/>
      <c r="F73" s="418">
        <v>82560</v>
      </c>
      <c r="G73" s="418">
        <v>82130</v>
      </c>
      <c r="H73" s="166">
        <v>75250</v>
      </c>
      <c r="I73" s="166">
        <v>78450</v>
      </c>
      <c r="J73" s="249">
        <f>SUM(M73:X73)</f>
        <v>78450</v>
      </c>
      <c r="K73" s="148"/>
      <c r="L73" s="166">
        <f>SUM(J73:K73)</f>
        <v>78450</v>
      </c>
      <c r="M73" s="74">
        <v>6880</v>
      </c>
      <c r="N73" s="1">
        <v>6880</v>
      </c>
      <c r="O73" s="1">
        <v>6880</v>
      </c>
      <c r="P73" s="42">
        <v>6880</v>
      </c>
      <c r="Q73" s="1">
        <v>6450</v>
      </c>
      <c r="R73" s="80">
        <v>6880</v>
      </c>
      <c r="S73" s="1">
        <v>6880</v>
      </c>
      <c r="T73" s="42"/>
      <c r="U73" s="80">
        <v>6880</v>
      </c>
      <c r="V73" s="80">
        <v>8960</v>
      </c>
      <c r="W73" s="44">
        <v>6880</v>
      </c>
      <c r="X73" s="718">
        <v>8000</v>
      </c>
      <c r="Y73" s="334"/>
    </row>
    <row r="74" spans="1:25" x14ac:dyDescent="0.25">
      <c r="B74" s="55"/>
      <c r="C74" s="267"/>
      <c r="D74" s="456" t="s">
        <v>1007</v>
      </c>
      <c r="E74" s="456"/>
      <c r="F74" s="418">
        <v>138000</v>
      </c>
      <c r="G74" s="418">
        <v>0</v>
      </c>
      <c r="H74" s="166">
        <v>0</v>
      </c>
      <c r="I74" s="166">
        <v>0</v>
      </c>
      <c r="J74" s="249">
        <f>SUM(M74:X74)</f>
        <v>0</v>
      </c>
      <c r="K74" s="148"/>
      <c r="L74" s="166">
        <f>SUM(J74:K74)</f>
        <v>0</v>
      </c>
      <c r="M74" s="74"/>
      <c r="N74" s="1"/>
      <c r="O74" s="1"/>
      <c r="P74" s="1"/>
      <c r="Q74" s="1"/>
      <c r="R74" s="80"/>
      <c r="S74" s="1"/>
      <c r="T74" s="42"/>
      <c r="U74" s="80"/>
      <c r="V74" s="80"/>
      <c r="W74" s="44"/>
      <c r="X74" s="718"/>
      <c r="Y74" s="334"/>
    </row>
    <row r="75" spans="1:25" x14ac:dyDescent="0.25">
      <c r="B75" s="55"/>
      <c r="C75" s="267"/>
      <c r="D75" s="456" t="s">
        <v>1040</v>
      </c>
      <c r="E75" s="456"/>
      <c r="F75" s="418"/>
      <c r="G75" s="418">
        <v>122126</v>
      </c>
      <c r="H75" s="166">
        <v>122126</v>
      </c>
      <c r="I75" s="166">
        <v>122126</v>
      </c>
      <c r="J75" s="249">
        <f>SUM(M75:X75)</f>
        <v>122126</v>
      </c>
      <c r="K75" s="148"/>
      <c r="L75" s="166">
        <f>SUM(J75:K75)</f>
        <v>122126</v>
      </c>
      <c r="M75" s="74"/>
      <c r="N75" s="1"/>
      <c r="O75" s="1"/>
      <c r="P75" s="1"/>
      <c r="Q75" s="1"/>
      <c r="R75" s="80">
        <v>22126</v>
      </c>
      <c r="S75" s="1">
        <v>100000</v>
      </c>
      <c r="T75" s="42"/>
      <c r="U75" s="80"/>
      <c r="V75" s="80"/>
      <c r="W75" s="44"/>
      <c r="X75" s="718"/>
      <c r="Y75" s="334"/>
    </row>
    <row r="76" spans="1:25" x14ac:dyDescent="0.25">
      <c r="B76" s="55"/>
      <c r="C76" s="267"/>
      <c r="D76" s="294" t="s">
        <v>1008</v>
      </c>
      <c r="E76" s="294"/>
      <c r="F76" s="418">
        <v>340000</v>
      </c>
      <c r="G76" s="418">
        <v>420393</v>
      </c>
      <c r="H76" s="166">
        <v>499393</v>
      </c>
      <c r="I76" s="166">
        <v>499393</v>
      </c>
      <c r="J76" s="249">
        <f>SUM(M76:X76)</f>
        <v>499393</v>
      </c>
      <c r="K76" s="148"/>
      <c r="L76" s="166">
        <f>SUM(J76:K76)</f>
        <v>499393</v>
      </c>
      <c r="M76" s="74"/>
      <c r="N76" s="1"/>
      <c r="O76" s="1"/>
      <c r="P76" s="1"/>
      <c r="Q76" s="1">
        <v>329393</v>
      </c>
      <c r="R76" s="80"/>
      <c r="S76" s="1"/>
      <c r="T76" s="42">
        <v>170000</v>
      </c>
      <c r="U76" s="80"/>
      <c r="V76" s="80"/>
      <c r="W76" s="44"/>
      <c r="X76" s="718"/>
      <c r="Y76" s="334"/>
    </row>
    <row r="77" spans="1:25" x14ac:dyDescent="0.25">
      <c r="B77" s="91" t="s">
        <v>645</v>
      </c>
      <c r="C77" s="873" t="s">
        <v>197</v>
      </c>
      <c r="D77" s="874"/>
      <c r="E77" s="874"/>
      <c r="F77" s="419">
        <f>F78+F84</f>
        <v>1234403</v>
      </c>
      <c r="G77" s="419">
        <f>G78+G84</f>
        <v>1015847</v>
      </c>
      <c r="H77" s="165">
        <v>992938.92999999993</v>
      </c>
      <c r="I77" s="165">
        <v>464760.25</v>
      </c>
      <c r="J77" s="250">
        <f>J78+J81+J82+J83+J84</f>
        <v>484800</v>
      </c>
      <c r="K77" s="149">
        <f t="shared" ref="K77:X77" si="20">K78+K81+K82+K83+K84</f>
        <v>0</v>
      </c>
      <c r="L77" s="165">
        <f t="shared" si="2"/>
        <v>484800</v>
      </c>
      <c r="M77" s="93">
        <f t="shared" si="20"/>
        <v>6191</v>
      </c>
      <c r="N77" s="94">
        <f t="shared" si="20"/>
        <v>6899</v>
      </c>
      <c r="O77" s="94">
        <f t="shared" si="20"/>
        <v>16074</v>
      </c>
      <c r="P77" s="94">
        <f t="shared" si="20"/>
        <v>61221</v>
      </c>
      <c r="Q77" s="94">
        <f t="shared" si="20"/>
        <v>30207</v>
      </c>
      <c r="R77" s="97">
        <f t="shared" si="20"/>
        <v>50135</v>
      </c>
      <c r="S77" s="94">
        <f t="shared" si="20"/>
        <v>36436</v>
      </c>
      <c r="T77" s="96">
        <f t="shared" si="20"/>
        <v>50319</v>
      </c>
      <c r="U77" s="97">
        <f t="shared" si="20"/>
        <v>27507</v>
      </c>
      <c r="V77" s="97">
        <f t="shared" si="20"/>
        <v>7322</v>
      </c>
      <c r="W77" s="98">
        <f t="shared" si="20"/>
        <v>112174</v>
      </c>
      <c r="X77" s="731">
        <f t="shared" si="20"/>
        <v>80315</v>
      </c>
      <c r="Y77" s="332">
        <f>Y78+Y81+Y82+Y83+Y84</f>
        <v>5315</v>
      </c>
    </row>
    <row r="78" spans="1:25" s="41" customFormat="1" x14ac:dyDescent="0.25">
      <c r="A78" s="125" t="s">
        <v>198</v>
      </c>
      <c r="B78" s="53" t="s">
        <v>646</v>
      </c>
      <c r="C78" s="898" t="s">
        <v>878</v>
      </c>
      <c r="D78" s="899"/>
      <c r="E78" s="899"/>
      <c r="F78" s="417">
        <f>F79+F80</f>
        <v>1174403</v>
      </c>
      <c r="G78" s="417">
        <f>G79+G80</f>
        <v>984256</v>
      </c>
      <c r="H78" s="167">
        <v>961347.92999999993</v>
      </c>
      <c r="I78" s="167">
        <v>448163.25</v>
      </c>
      <c r="J78" s="256">
        <f>SUM(J79:J80)</f>
        <v>478203</v>
      </c>
      <c r="K78" s="155">
        <f>SUM(K79:K80)</f>
        <v>0</v>
      </c>
      <c r="L78" s="167">
        <f t="shared" si="2"/>
        <v>478203</v>
      </c>
      <c r="M78" s="76">
        <f t="shared" ref="M78:Y78" si="21">SUM(M79:M80)</f>
        <v>6191</v>
      </c>
      <c r="N78" s="13">
        <f t="shared" si="21"/>
        <v>6899</v>
      </c>
      <c r="O78" s="13">
        <f t="shared" si="21"/>
        <v>16074</v>
      </c>
      <c r="P78" s="13">
        <f t="shared" si="21"/>
        <v>61221</v>
      </c>
      <c r="Q78" s="13">
        <f t="shared" si="21"/>
        <v>30207</v>
      </c>
      <c r="R78" s="81">
        <f t="shared" si="21"/>
        <v>50135</v>
      </c>
      <c r="S78" s="13">
        <f t="shared" si="21"/>
        <v>34845</v>
      </c>
      <c r="T78" s="43">
        <f t="shared" si="21"/>
        <v>50319</v>
      </c>
      <c r="U78" s="81">
        <f t="shared" si="21"/>
        <v>27506</v>
      </c>
      <c r="V78" s="81">
        <f t="shared" si="21"/>
        <v>7317</v>
      </c>
      <c r="W78" s="45">
        <f t="shared" si="21"/>
        <v>112174</v>
      </c>
      <c r="X78" s="730">
        <f t="shared" si="21"/>
        <v>75315</v>
      </c>
      <c r="Y78" s="333">
        <f t="shared" si="21"/>
        <v>5315</v>
      </c>
    </row>
    <row r="79" spans="1:25" x14ac:dyDescent="0.25">
      <c r="B79" s="55"/>
      <c r="C79" s="267"/>
      <c r="D79" s="294" t="s">
        <v>1009</v>
      </c>
      <c r="E79" s="294"/>
      <c r="F79" s="418">
        <v>1153143</v>
      </c>
      <c r="G79" s="418">
        <v>973626</v>
      </c>
      <c r="H79" s="166">
        <v>950717.92999999993</v>
      </c>
      <c r="I79" s="166">
        <v>437533.25</v>
      </c>
      <c r="J79" s="249">
        <f>SUM(M79:X79)</f>
        <v>472888</v>
      </c>
      <c r="K79" s="148"/>
      <c r="L79" s="166">
        <f>SUM(J79:K79)</f>
        <v>472888</v>
      </c>
      <c r="M79" s="74">
        <v>6191</v>
      </c>
      <c r="N79" s="1">
        <v>6899</v>
      </c>
      <c r="O79" s="1">
        <v>16074</v>
      </c>
      <c r="P79" s="1">
        <v>61221</v>
      </c>
      <c r="Q79" s="1">
        <v>30207</v>
      </c>
      <c r="R79" s="80">
        <v>50135</v>
      </c>
      <c r="S79" s="1">
        <v>34845</v>
      </c>
      <c r="T79" s="42">
        <v>50319</v>
      </c>
      <c r="U79" s="80">
        <v>27506</v>
      </c>
      <c r="V79" s="80">
        <v>7317</v>
      </c>
      <c r="W79" s="44">
        <v>112174</v>
      </c>
      <c r="X79" s="718">
        <v>70000</v>
      </c>
      <c r="Y79" s="334"/>
    </row>
    <row r="80" spans="1:25" x14ac:dyDescent="0.25">
      <c r="B80" s="55"/>
      <c r="C80" s="267"/>
      <c r="D80" s="294" t="s">
        <v>1010</v>
      </c>
      <c r="E80" s="294"/>
      <c r="F80" s="418">
        <v>21260</v>
      </c>
      <c r="G80" s="418">
        <v>10630</v>
      </c>
      <c r="H80" s="166">
        <v>10630</v>
      </c>
      <c r="I80" s="166">
        <v>10630</v>
      </c>
      <c r="J80" s="249">
        <f t="shared" ref="J80:J84" si="22">SUM(M80:X80)</f>
        <v>5315</v>
      </c>
      <c r="K80" s="148"/>
      <c r="L80" s="166">
        <f>SUM(J80:K80)</f>
        <v>5315</v>
      </c>
      <c r="M80" s="74"/>
      <c r="N80" s="1"/>
      <c r="O80" s="1"/>
      <c r="P80" s="1"/>
      <c r="Q80" s="1"/>
      <c r="R80" s="80"/>
      <c r="S80" s="1"/>
      <c r="T80" s="42"/>
      <c r="U80" s="80"/>
      <c r="V80" s="80"/>
      <c r="W80" s="44"/>
      <c r="X80" s="718">
        <v>5315</v>
      </c>
      <c r="Y80" s="334">
        <f>L80</f>
        <v>5315</v>
      </c>
    </row>
    <row r="81" spans="1:26" s="41" customFormat="1" hidden="1" x14ac:dyDescent="0.25">
      <c r="A81" s="125" t="s">
        <v>199</v>
      </c>
      <c r="B81" s="53" t="s">
        <v>647</v>
      </c>
      <c r="C81" s="898" t="s">
        <v>200</v>
      </c>
      <c r="D81" s="899"/>
      <c r="E81" s="899"/>
      <c r="F81" s="417"/>
      <c r="G81" s="417"/>
      <c r="H81" s="167">
        <v>0</v>
      </c>
      <c r="I81" s="167">
        <v>0</v>
      </c>
      <c r="J81" s="256">
        <f t="shared" si="22"/>
        <v>0</v>
      </c>
      <c r="K81" s="155"/>
      <c r="L81" s="167">
        <f t="shared" si="2"/>
        <v>0</v>
      </c>
      <c r="M81" s="76"/>
      <c r="N81" s="13"/>
      <c r="O81" s="13"/>
      <c r="P81" s="13"/>
      <c r="Q81" s="13"/>
      <c r="R81" s="81"/>
      <c r="S81" s="13"/>
      <c r="T81" s="43"/>
      <c r="U81" s="81"/>
      <c r="V81" s="81"/>
      <c r="W81" s="45"/>
      <c r="X81" s="730"/>
      <c r="Y81" s="333"/>
    </row>
    <row r="82" spans="1:26" s="41" customFormat="1" hidden="1" x14ac:dyDescent="0.25">
      <c r="A82" s="125" t="s">
        <v>201</v>
      </c>
      <c r="B82" s="53" t="s">
        <v>648</v>
      </c>
      <c r="C82" s="898" t="s">
        <v>202</v>
      </c>
      <c r="D82" s="899"/>
      <c r="E82" s="899"/>
      <c r="F82" s="417"/>
      <c r="G82" s="417"/>
      <c r="H82" s="167">
        <v>0</v>
      </c>
      <c r="I82" s="167">
        <v>0</v>
      </c>
      <c r="J82" s="256">
        <f t="shared" si="22"/>
        <v>0</v>
      </c>
      <c r="K82" s="155"/>
      <c r="L82" s="167">
        <f t="shared" si="2"/>
        <v>0</v>
      </c>
      <c r="M82" s="76"/>
      <c r="N82" s="13"/>
      <c r="O82" s="13"/>
      <c r="P82" s="13"/>
      <c r="Q82" s="13"/>
      <c r="R82" s="81"/>
      <c r="S82" s="13"/>
      <c r="T82" s="43"/>
      <c r="U82" s="81"/>
      <c r="V82" s="81"/>
      <c r="W82" s="45"/>
      <c r="X82" s="730"/>
      <c r="Y82" s="333"/>
    </row>
    <row r="83" spans="1:26" s="41" customFormat="1" hidden="1" x14ac:dyDescent="0.25">
      <c r="A83" s="125" t="s">
        <v>203</v>
      </c>
      <c r="B83" s="53" t="s">
        <v>649</v>
      </c>
      <c r="C83" s="898" t="s">
        <v>204</v>
      </c>
      <c r="D83" s="899"/>
      <c r="E83" s="899"/>
      <c r="F83" s="417"/>
      <c r="G83" s="417"/>
      <c r="H83" s="167">
        <v>0</v>
      </c>
      <c r="I83" s="167">
        <v>0</v>
      </c>
      <c r="J83" s="256">
        <f t="shared" si="22"/>
        <v>0</v>
      </c>
      <c r="K83" s="155"/>
      <c r="L83" s="167">
        <f t="shared" si="2"/>
        <v>0</v>
      </c>
      <c r="M83" s="76"/>
      <c r="N83" s="13"/>
      <c r="O83" s="13"/>
      <c r="P83" s="13"/>
      <c r="Q83" s="13"/>
      <c r="R83" s="81"/>
      <c r="S83" s="13"/>
      <c r="T83" s="43"/>
      <c r="U83" s="81"/>
      <c r="V83" s="81"/>
      <c r="W83" s="45"/>
      <c r="X83" s="730"/>
      <c r="Y83" s="333"/>
    </row>
    <row r="84" spans="1:26" s="41" customFormat="1" ht="15.75" thickBot="1" x14ac:dyDescent="0.3">
      <c r="A84" s="125" t="s">
        <v>205</v>
      </c>
      <c r="B84" s="195" t="s">
        <v>650</v>
      </c>
      <c r="C84" s="903" t="s">
        <v>206</v>
      </c>
      <c r="D84" s="904"/>
      <c r="E84" s="904"/>
      <c r="F84" s="439">
        <v>60000</v>
      </c>
      <c r="G84" s="439">
        <v>31591</v>
      </c>
      <c r="H84" s="167">
        <v>31591</v>
      </c>
      <c r="I84" s="167">
        <v>16597</v>
      </c>
      <c r="J84" s="270">
        <f t="shared" si="22"/>
        <v>6597</v>
      </c>
      <c r="K84" s="196"/>
      <c r="L84" s="167">
        <f t="shared" si="2"/>
        <v>6597</v>
      </c>
      <c r="M84" s="76"/>
      <c r="N84" s="13"/>
      <c r="O84" s="13"/>
      <c r="P84" s="13"/>
      <c r="Q84" s="13"/>
      <c r="R84" s="81"/>
      <c r="S84" s="518">
        <v>1591</v>
      </c>
      <c r="T84" s="43"/>
      <c r="U84" s="81">
        <v>1</v>
      </c>
      <c r="V84" s="81">
        <v>5</v>
      </c>
      <c r="W84" s="45"/>
      <c r="X84" s="730">
        <v>5000</v>
      </c>
      <c r="Y84" s="333"/>
    </row>
    <row r="85" spans="1:26" ht="15.75" thickBot="1" x14ac:dyDescent="0.3">
      <c r="B85" s="83" t="s">
        <v>207</v>
      </c>
      <c r="C85" s="877" t="s">
        <v>208</v>
      </c>
      <c r="D85" s="878"/>
      <c r="E85" s="878"/>
      <c r="F85" s="410"/>
      <c r="G85" s="410"/>
      <c r="H85" s="163">
        <v>0</v>
      </c>
      <c r="I85" s="163">
        <v>0</v>
      </c>
      <c r="J85" s="252">
        <f>J86+J87+J88+J89+J90+J91+J92+J96</f>
        <v>0</v>
      </c>
      <c r="K85" s="151">
        <f t="shared" ref="K85:X85" si="23">K86+K87+K88+K89+K90+K91+K92+K96</f>
        <v>0</v>
      </c>
      <c r="L85" s="163">
        <f t="shared" si="2"/>
        <v>0</v>
      </c>
      <c r="M85" s="85">
        <f t="shared" si="23"/>
        <v>0</v>
      </c>
      <c r="N85" s="86">
        <f t="shared" si="23"/>
        <v>0</v>
      </c>
      <c r="O85" s="86">
        <f t="shared" si="23"/>
        <v>0</v>
      </c>
      <c r="P85" s="86">
        <f t="shared" si="23"/>
        <v>0</v>
      </c>
      <c r="Q85" s="86">
        <f t="shared" si="23"/>
        <v>0</v>
      </c>
      <c r="R85" s="89">
        <f t="shared" si="23"/>
        <v>0</v>
      </c>
      <c r="S85" s="86">
        <f t="shared" si="23"/>
        <v>0</v>
      </c>
      <c r="T85" s="88">
        <f t="shared" si="23"/>
        <v>0</v>
      </c>
      <c r="U85" s="89">
        <f t="shared" si="23"/>
        <v>0</v>
      </c>
      <c r="V85" s="89">
        <f t="shared" si="23"/>
        <v>0</v>
      </c>
      <c r="W85" s="90">
        <f t="shared" si="23"/>
        <v>0</v>
      </c>
      <c r="X85" s="728">
        <f t="shared" si="23"/>
        <v>0</v>
      </c>
      <c r="Y85" s="329">
        <f>Y86+Y87+Y88+Y89+Y90+Y91+Y92+Y96</f>
        <v>0</v>
      </c>
    </row>
    <row r="86" spans="1:26" s="18" customFormat="1" ht="15.75" hidden="1" thickBot="1" x14ac:dyDescent="0.3">
      <c r="A86" s="125" t="s">
        <v>879</v>
      </c>
      <c r="B86" s="114" t="s">
        <v>880</v>
      </c>
      <c r="C86" s="900" t="s">
        <v>881</v>
      </c>
      <c r="D86" s="901"/>
      <c r="E86" s="901"/>
      <c r="F86" s="416"/>
      <c r="G86" s="416"/>
      <c r="H86" s="165">
        <v>0</v>
      </c>
      <c r="I86" s="165">
        <v>0</v>
      </c>
      <c r="J86" s="248">
        <f t="shared" ref="J86:J91" si="24">SUM(M86:X86)</f>
        <v>0</v>
      </c>
      <c r="K86" s="147"/>
      <c r="L86" s="165">
        <f t="shared" si="2"/>
        <v>0</v>
      </c>
      <c r="M86" s="93"/>
      <c r="N86" s="94"/>
      <c r="O86" s="94"/>
      <c r="P86" s="94"/>
      <c r="Q86" s="94"/>
      <c r="R86" s="97"/>
      <c r="S86" s="94"/>
      <c r="T86" s="632"/>
      <c r="U86" s="678"/>
      <c r="V86" s="97"/>
      <c r="W86" s="98"/>
      <c r="X86" s="731"/>
      <c r="Y86" s="332"/>
    </row>
    <row r="87" spans="1:26" s="18" customFormat="1" ht="15.75" hidden="1" thickBot="1" x14ac:dyDescent="0.3">
      <c r="A87" s="125" t="s">
        <v>209</v>
      </c>
      <c r="B87" s="114" t="s">
        <v>651</v>
      </c>
      <c r="C87" s="900" t="s">
        <v>210</v>
      </c>
      <c r="D87" s="901"/>
      <c r="E87" s="901"/>
      <c r="F87" s="416"/>
      <c r="G87" s="416"/>
      <c r="H87" s="165">
        <v>0</v>
      </c>
      <c r="I87" s="165">
        <v>0</v>
      </c>
      <c r="J87" s="248">
        <f t="shared" si="24"/>
        <v>0</v>
      </c>
      <c r="K87" s="147"/>
      <c r="L87" s="165">
        <f t="shared" si="2"/>
        <v>0</v>
      </c>
      <c r="M87" s="93"/>
      <c r="N87" s="94"/>
      <c r="O87" s="94"/>
      <c r="P87" s="94"/>
      <c r="Q87" s="94"/>
      <c r="R87" s="97"/>
      <c r="S87" s="94"/>
      <c r="T87" s="632"/>
      <c r="U87" s="678"/>
      <c r="V87" s="97"/>
      <c r="W87" s="98"/>
      <c r="X87" s="731"/>
      <c r="Y87" s="332"/>
    </row>
    <row r="88" spans="1:26" s="18" customFormat="1" ht="15.75" hidden="1" thickBot="1" x14ac:dyDescent="0.3">
      <c r="A88" s="125" t="s">
        <v>211</v>
      </c>
      <c r="B88" s="91" t="s">
        <v>652</v>
      </c>
      <c r="C88" s="873" t="s">
        <v>352</v>
      </c>
      <c r="D88" s="874"/>
      <c r="E88" s="874"/>
      <c r="F88" s="419"/>
      <c r="G88" s="419"/>
      <c r="H88" s="165">
        <v>0</v>
      </c>
      <c r="I88" s="165">
        <v>0</v>
      </c>
      <c r="J88" s="250">
        <f t="shared" si="24"/>
        <v>0</v>
      </c>
      <c r="K88" s="149"/>
      <c r="L88" s="165">
        <f t="shared" si="2"/>
        <v>0</v>
      </c>
      <c r="M88" s="93"/>
      <c r="N88" s="94"/>
      <c r="O88" s="94"/>
      <c r="P88" s="94"/>
      <c r="Q88" s="94"/>
      <c r="R88" s="97"/>
      <c r="S88" s="94"/>
      <c r="T88" s="632"/>
      <c r="U88" s="678"/>
      <c r="V88" s="97"/>
      <c r="W88" s="98"/>
      <c r="X88" s="731"/>
      <c r="Y88" s="332"/>
    </row>
    <row r="89" spans="1:26" s="18" customFormat="1" ht="15.75" hidden="1" thickBot="1" x14ac:dyDescent="0.3">
      <c r="A89" s="125" t="s">
        <v>212</v>
      </c>
      <c r="B89" s="114" t="s">
        <v>653</v>
      </c>
      <c r="C89" s="873" t="s">
        <v>882</v>
      </c>
      <c r="D89" s="874"/>
      <c r="E89" s="874"/>
      <c r="F89" s="419"/>
      <c r="G89" s="419"/>
      <c r="H89" s="165">
        <v>0</v>
      </c>
      <c r="I89" s="165">
        <v>0</v>
      </c>
      <c r="J89" s="250">
        <f t="shared" si="24"/>
        <v>0</v>
      </c>
      <c r="K89" s="149"/>
      <c r="L89" s="165">
        <f t="shared" si="2"/>
        <v>0</v>
      </c>
      <c r="M89" s="93"/>
      <c r="N89" s="94"/>
      <c r="O89" s="94"/>
      <c r="P89" s="94"/>
      <c r="Q89" s="94"/>
      <c r="R89" s="97"/>
      <c r="S89" s="94"/>
      <c r="T89" s="632"/>
      <c r="U89" s="678"/>
      <c r="V89" s="97"/>
      <c r="W89" s="98"/>
      <c r="X89" s="731"/>
      <c r="Y89" s="332"/>
    </row>
    <row r="90" spans="1:26" s="18" customFormat="1" ht="15.75" hidden="1" thickBot="1" x14ac:dyDescent="0.3">
      <c r="A90" s="125" t="s">
        <v>213</v>
      </c>
      <c r="B90" s="91" t="s">
        <v>654</v>
      </c>
      <c r="C90" s="873" t="s">
        <v>883</v>
      </c>
      <c r="D90" s="874"/>
      <c r="E90" s="874"/>
      <c r="F90" s="419"/>
      <c r="G90" s="419"/>
      <c r="H90" s="165">
        <v>0</v>
      </c>
      <c r="I90" s="165">
        <v>0</v>
      </c>
      <c r="J90" s="250">
        <f t="shared" si="24"/>
        <v>0</v>
      </c>
      <c r="K90" s="149"/>
      <c r="L90" s="165">
        <f t="shared" si="2"/>
        <v>0</v>
      </c>
      <c r="M90" s="93"/>
      <c r="N90" s="94"/>
      <c r="O90" s="94"/>
      <c r="P90" s="94"/>
      <c r="Q90" s="94"/>
      <c r="R90" s="97"/>
      <c r="S90" s="94"/>
      <c r="T90" s="632"/>
      <c r="U90" s="678"/>
      <c r="V90" s="97"/>
      <c r="W90" s="98"/>
      <c r="X90" s="731"/>
      <c r="Y90" s="332"/>
    </row>
    <row r="91" spans="1:26" s="18" customFormat="1" ht="15.75" hidden="1" thickBot="1" x14ac:dyDescent="0.3">
      <c r="A91" s="125" t="s">
        <v>214</v>
      </c>
      <c r="B91" s="114" t="s">
        <v>655</v>
      </c>
      <c r="C91" s="873" t="s">
        <v>215</v>
      </c>
      <c r="D91" s="874"/>
      <c r="E91" s="874"/>
      <c r="F91" s="419"/>
      <c r="G91" s="419"/>
      <c r="H91" s="165">
        <v>0</v>
      </c>
      <c r="I91" s="165">
        <v>0</v>
      </c>
      <c r="J91" s="250">
        <f t="shared" si="24"/>
        <v>0</v>
      </c>
      <c r="K91" s="149"/>
      <c r="L91" s="165">
        <f t="shared" si="2"/>
        <v>0</v>
      </c>
      <c r="M91" s="93"/>
      <c r="N91" s="94"/>
      <c r="O91" s="94"/>
      <c r="P91" s="94"/>
      <c r="Q91" s="94"/>
      <c r="R91" s="97"/>
      <c r="S91" s="94"/>
      <c r="T91" s="632"/>
      <c r="U91" s="678"/>
      <c r="V91" s="97"/>
      <c r="W91" s="98"/>
      <c r="X91" s="731"/>
      <c r="Y91" s="332"/>
    </row>
    <row r="92" spans="1:26" s="18" customFormat="1" ht="15.75" hidden="1" thickBot="1" x14ac:dyDescent="0.3">
      <c r="A92" s="125" t="s">
        <v>216</v>
      </c>
      <c r="B92" s="91" t="s">
        <v>656</v>
      </c>
      <c r="C92" s="873" t="s">
        <v>217</v>
      </c>
      <c r="D92" s="874"/>
      <c r="E92" s="874"/>
      <c r="F92" s="419"/>
      <c r="G92" s="419"/>
      <c r="H92" s="165">
        <v>0</v>
      </c>
      <c r="I92" s="165">
        <v>0</v>
      </c>
      <c r="J92" s="250">
        <f>J93+J94+J95</f>
        <v>0</v>
      </c>
      <c r="K92" s="149">
        <f t="shared" ref="K92:X92" si="25">K93+K94+K95</f>
        <v>0</v>
      </c>
      <c r="L92" s="165">
        <f t="shared" si="2"/>
        <v>0</v>
      </c>
      <c r="M92" s="93">
        <f t="shared" si="25"/>
        <v>0</v>
      </c>
      <c r="N92" s="94">
        <f t="shared" si="25"/>
        <v>0</v>
      </c>
      <c r="O92" s="94">
        <f t="shared" si="25"/>
        <v>0</v>
      </c>
      <c r="P92" s="94">
        <f t="shared" si="25"/>
        <v>0</v>
      </c>
      <c r="Q92" s="94">
        <f t="shared" si="25"/>
        <v>0</v>
      </c>
      <c r="R92" s="97">
        <f t="shared" si="25"/>
        <v>0</v>
      </c>
      <c r="S92" s="94">
        <f t="shared" si="25"/>
        <v>0</v>
      </c>
      <c r="T92" s="632">
        <f t="shared" si="25"/>
        <v>0</v>
      </c>
      <c r="U92" s="678">
        <f t="shared" si="25"/>
        <v>0</v>
      </c>
      <c r="V92" s="97">
        <f t="shared" si="25"/>
        <v>0</v>
      </c>
      <c r="W92" s="98">
        <f t="shared" si="25"/>
        <v>0</v>
      </c>
      <c r="X92" s="731">
        <f t="shared" si="25"/>
        <v>0</v>
      </c>
      <c r="Y92" s="332">
        <f>Y93+Y94+Y95</f>
        <v>0</v>
      </c>
    </row>
    <row r="93" spans="1:26" ht="15.75" hidden="1" thickBot="1" x14ac:dyDescent="0.3">
      <c r="B93" s="55"/>
      <c r="C93" s="2"/>
      <c r="D93" s="850" t="s">
        <v>343</v>
      </c>
      <c r="E93" s="850"/>
      <c r="F93" s="418"/>
      <c r="G93" s="418"/>
      <c r="H93" s="166">
        <v>0</v>
      </c>
      <c r="I93" s="166">
        <v>0</v>
      </c>
      <c r="J93" s="249">
        <f>SUM(M93:X93)</f>
        <v>0</v>
      </c>
      <c r="K93" s="148"/>
      <c r="L93" s="166">
        <f t="shared" si="2"/>
        <v>0</v>
      </c>
      <c r="M93" s="74"/>
      <c r="N93" s="1"/>
      <c r="O93" s="1"/>
      <c r="P93" s="1"/>
      <c r="Q93" s="1"/>
      <c r="R93" s="80"/>
      <c r="S93" s="1"/>
      <c r="T93" s="633"/>
      <c r="U93" s="679"/>
      <c r="V93" s="80"/>
      <c r="W93" s="44"/>
      <c r="X93" s="718"/>
      <c r="Y93" s="334"/>
      <c r="Z93" s="21"/>
    </row>
    <row r="94" spans="1:26" ht="15.75" hidden="1" thickBot="1" x14ac:dyDescent="0.3">
      <c r="B94" s="55"/>
      <c r="C94" s="2"/>
      <c r="D94" s="850" t="s">
        <v>344</v>
      </c>
      <c r="E94" s="850"/>
      <c r="F94" s="418"/>
      <c r="G94" s="418"/>
      <c r="H94" s="166">
        <v>0</v>
      </c>
      <c r="I94" s="166">
        <v>0</v>
      </c>
      <c r="J94" s="249">
        <f>SUM(M94:X94)</f>
        <v>0</v>
      </c>
      <c r="K94" s="148"/>
      <c r="L94" s="166">
        <f t="shared" si="2"/>
        <v>0</v>
      </c>
      <c r="M94" s="74"/>
      <c r="N94" s="1"/>
      <c r="O94" s="1"/>
      <c r="P94" s="1"/>
      <c r="Q94" s="1"/>
      <c r="R94" s="80"/>
      <c r="S94" s="1"/>
      <c r="T94" s="633"/>
      <c r="U94" s="679"/>
      <c r="V94" s="80"/>
      <c r="W94" s="44"/>
      <c r="X94" s="718"/>
      <c r="Y94" s="334"/>
    </row>
    <row r="95" spans="1:26" ht="15.75" hidden="1" thickBot="1" x14ac:dyDescent="0.3">
      <c r="B95" s="55"/>
      <c r="C95" s="2"/>
      <c r="D95" s="850" t="s">
        <v>345</v>
      </c>
      <c r="E95" s="850"/>
      <c r="F95" s="418"/>
      <c r="G95" s="418"/>
      <c r="H95" s="166">
        <v>0</v>
      </c>
      <c r="I95" s="166">
        <v>0</v>
      </c>
      <c r="J95" s="249">
        <f>SUM(M95:X95)</f>
        <v>0</v>
      </c>
      <c r="K95" s="148"/>
      <c r="L95" s="166">
        <f t="shared" si="2"/>
        <v>0</v>
      </c>
      <c r="M95" s="74"/>
      <c r="N95" s="1"/>
      <c r="O95" s="1"/>
      <c r="P95" s="1"/>
      <c r="Q95" s="1"/>
      <c r="R95" s="80"/>
      <c r="S95" s="1"/>
      <c r="T95" s="633"/>
      <c r="U95" s="679"/>
      <c r="V95" s="80"/>
      <c r="W95" s="44"/>
      <c r="X95" s="718"/>
      <c r="Y95" s="334"/>
    </row>
    <row r="96" spans="1:26" s="18" customFormat="1" ht="15.75" hidden="1" thickBot="1" x14ac:dyDescent="0.3">
      <c r="A96" s="125" t="s">
        <v>218</v>
      </c>
      <c r="B96" s="91" t="s">
        <v>657</v>
      </c>
      <c r="C96" s="873" t="s">
        <v>219</v>
      </c>
      <c r="D96" s="874"/>
      <c r="E96" s="874"/>
      <c r="F96" s="419"/>
      <c r="G96" s="419"/>
      <c r="H96" s="165">
        <v>0</v>
      </c>
      <c r="I96" s="165">
        <v>0</v>
      </c>
      <c r="J96" s="250">
        <f>J97+J98+J99+J100</f>
        <v>0</v>
      </c>
      <c r="K96" s="149">
        <f t="shared" ref="K96:X96" si="26">K97+K98+K99+K100</f>
        <v>0</v>
      </c>
      <c r="L96" s="165">
        <f t="shared" ref="L96:L159" si="27">SUM(J96:K96)</f>
        <v>0</v>
      </c>
      <c r="M96" s="93">
        <f t="shared" si="26"/>
        <v>0</v>
      </c>
      <c r="N96" s="94">
        <f t="shared" si="26"/>
        <v>0</v>
      </c>
      <c r="O96" s="94">
        <f t="shared" si="26"/>
        <v>0</v>
      </c>
      <c r="P96" s="94">
        <f t="shared" si="26"/>
        <v>0</v>
      </c>
      <c r="Q96" s="94">
        <f t="shared" si="26"/>
        <v>0</v>
      </c>
      <c r="R96" s="97">
        <f t="shared" si="26"/>
        <v>0</v>
      </c>
      <c r="S96" s="94">
        <f t="shared" si="26"/>
        <v>0</v>
      </c>
      <c r="T96" s="632">
        <f t="shared" si="26"/>
        <v>0</v>
      </c>
      <c r="U96" s="678">
        <f t="shared" si="26"/>
        <v>0</v>
      </c>
      <c r="V96" s="97">
        <f t="shared" si="26"/>
        <v>0</v>
      </c>
      <c r="W96" s="98">
        <f t="shared" si="26"/>
        <v>0</v>
      </c>
      <c r="X96" s="731">
        <f t="shared" si="26"/>
        <v>0</v>
      </c>
      <c r="Y96" s="332">
        <f>Y97+Y98+Y99+Y100</f>
        <v>0</v>
      </c>
    </row>
    <row r="97" spans="1:25" ht="15.75" hidden="1" thickBot="1" x14ac:dyDescent="0.3">
      <c r="B97" s="55"/>
      <c r="C97" s="2"/>
      <c r="D97" s="850" t="s">
        <v>836</v>
      </c>
      <c r="E97" s="850"/>
      <c r="F97" s="418"/>
      <c r="G97" s="418"/>
      <c r="H97" s="166">
        <v>0</v>
      </c>
      <c r="I97" s="166">
        <v>0</v>
      </c>
      <c r="J97" s="249">
        <f>SUM(M97:X97)</f>
        <v>0</v>
      </c>
      <c r="K97" s="148"/>
      <c r="L97" s="166">
        <f t="shared" si="27"/>
        <v>0</v>
      </c>
      <c r="M97" s="74"/>
      <c r="N97" s="1"/>
      <c r="O97" s="1"/>
      <c r="P97" s="1"/>
      <c r="Q97" s="1"/>
      <c r="R97" s="80"/>
      <c r="S97" s="1"/>
      <c r="T97" s="633"/>
      <c r="U97" s="679"/>
      <c r="V97" s="80"/>
      <c r="W97" s="44"/>
      <c r="X97" s="718"/>
      <c r="Y97" s="334"/>
    </row>
    <row r="98" spans="1:25" ht="15.75" hidden="1" thickBot="1" x14ac:dyDescent="0.3">
      <c r="B98" s="55"/>
      <c r="C98" s="2"/>
      <c r="D98" s="850" t="s">
        <v>346</v>
      </c>
      <c r="E98" s="850"/>
      <c r="F98" s="418"/>
      <c r="G98" s="418"/>
      <c r="H98" s="166">
        <v>0</v>
      </c>
      <c r="I98" s="166">
        <v>0</v>
      </c>
      <c r="J98" s="249">
        <f>SUM(M98:X98)</f>
        <v>0</v>
      </c>
      <c r="K98" s="148"/>
      <c r="L98" s="166">
        <f t="shared" si="27"/>
        <v>0</v>
      </c>
      <c r="M98" s="74"/>
      <c r="N98" s="1"/>
      <c r="O98" s="1"/>
      <c r="P98" s="1"/>
      <c r="Q98" s="1"/>
      <c r="R98" s="80"/>
      <c r="S98" s="1"/>
      <c r="T98" s="633"/>
      <c r="U98" s="679"/>
      <c r="V98" s="80"/>
      <c r="W98" s="44"/>
      <c r="X98" s="718"/>
      <c r="Y98" s="334"/>
    </row>
    <row r="99" spans="1:25" ht="15.75" hidden="1" thickBot="1" x14ac:dyDescent="0.3">
      <c r="B99" s="55"/>
      <c r="C99" s="2"/>
      <c r="D99" s="850" t="s">
        <v>837</v>
      </c>
      <c r="E99" s="850"/>
      <c r="F99" s="418"/>
      <c r="G99" s="418"/>
      <c r="H99" s="166">
        <v>0</v>
      </c>
      <c r="I99" s="166">
        <v>0</v>
      </c>
      <c r="J99" s="249">
        <f>SUM(M99:X99)</f>
        <v>0</v>
      </c>
      <c r="K99" s="148"/>
      <c r="L99" s="166">
        <f t="shared" si="27"/>
        <v>0</v>
      </c>
      <c r="M99" s="74"/>
      <c r="N99" s="1"/>
      <c r="O99" s="1"/>
      <c r="P99" s="1"/>
      <c r="Q99" s="1"/>
      <c r="R99" s="80"/>
      <c r="S99" s="1"/>
      <c r="T99" s="633"/>
      <c r="U99" s="679"/>
      <c r="V99" s="80"/>
      <c r="W99" s="44"/>
      <c r="X99" s="718"/>
      <c r="Y99" s="334"/>
    </row>
    <row r="100" spans="1:25" ht="15.75" hidden="1" thickBot="1" x14ac:dyDescent="0.3">
      <c r="B100" s="55"/>
      <c r="C100" s="2"/>
      <c r="D100" s="850" t="s">
        <v>835</v>
      </c>
      <c r="E100" s="850"/>
      <c r="F100" s="418"/>
      <c r="G100" s="418"/>
      <c r="H100" s="166">
        <v>0</v>
      </c>
      <c r="I100" s="166">
        <v>0</v>
      </c>
      <c r="J100" s="249">
        <f>SUM(M100:X100)</f>
        <v>0</v>
      </c>
      <c r="K100" s="148"/>
      <c r="L100" s="166">
        <f t="shared" si="27"/>
        <v>0</v>
      </c>
      <c r="M100" s="74"/>
      <c r="N100" s="1"/>
      <c r="O100" s="1"/>
      <c r="P100" s="1"/>
      <c r="Q100" s="1"/>
      <c r="R100" s="80"/>
      <c r="S100" s="1"/>
      <c r="T100" s="633"/>
      <c r="U100" s="679"/>
      <c r="V100" s="80"/>
      <c r="W100" s="44"/>
      <c r="X100" s="718"/>
      <c r="Y100" s="334"/>
    </row>
    <row r="101" spans="1:25" ht="15.75" thickBot="1" x14ac:dyDescent="0.3">
      <c r="B101" s="99" t="s">
        <v>220</v>
      </c>
      <c r="C101" s="877" t="s">
        <v>221</v>
      </c>
      <c r="D101" s="878"/>
      <c r="E101" s="878"/>
      <c r="F101" s="410">
        <f>F172</f>
        <v>7451359</v>
      </c>
      <c r="G101" s="410">
        <f>G172</f>
        <v>8702014</v>
      </c>
      <c r="H101" s="163">
        <v>5201827</v>
      </c>
      <c r="I101" s="163">
        <v>401076</v>
      </c>
      <c r="J101" s="252">
        <f>J102+J105+J109+J110+J121+J132+J143+J146+J158+J159+J160+J161+J172</f>
        <v>691474</v>
      </c>
      <c r="K101" s="151">
        <f t="shared" ref="K101:X101" si="28">K102+K105+K109+K110+K121+K132+K143+K146+K158+K159+K160+K161+K172</f>
        <v>0</v>
      </c>
      <c r="L101" s="163">
        <f t="shared" si="27"/>
        <v>691474</v>
      </c>
      <c r="M101" s="85">
        <f t="shared" si="28"/>
        <v>-196121</v>
      </c>
      <c r="N101" s="86">
        <f t="shared" si="28"/>
        <v>0</v>
      </c>
      <c r="O101" s="86">
        <f t="shared" si="28"/>
        <v>0</v>
      </c>
      <c r="P101" s="86">
        <f t="shared" si="28"/>
        <v>0</v>
      </c>
      <c r="Q101" s="86">
        <f t="shared" si="28"/>
        <v>64848</v>
      </c>
      <c r="R101" s="89">
        <f t="shared" si="28"/>
        <v>586943</v>
      </c>
      <c r="S101" s="86">
        <f t="shared" si="28"/>
        <v>-37342</v>
      </c>
      <c r="T101" s="88">
        <f t="shared" si="28"/>
        <v>109679</v>
      </c>
      <c r="U101" s="89">
        <f t="shared" si="28"/>
        <v>-851477</v>
      </c>
      <c r="V101" s="89">
        <f t="shared" si="28"/>
        <v>0</v>
      </c>
      <c r="W101" s="90">
        <f t="shared" si="28"/>
        <v>-1340595</v>
      </c>
      <c r="X101" s="728">
        <f t="shared" si="28"/>
        <v>2773867</v>
      </c>
      <c r="Y101" s="329">
        <f>Y102+Y105+Y109+Y110+Y121+Y132+Y143+Y146+Y158+Y159+Y160+Y161+Y172</f>
        <v>0</v>
      </c>
    </row>
    <row r="102" spans="1:25" s="41" customFormat="1" hidden="1" x14ac:dyDescent="0.25">
      <c r="A102" s="125" t="s">
        <v>222</v>
      </c>
      <c r="B102" s="123" t="s">
        <v>658</v>
      </c>
      <c r="C102" s="879" t="s">
        <v>223</v>
      </c>
      <c r="D102" s="880"/>
      <c r="E102" s="880"/>
      <c r="F102" s="422"/>
      <c r="G102" s="422"/>
      <c r="H102" s="168">
        <v>0</v>
      </c>
      <c r="I102" s="168">
        <v>0</v>
      </c>
      <c r="J102" s="257">
        <f>J103+J104</f>
        <v>0</v>
      </c>
      <c r="K102" s="156">
        <f t="shared" ref="K102:X102" si="29">K103+K104</f>
        <v>0</v>
      </c>
      <c r="L102" s="168">
        <f t="shared" si="27"/>
        <v>0</v>
      </c>
      <c r="M102" s="170">
        <f t="shared" si="29"/>
        <v>0</v>
      </c>
      <c r="N102" s="131">
        <f t="shared" si="29"/>
        <v>0</v>
      </c>
      <c r="O102" s="131">
        <f t="shared" si="29"/>
        <v>0</v>
      </c>
      <c r="P102" s="131">
        <f t="shared" si="29"/>
        <v>0</v>
      </c>
      <c r="Q102" s="131">
        <f t="shared" si="29"/>
        <v>0</v>
      </c>
      <c r="R102" s="132">
        <f t="shared" si="29"/>
        <v>0</v>
      </c>
      <c r="S102" s="131">
        <f t="shared" si="29"/>
        <v>0</v>
      </c>
      <c r="T102" s="631">
        <f t="shared" si="29"/>
        <v>0</v>
      </c>
      <c r="U102" s="680">
        <f t="shared" si="29"/>
        <v>0</v>
      </c>
      <c r="V102" s="132">
        <f t="shared" si="29"/>
        <v>0</v>
      </c>
      <c r="W102" s="133">
        <f t="shared" si="29"/>
        <v>0</v>
      </c>
      <c r="X102" s="736">
        <f t="shared" si="29"/>
        <v>0</v>
      </c>
      <c r="Y102" s="335">
        <f>Y103+Y104</f>
        <v>0</v>
      </c>
    </row>
    <row r="103" spans="1:25" hidden="1" x14ac:dyDescent="0.25">
      <c r="B103" s="55"/>
      <c r="C103" s="2"/>
      <c r="D103" s="850" t="s">
        <v>347</v>
      </c>
      <c r="E103" s="850"/>
      <c r="F103" s="418"/>
      <c r="G103" s="418"/>
      <c r="H103" s="166">
        <v>0</v>
      </c>
      <c r="I103" s="166">
        <v>0</v>
      </c>
      <c r="J103" s="249">
        <f>SUM(M103:X103)</f>
        <v>0</v>
      </c>
      <c r="K103" s="148"/>
      <c r="L103" s="166">
        <f t="shared" si="27"/>
        <v>0</v>
      </c>
      <c r="M103" s="74"/>
      <c r="N103" s="1"/>
      <c r="O103" s="1"/>
      <c r="P103" s="1"/>
      <c r="Q103" s="1"/>
      <c r="R103" s="80"/>
      <c r="S103" s="1"/>
      <c r="T103" s="42"/>
      <c r="U103" s="80"/>
      <c r="V103" s="80"/>
      <c r="W103" s="44"/>
      <c r="X103" s="718"/>
      <c r="Y103" s="334"/>
    </row>
    <row r="104" spans="1:25" hidden="1" x14ac:dyDescent="0.25">
      <c r="B104" s="55"/>
      <c r="C104" s="2"/>
      <c r="D104" s="850" t="s">
        <v>348</v>
      </c>
      <c r="E104" s="850"/>
      <c r="F104" s="418"/>
      <c r="G104" s="418"/>
      <c r="H104" s="166">
        <v>0</v>
      </c>
      <c r="I104" s="166">
        <v>0</v>
      </c>
      <c r="J104" s="249">
        <f>SUM(M104:X104)</f>
        <v>0</v>
      </c>
      <c r="K104" s="148"/>
      <c r="L104" s="166">
        <f t="shared" si="27"/>
        <v>0</v>
      </c>
      <c r="M104" s="74"/>
      <c r="N104" s="1"/>
      <c r="O104" s="1"/>
      <c r="P104" s="1"/>
      <c r="Q104" s="1"/>
      <c r="R104" s="80"/>
      <c r="S104" s="1"/>
      <c r="T104" s="42"/>
      <c r="U104" s="80"/>
      <c r="V104" s="80"/>
      <c r="W104" s="44"/>
      <c r="X104" s="718"/>
      <c r="Y104" s="334"/>
    </row>
    <row r="105" spans="1:25" hidden="1" x14ac:dyDescent="0.25">
      <c r="B105" s="123" t="s">
        <v>838</v>
      </c>
      <c r="C105" s="879" t="s">
        <v>839</v>
      </c>
      <c r="D105" s="880"/>
      <c r="E105" s="880"/>
      <c r="F105" s="422"/>
      <c r="G105" s="422"/>
      <c r="H105" s="168">
        <v>0</v>
      </c>
      <c r="I105" s="168">
        <v>0</v>
      </c>
      <c r="J105" s="257">
        <f>J106+J107+J108</f>
        <v>0</v>
      </c>
      <c r="K105" s="156">
        <f t="shared" ref="K105:X105" si="30">K106+K107+K108</f>
        <v>0</v>
      </c>
      <c r="L105" s="168">
        <f t="shared" si="27"/>
        <v>0</v>
      </c>
      <c r="M105" s="170">
        <f t="shared" si="30"/>
        <v>0</v>
      </c>
      <c r="N105" s="131">
        <f t="shared" si="30"/>
        <v>0</v>
      </c>
      <c r="O105" s="131">
        <f t="shared" si="30"/>
        <v>0</v>
      </c>
      <c r="P105" s="131">
        <f t="shared" si="30"/>
        <v>0</v>
      </c>
      <c r="Q105" s="131">
        <f t="shared" si="30"/>
        <v>0</v>
      </c>
      <c r="R105" s="132">
        <f t="shared" si="30"/>
        <v>0</v>
      </c>
      <c r="S105" s="131">
        <f t="shared" si="30"/>
        <v>0</v>
      </c>
      <c r="T105" s="631">
        <f t="shared" si="30"/>
        <v>0</v>
      </c>
      <c r="U105" s="680">
        <f t="shared" si="30"/>
        <v>0</v>
      </c>
      <c r="V105" s="132">
        <f t="shared" si="30"/>
        <v>0</v>
      </c>
      <c r="W105" s="133">
        <f t="shared" si="30"/>
        <v>0</v>
      </c>
      <c r="X105" s="736">
        <f t="shared" si="30"/>
        <v>0</v>
      </c>
      <c r="Y105" s="335">
        <f>Y106+Y107+Y108</f>
        <v>0</v>
      </c>
    </row>
    <row r="106" spans="1:25" s="208" customFormat="1" hidden="1" x14ac:dyDescent="0.25">
      <c r="A106" s="125" t="s">
        <v>884</v>
      </c>
      <c r="B106" s="188" t="s">
        <v>885</v>
      </c>
      <c r="C106" s="201"/>
      <c r="D106" s="264" t="s">
        <v>971</v>
      </c>
      <c r="E106" s="264"/>
      <c r="F106" s="420"/>
      <c r="G106" s="420"/>
      <c r="H106" s="190">
        <v>0</v>
      </c>
      <c r="I106" s="190">
        <v>0</v>
      </c>
      <c r="J106" s="269">
        <f>SUM(M106:X106)</f>
        <v>0</v>
      </c>
      <c r="K106" s="189"/>
      <c r="L106" s="190">
        <f t="shared" si="27"/>
        <v>0</v>
      </c>
      <c r="M106" s="198"/>
      <c r="N106" s="192"/>
      <c r="O106" s="192"/>
      <c r="P106" s="192"/>
      <c r="Q106" s="192"/>
      <c r="R106" s="193"/>
      <c r="S106" s="192"/>
      <c r="T106" s="191"/>
      <c r="U106" s="193"/>
      <c r="V106" s="193"/>
      <c r="W106" s="194"/>
      <c r="X106" s="646"/>
      <c r="Y106" s="331"/>
    </row>
    <row r="107" spans="1:25" s="208" customFormat="1" hidden="1" x14ac:dyDescent="0.25">
      <c r="A107" s="125" t="s">
        <v>224</v>
      </c>
      <c r="B107" s="188" t="s">
        <v>659</v>
      </c>
      <c r="C107" s="201"/>
      <c r="D107" s="264" t="s">
        <v>225</v>
      </c>
      <c r="E107" s="264"/>
      <c r="F107" s="420"/>
      <c r="G107" s="420"/>
      <c r="H107" s="190">
        <v>0</v>
      </c>
      <c r="I107" s="190">
        <v>0</v>
      </c>
      <c r="J107" s="269">
        <f>SUM(M107:X107)</f>
        <v>0</v>
      </c>
      <c r="K107" s="189"/>
      <c r="L107" s="190">
        <f t="shared" si="27"/>
        <v>0</v>
      </c>
      <c r="M107" s="198"/>
      <c r="N107" s="192"/>
      <c r="O107" s="192"/>
      <c r="P107" s="192"/>
      <c r="Q107" s="192"/>
      <c r="R107" s="193"/>
      <c r="S107" s="192"/>
      <c r="T107" s="191"/>
      <c r="U107" s="193"/>
      <c r="V107" s="193"/>
      <c r="W107" s="194"/>
      <c r="X107" s="646"/>
      <c r="Y107" s="331"/>
    </row>
    <row r="108" spans="1:25" s="208" customFormat="1" hidden="1" x14ac:dyDescent="0.25">
      <c r="A108" s="125" t="s">
        <v>226</v>
      </c>
      <c r="B108" s="188" t="s">
        <v>660</v>
      </c>
      <c r="C108" s="201"/>
      <c r="D108" s="264" t="s">
        <v>227</v>
      </c>
      <c r="E108" s="264"/>
      <c r="F108" s="420"/>
      <c r="G108" s="420"/>
      <c r="H108" s="190">
        <v>0</v>
      </c>
      <c r="I108" s="190">
        <v>0</v>
      </c>
      <c r="J108" s="269">
        <f>SUM(M108:X108)</f>
        <v>0</v>
      </c>
      <c r="K108" s="189"/>
      <c r="L108" s="190">
        <f t="shared" si="27"/>
        <v>0</v>
      </c>
      <c r="M108" s="198"/>
      <c r="N108" s="192"/>
      <c r="O108" s="192"/>
      <c r="P108" s="192"/>
      <c r="Q108" s="192"/>
      <c r="R108" s="193"/>
      <c r="S108" s="192"/>
      <c r="T108" s="191"/>
      <c r="U108" s="193"/>
      <c r="V108" s="193"/>
      <c r="W108" s="194"/>
      <c r="X108" s="646"/>
      <c r="Y108" s="331"/>
    </row>
    <row r="109" spans="1:25" s="41" customFormat="1" ht="27.75" hidden="1" customHeight="1" x14ac:dyDescent="0.25">
      <c r="A109" s="125" t="s">
        <v>228</v>
      </c>
      <c r="B109" s="106" t="s">
        <v>661</v>
      </c>
      <c r="C109" s="919" t="s">
        <v>353</v>
      </c>
      <c r="D109" s="920"/>
      <c r="E109" s="920"/>
      <c r="F109" s="423"/>
      <c r="G109" s="423"/>
      <c r="H109" s="169">
        <v>0</v>
      </c>
      <c r="I109" s="169">
        <v>0</v>
      </c>
      <c r="J109" s="258">
        <f>SUM(M109:X109)</f>
        <v>0</v>
      </c>
      <c r="K109" s="157"/>
      <c r="L109" s="169">
        <f t="shared" si="27"/>
        <v>0</v>
      </c>
      <c r="M109" s="108"/>
      <c r="N109" s="109"/>
      <c r="O109" s="109"/>
      <c r="P109" s="109"/>
      <c r="Q109" s="109"/>
      <c r="R109" s="112"/>
      <c r="S109" s="109"/>
      <c r="T109" s="43"/>
      <c r="U109" s="81"/>
      <c r="V109" s="112"/>
      <c r="W109" s="113"/>
      <c r="X109" s="732"/>
      <c r="Y109" s="336"/>
    </row>
    <row r="110" spans="1:25" s="41" customFormat="1" hidden="1" x14ac:dyDescent="0.25">
      <c r="A110" s="125" t="s">
        <v>229</v>
      </c>
      <c r="B110" s="106" t="s">
        <v>662</v>
      </c>
      <c r="C110" s="919" t="s">
        <v>804</v>
      </c>
      <c r="D110" s="920"/>
      <c r="E110" s="920"/>
      <c r="F110" s="423"/>
      <c r="G110" s="423"/>
      <c r="H110" s="169">
        <v>0</v>
      </c>
      <c r="I110" s="169">
        <v>0</v>
      </c>
      <c r="J110" s="258">
        <f>J111+J112+J113+J114+J115+J116+J117+J118+J119+J120</f>
        <v>0</v>
      </c>
      <c r="K110" s="157">
        <f t="shared" ref="K110:X110" si="31">K111+K112+K113+K114+K115+K116+K117+K118+K119+K120</f>
        <v>0</v>
      </c>
      <c r="L110" s="169">
        <f t="shared" si="27"/>
        <v>0</v>
      </c>
      <c r="M110" s="108">
        <f t="shared" si="31"/>
        <v>0</v>
      </c>
      <c r="N110" s="109">
        <f t="shared" si="31"/>
        <v>0</v>
      </c>
      <c r="O110" s="109">
        <f t="shared" si="31"/>
        <v>0</v>
      </c>
      <c r="P110" s="109">
        <f t="shared" si="31"/>
        <v>0</v>
      </c>
      <c r="Q110" s="109">
        <f t="shared" si="31"/>
        <v>0</v>
      </c>
      <c r="R110" s="112">
        <f t="shared" si="31"/>
        <v>0</v>
      </c>
      <c r="S110" s="109">
        <f t="shared" si="31"/>
        <v>0</v>
      </c>
      <c r="T110" s="43">
        <f t="shared" si="31"/>
        <v>0</v>
      </c>
      <c r="U110" s="81">
        <f t="shared" si="31"/>
        <v>0</v>
      </c>
      <c r="V110" s="112">
        <f t="shared" si="31"/>
        <v>0</v>
      </c>
      <c r="W110" s="113">
        <f t="shared" si="31"/>
        <v>0</v>
      </c>
      <c r="X110" s="732">
        <f t="shared" si="31"/>
        <v>0</v>
      </c>
      <c r="Y110" s="336">
        <f>Y111+Y112+Y113+Y114+Y115+Y116+Y117+Y118+Y119+Y120</f>
        <v>0</v>
      </c>
    </row>
    <row r="111" spans="1:25" hidden="1" x14ac:dyDescent="0.25">
      <c r="B111" s="55"/>
      <c r="C111" s="2"/>
      <c r="D111" s="850" t="s">
        <v>370</v>
      </c>
      <c r="E111" s="850"/>
      <c r="F111" s="418"/>
      <c r="G111" s="418"/>
      <c r="H111" s="166">
        <v>0</v>
      </c>
      <c r="I111" s="166">
        <v>0</v>
      </c>
      <c r="J111" s="249">
        <f t="shared" ref="J111:J120" si="32">SUM(M111:X111)</f>
        <v>0</v>
      </c>
      <c r="K111" s="148"/>
      <c r="L111" s="166">
        <f t="shared" si="27"/>
        <v>0</v>
      </c>
      <c r="M111" s="74"/>
      <c r="N111" s="1"/>
      <c r="O111" s="1"/>
      <c r="P111" s="1"/>
      <c r="Q111" s="1"/>
      <c r="R111" s="80"/>
      <c r="S111" s="1"/>
      <c r="T111" s="42"/>
      <c r="U111" s="80"/>
      <c r="V111" s="80"/>
      <c r="W111" s="44"/>
      <c r="X111" s="718"/>
      <c r="Y111" s="334"/>
    </row>
    <row r="112" spans="1:25" hidden="1" x14ac:dyDescent="0.25">
      <c r="B112" s="55"/>
      <c r="C112" s="2"/>
      <c r="D112" s="850" t="s">
        <v>506</v>
      </c>
      <c r="E112" s="850"/>
      <c r="F112" s="418"/>
      <c r="G112" s="418"/>
      <c r="H112" s="166">
        <v>0</v>
      </c>
      <c r="I112" s="166">
        <v>0</v>
      </c>
      <c r="J112" s="249">
        <f t="shared" si="32"/>
        <v>0</v>
      </c>
      <c r="K112" s="148"/>
      <c r="L112" s="166">
        <f t="shared" si="27"/>
        <v>0</v>
      </c>
      <c r="M112" s="74"/>
      <c r="N112" s="1"/>
      <c r="O112" s="1"/>
      <c r="P112" s="1"/>
      <c r="Q112" s="1"/>
      <c r="R112" s="80"/>
      <c r="S112" s="1"/>
      <c r="T112" s="42"/>
      <c r="U112" s="80"/>
      <c r="V112" s="80"/>
      <c r="W112" s="44"/>
      <c r="X112" s="718"/>
      <c r="Y112" s="334"/>
    </row>
    <row r="113" spans="1:25" hidden="1" x14ac:dyDescent="0.25">
      <c r="B113" s="55"/>
      <c r="C113" s="2"/>
      <c r="D113" s="850" t="s">
        <v>507</v>
      </c>
      <c r="E113" s="850"/>
      <c r="F113" s="418"/>
      <c r="G113" s="418"/>
      <c r="H113" s="166">
        <v>0</v>
      </c>
      <c r="I113" s="166">
        <v>0</v>
      </c>
      <c r="J113" s="249">
        <f t="shared" si="32"/>
        <v>0</v>
      </c>
      <c r="K113" s="148"/>
      <c r="L113" s="166">
        <f t="shared" si="27"/>
        <v>0</v>
      </c>
      <c r="M113" s="74"/>
      <c r="N113" s="1"/>
      <c r="O113" s="1"/>
      <c r="P113" s="1"/>
      <c r="Q113" s="1"/>
      <c r="R113" s="80"/>
      <c r="S113" s="1"/>
      <c r="T113" s="42"/>
      <c r="U113" s="80"/>
      <c r="V113" s="80"/>
      <c r="W113" s="44"/>
      <c r="X113" s="718"/>
      <c r="Y113" s="334"/>
    </row>
    <row r="114" spans="1:25" hidden="1" x14ac:dyDescent="0.25">
      <c r="B114" s="55"/>
      <c r="C114" s="2"/>
      <c r="D114" s="850" t="s">
        <v>508</v>
      </c>
      <c r="E114" s="850"/>
      <c r="F114" s="418"/>
      <c r="G114" s="418"/>
      <c r="H114" s="166">
        <v>0</v>
      </c>
      <c r="I114" s="166">
        <v>0</v>
      </c>
      <c r="J114" s="249">
        <f t="shared" si="32"/>
        <v>0</v>
      </c>
      <c r="K114" s="148"/>
      <c r="L114" s="166">
        <f t="shared" si="27"/>
        <v>0</v>
      </c>
      <c r="M114" s="74"/>
      <c r="N114" s="1"/>
      <c r="O114" s="1"/>
      <c r="P114" s="1"/>
      <c r="Q114" s="1"/>
      <c r="R114" s="80"/>
      <c r="S114" s="1"/>
      <c r="T114" s="42"/>
      <c r="U114" s="80"/>
      <c r="V114" s="80"/>
      <c r="W114" s="44"/>
      <c r="X114" s="718"/>
      <c r="Y114" s="334"/>
    </row>
    <row r="115" spans="1:25" hidden="1" x14ac:dyDescent="0.25">
      <c r="B115" s="55"/>
      <c r="C115" s="2"/>
      <c r="D115" s="850" t="s">
        <v>509</v>
      </c>
      <c r="E115" s="850"/>
      <c r="F115" s="418"/>
      <c r="G115" s="418"/>
      <c r="H115" s="166">
        <v>0</v>
      </c>
      <c r="I115" s="166">
        <v>0</v>
      </c>
      <c r="J115" s="249">
        <f t="shared" si="32"/>
        <v>0</v>
      </c>
      <c r="K115" s="148"/>
      <c r="L115" s="166">
        <f t="shared" si="27"/>
        <v>0</v>
      </c>
      <c r="M115" s="74"/>
      <c r="N115" s="1"/>
      <c r="O115" s="1"/>
      <c r="P115" s="1"/>
      <c r="Q115" s="1"/>
      <c r="R115" s="80"/>
      <c r="S115" s="1"/>
      <c r="T115" s="42"/>
      <c r="U115" s="80"/>
      <c r="V115" s="80"/>
      <c r="W115" s="44"/>
      <c r="X115" s="718"/>
      <c r="Y115" s="334"/>
    </row>
    <row r="116" spans="1:25" hidden="1" x14ac:dyDescent="0.25">
      <c r="B116" s="55"/>
      <c r="C116" s="2"/>
      <c r="D116" s="850" t="s">
        <v>510</v>
      </c>
      <c r="E116" s="850"/>
      <c r="F116" s="418"/>
      <c r="G116" s="418"/>
      <c r="H116" s="166">
        <v>0</v>
      </c>
      <c r="I116" s="166">
        <v>0</v>
      </c>
      <c r="J116" s="249">
        <f t="shared" si="32"/>
        <v>0</v>
      </c>
      <c r="K116" s="148"/>
      <c r="L116" s="166">
        <f t="shared" si="27"/>
        <v>0</v>
      </c>
      <c r="M116" s="74"/>
      <c r="N116" s="1"/>
      <c r="O116" s="1"/>
      <c r="P116" s="1"/>
      <c r="Q116" s="1"/>
      <c r="R116" s="80"/>
      <c r="S116" s="1"/>
      <c r="T116" s="42"/>
      <c r="U116" s="80"/>
      <c r="V116" s="80"/>
      <c r="W116" s="44"/>
      <c r="X116" s="718"/>
      <c r="Y116" s="334"/>
    </row>
    <row r="117" spans="1:25" ht="25.5" hidden="1" customHeight="1" x14ac:dyDescent="0.25">
      <c r="B117" s="55"/>
      <c r="C117" s="2"/>
      <c r="D117" s="851" t="s">
        <v>511</v>
      </c>
      <c r="E117" s="851"/>
      <c r="F117" s="424"/>
      <c r="G117" s="424"/>
      <c r="H117" s="166">
        <v>0</v>
      </c>
      <c r="I117" s="166">
        <v>0</v>
      </c>
      <c r="J117" s="259">
        <f t="shared" si="32"/>
        <v>0</v>
      </c>
      <c r="K117" s="158"/>
      <c r="L117" s="166">
        <f t="shared" si="27"/>
        <v>0</v>
      </c>
      <c r="M117" s="74"/>
      <c r="N117" s="1"/>
      <c r="O117" s="1"/>
      <c r="P117" s="1"/>
      <c r="Q117" s="1"/>
      <c r="R117" s="80"/>
      <c r="S117" s="1"/>
      <c r="T117" s="42"/>
      <c r="U117" s="80"/>
      <c r="V117" s="80"/>
      <c r="W117" s="44"/>
      <c r="X117" s="718"/>
      <c r="Y117" s="334"/>
    </row>
    <row r="118" spans="1:25" hidden="1" x14ac:dyDescent="0.25">
      <c r="B118" s="55"/>
      <c r="C118" s="2"/>
      <c r="D118" s="850" t="s">
        <v>805</v>
      </c>
      <c r="E118" s="850"/>
      <c r="F118" s="418"/>
      <c r="G118" s="418"/>
      <c r="H118" s="166">
        <v>0</v>
      </c>
      <c r="I118" s="166">
        <v>0</v>
      </c>
      <c r="J118" s="249">
        <f t="shared" si="32"/>
        <v>0</v>
      </c>
      <c r="K118" s="148"/>
      <c r="L118" s="166">
        <f t="shared" si="27"/>
        <v>0</v>
      </c>
      <c r="M118" s="74"/>
      <c r="N118" s="1"/>
      <c r="O118" s="1"/>
      <c r="P118" s="1"/>
      <c r="Q118" s="1"/>
      <c r="R118" s="80"/>
      <c r="S118" s="1"/>
      <c r="T118" s="42"/>
      <c r="U118" s="80"/>
      <c r="V118" s="80"/>
      <c r="W118" s="44"/>
      <c r="X118" s="718"/>
      <c r="Y118" s="334"/>
    </row>
    <row r="119" spans="1:25" ht="25.5" hidden="1" customHeight="1" x14ac:dyDescent="0.25">
      <c r="B119" s="55"/>
      <c r="C119" s="2"/>
      <c r="D119" s="851" t="s">
        <v>512</v>
      </c>
      <c r="E119" s="851"/>
      <c r="F119" s="424"/>
      <c r="G119" s="424"/>
      <c r="H119" s="166">
        <v>0</v>
      </c>
      <c r="I119" s="166">
        <v>0</v>
      </c>
      <c r="J119" s="259">
        <f t="shared" si="32"/>
        <v>0</v>
      </c>
      <c r="K119" s="158"/>
      <c r="L119" s="166">
        <f t="shared" si="27"/>
        <v>0</v>
      </c>
      <c r="M119" s="74"/>
      <c r="N119" s="1"/>
      <c r="O119" s="1"/>
      <c r="P119" s="1"/>
      <c r="Q119" s="1"/>
      <c r="R119" s="80"/>
      <c r="S119" s="1"/>
      <c r="T119" s="42"/>
      <c r="U119" s="80"/>
      <c r="V119" s="80"/>
      <c r="W119" s="44"/>
      <c r="X119" s="718"/>
      <c r="Y119" s="334"/>
    </row>
    <row r="120" spans="1:25" ht="25.5" hidden="1" customHeight="1" x14ac:dyDescent="0.25">
      <c r="B120" s="55"/>
      <c r="C120" s="2"/>
      <c r="D120" s="851" t="s">
        <v>513</v>
      </c>
      <c r="E120" s="851"/>
      <c r="F120" s="424"/>
      <c r="G120" s="424"/>
      <c r="H120" s="166">
        <v>0</v>
      </c>
      <c r="I120" s="166">
        <v>0</v>
      </c>
      <c r="J120" s="259">
        <f t="shared" si="32"/>
        <v>0</v>
      </c>
      <c r="K120" s="158"/>
      <c r="L120" s="166">
        <f t="shared" si="27"/>
        <v>0</v>
      </c>
      <c r="M120" s="74"/>
      <c r="N120" s="1"/>
      <c r="O120" s="1"/>
      <c r="P120" s="1"/>
      <c r="Q120" s="1"/>
      <c r="R120" s="80"/>
      <c r="S120" s="1"/>
      <c r="T120" s="42"/>
      <c r="U120" s="80"/>
      <c r="V120" s="80"/>
      <c r="W120" s="44"/>
      <c r="X120" s="718"/>
      <c r="Y120" s="334"/>
    </row>
    <row r="121" spans="1:25" s="41" customFormat="1" ht="15" hidden="1" customHeight="1" x14ac:dyDescent="0.25">
      <c r="A121" s="125" t="s">
        <v>230</v>
      </c>
      <c r="B121" s="106" t="s">
        <v>663</v>
      </c>
      <c r="C121" s="919" t="s">
        <v>806</v>
      </c>
      <c r="D121" s="920"/>
      <c r="E121" s="920"/>
      <c r="F121" s="423"/>
      <c r="G121" s="423"/>
      <c r="H121" s="169">
        <v>0</v>
      </c>
      <c r="I121" s="169">
        <v>0</v>
      </c>
      <c r="J121" s="258">
        <f>J122+J123+J124+J125+J126+J127+J128+J129+J130+J131</f>
        <v>0</v>
      </c>
      <c r="K121" s="157">
        <f t="shared" ref="K121:X121" si="33">K122+K123+K124+K125+K126+K127+K128+K129+K130+K131</f>
        <v>0</v>
      </c>
      <c r="L121" s="169">
        <f t="shared" si="27"/>
        <v>0</v>
      </c>
      <c r="M121" s="108">
        <f t="shared" si="33"/>
        <v>0</v>
      </c>
      <c r="N121" s="109">
        <f t="shared" si="33"/>
        <v>0</v>
      </c>
      <c r="O121" s="109">
        <f t="shared" si="33"/>
        <v>0</v>
      </c>
      <c r="P121" s="109">
        <f t="shared" si="33"/>
        <v>0</v>
      </c>
      <c r="Q121" s="109">
        <f t="shared" si="33"/>
        <v>0</v>
      </c>
      <c r="R121" s="112">
        <f t="shared" si="33"/>
        <v>0</v>
      </c>
      <c r="S121" s="109">
        <f t="shared" si="33"/>
        <v>0</v>
      </c>
      <c r="T121" s="43">
        <f t="shared" si="33"/>
        <v>0</v>
      </c>
      <c r="U121" s="81">
        <f t="shared" si="33"/>
        <v>0</v>
      </c>
      <c r="V121" s="112">
        <f t="shared" si="33"/>
        <v>0</v>
      </c>
      <c r="W121" s="113">
        <f t="shared" si="33"/>
        <v>0</v>
      </c>
      <c r="X121" s="732">
        <f t="shared" si="33"/>
        <v>0</v>
      </c>
      <c r="Y121" s="336">
        <f>Y122+Y123+Y124+Y125+Y126+Y127+Y128+Y129+Y130+Y131</f>
        <v>0</v>
      </c>
    </row>
    <row r="122" spans="1:25" hidden="1" x14ac:dyDescent="0.25">
      <c r="B122" s="55"/>
      <c r="C122" s="2"/>
      <c r="D122" s="850" t="s">
        <v>369</v>
      </c>
      <c r="E122" s="850"/>
      <c r="F122" s="418"/>
      <c r="G122" s="418"/>
      <c r="H122" s="166">
        <v>0</v>
      </c>
      <c r="I122" s="166">
        <v>0</v>
      </c>
      <c r="J122" s="249">
        <f t="shared" ref="J122:J131" si="34">SUM(M122:X122)</f>
        <v>0</v>
      </c>
      <c r="K122" s="148"/>
      <c r="L122" s="166">
        <f t="shared" si="27"/>
        <v>0</v>
      </c>
      <c r="M122" s="74"/>
      <c r="N122" s="1"/>
      <c r="O122" s="1"/>
      <c r="P122" s="1"/>
      <c r="Q122" s="1"/>
      <c r="R122" s="80"/>
      <c r="S122" s="1"/>
      <c r="T122" s="42"/>
      <c r="U122" s="80"/>
      <c r="V122" s="80"/>
      <c r="W122" s="44"/>
      <c r="X122" s="718"/>
      <c r="Y122" s="334"/>
    </row>
    <row r="123" spans="1:25" hidden="1" x14ac:dyDescent="0.25">
      <c r="B123" s="55"/>
      <c r="C123" s="2"/>
      <c r="D123" s="850" t="s">
        <v>514</v>
      </c>
      <c r="E123" s="850"/>
      <c r="F123" s="418"/>
      <c r="G123" s="418"/>
      <c r="H123" s="166">
        <v>0</v>
      </c>
      <c r="I123" s="166">
        <v>0</v>
      </c>
      <c r="J123" s="249">
        <f t="shared" si="34"/>
        <v>0</v>
      </c>
      <c r="K123" s="148"/>
      <c r="L123" s="166">
        <f t="shared" si="27"/>
        <v>0</v>
      </c>
      <c r="M123" s="74"/>
      <c r="N123" s="1"/>
      <c r="O123" s="1"/>
      <c r="P123" s="1"/>
      <c r="Q123" s="1"/>
      <c r="R123" s="80"/>
      <c r="S123" s="1"/>
      <c r="T123" s="42"/>
      <c r="U123" s="80"/>
      <c r="V123" s="80"/>
      <c r="W123" s="44"/>
      <c r="X123" s="718"/>
      <c r="Y123" s="334"/>
    </row>
    <row r="124" spans="1:25" hidden="1" x14ac:dyDescent="0.25">
      <c r="B124" s="55"/>
      <c r="C124" s="2"/>
      <c r="D124" s="850" t="s">
        <v>516</v>
      </c>
      <c r="E124" s="850"/>
      <c r="F124" s="418"/>
      <c r="G124" s="418"/>
      <c r="H124" s="166">
        <v>0</v>
      </c>
      <c r="I124" s="166">
        <v>0</v>
      </c>
      <c r="J124" s="249">
        <f t="shared" si="34"/>
        <v>0</v>
      </c>
      <c r="K124" s="148"/>
      <c r="L124" s="166">
        <f t="shared" si="27"/>
        <v>0</v>
      </c>
      <c r="M124" s="74"/>
      <c r="N124" s="1"/>
      <c r="O124" s="1"/>
      <c r="P124" s="1"/>
      <c r="Q124" s="1"/>
      <c r="R124" s="80"/>
      <c r="S124" s="1"/>
      <c r="T124" s="42"/>
      <c r="U124" s="80"/>
      <c r="V124" s="80"/>
      <c r="W124" s="44"/>
      <c r="X124" s="718"/>
      <c r="Y124" s="334"/>
    </row>
    <row r="125" spans="1:25" hidden="1" x14ac:dyDescent="0.25">
      <c r="B125" s="55"/>
      <c r="C125" s="2"/>
      <c r="D125" s="850" t="s">
        <v>808</v>
      </c>
      <c r="E125" s="850"/>
      <c r="F125" s="418"/>
      <c r="G125" s="418"/>
      <c r="H125" s="166">
        <v>0</v>
      </c>
      <c r="I125" s="166">
        <v>0</v>
      </c>
      <c r="J125" s="249">
        <f t="shared" si="34"/>
        <v>0</v>
      </c>
      <c r="K125" s="148"/>
      <c r="L125" s="166">
        <f t="shared" si="27"/>
        <v>0</v>
      </c>
      <c r="M125" s="74"/>
      <c r="N125" s="1"/>
      <c r="O125" s="1"/>
      <c r="P125" s="1"/>
      <c r="Q125" s="1"/>
      <c r="R125" s="80"/>
      <c r="S125" s="1"/>
      <c r="T125" s="42"/>
      <c r="U125" s="80"/>
      <c r="V125" s="80"/>
      <c r="W125" s="44"/>
      <c r="X125" s="718"/>
      <c r="Y125" s="334"/>
    </row>
    <row r="126" spans="1:25" hidden="1" x14ac:dyDescent="0.25">
      <c r="B126" s="55"/>
      <c r="C126" s="2"/>
      <c r="D126" s="850" t="s">
        <v>521</v>
      </c>
      <c r="E126" s="850"/>
      <c r="F126" s="418"/>
      <c r="G126" s="418"/>
      <c r="H126" s="166">
        <v>0</v>
      </c>
      <c r="I126" s="166">
        <v>0</v>
      </c>
      <c r="J126" s="249">
        <f t="shared" si="34"/>
        <v>0</v>
      </c>
      <c r="K126" s="148"/>
      <c r="L126" s="166">
        <f t="shared" si="27"/>
        <v>0</v>
      </c>
      <c r="M126" s="74"/>
      <c r="N126" s="1"/>
      <c r="O126" s="1"/>
      <c r="P126" s="1"/>
      <c r="Q126" s="1"/>
      <c r="R126" s="80"/>
      <c r="S126" s="1"/>
      <c r="T126" s="42"/>
      <c r="U126" s="80"/>
      <c r="V126" s="80"/>
      <c r="W126" s="44"/>
      <c r="X126" s="718"/>
      <c r="Y126" s="334"/>
    </row>
    <row r="127" spans="1:25" hidden="1" x14ac:dyDescent="0.25">
      <c r="B127" s="55"/>
      <c r="C127" s="2"/>
      <c r="D127" s="850" t="s">
        <v>519</v>
      </c>
      <c r="E127" s="850"/>
      <c r="F127" s="418"/>
      <c r="G127" s="418"/>
      <c r="H127" s="166">
        <v>0</v>
      </c>
      <c r="I127" s="166">
        <v>0</v>
      </c>
      <c r="J127" s="249">
        <f t="shared" si="34"/>
        <v>0</v>
      </c>
      <c r="K127" s="148"/>
      <c r="L127" s="166">
        <f t="shared" si="27"/>
        <v>0</v>
      </c>
      <c r="M127" s="74"/>
      <c r="N127" s="1"/>
      <c r="O127" s="1"/>
      <c r="P127" s="1"/>
      <c r="Q127" s="1"/>
      <c r="R127" s="80"/>
      <c r="S127" s="1"/>
      <c r="T127" s="42"/>
      <c r="U127" s="80"/>
      <c r="V127" s="80"/>
      <c r="W127" s="44"/>
      <c r="X127" s="718"/>
      <c r="Y127" s="334"/>
    </row>
    <row r="128" spans="1:25" ht="25.5" hidden="1" customHeight="1" x14ac:dyDescent="0.25">
      <c r="B128" s="55"/>
      <c r="C128" s="2"/>
      <c r="D128" s="851" t="s">
        <v>523</v>
      </c>
      <c r="E128" s="851"/>
      <c r="F128" s="424"/>
      <c r="G128" s="424"/>
      <c r="H128" s="166">
        <v>0</v>
      </c>
      <c r="I128" s="166">
        <v>0</v>
      </c>
      <c r="J128" s="259">
        <f t="shared" si="34"/>
        <v>0</v>
      </c>
      <c r="K128" s="158"/>
      <c r="L128" s="166">
        <f t="shared" si="27"/>
        <v>0</v>
      </c>
      <c r="M128" s="74"/>
      <c r="N128" s="1"/>
      <c r="O128" s="1"/>
      <c r="P128" s="1"/>
      <c r="Q128" s="1"/>
      <c r="R128" s="80"/>
      <c r="S128" s="1"/>
      <c r="T128" s="42"/>
      <c r="U128" s="80"/>
      <c r="V128" s="80"/>
      <c r="W128" s="44"/>
      <c r="X128" s="718"/>
      <c r="Y128" s="334"/>
    </row>
    <row r="129" spans="1:25" hidden="1" x14ac:dyDescent="0.25">
      <c r="B129" s="55"/>
      <c r="C129" s="2"/>
      <c r="D129" s="850" t="s">
        <v>807</v>
      </c>
      <c r="E129" s="850"/>
      <c r="F129" s="418"/>
      <c r="G129" s="418"/>
      <c r="H129" s="166">
        <v>0</v>
      </c>
      <c r="I129" s="166">
        <v>0</v>
      </c>
      <c r="J129" s="249">
        <f t="shared" si="34"/>
        <v>0</v>
      </c>
      <c r="K129" s="148"/>
      <c r="L129" s="166">
        <f t="shared" si="27"/>
        <v>0</v>
      </c>
      <c r="M129" s="74"/>
      <c r="N129" s="1"/>
      <c r="O129" s="1"/>
      <c r="P129" s="1"/>
      <c r="Q129" s="1"/>
      <c r="R129" s="80"/>
      <c r="S129" s="1"/>
      <c r="T129" s="42"/>
      <c r="U129" s="80"/>
      <c r="V129" s="80"/>
      <c r="W129" s="44"/>
      <c r="X129" s="718"/>
      <c r="Y129" s="334"/>
    </row>
    <row r="130" spans="1:25" ht="25.5" hidden="1" customHeight="1" x14ac:dyDescent="0.25">
      <c r="B130" s="55"/>
      <c r="C130" s="2"/>
      <c r="D130" s="851" t="s">
        <v>526</v>
      </c>
      <c r="E130" s="851"/>
      <c r="F130" s="424"/>
      <c r="G130" s="424"/>
      <c r="H130" s="166">
        <v>0</v>
      </c>
      <c r="I130" s="166">
        <v>0</v>
      </c>
      <c r="J130" s="259">
        <f t="shared" si="34"/>
        <v>0</v>
      </c>
      <c r="K130" s="158"/>
      <c r="L130" s="166">
        <f t="shared" si="27"/>
        <v>0</v>
      </c>
      <c r="M130" s="74"/>
      <c r="N130" s="1"/>
      <c r="O130" s="1"/>
      <c r="P130" s="1"/>
      <c r="Q130" s="1"/>
      <c r="R130" s="80"/>
      <c r="S130" s="1"/>
      <c r="T130" s="42"/>
      <c r="U130" s="80"/>
      <c r="V130" s="80"/>
      <c r="W130" s="44"/>
      <c r="X130" s="718"/>
      <c r="Y130" s="334"/>
    </row>
    <row r="131" spans="1:25" ht="25.5" hidden="1" customHeight="1" x14ac:dyDescent="0.25">
      <c r="B131" s="55"/>
      <c r="C131" s="2"/>
      <c r="D131" s="851" t="s">
        <v>528</v>
      </c>
      <c r="E131" s="851"/>
      <c r="F131" s="424"/>
      <c r="G131" s="424"/>
      <c r="H131" s="166">
        <v>0</v>
      </c>
      <c r="I131" s="166">
        <v>0</v>
      </c>
      <c r="J131" s="259">
        <f t="shared" si="34"/>
        <v>0</v>
      </c>
      <c r="K131" s="158"/>
      <c r="L131" s="166">
        <f t="shared" si="27"/>
        <v>0</v>
      </c>
      <c r="M131" s="74"/>
      <c r="N131" s="1"/>
      <c r="O131" s="1"/>
      <c r="P131" s="1"/>
      <c r="Q131" s="1"/>
      <c r="R131" s="80"/>
      <c r="S131" s="1"/>
      <c r="T131" s="42"/>
      <c r="U131" s="80"/>
      <c r="V131" s="80"/>
      <c r="W131" s="44"/>
      <c r="X131" s="718"/>
      <c r="Y131" s="334"/>
    </row>
    <row r="132" spans="1:25" s="41" customFormat="1" ht="15" hidden="1" customHeight="1" x14ac:dyDescent="0.25">
      <c r="A132" s="125" t="s">
        <v>231</v>
      </c>
      <c r="B132" s="106" t="s">
        <v>664</v>
      </c>
      <c r="C132" s="881" t="s">
        <v>232</v>
      </c>
      <c r="D132" s="882"/>
      <c r="E132" s="882"/>
      <c r="F132" s="425"/>
      <c r="G132" s="425"/>
      <c r="H132" s="169">
        <v>0</v>
      </c>
      <c r="I132" s="169">
        <v>0</v>
      </c>
      <c r="J132" s="260">
        <f>J133+J134+J135+J136+J137+J138+J139+J140+J141+J142</f>
        <v>0</v>
      </c>
      <c r="K132" s="159">
        <f t="shared" ref="K132:X132" si="35">K133+K134+K135+K136+K137+K138+K139+K140+K141+K142</f>
        <v>0</v>
      </c>
      <c r="L132" s="169">
        <f t="shared" si="27"/>
        <v>0</v>
      </c>
      <c r="M132" s="108">
        <f t="shared" si="35"/>
        <v>0</v>
      </c>
      <c r="N132" s="109">
        <f t="shared" si="35"/>
        <v>0</v>
      </c>
      <c r="O132" s="109">
        <f t="shared" si="35"/>
        <v>0</v>
      </c>
      <c r="P132" s="109">
        <f t="shared" si="35"/>
        <v>0</v>
      </c>
      <c r="Q132" s="109">
        <f t="shared" si="35"/>
        <v>0</v>
      </c>
      <c r="R132" s="112">
        <f t="shared" si="35"/>
        <v>0</v>
      </c>
      <c r="S132" s="109">
        <f t="shared" si="35"/>
        <v>0</v>
      </c>
      <c r="T132" s="43">
        <f t="shared" si="35"/>
        <v>0</v>
      </c>
      <c r="U132" s="81">
        <f t="shared" si="35"/>
        <v>0</v>
      </c>
      <c r="V132" s="112">
        <f t="shared" si="35"/>
        <v>0</v>
      </c>
      <c r="W132" s="113">
        <f t="shared" si="35"/>
        <v>0</v>
      </c>
      <c r="X132" s="732">
        <f t="shared" si="35"/>
        <v>0</v>
      </c>
      <c r="Y132" s="336">
        <f>Y133+Y134+Y135+Y136+Y137+Y138+Y139+Y140+Y141+Y142</f>
        <v>0</v>
      </c>
    </row>
    <row r="133" spans="1:25" ht="15" hidden="1" customHeight="1" x14ac:dyDescent="0.25">
      <c r="B133" s="55"/>
      <c r="C133" s="2"/>
      <c r="D133" s="850" t="s">
        <v>368</v>
      </c>
      <c r="E133" s="850"/>
      <c r="F133" s="418"/>
      <c r="G133" s="418"/>
      <c r="H133" s="166">
        <v>0</v>
      </c>
      <c r="I133" s="166">
        <v>0</v>
      </c>
      <c r="J133" s="249">
        <f t="shared" ref="J133:J142" si="36">SUM(M133:X133)</f>
        <v>0</v>
      </c>
      <c r="K133" s="148"/>
      <c r="L133" s="166">
        <f t="shared" si="27"/>
        <v>0</v>
      </c>
      <c r="M133" s="74"/>
      <c r="N133" s="1"/>
      <c r="O133" s="1"/>
      <c r="P133" s="1"/>
      <c r="Q133" s="1"/>
      <c r="R133" s="80"/>
      <c r="S133" s="1"/>
      <c r="T133" s="42"/>
      <c r="U133" s="80"/>
      <c r="V133" s="80"/>
      <c r="W133" s="44"/>
      <c r="X133" s="718"/>
      <c r="Y133" s="334"/>
    </row>
    <row r="134" spans="1:25" ht="15" hidden="1" customHeight="1" x14ac:dyDescent="0.25">
      <c r="B134" s="55"/>
      <c r="C134" s="2"/>
      <c r="D134" s="850" t="s">
        <v>515</v>
      </c>
      <c r="E134" s="850"/>
      <c r="F134" s="418"/>
      <c r="G134" s="418"/>
      <c r="H134" s="166">
        <v>0</v>
      </c>
      <c r="I134" s="166">
        <v>0</v>
      </c>
      <c r="J134" s="249">
        <f t="shared" si="36"/>
        <v>0</v>
      </c>
      <c r="K134" s="148"/>
      <c r="L134" s="166">
        <f t="shared" si="27"/>
        <v>0</v>
      </c>
      <c r="M134" s="74"/>
      <c r="N134" s="1"/>
      <c r="O134" s="1"/>
      <c r="P134" s="1"/>
      <c r="Q134" s="1"/>
      <c r="R134" s="80"/>
      <c r="S134" s="1"/>
      <c r="T134" s="42"/>
      <c r="U134" s="80"/>
      <c r="V134" s="80"/>
      <c r="W134" s="44"/>
      <c r="X134" s="718"/>
      <c r="Y134" s="334"/>
    </row>
    <row r="135" spans="1:25" ht="15" hidden="1" customHeight="1" x14ac:dyDescent="0.25">
      <c r="B135" s="55"/>
      <c r="C135" s="2"/>
      <c r="D135" s="850" t="s">
        <v>517</v>
      </c>
      <c r="E135" s="850"/>
      <c r="F135" s="418"/>
      <c r="G135" s="418"/>
      <c r="H135" s="166">
        <v>0</v>
      </c>
      <c r="I135" s="166">
        <v>0</v>
      </c>
      <c r="J135" s="249">
        <f t="shared" si="36"/>
        <v>0</v>
      </c>
      <c r="K135" s="148"/>
      <c r="L135" s="166">
        <f t="shared" si="27"/>
        <v>0</v>
      </c>
      <c r="M135" s="74"/>
      <c r="N135" s="1"/>
      <c r="O135" s="1"/>
      <c r="P135" s="1"/>
      <c r="Q135" s="1"/>
      <c r="R135" s="80"/>
      <c r="S135" s="1"/>
      <c r="T135" s="42"/>
      <c r="U135" s="80"/>
      <c r="V135" s="80"/>
      <c r="W135" s="44"/>
      <c r="X135" s="718"/>
      <c r="Y135" s="334"/>
    </row>
    <row r="136" spans="1:25" ht="15" hidden="1" customHeight="1" x14ac:dyDescent="0.25">
      <c r="B136" s="55"/>
      <c r="C136" s="2"/>
      <c r="D136" s="850" t="s">
        <v>518</v>
      </c>
      <c r="E136" s="850"/>
      <c r="F136" s="418"/>
      <c r="G136" s="418"/>
      <c r="H136" s="166">
        <v>0</v>
      </c>
      <c r="I136" s="166">
        <v>0</v>
      </c>
      <c r="J136" s="249">
        <f t="shared" si="36"/>
        <v>0</v>
      </c>
      <c r="K136" s="148"/>
      <c r="L136" s="166">
        <f t="shared" si="27"/>
        <v>0</v>
      </c>
      <c r="M136" s="74"/>
      <c r="N136" s="1"/>
      <c r="O136" s="1"/>
      <c r="P136" s="1"/>
      <c r="Q136" s="1"/>
      <c r="R136" s="80"/>
      <c r="S136" s="1"/>
      <c r="T136" s="42"/>
      <c r="U136" s="80"/>
      <c r="V136" s="80"/>
      <c r="W136" s="44"/>
      <c r="X136" s="718"/>
      <c r="Y136" s="334"/>
    </row>
    <row r="137" spans="1:25" ht="15" hidden="1" customHeight="1" x14ac:dyDescent="0.25">
      <c r="B137" s="55"/>
      <c r="C137" s="2"/>
      <c r="D137" s="850" t="s">
        <v>522</v>
      </c>
      <c r="E137" s="850"/>
      <c r="F137" s="418"/>
      <c r="G137" s="418"/>
      <c r="H137" s="166">
        <v>0</v>
      </c>
      <c r="I137" s="166">
        <v>0</v>
      </c>
      <c r="J137" s="249">
        <f t="shared" si="36"/>
        <v>0</v>
      </c>
      <c r="K137" s="148"/>
      <c r="L137" s="166">
        <f t="shared" si="27"/>
        <v>0</v>
      </c>
      <c r="M137" s="74"/>
      <c r="N137" s="1"/>
      <c r="O137" s="1"/>
      <c r="P137" s="1"/>
      <c r="Q137" s="1"/>
      <c r="R137" s="80"/>
      <c r="S137" s="1"/>
      <c r="T137" s="42"/>
      <c r="U137" s="80"/>
      <c r="V137" s="80"/>
      <c r="W137" s="44"/>
      <c r="X137" s="718"/>
      <c r="Y137" s="334"/>
    </row>
    <row r="138" spans="1:25" ht="15" hidden="1" customHeight="1" x14ac:dyDescent="0.25">
      <c r="B138" s="55"/>
      <c r="C138" s="2"/>
      <c r="D138" s="850" t="s">
        <v>520</v>
      </c>
      <c r="E138" s="850"/>
      <c r="F138" s="418"/>
      <c r="G138" s="418"/>
      <c r="H138" s="166">
        <v>0</v>
      </c>
      <c r="I138" s="166">
        <v>0</v>
      </c>
      <c r="J138" s="249">
        <f t="shared" si="36"/>
        <v>0</v>
      </c>
      <c r="K138" s="148"/>
      <c r="L138" s="166">
        <f t="shared" si="27"/>
        <v>0</v>
      </c>
      <c r="M138" s="74"/>
      <c r="N138" s="1"/>
      <c r="O138" s="1"/>
      <c r="P138" s="1"/>
      <c r="Q138" s="1"/>
      <c r="R138" s="80"/>
      <c r="S138" s="1"/>
      <c r="T138" s="42"/>
      <c r="U138" s="80"/>
      <c r="V138" s="80"/>
      <c r="W138" s="44"/>
      <c r="X138" s="718"/>
      <c r="Y138" s="334"/>
    </row>
    <row r="139" spans="1:25" ht="25.5" hidden="1" customHeight="1" x14ac:dyDescent="0.25">
      <c r="B139" s="55"/>
      <c r="C139" s="2"/>
      <c r="D139" s="851" t="s">
        <v>524</v>
      </c>
      <c r="E139" s="851"/>
      <c r="F139" s="424"/>
      <c r="G139" s="424"/>
      <c r="H139" s="166">
        <v>0</v>
      </c>
      <c r="I139" s="166">
        <v>0</v>
      </c>
      <c r="J139" s="259"/>
      <c r="K139" s="158"/>
      <c r="L139" s="166">
        <f t="shared" si="27"/>
        <v>0</v>
      </c>
      <c r="M139" s="74"/>
      <c r="N139" s="1"/>
      <c r="O139" s="1"/>
      <c r="P139" s="1"/>
      <c r="Q139" s="1"/>
      <c r="R139" s="80"/>
      <c r="S139" s="1"/>
      <c r="T139" s="42"/>
      <c r="U139" s="80"/>
      <c r="V139" s="80"/>
      <c r="W139" s="44"/>
      <c r="X139" s="718"/>
      <c r="Y139" s="334"/>
    </row>
    <row r="140" spans="1:25" hidden="1" x14ac:dyDescent="0.25">
      <c r="B140" s="55"/>
      <c r="C140" s="2"/>
      <c r="D140" s="850" t="s">
        <v>525</v>
      </c>
      <c r="E140" s="850"/>
      <c r="F140" s="418"/>
      <c r="G140" s="418"/>
      <c r="H140" s="166">
        <v>0</v>
      </c>
      <c r="I140" s="166">
        <v>0</v>
      </c>
      <c r="J140" s="249">
        <f t="shared" si="36"/>
        <v>0</v>
      </c>
      <c r="K140" s="148"/>
      <c r="L140" s="166">
        <f t="shared" si="27"/>
        <v>0</v>
      </c>
      <c r="M140" s="74"/>
      <c r="N140" s="1"/>
      <c r="O140" s="1"/>
      <c r="P140" s="1"/>
      <c r="Q140" s="1"/>
      <c r="R140" s="80"/>
      <c r="S140" s="1"/>
      <c r="T140" s="42"/>
      <c r="U140" s="80"/>
      <c r="V140" s="80"/>
      <c r="W140" s="44"/>
      <c r="X140" s="718"/>
      <c r="Y140" s="334"/>
    </row>
    <row r="141" spans="1:25" ht="25.5" hidden="1" customHeight="1" x14ac:dyDescent="0.25">
      <c r="B141" s="55"/>
      <c r="C141" s="2"/>
      <c r="D141" s="851" t="s">
        <v>527</v>
      </c>
      <c r="E141" s="851"/>
      <c r="F141" s="424"/>
      <c r="G141" s="424"/>
      <c r="H141" s="166">
        <v>0</v>
      </c>
      <c r="I141" s="166">
        <v>0</v>
      </c>
      <c r="J141" s="259">
        <f t="shared" si="36"/>
        <v>0</v>
      </c>
      <c r="K141" s="158"/>
      <c r="L141" s="166">
        <f t="shared" si="27"/>
        <v>0</v>
      </c>
      <c r="M141" s="74"/>
      <c r="N141" s="1"/>
      <c r="O141" s="1"/>
      <c r="P141" s="1"/>
      <c r="Q141" s="1"/>
      <c r="R141" s="80"/>
      <c r="S141" s="1"/>
      <c r="T141" s="42"/>
      <c r="U141" s="80"/>
      <c r="V141" s="80"/>
      <c r="W141" s="44"/>
      <c r="X141" s="718"/>
      <c r="Y141" s="334"/>
    </row>
    <row r="142" spans="1:25" ht="25.5" hidden="1" customHeight="1" x14ac:dyDescent="0.25">
      <c r="B142" s="55"/>
      <c r="C142" s="2"/>
      <c r="D142" s="851" t="s">
        <v>529</v>
      </c>
      <c r="E142" s="851"/>
      <c r="F142" s="424"/>
      <c r="G142" s="424"/>
      <c r="H142" s="166">
        <v>0</v>
      </c>
      <c r="I142" s="166">
        <v>0</v>
      </c>
      <c r="J142" s="259">
        <f t="shared" si="36"/>
        <v>0</v>
      </c>
      <c r="K142" s="158"/>
      <c r="L142" s="166">
        <f t="shared" si="27"/>
        <v>0</v>
      </c>
      <c r="M142" s="74"/>
      <c r="N142" s="1"/>
      <c r="O142" s="1"/>
      <c r="P142" s="1"/>
      <c r="Q142" s="1"/>
      <c r="R142" s="80"/>
      <c r="S142" s="1"/>
      <c r="T142" s="42"/>
      <c r="U142" s="80"/>
      <c r="V142" s="80"/>
      <c r="W142" s="44"/>
      <c r="X142" s="718"/>
      <c r="Y142" s="334"/>
    </row>
    <row r="143" spans="1:25" s="41" customFormat="1" ht="27.75" hidden="1" customHeight="1" x14ac:dyDescent="0.25">
      <c r="A143" s="125" t="s">
        <v>233</v>
      </c>
      <c r="B143" s="106" t="s">
        <v>665</v>
      </c>
      <c r="C143" s="919" t="s">
        <v>809</v>
      </c>
      <c r="D143" s="920"/>
      <c r="E143" s="920"/>
      <c r="F143" s="423"/>
      <c r="G143" s="423"/>
      <c r="H143" s="169">
        <v>0</v>
      </c>
      <c r="I143" s="169">
        <v>0</v>
      </c>
      <c r="J143" s="258">
        <f>J144+J145</f>
        <v>0</v>
      </c>
      <c r="K143" s="157">
        <f t="shared" ref="K143:X143" si="37">K144+K145</f>
        <v>0</v>
      </c>
      <c r="L143" s="169">
        <f t="shared" si="27"/>
        <v>0</v>
      </c>
      <c r="M143" s="108">
        <f t="shared" si="37"/>
        <v>0</v>
      </c>
      <c r="N143" s="109">
        <f t="shared" si="37"/>
        <v>0</v>
      </c>
      <c r="O143" s="109">
        <f t="shared" si="37"/>
        <v>0</v>
      </c>
      <c r="P143" s="109">
        <f t="shared" si="37"/>
        <v>0</v>
      </c>
      <c r="Q143" s="109">
        <f t="shared" si="37"/>
        <v>0</v>
      </c>
      <c r="R143" s="112">
        <f t="shared" si="37"/>
        <v>0</v>
      </c>
      <c r="S143" s="109">
        <f t="shared" si="37"/>
        <v>0</v>
      </c>
      <c r="T143" s="43">
        <f t="shared" si="37"/>
        <v>0</v>
      </c>
      <c r="U143" s="81">
        <f t="shared" si="37"/>
        <v>0</v>
      </c>
      <c r="V143" s="112">
        <f t="shared" si="37"/>
        <v>0</v>
      </c>
      <c r="W143" s="113">
        <f t="shared" si="37"/>
        <v>0</v>
      </c>
      <c r="X143" s="732">
        <f t="shared" si="37"/>
        <v>0</v>
      </c>
      <c r="Y143" s="336">
        <f>Y144+Y145</f>
        <v>0</v>
      </c>
    </row>
    <row r="144" spans="1:25" hidden="1" x14ac:dyDescent="0.25">
      <c r="B144" s="55"/>
      <c r="C144" s="2"/>
      <c r="D144" s="850" t="s">
        <v>531</v>
      </c>
      <c r="E144" s="850"/>
      <c r="F144" s="418"/>
      <c r="G144" s="418"/>
      <c r="H144" s="166">
        <v>0</v>
      </c>
      <c r="I144" s="166">
        <v>0</v>
      </c>
      <c r="J144" s="249">
        <f>SUM(M144:X144)</f>
        <v>0</v>
      </c>
      <c r="K144" s="148"/>
      <c r="L144" s="166">
        <f t="shared" si="27"/>
        <v>0</v>
      </c>
      <c r="M144" s="74"/>
      <c r="N144" s="1"/>
      <c r="O144" s="1"/>
      <c r="P144" s="1"/>
      <c r="Q144" s="1"/>
      <c r="R144" s="80"/>
      <c r="S144" s="1"/>
      <c r="T144" s="42"/>
      <c r="U144" s="80"/>
      <c r="V144" s="80"/>
      <c r="W144" s="44"/>
      <c r="X144" s="718"/>
      <c r="Y144" s="334"/>
    </row>
    <row r="145" spans="1:25" ht="25.5" hidden="1" customHeight="1" x14ac:dyDescent="0.25">
      <c r="B145" s="55"/>
      <c r="C145" s="2"/>
      <c r="D145" s="851" t="s">
        <v>530</v>
      </c>
      <c r="E145" s="851"/>
      <c r="F145" s="424"/>
      <c r="G145" s="424"/>
      <c r="H145" s="166">
        <v>0</v>
      </c>
      <c r="I145" s="166">
        <v>0</v>
      </c>
      <c r="J145" s="259">
        <f>SUM(M145:X145)</f>
        <v>0</v>
      </c>
      <c r="K145" s="158"/>
      <c r="L145" s="166">
        <f t="shared" si="27"/>
        <v>0</v>
      </c>
      <c r="M145" s="74"/>
      <c r="N145" s="1"/>
      <c r="O145" s="1"/>
      <c r="P145" s="1"/>
      <c r="Q145" s="1"/>
      <c r="R145" s="80"/>
      <c r="S145" s="1"/>
      <c r="T145" s="42"/>
      <c r="U145" s="80"/>
      <c r="V145" s="80"/>
      <c r="W145" s="44"/>
      <c r="X145" s="718"/>
      <c r="Y145" s="334"/>
    </row>
    <row r="146" spans="1:25" s="41" customFormat="1" hidden="1" x14ac:dyDescent="0.25">
      <c r="A146" s="125" t="s">
        <v>234</v>
      </c>
      <c r="B146" s="106" t="s">
        <v>667</v>
      </c>
      <c r="C146" s="919" t="s">
        <v>810</v>
      </c>
      <c r="D146" s="920"/>
      <c r="E146" s="920"/>
      <c r="F146" s="423"/>
      <c r="G146" s="423"/>
      <c r="H146" s="169">
        <v>0</v>
      </c>
      <c r="I146" s="169">
        <v>0</v>
      </c>
      <c r="J146" s="258">
        <f>J147+J148+J149+J150+J151+J152+J153+J154+J155+J156+J157</f>
        <v>0</v>
      </c>
      <c r="K146" s="157">
        <f t="shared" ref="K146:X146" si="38">K147+K148+K149+K150+K151+K152+K153+K154+K155+K156+K157</f>
        <v>0</v>
      </c>
      <c r="L146" s="169">
        <f t="shared" si="27"/>
        <v>0</v>
      </c>
      <c r="M146" s="108">
        <f t="shared" si="38"/>
        <v>0</v>
      </c>
      <c r="N146" s="109">
        <f t="shared" si="38"/>
        <v>0</v>
      </c>
      <c r="O146" s="109">
        <f t="shared" si="38"/>
        <v>0</v>
      </c>
      <c r="P146" s="109">
        <f t="shared" si="38"/>
        <v>0</v>
      </c>
      <c r="Q146" s="109">
        <f t="shared" si="38"/>
        <v>0</v>
      </c>
      <c r="R146" s="112">
        <f t="shared" si="38"/>
        <v>0</v>
      </c>
      <c r="S146" s="109">
        <f t="shared" si="38"/>
        <v>0</v>
      </c>
      <c r="T146" s="43">
        <f t="shared" si="38"/>
        <v>0</v>
      </c>
      <c r="U146" s="81">
        <f t="shared" si="38"/>
        <v>0</v>
      </c>
      <c r="V146" s="112">
        <f t="shared" si="38"/>
        <v>0</v>
      </c>
      <c r="W146" s="113">
        <f t="shared" si="38"/>
        <v>0</v>
      </c>
      <c r="X146" s="732">
        <f t="shared" si="38"/>
        <v>0</v>
      </c>
      <c r="Y146" s="336">
        <f>Y147+Y148+Y149+Y150+Y151+Y152+Y153+Y154+Y155+Y156+Y157</f>
        <v>0</v>
      </c>
    </row>
    <row r="147" spans="1:25" hidden="1" x14ac:dyDescent="0.25">
      <c r="B147" s="55"/>
      <c r="C147" s="2"/>
      <c r="D147" s="850" t="s">
        <v>354</v>
      </c>
      <c r="E147" s="850"/>
      <c r="F147" s="418"/>
      <c r="G147" s="418"/>
      <c r="H147" s="166">
        <v>0</v>
      </c>
      <c r="I147" s="166">
        <v>0</v>
      </c>
      <c r="J147" s="249">
        <f t="shared" ref="J147:J160" si="39">SUM(M147:X147)</f>
        <v>0</v>
      </c>
      <c r="K147" s="148"/>
      <c r="L147" s="166">
        <f t="shared" si="27"/>
        <v>0</v>
      </c>
      <c r="M147" s="74"/>
      <c r="N147" s="1"/>
      <c r="O147" s="1"/>
      <c r="P147" s="1"/>
      <c r="Q147" s="1"/>
      <c r="R147" s="80"/>
      <c r="S147" s="1"/>
      <c r="T147" s="42"/>
      <c r="U147" s="80"/>
      <c r="V147" s="80"/>
      <c r="W147" s="44"/>
      <c r="X147" s="718"/>
      <c r="Y147" s="334"/>
    </row>
    <row r="148" spans="1:25" hidden="1" x14ac:dyDescent="0.25">
      <c r="B148" s="55"/>
      <c r="C148" s="2"/>
      <c r="D148" s="850" t="s">
        <v>357</v>
      </c>
      <c r="E148" s="850"/>
      <c r="F148" s="418"/>
      <c r="G148" s="418"/>
      <c r="H148" s="166">
        <v>0</v>
      </c>
      <c r="I148" s="166">
        <v>0</v>
      </c>
      <c r="J148" s="249">
        <f t="shared" si="39"/>
        <v>0</v>
      </c>
      <c r="K148" s="148"/>
      <c r="L148" s="166">
        <f t="shared" si="27"/>
        <v>0</v>
      </c>
      <c r="M148" s="74"/>
      <c r="N148" s="1"/>
      <c r="O148" s="1"/>
      <c r="P148" s="1"/>
      <c r="Q148" s="1"/>
      <c r="R148" s="80"/>
      <c r="S148" s="1"/>
      <c r="T148" s="42"/>
      <c r="U148" s="80"/>
      <c r="V148" s="80"/>
      <c r="W148" s="44"/>
      <c r="X148" s="718"/>
      <c r="Y148" s="334"/>
    </row>
    <row r="149" spans="1:25" hidden="1" x14ac:dyDescent="0.25">
      <c r="B149" s="55"/>
      <c r="C149" s="2"/>
      <c r="D149" s="850" t="s">
        <v>358</v>
      </c>
      <c r="E149" s="850"/>
      <c r="F149" s="418"/>
      <c r="G149" s="418"/>
      <c r="H149" s="166">
        <v>0</v>
      </c>
      <c r="I149" s="166">
        <v>0</v>
      </c>
      <c r="J149" s="249">
        <f t="shared" si="39"/>
        <v>0</v>
      </c>
      <c r="K149" s="148"/>
      <c r="L149" s="166">
        <f t="shared" si="27"/>
        <v>0</v>
      </c>
      <c r="M149" s="74"/>
      <c r="N149" s="1"/>
      <c r="O149" s="1"/>
      <c r="P149" s="1"/>
      <c r="Q149" s="1"/>
      <c r="R149" s="80"/>
      <c r="S149" s="1"/>
      <c r="T149" s="42"/>
      <c r="U149" s="80"/>
      <c r="V149" s="80"/>
      <c r="W149" s="44"/>
      <c r="X149" s="718"/>
      <c r="Y149" s="334"/>
    </row>
    <row r="150" spans="1:25" hidden="1" x14ac:dyDescent="0.25">
      <c r="B150" s="55"/>
      <c r="C150" s="2"/>
      <c r="D150" s="850" t="s">
        <v>355</v>
      </c>
      <c r="E150" s="850"/>
      <c r="F150" s="418"/>
      <c r="G150" s="418"/>
      <c r="H150" s="166">
        <v>0</v>
      </c>
      <c r="I150" s="166">
        <v>0</v>
      </c>
      <c r="J150" s="249">
        <f t="shared" si="39"/>
        <v>0</v>
      </c>
      <c r="K150" s="148"/>
      <c r="L150" s="166">
        <f t="shared" si="27"/>
        <v>0</v>
      </c>
      <c r="M150" s="74"/>
      <c r="N150" s="1"/>
      <c r="O150" s="1"/>
      <c r="P150" s="1"/>
      <c r="Q150" s="1"/>
      <c r="R150" s="80"/>
      <c r="S150" s="1"/>
      <c r="T150" s="42"/>
      <c r="U150" s="80"/>
      <c r="V150" s="80"/>
      <c r="W150" s="44"/>
      <c r="X150" s="718"/>
      <c r="Y150" s="334"/>
    </row>
    <row r="151" spans="1:25" hidden="1" x14ac:dyDescent="0.25">
      <c r="B151" s="55"/>
      <c r="C151" s="2"/>
      <c r="D151" s="850" t="s">
        <v>811</v>
      </c>
      <c r="E151" s="850"/>
      <c r="F151" s="418"/>
      <c r="G151" s="418"/>
      <c r="H151" s="166">
        <v>0</v>
      </c>
      <c r="I151" s="166">
        <v>0</v>
      </c>
      <c r="J151" s="249">
        <f t="shared" si="39"/>
        <v>0</v>
      </c>
      <c r="K151" s="148"/>
      <c r="L151" s="166">
        <f t="shared" si="27"/>
        <v>0</v>
      </c>
      <c r="M151" s="74"/>
      <c r="N151" s="1"/>
      <c r="O151" s="1"/>
      <c r="P151" s="1"/>
      <c r="Q151" s="1"/>
      <c r="R151" s="80"/>
      <c r="S151" s="1"/>
      <c r="T151" s="42"/>
      <c r="U151" s="80"/>
      <c r="V151" s="80"/>
      <c r="W151" s="44"/>
      <c r="X151" s="718"/>
      <c r="Y151" s="334"/>
    </row>
    <row r="152" spans="1:25" ht="25.5" hidden="1" customHeight="1" x14ac:dyDescent="0.25">
      <c r="B152" s="55"/>
      <c r="C152" s="2"/>
      <c r="D152" s="851" t="s">
        <v>532</v>
      </c>
      <c r="E152" s="851"/>
      <c r="F152" s="424"/>
      <c r="G152" s="424"/>
      <c r="H152" s="166">
        <v>0</v>
      </c>
      <c r="I152" s="166">
        <v>0</v>
      </c>
      <c r="J152" s="259">
        <f t="shared" si="39"/>
        <v>0</v>
      </c>
      <c r="K152" s="158"/>
      <c r="L152" s="166">
        <f t="shared" si="27"/>
        <v>0</v>
      </c>
      <c r="M152" s="74"/>
      <c r="N152" s="1"/>
      <c r="O152" s="1"/>
      <c r="P152" s="1"/>
      <c r="Q152" s="1"/>
      <c r="R152" s="80"/>
      <c r="S152" s="1"/>
      <c r="T152" s="42"/>
      <c r="U152" s="80"/>
      <c r="V152" s="80"/>
      <c r="W152" s="44"/>
      <c r="X152" s="718"/>
      <c r="Y152" s="334"/>
    </row>
    <row r="153" spans="1:25" ht="25.5" hidden="1" customHeight="1" x14ac:dyDescent="0.25">
      <c r="B153" s="55"/>
      <c r="C153" s="2"/>
      <c r="D153" s="851" t="s">
        <v>533</v>
      </c>
      <c r="E153" s="851"/>
      <c r="F153" s="424"/>
      <c r="G153" s="424"/>
      <c r="H153" s="166">
        <v>0</v>
      </c>
      <c r="I153" s="166">
        <v>0</v>
      </c>
      <c r="J153" s="259">
        <f t="shared" si="39"/>
        <v>0</v>
      </c>
      <c r="K153" s="158"/>
      <c r="L153" s="166">
        <f t="shared" si="27"/>
        <v>0</v>
      </c>
      <c r="M153" s="74"/>
      <c r="N153" s="1"/>
      <c r="O153" s="1"/>
      <c r="P153" s="1"/>
      <c r="Q153" s="1"/>
      <c r="R153" s="80"/>
      <c r="S153" s="1"/>
      <c r="T153" s="42"/>
      <c r="U153" s="80"/>
      <c r="V153" s="80"/>
      <c r="W153" s="44"/>
      <c r="X153" s="718"/>
      <c r="Y153" s="334"/>
    </row>
    <row r="154" spans="1:25" hidden="1" x14ac:dyDescent="0.25">
      <c r="B154" s="55"/>
      <c r="C154" s="2"/>
      <c r="D154" s="850" t="s">
        <v>364</v>
      </c>
      <c r="E154" s="850"/>
      <c r="F154" s="418"/>
      <c r="G154" s="418"/>
      <c r="H154" s="166">
        <v>0</v>
      </c>
      <c r="I154" s="166">
        <v>0</v>
      </c>
      <c r="J154" s="249">
        <f t="shared" si="39"/>
        <v>0</v>
      </c>
      <c r="K154" s="148"/>
      <c r="L154" s="166">
        <f t="shared" si="27"/>
        <v>0</v>
      </c>
      <c r="M154" s="74"/>
      <c r="N154" s="1"/>
      <c r="O154" s="1"/>
      <c r="P154" s="1"/>
      <c r="Q154" s="1"/>
      <c r="R154" s="80"/>
      <c r="S154" s="1"/>
      <c r="T154" s="42"/>
      <c r="U154" s="80"/>
      <c r="V154" s="80"/>
      <c r="W154" s="44"/>
      <c r="X154" s="718"/>
      <c r="Y154" s="334"/>
    </row>
    <row r="155" spans="1:25" hidden="1" x14ac:dyDescent="0.25">
      <c r="B155" s="55"/>
      <c r="C155" s="2"/>
      <c r="D155" s="850" t="s">
        <v>356</v>
      </c>
      <c r="E155" s="850"/>
      <c r="F155" s="418"/>
      <c r="G155" s="418"/>
      <c r="H155" s="166">
        <v>0</v>
      </c>
      <c r="I155" s="166">
        <v>0</v>
      </c>
      <c r="J155" s="249">
        <f t="shared" si="39"/>
        <v>0</v>
      </c>
      <c r="K155" s="148"/>
      <c r="L155" s="166">
        <f t="shared" si="27"/>
        <v>0</v>
      </c>
      <c r="M155" s="74"/>
      <c r="N155" s="1"/>
      <c r="O155" s="1"/>
      <c r="P155" s="1"/>
      <c r="Q155" s="1"/>
      <c r="R155" s="80"/>
      <c r="S155" s="1"/>
      <c r="T155" s="42"/>
      <c r="U155" s="80"/>
      <c r="V155" s="80"/>
      <c r="W155" s="44"/>
      <c r="X155" s="718"/>
      <c r="Y155" s="334"/>
    </row>
    <row r="156" spans="1:25" ht="25.5" hidden="1" customHeight="1" x14ac:dyDescent="0.25">
      <c r="B156" s="55"/>
      <c r="C156" s="2"/>
      <c r="D156" s="851" t="s">
        <v>534</v>
      </c>
      <c r="E156" s="851"/>
      <c r="F156" s="424"/>
      <c r="G156" s="424"/>
      <c r="H156" s="166">
        <v>0</v>
      </c>
      <c r="I156" s="166">
        <v>0</v>
      </c>
      <c r="J156" s="259">
        <f t="shared" si="39"/>
        <v>0</v>
      </c>
      <c r="K156" s="158"/>
      <c r="L156" s="166">
        <f t="shared" si="27"/>
        <v>0</v>
      </c>
      <c r="M156" s="74"/>
      <c r="N156" s="1"/>
      <c r="O156" s="1"/>
      <c r="P156" s="1"/>
      <c r="Q156" s="1"/>
      <c r="R156" s="80"/>
      <c r="S156" s="1"/>
      <c r="T156" s="42"/>
      <c r="U156" s="80"/>
      <c r="V156" s="80"/>
      <c r="W156" s="44"/>
      <c r="X156" s="718"/>
      <c r="Y156" s="334"/>
    </row>
    <row r="157" spans="1:25" hidden="1" x14ac:dyDescent="0.25">
      <c r="B157" s="55"/>
      <c r="C157" s="2"/>
      <c r="D157" s="850" t="s">
        <v>535</v>
      </c>
      <c r="E157" s="850"/>
      <c r="F157" s="418"/>
      <c r="G157" s="418"/>
      <c r="H157" s="166">
        <v>0</v>
      </c>
      <c r="I157" s="166">
        <v>0</v>
      </c>
      <c r="J157" s="249">
        <f t="shared" si="39"/>
        <v>0</v>
      </c>
      <c r="K157" s="148"/>
      <c r="L157" s="166">
        <f t="shared" si="27"/>
        <v>0</v>
      </c>
      <c r="M157" s="74"/>
      <c r="N157" s="1"/>
      <c r="O157" s="1"/>
      <c r="P157" s="1"/>
      <c r="Q157" s="1"/>
      <c r="R157" s="80"/>
      <c r="S157" s="1"/>
      <c r="T157" s="42"/>
      <c r="U157" s="80"/>
      <c r="V157" s="80"/>
      <c r="W157" s="44"/>
      <c r="X157" s="718"/>
      <c r="Y157" s="334"/>
    </row>
    <row r="158" spans="1:25" s="41" customFormat="1" hidden="1" x14ac:dyDescent="0.25">
      <c r="A158" s="125" t="s">
        <v>235</v>
      </c>
      <c r="B158" s="106" t="s">
        <v>666</v>
      </c>
      <c r="C158" s="881" t="s">
        <v>236</v>
      </c>
      <c r="D158" s="882"/>
      <c r="E158" s="882"/>
      <c r="F158" s="425"/>
      <c r="G158" s="425"/>
      <c r="H158" s="169">
        <v>0</v>
      </c>
      <c r="I158" s="169">
        <v>0</v>
      </c>
      <c r="J158" s="260">
        <f t="shared" si="39"/>
        <v>0</v>
      </c>
      <c r="K158" s="159"/>
      <c r="L158" s="169">
        <f t="shared" si="27"/>
        <v>0</v>
      </c>
      <c r="M158" s="108"/>
      <c r="N158" s="109"/>
      <c r="O158" s="109"/>
      <c r="P158" s="109"/>
      <c r="Q158" s="109"/>
      <c r="R158" s="112"/>
      <c r="S158" s="109"/>
      <c r="T158" s="43"/>
      <c r="U158" s="81"/>
      <c r="V158" s="112"/>
      <c r="W158" s="113"/>
      <c r="X158" s="732"/>
      <c r="Y158" s="336"/>
    </row>
    <row r="159" spans="1:25" s="41" customFormat="1" hidden="1" x14ac:dyDescent="0.25">
      <c r="A159" s="125" t="s">
        <v>237</v>
      </c>
      <c r="B159" s="106" t="s">
        <v>668</v>
      </c>
      <c r="C159" s="881" t="s">
        <v>238</v>
      </c>
      <c r="D159" s="882"/>
      <c r="E159" s="882"/>
      <c r="F159" s="425"/>
      <c r="G159" s="425"/>
      <c r="H159" s="169">
        <v>0</v>
      </c>
      <c r="I159" s="169">
        <v>0</v>
      </c>
      <c r="J159" s="260">
        <f t="shared" si="39"/>
        <v>0</v>
      </c>
      <c r="K159" s="159"/>
      <c r="L159" s="169">
        <f t="shared" si="27"/>
        <v>0</v>
      </c>
      <c r="M159" s="108"/>
      <c r="N159" s="109"/>
      <c r="O159" s="109"/>
      <c r="P159" s="109"/>
      <c r="Q159" s="109"/>
      <c r="R159" s="112"/>
      <c r="S159" s="109"/>
      <c r="T159" s="43"/>
      <c r="U159" s="81"/>
      <c r="V159" s="112"/>
      <c r="W159" s="113"/>
      <c r="X159" s="732"/>
      <c r="Y159" s="336"/>
    </row>
    <row r="160" spans="1:25" s="41" customFormat="1" hidden="1" x14ac:dyDescent="0.25">
      <c r="A160" s="125" t="s">
        <v>239</v>
      </c>
      <c r="B160" s="106" t="s">
        <v>669</v>
      </c>
      <c r="C160" s="881" t="s">
        <v>240</v>
      </c>
      <c r="D160" s="882"/>
      <c r="E160" s="882"/>
      <c r="F160" s="425"/>
      <c r="G160" s="425"/>
      <c r="H160" s="169">
        <v>0</v>
      </c>
      <c r="I160" s="169">
        <v>0</v>
      </c>
      <c r="J160" s="260">
        <f t="shared" si="39"/>
        <v>0</v>
      </c>
      <c r="K160" s="159"/>
      <c r="L160" s="169">
        <f t="shared" ref="L160:L226" si="40">SUM(J160:K160)</f>
        <v>0</v>
      </c>
      <c r="M160" s="108"/>
      <c r="N160" s="109"/>
      <c r="O160" s="109"/>
      <c r="P160" s="109"/>
      <c r="Q160" s="109"/>
      <c r="R160" s="112"/>
      <c r="S160" s="109"/>
      <c r="T160" s="43"/>
      <c r="U160" s="81"/>
      <c r="V160" s="112"/>
      <c r="W160" s="113"/>
      <c r="X160" s="732"/>
      <c r="Y160" s="336"/>
    </row>
    <row r="161" spans="1:25" s="41" customFormat="1" hidden="1" x14ac:dyDescent="0.25">
      <c r="A161" s="125" t="s">
        <v>241</v>
      </c>
      <c r="B161" s="106" t="s">
        <v>670</v>
      </c>
      <c r="C161" s="881" t="s">
        <v>242</v>
      </c>
      <c r="D161" s="882"/>
      <c r="E161" s="882"/>
      <c r="F161" s="425"/>
      <c r="G161" s="425"/>
      <c r="H161" s="169">
        <v>0</v>
      </c>
      <c r="I161" s="169">
        <v>0</v>
      </c>
      <c r="J161" s="260">
        <f>J162+J163+J164+J165+J166+J167+J168+J169+J170+J171</f>
        <v>0</v>
      </c>
      <c r="K161" s="159">
        <f t="shared" ref="K161:X161" si="41">K162+K163+K164+K165+K166+K167+K168+K169+K170+K171</f>
        <v>0</v>
      </c>
      <c r="L161" s="169">
        <f t="shared" si="40"/>
        <v>0</v>
      </c>
      <c r="M161" s="108">
        <f t="shared" si="41"/>
        <v>0</v>
      </c>
      <c r="N161" s="109">
        <f t="shared" si="41"/>
        <v>0</v>
      </c>
      <c r="O161" s="109">
        <f t="shared" si="41"/>
        <v>0</v>
      </c>
      <c r="P161" s="109">
        <f t="shared" si="41"/>
        <v>0</v>
      </c>
      <c r="Q161" s="109">
        <f t="shared" si="41"/>
        <v>0</v>
      </c>
      <c r="R161" s="112">
        <f t="shared" si="41"/>
        <v>0</v>
      </c>
      <c r="S161" s="109">
        <f t="shared" si="41"/>
        <v>0</v>
      </c>
      <c r="T161" s="43">
        <f t="shared" si="41"/>
        <v>0</v>
      </c>
      <c r="U161" s="81">
        <f t="shared" si="41"/>
        <v>0</v>
      </c>
      <c r="V161" s="112">
        <f t="shared" si="41"/>
        <v>0</v>
      </c>
      <c r="W161" s="113">
        <f t="shared" si="41"/>
        <v>0</v>
      </c>
      <c r="X161" s="732">
        <f t="shared" si="41"/>
        <v>0</v>
      </c>
      <c r="Y161" s="336">
        <f>Y162+Y163+Y164+Y165+Y166+Y167+Y168+Y169+Y170+Y171</f>
        <v>0</v>
      </c>
    </row>
    <row r="162" spans="1:25" hidden="1" x14ac:dyDescent="0.25">
      <c r="B162" s="55"/>
      <c r="C162" s="2"/>
      <c r="D162" s="850" t="s">
        <v>359</v>
      </c>
      <c r="E162" s="850"/>
      <c r="F162" s="418"/>
      <c r="G162" s="418"/>
      <c r="H162" s="166">
        <v>0</v>
      </c>
      <c r="I162" s="166">
        <v>0</v>
      </c>
      <c r="J162" s="249">
        <f t="shared" ref="J162:J171" si="42">SUM(M162:X162)</f>
        <v>0</v>
      </c>
      <c r="K162" s="148"/>
      <c r="L162" s="166">
        <f t="shared" si="40"/>
        <v>0</v>
      </c>
      <c r="M162" s="74"/>
      <c r="N162" s="1"/>
      <c r="O162" s="1"/>
      <c r="P162" s="1"/>
      <c r="Q162" s="1"/>
      <c r="R162" s="80"/>
      <c r="S162" s="1"/>
      <c r="T162" s="42"/>
      <c r="U162" s="80"/>
      <c r="V162" s="80"/>
      <c r="W162" s="44"/>
      <c r="X162" s="718"/>
      <c r="Y162" s="334"/>
    </row>
    <row r="163" spans="1:25" hidden="1" x14ac:dyDescent="0.25">
      <c r="B163" s="55"/>
      <c r="C163" s="2"/>
      <c r="D163" s="850" t="s">
        <v>360</v>
      </c>
      <c r="E163" s="850"/>
      <c r="F163" s="418"/>
      <c r="G163" s="418"/>
      <c r="H163" s="166">
        <v>0</v>
      </c>
      <c r="I163" s="166">
        <v>0</v>
      </c>
      <c r="J163" s="249">
        <f t="shared" si="42"/>
        <v>0</v>
      </c>
      <c r="K163" s="148"/>
      <c r="L163" s="166">
        <f t="shared" si="40"/>
        <v>0</v>
      </c>
      <c r="M163" s="74"/>
      <c r="N163" s="1"/>
      <c r="O163" s="1"/>
      <c r="P163" s="1"/>
      <c r="Q163" s="1"/>
      <c r="R163" s="80"/>
      <c r="S163" s="1"/>
      <c r="T163" s="42"/>
      <c r="U163" s="80"/>
      <c r="V163" s="80"/>
      <c r="W163" s="44"/>
      <c r="X163" s="718"/>
      <c r="Y163" s="334"/>
    </row>
    <row r="164" spans="1:25" hidden="1" x14ac:dyDescent="0.25">
      <c r="B164" s="55"/>
      <c r="C164" s="2"/>
      <c r="D164" s="850" t="s">
        <v>361</v>
      </c>
      <c r="E164" s="850"/>
      <c r="F164" s="418"/>
      <c r="G164" s="418"/>
      <c r="H164" s="166">
        <v>0</v>
      </c>
      <c r="I164" s="166">
        <v>0</v>
      </c>
      <c r="J164" s="249">
        <f t="shared" si="42"/>
        <v>0</v>
      </c>
      <c r="K164" s="148"/>
      <c r="L164" s="166">
        <f t="shared" si="40"/>
        <v>0</v>
      </c>
      <c r="M164" s="74"/>
      <c r="N164" s="1"/>
      <c r="O164" s="1"/>
      <c r="P164" s="1"/>
      <c r="Q164" s="1"/>
      <c r="R164" s="80"/>
      <c r="S164" s="1"/>
      <c r="T164" s="42"/>
      <c r="U164" s="80"/>
      <c r="V164" s="80"/>
      <c r="W164" s="44"/>
      <c r="X164" s="718"/>
      <c r="Y164" s="334"/>
    </row>
    <row r="165" spans="1:25" hidden="1" x14ac:dyDescent="0.25">
      <c r="B165" s="55"/>
      <c r="C165" s="2"/>
      <c r="D165" s="850" t="s">
        <v>362</v>
      </c>
      <c r="E165" s="850"/>
      <c r="F165" s="418"/>
      <c r="G165" s="418"/>
      <c r="H165" s="166">
        <v>0</v>
      </c>
      <c r="I165" s="166">
        <v>0</v>
      </c>
      <c r="J165" s="249">
        <f t="shared" si="42"/>
        <v>0</v>
      </c>
      <c r="K165" s="148"/>
      <c r="L165" s="166">
        <f t="shared" si="40"/>
        <v>0</v>
      </c>
      <c r="M165" s="74"/>
      <c r="N165" s="1"/>
      <c r="O165" s="1"/>
      <c r="P165" s="1"/>
      <c r="Q165" s="1"/>
      <c r="R165" s="80"/>
      <c r="S165" s="1"/>
      <c r="T165" s="42"/>
      <c r="U165" s="80"/>
      <c r="V165" s="80"/>
      <c r="W165" s="44"/>
      <c r="X165" s="718"/>
      <c r="Y165" s="334"/>
    </row>
    <row r="166" spans="1:25" hidden="1" x14ac:dyDescent="0.25">
      <c r="B166" s="55"/>
      <c r="C166" s="2"/>
      <c r="D166" s="850" t="s">
        <v>363</v>
      </c>
      <c r="E166" s="850"/>
      <c r="F166" s="418"/>
      <c r="G166" s="418"/>
      <c r="H166" s="166">
        <v>0</v>
      </c>
      <c r="I166" s="166">
        <v>0</v>
      </c>
      <c r="J166" s="249">
        <f t="shared" si="42"/>
        <v>0</v>
      </c>
      <c r="K166" s="148"/>
      <c r="L166" s="166">
        <f t="shared" si="40"/>
        <v>0</v>
      </c>
      <c r="M166" s="74"/>
      <c r="N166" s="1"/>
      <c r="O166" s="1"/>
      <c r="P166" s="1"/>
      <c r="Q166" s="1"/>
      <c r="R166" s="80"/>
      <c r="S166" s="1"/>
      <c r="T166" s="42"/>
      <c r="U166" s="80"/>
      <c r="V166" s="80"/>
      <c r="W166" s="44"/>
      <c r="X166" s="718"/>
      <c r="Y166" s="334"/>
    </row>
    <row r="167" spans="1:25" ht="25.5" hidden="1" customHeight="1" x14ac:dyDescent="0.25">
      <c r="B167" s="55"/>
      <c r="C167" s="2"/>
      <c r="D167" s="851" t="s">
        <v>536</v>
      </c>
      <c r="E167" s="851"/>
      <c r="F167" s="424"/>
      <c r="G167" s="424"/>
      <c r="H167" s="166">
        <v>0</v>
      </c>
      <c r="I167" s="166">
        <v>0</v>
      </c>
      <c r="J167" s="259">
        <f t="shared" si="42"/>
        <v>0</v>
      </c>
      <c r="K167" s="158"/>
      <c r="L167" s="166">
        <f t="shared" si="40"/>
        <v>0</v>
      </c>
      <c r="M167" s="74"/>
      <c r="N167" s="1"/>
      <c r="O167" s="1"/>
      <c r="P167" s="1"/>
      <c r="Q167" s="1"/>
      <c r="R167" s="80"/>
      <c r="S167" s="1"/>
      <c r="T167" s="42"/>
      <c r="U167" s="80"/>
      <c r="V167" s="80"/>
      <c r="W167" s="44"/>
      <c r="X167" s="718"/>
      <c r="Y167" s="334"/>
    </row>
    <row r="168" spans="1:25" ht="25.5" hidden="1" customHeight="1" x14ac:dyDescent="0.25">
      <c r="B168" s="55"/>
      <c r="C168" s="2"/>
      <c r="D168" s="851" t="s">
        <v>539</v>
      </c>
      <c r="E168" s="851"/>
      <c r="F168" s="424"/>
      <c r="G168" s="424"/>
      <c r="H168" s="166">
        <v>0</v>
      </c>
      <c r="I168" s="166">
        <v>0</v>
      </c>
      <c r="J168" s="259">
        <f t="shared" si="42"/>
        <v>0</v>
      </c>
      <c r="K168" s="158"/>
      <c r="L168" s="166">
        <f t="shared" si="40"/>
        <v>0</v>
      </c>
      <c r="M168" s="74"/>
      <c r="N168" s="1"/>
      <c r="O168" s="1"/>
      <c r="P168" s="1"/>
      <c r="Q168" s="1"/>
      <c r="R168" s="80"/>
      <c r="S168" s="1"/>
      <c r="T168" s="42"/>
      <c r="U168" s="80"/>
      <c r="V168" s="80"/>
      <c r="W168" s="44"/>
      <c r="X168" s="718"/>
      <c r="Y168" s="334"/>
    </row>
    <row r="169" spans="1:25" hidden="1" x14ac:dyDescent="0.25">
      <c r="B169" s="55"/>
      <c r="C169" s="2"/>
      <c r="D169" s="850" t="s">
        <v>365</v>
      </c>
      <c r="E169" s="850"/>
      <c r="F169" s="418"/>
      <c r="G169" s="418"/>
      <c r="H169" s="166">
        <v>0</v>
      </c>
      <c r="I169" s="166">
        <v>0</v>
      </c>
      <c r="J169" s="249">
        <f t="shared" si="42"/>
        <v>0</v>
      </c>
      <c r="K169" s="148"/>
      <c r="L169" s="166">
        <f t="shared" si="40"/>
        <v>0</v>
      </c>
      <c r="M169" s="74"/>
      <c r="N169" s="1"/>
      <c r="O169" s="1"/>
      <c r="P169" s="1"/>
      <c r="Q169" s="1"/>
      <c r="R169" s="80"/>
      <c r="S169" s="1"/>
      <c r="T169" s="42"/>
      <c r="U169" s="80"/>
      <c r="V169" s="80"/>
      <c r="W169" s="44"/>
      <c r="X169" s="718"/>
      <c r="Y169" s="334"/>
    </row>
    <row r="170" spans="1:25" ht="25.5" hidden="1" customHeight="1" x14ac:dyDescent="0.25">
      <c r="B170" s="55"/>
      <c r="C170" s="2"/>
      <c r="D170" s="851" t="s">
        <v>542</v>
      </c>
      <c r="E170" s="851"/>
      <c r="F170" s="424"/>
      <c r="G170" s="424"/>
      <c r="H170" s="166">
        <v>0</v>
      </c>
      <c r="I170" s="166">
        <v>0</v>
      </c>
      <c r="J170" s="259">
        <f t="shared" si="42"/>
        <v>0</v>
      </c>
      <c r="K170" s="158"/>
      <c r="L170" s="166">
        <f t="shared" si="40"/>
        <v>0</v>
      </c>
      <c r="M170" s="74"/>
      <c r="N170" s="1"/>
      <c r="O170" s="1"/>
      <c r="P170" s="1"/>
      <c r="Q170" s="1"/>
      <c r="R170" s="80"/>
      <c r="S170" s="1"/>
      <c r="T170" s="42"/>
      <c r="U170" s="80"/>
      <c r="V170" s="80"/>
      <c r="W170" s="44"/>
      <c r="X170" s="718"/>
      <c r="Y170" s="334"/>
    </row>
    <row r="171" spans="1:25" hidden="1" x14ac:dyDescent="0.25">
      <c r="B171" s="55"/>
      <c r="C171" s="2"/>
      <c r="D171" s="850" t="s">
        <v>543</v>
      </c>
      <c r="E171" s="850"/>
      <c r="F171" s="418"/>
      <c r="G171" s="418"/>
      <c r="H171" s="166">
        <v>0</v>
      </c>
      <c r="I171" s="166">
        <v>0</v>
      </c>
      <c r="J171" s="249">
        <f t="shared" si="42"/>
        <v>0</v>
      </c>
      <c r="K171" s="148"/>
      <c r="L171" s="166">
        <f t="shared" si="40"/>
        <v>0</v>
      </c>
      <c r="M171" s="74"/>
      <c r="N171" s="1"/>
      <c r="O171" s="1"/>
      <c r="P171" s="1"/>
      <c r="Q171" s="1"/>
      <c r="R171" s="80"/>
      <c r="S171" s="1"/>
      <c r="T171" s="42"/>
      <c r="U171" s="80"/>
      <c r="V171" s="80"/>
      <c r="W171" s="44"/>
      <c r="X171" s="718"/>
      <c r="Y171" s="334"/>
    </row>
    <row r="172" spans="1:25" s="41" customFormat="1" x14ac:dyDescent="0.25">
      <c r="A172" s="125" t="s">
        <v>243</v>
      </c>
      <c r="B172" s="106" t="s">
        <v>671</v>
      </c>
      <c r="C172" s="881" t="s">
        <v>244</v>
      </c>
      <c r="D172" s="882"/>
      <c r="E172" s="882"/>
      <c r="F172" s="425">
        <f>F173+F174+F175</f>
        <v>7451359</v>
      </c>
      <c r="G172" s="425">
        <f>G173+G174+G175</f>
        <v>8702014</v>
      </c>
      <c r="H172" s="169">
        <v>5201827</v>
      </c>
      <c r="I172" s="169">
        <v>401076</v>
      </c>
      <c r="J172" s="260">
        <f>SUM(J173:J175)</f>
        <v>691474</v>
      </c>
      <c r="K172" s="159">
        <f>SUM(K173:K175)</f>
        <v>0</v>
      </c>
      <c r="L172" s="169">
        <f t="shared" si="40"/>
        <v>691474</v>
      </c>
      <c r="M172" s="108">
        <f t="shared" ref="M172:Y172" si="43">SUM(M173:M175)</f>
        <v>-196121</v>
      </c>
      <c r="N172" s="109">
        <f t="shared" si="43"/>
        <v>0</v>
      </c>
      <c r="O172" s="109">
        <f t="shared" si="43"/>
        <v>0</v>
      </c>
      <c r="P172" s="109">
        <f t="shared" si="43"/>
        <v>0</v>
      </c>
      <c r="Q172" s="109">
        <f t="shared" si="43"/>
        <v>64848</v>
      </c>
      <c r="R172" s="112">
        <f t="shared" si="43"/>
        <v>586943</v>
      </c>
      <c r="S172" s="109">
        <f t="shared" si="43"/>
        <v>-37342</v>
      </c>
      <c r="T172" s="111">
        <f t="shared" si="43"/>
        <v>109679</v>
      </c>
      <c r="U172" s="112">
        <f t="shared" si="43"/>
        <v>-851477</v>
      </c>
      <c r="V172" s="112">
        <f t="shared" si="43"/>
        <v>0</v>
      </c>
      <c r="W172" s="113">
        <f t="shared" si="43"/>
        <v>-1340595</v>
      </c>
      <c r="X172" s="732">
        <f t="shared" si="43"/>
        <v>2773867</v>
      </c>
      <c r="Y172" s="336">
        <f t="shared" si="43"/>
        <v>0</v>
      </c>
    </row>
    <row r="173" spans="1:25" x14ac:dyDescent="0.25">
      <c r="B173" s="313"/>
      <c r="C173" s="314"/>
      <c r="D173" s="315" t="s">
        <v>1011</v>
      </c>
      <c r="E173" s="315"/>
      <c r="F173" s="481">
        <v>1668180</v>
      </c>
      <c r="G173" s="481">
        <v>1668180</v>
      </c>
      <c r="H173" s="318">
        <v>1142782</v>
      </c>
      <c r="I173" s="318">
        <v>159708</v>
      </c>
      <c r="J173" s="316">
        <f>SUM(M173:X173)</f>
        <v>578687</v>
      </c>
      <c r="K173" s="317"/>
      <c r="L173" s="318">
        <f>SUM(J173:K173)</f>
        <v>578687</v>
      </c>
      <c r="M173" s="319"/>
      <c r="N173" s="320"/>
      <c r="O173" s="320"/>
      <c r="P173" s="320"/>
      <c r="Q173" s="320"/>
      <c r="R173" s="321"/>
      <c r="S173" s="320"/>
      <c r="T173" s="322"/>
      <c r="U173" s="321"/>
      <c r="V173" s="321"/>
      <c r="W173" s="323"/>
      <c r="X173" s="759">
        <f>1668180-525398-392662+11000+200000-1412-530000-270000-96582+532205-25462+8818</f>
        <v>578687</v>
      </c>
      <c r="Y173" s="337"/>
    </row>
    <row r="174" spans="1:25" x14ac:dyDescent="0.25">
      <c r="B174" s="55"/>
      <c r="C174" s="267"/>
      <c r="D174" s="294" t="s">
        <v>1012</v>
      </c>
      <c r="E174" s="294"/>
      <c r="F174" s="418">
        <v>3605579</v>
      </c>
      <c r="G174" s="418">
        <v>5449443</v>
      </c>
      <c r="H174" s="166">
        <v>2551742</v>
      </c>
      <c r="I174" s="166">
        <v>74712</v>
      </c>
      <c r="J174" s="249">
        <f>SUM(T174:X174)</f>
        <v>42712</v>
      </c>
      <c r="K174" s="148"/>
      <c r="L174" s="166">
        <f>SUM(J174:K174)</f>
        <v>42712</v>
      </c>
      <c r="M174" s="74">
        <v>-196121</v>
      </c>
      <c r="N174" s="1"/>
      <c r="O174" s="1"/>
      <c r="P174" s="1"/>
      <c r="Q174" s="1">
        <v>64848</v>
      </c>
      <c r="R174" s="80">
        <f>1086869-(139773+12301+209738+70370+67744)</f>
        <v>586943</v>
      </c>
      <c r="S174" s="1">
        <v>-37342</v>
      </c>
      <c r="T174" s="42">
        <v>109679</v>
      </c>
      <c r="U174" s="80">
        <v>-851477</v>
      </c>
      <c r="V174" s="80"/>
      <c r="W174" s="44">
        <v>-670298</v>
      </c>
      <c r="X174" s="718">
        <f>3963838-392663-640000+40000+145633-1200000-60000-70000-300000-32000</f>
        <v>1454808</v>
      </c>
      <c r="Y174" s="334"/>
    </row>
    <row r="175" spans="1:25" ht="15.75" thickBot="1" x14ac:dyDescent="0.3">
      <c r="B175" s="324"/>
      <c r="C175" s="325"/>
      <c r="D175" s="326" t="s">
        <v>1013</v>
      </c>
      <c r="E175" s="326"/>
      <c r="F175" s="421">
        <v>2177600</v>
      </c>
      <c r="G175" s="421">
        <v>1584391</v>
      </c>
      <c r="H175" s="305">
        <v>1507303</v>
      </c>
      <c r="I175" s="305">
        <v>166656</v>
      </c>
      <c r="J175" s="327">
        <f>SUM(M175:X175)</f>
        <v>70075</v>
      </c>
      <c r="K175" s="328"/>
      <c r="L175" s="305">
        <f>SUM(J175:K175)</f>
        <v>70075</v>
      </c>
      <c r="M175" s="306"/>
      <c r="N175" s="307"/>
      <c r="O175" s="307"/>
      <c r="P175" s="307"/>
      <c r="Q175" s="307"/>
      <c r="R175" s="308"/>
      <c r="S175" s="307"/>
      <c r="T175" s="309"/>
      <c r="U175" s="308"/>
      <c r="V175" s="308"/>
      <c r="W175" s="310">
        <v>-670297</v>
      </c>
      <c r="X175" s="733">
        <f>((3*20000+134600+20200)*12-400000)-392662+145634-1200000+6381+600000-500000-96581</f>
        <v>740372</v>
      </c>
      <c r="Y175" s="338"/>
    </row>
    <row r="176" spans="1:25" ht="15.75" thickBot="1" x14ac:dyDescent="0.3">
      <c r="B176" s="99" t="s">
        <v>245</v>
      </c>
      <c r="C176" s="877" t="s">
        <v>246</v>
      </c>
      <c r="D176" s="878"/>
      <c r="E176" s="878"/>
      <c r="F176" s="410"/>
      <c r="G176" s="410"/>
      <c r="H176" s="163">
        <v>0</v>
      </c>
      <c r="I176" s="163">
        <v>0</v>
      </c>
      <c r="J176" s="252">
        <f>J177+J178+J181+J182+J183+J184+J185</f>
        <v>0</v>
      </c>
      <c r="K176" s="151">
        <f t="shared" ref="K176:X176" si="44">K177+K178+K181+K182+K183+K184+K185</f>
        <v>0</v>
      </c>
      <c r="L176" s="163">
        <f t="shared" si="40"/>
        <v>0</v>
      </c>
      <c r="M176" s="85">
        <f t="shared" si="44"/>
        <v>0</v>
      </c>
      <c r="N176" s="86">
        <f t="shared" si="44"/>
        <v>0</v>
      </c>
      <c r="O176" s="86">
        <f t="shared" si="44"/>
        <v>0</v>
      </c>
      <c r="P176" s="86">
        <f t="shared" si="44"/>
        <v>0</v>
      </c>
      <c r="Q176" s="86">
        <f t="shared" si="44"/>
        <v>0</v>
      </c>
      <c r="R176" s="89">
        <f t="shared" si="44"/>
        <v>0</v>
      </c>
      <c r="S176" s="86">
        <f t="shared" si="44"/>
        <v>0</v>
      </c>
      <c r="T176" s="88">
        <f t="shared" si="44"/>
        <v>0</v>
      </c>
      <c r="U176" s="89">
        <f t="shared" si="44"/>
        <v>0</v>
      </c>
      <c r="V176" s="89">
        <f t="shared" si="44"/>
        <v>0</v>
      </c>
      <c r="W176" s="90">
        <f t="shared" si="44"/>
        <v>0</v>
      </c>
      <c r="X176" s="728">
        <f t="shared" si="44"/>
        <v>0</v>
      </c>
      <c r="Y176" s="329">
        <f>Y177+Y178+Y181+Y182+Y183+Y184+Y185</f>
        <v>0</v>
      </c>
    </row>
    <row r="177" spans="1:25" s="18" customFormat="1" ht="15.75" hidden="1" thickBot="1" x14ac:dyDescent="0.3">
      <c r="A177" s="125" t="s">
        <v>247</v>
      </c>
      <c r="B177" s="114" t="s">
        <v>672</v>
      </c>
      <c r="C177" s="900" t="s">
        <v>248</v>
      </c>
      <c r="D177" s="901"/>
      <c r="E177" s="901"/>
      <c r="F177" s="416"/>
      <c r="G177" s="416"/>
      <c r="H177" s="165">
        <v>0</v>
      </c>
      <c r="I177" s="165">
        <v>0</v>
      </c>
      <c r="J177" s="248">
        <f>SUM(M177:X177)</f>
        <v>0</v>
      </c>
      <c r="K177" s="147"/>
      <c r="L177" s="165">
        <f t="shared" si="40"/>
        <v>0</v>
      </c>
      <c r="M177" s="93"/>
      <c r="N177" s="94"/>
      <c r="O177" s="94"/>
      <c r="P177" s="94"/>
      <c r="Q177" s="94"/>
      <c r="R177" s="97"/>
      <c r="S177" s="94"/>
      <c r="T177" s="632"/>
      <c r="U177" s="678"/>
      <c r="V177" s="97"/>
      <c r="W177" s="98"/>
      <c r="X177" s="731"/>
      <c r="Y177" s="332"/>
    </row>
    <row r="178" spans="1:25" s="18" customFormat="1" ht="15.75" hidden="1" thickBot="1" x14ac:dyDescent="0.3">
      <c r="A178" s="125" t="s">
        <v>249</v>
      </c>
      <c r="B178" s="91" t="s">
        <v>673</v>
      </c>
      <c r="C178" s="873" t="s">
        <v>250</v>
      </c>
      <c r="D178" s="874"/>
      <c r="E178" s="874"/>
      <c r="F178" s="419"/>
      <c r="G178" s="419"/>
      <c r="H178" s="165">
        <v>0</v>
      </c>
      <c r="I178" s="165">
        <v>0</v>
      </c>
      <c r="J178" s="250">
        <f>J179+J180</f>
        <v>0</v>
      </c>
      <c r="K178" s="149">
        <f t="shared" ref="K178:X178" si="45">K179+K180</f>
        <v>0</v>
      </c>
      <c r="L178" s="165">
        <f t="shared" si="40"/>
        <v>0</v>
      </c>
      <c r="M178" s="93">
        <f t="shared" si="45"/>
        <v>0</v>
      </c>
      <c r="N178" s="94">
        <f t="shared" si="45"/>
        <v>0</v>
      </c>
      <c r="O178" s="94">
        <f t="shared" si="45"/>
        <v>0</v>
      </c>
      <c r="P178" s="94">
        <f t="shared" si="45"/>
        <v>0</v>
      </c>
      <c r="Q178" s="94">
        <f t="shared" si="45"/>
        <v>0</v>
      </c>
      <c r="R178" s="97">
        <f t="shared" si="45"/>
        <v>0</v>
      </c>
      <c r="S178" s="94">
        <f t="shared" si="45"/>
        <v>0</v>
      </c>
      <c r="T178" s="632">
        <f t="shared" si="45"/>
        <v>0</v>
      </c>
      <c r="U178" s="678">
        <f t="shared" si="45"/>
        <v>0</v>
      </c>
      <c r="V178" s="97">
        <f t="shared" si="45"/>
        <v>0</v>
      </c>
      <c r="W178" s="98">
        <f t="shared" si="45"/>
        <v>0</v>
      </c>
      <c r="X178" s="731">
        <f t="shared" si="45"/>
        <v>0</v>
      </c>
      <c r="Y178" s="332">
        <f>Y179+Y180</f>
        <v>0</v>
      </c>
    </row>
    <row r="179" spans="1:25" ht="15.75" hidden="1" thickBot="1" x14ac:dyDescent="0.3">
      <c r="B179" s="55"/>
      <c r="C179" s="2"/>
      <c r="D179" s="850" t="s">
        <v>250</v>
      </c>
      <c r="E179" s="850"/>
      <c r="F179" s="418"/>
      <c r="G179" s="418"/>
      <c r="H179" s="166">
        <v>0</v>
      </c>
      <c r="I179" s="166">
        <v>0</v>
      </c>
      <c r="J179" s="249">
        <f t="shared" ref="J179:J185" si="46">SUM(M179:X179)</f>
        <v>0</v>
      </c>
      <c r="K179" s="148"/>
      <c r="L179" s="166">
        <f t="shared" si="40"/>
        <v>0</v>
      </c>
      <c r="M179" s="74"/>
      <c r="N179" s="1"/>
      <c r="O179" s="1"/>
      <c r="P179" s="1"/>
      <c r="Q179" s="1"/>
      <c r="R179" s="80"/>
      <c r="S179" s="1"/>
      <c r="T179" s="633"/>
      <c r="U179" s="679"/>
      <c r="V179" s="80"/>
      <c r="W179" s="44"/>
      <c r="X179" s="718"/>
      <c r="Y179" s="334"/>
    </row>
    <row r="180" spans="1:25" ht="15.75" hidden="1" thickBot="1" x14ac:dyDescent="0.3">
      <c r="B180" s="55"/>
      <c r="C180" s="2"/>
      <c r="D180" s="850" t="s">
        <v>349</v>
      </c>
      <c r="E180" s="850"/>
      <c r="F180" s="418"/>
      <c r="G180" s="418"/>
      <c r="H180" s="166">
        <v>0</v>
      </c>
      <c r="I180" s="166">
        <v>0</v>
      </c>
      <c r="J180" s="249">
        <f t="shared" si="46"/>
        <v>0</v>
      </c>
      <c r="K180" s="148"/>
      <c r="L180" s="166">
        <f t="shared" si="40"/>
        <v>0</v>
      </c>
      <c r="M180" s="74"/>
      <c r="N180" s="1"/>
      <c r="O180" s="1"/>
      <c r="P180" s="1"/>
      <c r="Q180" s="1"/>
      <c r="R180" s="80"/>
      <c r="S180" s="1"/>
      <c r="T180" s="633"/>
      <c r="U180" s="679"/>
      <c r="V180" s="80"/>
      <c r="W180" s="44"/>
      <c r="X180" s="718"/>
      <c r="Y180" s="334"/>
    </row>
    <row r="181" spans="1:25" s="18" customFormat="1" ht="15.75" hidden="1" thickBot="1" x14ac:dyDescent="0.3">
      <c r="A181" s="125" t="s">
        <v>251</v>
      </c>
      <c r="B181" s="91" t="s">
        <v>674</v>
      </c>
      <c r="C181" s="873" t="s">
        <v>252</v>
      </c>
      <c r="D181" s="874"/>
      <c r="E181" s="874"/>
      <c r="F181" s="419"/>
      <c r="G181" s="419"/>
      <c r="H181" s="165">
        <v>0</v>
      </c>
      <c r="I181" s="165">
        <v>0</v>
      </c>
      <c r="J181" s="250">
        <f t="shared" si="46"/>
        <v>0</v>
      </c>
      <c r="K181" s="149"/>
      <c r="L181" s="165">
        <f t="shared" si="40"/>
        <v>0</v>
      </c>
      <c r="M181" s="93"/>
      <c r="N181" s="94"/>
      <c r="O181" s="94"/>
      <c r="P181" s="94"/>
      <c r="Q181" s="94"/>
      <c r="R181" s="97"/>
      <c r="S181" s="94"/>
      <c r="T181" s="632"/>
      <c r="U181" s="678"/>
      <c r="V181" s="97"/>
      <c r="W181" s="98"/>
      <c r="X181" s="731"/>
      <c r="Y181" s="332"/>
    </row>
    <row r="182" spans="1:25" s="18" customFormat="1" ht="15.75" hidden="1" thickBot="1" x14ac:dyDescent="0.3">
      <c r="A182" s="125" t="s">
        <v>253</v>
      </c>
      <c r="B182" s="91" t="s">
        <v>675</v>
      </c>
      <c r="C182" s="873" t="s">
        <v>254</v>
      </c>
      <c r="D182" s="874"/>
      <c r="E182" s="874"/>
      <c r="F182" s="419"/>
      <c r="G182" s="419"/>
      <c r="H182" s="165">
        <v>0</v>
      </c>
      <c r="I182" s="165">
        <v>0</v>
      </c>
      <c r="J182" s="250">
        <f t="shared" si="46"/>
        <v>0</v>
      </c>
      <c r="K182" s="149"/>
      <c r="L182" s="165">
        <f t="shared" si="40"/>
        <v>0</v>
      </c>
      <c r="M182" s="93"/>
      <c r="N182" s="94"/>
      <c r="O182" s="94"/>
      <c r="P182" s="94"/>
      <c r="Q182" s="94"/>
      <c r="R182" s="97"/>
      <c r="S182" s="94"/>
      <c r="T182" s="632"/>
      <c r="U182" s="678"/>
      <c r="V182" s="97"/>
      <c r="W182" s="98"/>
      <c r="X182" s="731"/>
      <c r="Y182" s="332"/>
    </row>
    <row r="183" spans="1:25" s="18" customFormat="1" ht="15.75" hidden="1" thickBot="1" x14ac:dyDescent="0.3">
      <c r="A183" s="125" t="s">
        <v>255</v>
      </c>
      <c r="B183" s="91" t="s">
        <v>676</v>
      </c>
      <c r="C183" s="873" t="s">
        <v>256</v>
      </c>
      <c r="D183" s="874"/>
      <c r="E183" s="874"/>
      <c r="F183" s="419"/>
      <c r="G183" s="419"/>
      <c r="H183" s="165">
        <v>0</v>
      </c>
      <c r="I183" s="165">
        <v>0</v>
      </c>
      <c r="J183" s="250">
        <f t="shared" si="46"/>
        <v>0</v>
      </c>
      <c r="K183" s="149"/>
      <c r="L183" s="165">
        <f t="shared" si="40"/>
        <v>0</v>
      </c>
      <c r="M183" s="93"/>
      <c r="N183" s="94"/>
      <c r="O183" s="94"/>
      <c r="P183" s="94"/>
      <c r="Q183" s="94"/>
      <c r="R183" s="97"/>
      <c r="S183" s="94"/>
      <c r="T183" s="632"/>
      <c r="U183" s="678"/>
      <c r="V183" s="97"/>
      <c r="W183" s="98"/>
      <c r="X183" s="731"/>
      <c r="Y183" s="332"/>
    </row>
    <row r="184" spans="1:25" s="18" customFormat="1" ht="15.75" hidden="1" thickBot="1" x14ac:dyDescent="0.3">
      <c r="A184" s="125" t="s">
        <v>257</v>
      </c>
      <c r="B184" s="91" t="s">
        <v>677</v>
      </c>
      <c r="C184" s="873" t="s">
        <v>258</v>
      </c>
      <c r="D184" s="874"/>
      <c r="E184" s="874"/>
      <c r="F184" s="419"/>
      <c r="G184" s="419"/>
      <c r="H184" s="165">
        <v>0</v>
      </c>
      <c r="I184" s="165">
        <v>0</v>
      </c>
      <c r="J184" s="250">
        <f t="shared" si="46"/>
        <v>0</v>
      </c>
      <c r="K184" s="149"/>
      <c r="L184" s="165">
        <f t="shared" si="40"/>
        <v>0</v>
      </c>
      <c r="M184" s="93"/>
      <c r="N184" s="94"/>
      <c r="O184" s="94"/>
      <c r="P184" s="94"/>
      <c r="Q184" s="94"/>
      <c r="R184" s="97"/>
      <c r="S184" s="94"/>
      <c r="T184" s="632"/>
      <c r="U184" s="678"/>
      <c r="V184" s="97"/>
      <c r="W184" s="98"/>
      <c r="X184" s="731"/>
      <c r="Y184" s="332"/>
    </row>
    <row r="185" spans="1:25" s="18" customFormat="1" ht="15.75" hidden="1" thickBot="1" x14ac:dyDescent="0.3">
      <c r="A185" s="125" t="s">
        <v>259</v>
      </c>
      <c r="B185" s="124" t="s">
        <v>678</v>
      </c>
      <c r="C185" s="913" t="s">
        <v>260</v>
      </c>
      <c r="D185" s="914"/>
      <c r="E185" s="914"/>
      <c r="F185" s="441"/>
      <c r="G185" s="441"/>
      <c r="H185" s="165">
        <v>0</v>
      </c>
      <c r="I185" s="165">
        <v>0</v>
      </c>
      <c r="J185" s="262">
        <f t="shared" si="46"/>
        <v>0</v>
      </c>
      <c r="K185" s="161"/>
      <c r="L185" s="165">
        <f t="shared" si="40"/>
        <v>0</v>
      </c>
      <c r="M185" s="93"/>
      <c r="N185" s="94"/>
      <c r="O185" s="94"/>
      <c r="P185" s="94"/>
      <c r="Q185" s="94"/>
      <c r="R185" s="97"/>
      <c r="S185" s="94"/>
      <c r="T185" s="632"/>
      <c r="U185" s="678"/>
      <c r="V185" s="97"/>
      <c r="W185" s="98"/>
      <c r="X185" s="731"/>
      <c r="Y185" s="332"/>
    </row>
    <row r="186" spans="1:25" ht="15.75" thickBot="1" x14ac:dyDescent="0.3">
      <c r="B186" s="99" t="s">
        <v>261</v>
      </c>
      <c r="C186" s="877" t="s">
        <v>262</v>
      </c>
      <c r="D186" s="878"/>
      <c r="E186" s="878"/>
      <c r="F186" s="410"/>
      <c r="G186" s="410"/>
      <c r="H186" s="163">
        <v>0</v>
      </c>
      <c r="I186" s="163">
        <v>0</v>
      </c>
      <c r="J186" s="252">
        <f>J187+J188+J189+J190</f>
        <v>0</v>
      </c>
      <c r="K186" s="151">
        <f t="shared" ref="K186:X186" si="47">K187+K188+K189+K190</f>
        <v>0</v>
      </c>
      <c r="L186" s="163">
        <f t="shared" si="40"/>
        <v>0</v>
      </c>
      <c r="M186" s="85">
        <f t="shared" si="47"/>
        <v>0</v>
      </c>
      <c r="N186" s="86">
        <f t="shared" si="47"/>
        <v>0</v>
      </c>
      <c r="O186" s="86">
        <f t="shared" si="47"/>
        <v>0</v>
      </c>
      <c r="P186" s="86">
        <f t="shared" si="47"/>
        <v>0</v>
      </c>
      <c r="Q186" s="86">
        <f t="shared" si="47"/>
        <v>0</v>
      </c>
      <c r="R186" s="89">
        <f t="shared" si="47"/>
        <v>0</v>
      </c>
      <c r="S186" s="86">
        <f t="shared" si="47"/>
        <v>0</v>
      </c>
      <c r="T186" s="88">
        <f t="shared" si="47"/>
        <v>0</v>
      </c>
      <c r="U186" s="89">
        <f t="shared" si="47"/>
        <v>0</v>
      </c>
      <c r="V186" s="89">
        <f t="shared" si="47"/>
        <v>0</v>
      </c>
      <c r="W186" s="90">
        <f t="shared" si="47"/>
        <v>0</v>
      </c>
      <c r="X186" s="728">
        <f t="shared" si="47"/>
        <v>0</v>
      </c>
      <c r="Y186" s="329">
        <f>Y187+Y188+Y189+Y190</f>
        <v>0</v>
      </c>
    </row>
    <row r="187" spans="1:25" s="18" customFormat="1" ht="15.75" hidden="1" thickBot="1" x14ac:dyDescent="0.3">
      <c r="A187" s="125" t="s">
        <v>263</v>
      </c>
      <c r="B187" s="271" t="s">
        <v>679</v>
      </c>
      <c r="C187" s="915" t="s">
        <v>264</v>
      </c>
      <c r="D187" s="916"/>
      <c r="E187" s="916"/>
      <c r="F187" s="442"/>
      <c r="G187" s="442"/>
      <c r="H187" s="274">
        <v>0</v>
      </c>
      <c r="I187" s="274">
        <v>0</v>
      </c>
      <c r="J187" s="272">
        <f>SUM(M187:X187)</f>
        <v>0</v>
      </c>
      <c r="K187" s="273"/>
      <c r="L187" s="274">
        <f t="shared" si="40"/>
        <v>0</v>
      </c>
      <c r="M187" s="275"/>
      <c r="N187" s="276"/>
      <c r="O187" s="276"/>
      <c r="P187" s="276"/>
      <c r="Q187" s="276"/>
      <c r="R187" s="277"/>
      <c r="S187" s="276"/>
      <c r="T187" s="632"/>
      <c r="U187" s="678"/>
      <c r="V187" s="277"/>
      <c r="W187" s="279"/>
      <c r="X187" s="737"/>
      <c r="Y187" s="339"/>
    </row>
    <row r="188" spans="1:25" s="18" customFormat="1" ht="15.75" hidden="1" thickBot="1" x14ac:dyDescent="0.3">
      <c r="A188" s="125" t="s">
        <v>265</v>
      </c>
      <c r="B188" s="280" t="s">
        <v>680</v>
      </c>
      <c r="C188" s="909" t="s">
        <v>886</v>
      </c>
      <c r="D188" s="910"/>
      <c r="E188" s="910"/>
      <c r="F188" s="443"/>
      <c r="G188" s="443"/>
      <c r="H188" s="274">
        <v>0</v>
      </c>
      <c r="I188" s="274">
        <v>0</v>
      </c>
      <c r="J188" s="281">
        <f>SUM(M188:X188)</f>
        <v>0</v>
      </c>
      <c r="K188" s="282"/>
      <c r="L188" s="274">
        <f t="shared" si="40"/>
        <v>0</v>
      </c>
      <c r="M188" s="275"/>
      <c r="N188" s="276"/>
      <c r="O188" s="276"/>
      <c r="P188" s="276"/>
      <c r="Q188" s="276"/>
      <c r="R188" s="277"/>
      <c r="S188" s="276"/>
      <c r="T188" s="632"/>
      <c r="U188" s="678"/>
      <c r="V188" s="277"/>
      <c r="W188" s="279"/>
      <c r="X188" s="737"/>
      <c r="Y188" s="339"/>
    </row>
    <row r="189" spans="1:25" s="18" customFormat="1" ht="15.75" hidden="1" thickBot="1" x14ac:dyDescent="0.3">
      <c r="A189" s="125" t="s">
        <v>266</v>
      </c>
      <c r="B189" s="280" t="s">
        <v>681</v>
      </c>
      <c r="C189" s="909" t="s">
        <v>267</v>
      </c>
      <c r="D189" s="910"/>
      <c r="E189" s="910"/>
      <c r="F189" s="443"/>
      <c r="G189" s="443"/>
      <c r="H189" s="274">
        <v>0</v>
      </c>
      <c r="I189" s="274">
        <v>0</v>
      </c>
      <c r="J189" s="281">
        <f>SUM(M189:X189)</f>
        <v>0</v>
      </c>
      <c r="K189" s="282"/>
      <c r="L189" s="274">
        <f t="shared" si="40"/>
        <v>0</v>
      </c>
      <c r="M189" s="275"/>
      <c r="N189" s="276"/>
      <c r="O189" s="276"/>
      <c r="P189" s="276"/>
      <c r="Q189" s="276"/>
      <c r="R189" s="277"/>
      <c r="S189" s="276"/>
      <c r="T189" s="632"/>
      <c r="U189" s="678"/>
      <c r="V189" s="277"/>
      <c r="W189" s="279"/>
      <c r="X189" s="737"/>
      <c r="Y189" s="339"/>
    </row>
    <row r="190" spans="1:25" s="18" customFormat="1" ht="15.75" hidden="1" thickBot="1" x14ac:dyDescent="0.3">
      <c r="A190" s="125" t="s">
        <v>268</v>
      </c>
      <c r="B190" s="283" t="s">
        <v>682</v>
      </c>
      <c r="C190" s="911" t="s">
        <v>366</v>
      </c>
      <c r="D190" s="912"/>
      <c r="E190" s="912"/>
      <c r="F190" s="444"/>
      <c r="G190" s="444"/>
      <c r="H190" s="274">
        <v>0</v>
      </c>
      <c r="I190" s="274">
        <v>0</v>
      </c>
      <c r="J190" s="284">
        <f>SUM(M190:X190)</f>
        <v>0</v>
      </c>
      <c r="K190" s="285"/>
      <c r="L190" s="274">
        <f t="shared" si="40"/>
        <v>0</v>
      </c>
      <c r="M190" s="275"/>
      <c r="N190" s="276"/>
      <c r="O190" s="276"/>
      <c r="P190" s="276"/>
      <c r="Q190" s="276"/>
      <c r="R190" s="277"/>
      <c r="S190" s="276"/>
      <c r="T190" s="632"/>
      <c r="U190" s="678"/>
      <c r="V190" s="277"/>
      <c r="W190" s="279"/>
      <c r="X190" s="737"/>
      <c r="Y190" s="339"/>
    </row>
    <row r="191" spans="1:25" ht="15.75" thickBot="1" x14ac:dyDescent="0.3">
      <c r="B191" s="99" t="s">
        <v>269</v>
      </c>
      <c r="C191" s="877" t="s">
        <v>270</v>
      </c>
      <c r="D191" s="878"/>
      <c r="E191" s="878"/>
      <c r="F191" s="410"/>
      <c r="G191" s="410"/>
      <c r="H191" s="163">
        <v>0</v>
      </c>
      <c r="I191" s="163">
        <v>0</v>
      </c>
      <c r="J191" s="252">
        <f>J192+J193+J204+J215+J226+J229+J241+J242+J243</f>
        <v>0</v>
      </c>
      <c r="K191" s="151">
        <f t="shared" ref="K191:X191" si="48">K192+K193+K204+K215+K226+K229+K241+K242+K243</f>
        <v>0</v>
      </c>
      <c r="L191" s="163">
        <f t="shared" si="40"/>
        <v>0</v>
      </c>
      <c r="M191" s="85">
        <f t="shared" si="48"/>
        <v>0</v>
      </c>
      <c r="N191" s="86">
        <f t="shared" si="48"/>
        <v>0</v>
      </c>
      <c r="O191" s="86">
        <f t="shared" si="48"/>
        <v>0</v>
      </c>
      <c r="P191" s="86">
        <f t="shared" si="48"/>
        <v>0</v>
      </c>
      <c r="Q191" s="86">
        <f t="shared" si="48"/>
        <v>0</v>
      </c>
      <c r="R191" s="89">
        <f t="shared" si="48"/>
        <v>0</v>
      </c>
      <c r="S191" s="86">
        <f t="shared" si="48"/>
        <v>0</v>
      </c>
      <c r="T191" s="88">
        <f t="shared" si="48"/>
        <v>0</v>
      </c>
      <c r="U191" s="89">
        <f t="shared" si="48"/>
        <v>0</v>
      </c>
      <c r="V191" s="89">
        <f t="shared" si="48"/>
        <v>0</v>
      </c>
      <c r="W191" s="90">
        <f t="shared" si="48"/>
        <v>0</v>
      </c>
      <c r="X191" s="728">
        <f t="shared" si="48"/>
        <v>0</v>
      </c>
      <c r="Y191" s="329">
        <f>Y192+Y193+Y204+Y215+Y226+Y229+Y241+Y242+Y243</f>
        <v>0</v>
      </c>
    </row>
    <row r="192" spans="1:25" s="18" customFormat="1" ht="25.5" hidden="1" customHeight="1" x14ac:dyDescent="0.25">
      <c r="A192" s="125" t="s">
        <v>271</v>
      </c>
      <c r="B192" s="91" t="s">
        <v>683</v>
      </c>
      <c r="C192" s="848" t="s">
        <v>367</v>
      </c>
      <c r="D192" s="849"/>
      <c r="E192" s="849"/>
      <c r="F192" s="445"/>
      <c r="G192" s="445"/>
      <c r="H192" s="165">
        <v>0</v>
      </c>
      <c r="I192" s="165">
        <v>0</v>
      </c>
      <c r="J192" s="263">
        <f>SUM(M192:X192)</f>
        <v>0</v>
      </c>
      <c r="K192" s="162"/>
      <c r="L192" s="165">
        <f t="shared" si="40"/>
        <v>0</v>
      </c>
      <c r="M192" s="93"/>
      <c r="N192" s="94"/>
      <c r="O192" s="94"/>
      <c r="P192" s="94"/>
      <c r="Q192" s="94"/>
      <c r="R192" s="97"/>
      <c r="S192" s="94"/>
      <c r="T192" s="632"/>
      <c r="U192" s="678"/>
      <c r="V192" s="97"/>
      <c r="W192" s="98"/>
      <c r="X192" s="731"/>
      <c r="Y192" s="332"/>
    </row>
    <row r="193" spans="1:25" s="18" customFormat="1" ht="16.350000000000001" hidden="1" customHeight="1" x14ac:dyDescent="0.25">
      <c r="A193" s="125" t="s">
        <v>272</v>
      </c>
      <c r="B193" s="91" t="s">
        <v>684</v>
      </c>
      <c r="C193" s="907" t="s">
        <v>812</v>
      </c>
      <c r="D193" s="908"/>
      <c r="E193" s="908"/>
      <c r="F193" s="445"/>
      <c r="G193" s="445"/>
      <c r="H193" s="165">
        <v>0</v>
      </c>
      <c r="I193" s="165">
        <v>0</v>
      </c>
      <c r="J193" s="263">
        <f>J194+J195+J196+J197+J198+J199+J200+J201+J202+J203</f>
        <v>0</v>
      </c>
      <c r="K193" s="162">
        <f t="shared" ref="K193:X193" si="49">K194+K195+K196+K197+K198+K199+K200+K201+K202+K203</f>
        <v>0</v>
      </c>
      <c r="L193" s="165">
        <f t="shared" si="40"/>
        <v>0</v>
      </c>
      <c r="M193" s="93">
        <f t="shared" si="49"/>
        <v>0</v>
      </c>
      <c r="N193" s="94">
        <f t="shared" si="49"/>
        <v>0</v>
      </c>
      <c r="O193" s="94">
        <f t="shared" si="49"/>
        <v>0</v>
      </c>
      <c r="P193" s="94">
        <f t="shared" si="49"/>
        <v>0</v>
      </c>
      <c r="Q193" s="94">
        <f t="shared" si="49"/>
        <v>0</v>
      </c>
      <c r="R193" s="97">
        <f t="shared" si="49"/>
        <v>0</v>
      </c>
      <c r="S193" s="94">
        <f t="shared" si="49"/>
        <v>0</v>
      </c>
      <c r="T193" s="632">
        <f t="shared" si="49"/>
        <v>0</v>
      </c>
      <c r="U193" s="678">
        <f t="shared" si="49"/>
        <v>0</v>
      </c>
      <c r="V193" s="97">
        <f t="shared" si="49"/>
        <v>0</v>
      </c>
      <c r="W193" s="98">
        <f t="shared" si="49"/>
        <v>0</v>
      </c>
      <c r="X193" s="731">
        <f t="shared" si="49"/>
        <v>0</v>
      </c>
      <c r="Y193" s="332">
        <f>Y194+Y195+Y196+Y197+Y198+Y199+Y200+Y201+Y202+Y203</f>
        <v>0</v>
      </c>
    </row>
    <row r="194" spans="1:25" ht="15.75" hidden="1" thickBot="1" x14ac:dyDescent="0.3">
      <c r="B194" s="55"/>
      <c r="C194" s="2"/>
      <c r="D194" s="850" t="s">
        <v>813</v>
      </c>
      <c r="E194" s="850"/>
      <c r="F194" s="418"/>
      <c r="G194" s="418"/>
      <c r="H194" s="166">
        <v>0</v>
      </c>
      <c r="I194" s="166">
        <v>0</v>
      </c>
      <c r="J194" s="249">
        <f t="shared" ref="J194:J203" si="50">SUM(M194:X194)</f>
        <v>0</v>
      </c>
      <c r="K194" s="148"/>
      <c r="L194" s="166">
        <f t="shared" si="40"/>
        <v>0</v>
      </c>
      <c r="M194" s="74"/>
      <c r="N194" s="1"/>
      <c r="O194" s="1"/>
      <c r="P194" s="1"/>
      <c r="Q194" s="1"/>
      <c r="R194" s="80"/>
      <c r="S194" s="1"/>
      <c r="T194" s="633"/>
      <c r="U194" s="679"/>
      <c r="V194" s="80"/>
      <c r="W194" s="44"/>
      <c r="X194" s="718"/>
      <c r="Y194" s="334"/>
    </row>
    <row r="195" spans="1:25" ht="15.75" hidden="1" thickBot="1" x14ac:dyDescent="0.3">
      <c r="B195" s="55"/>
      <c r="C195" s="2"/>
      <c r="D195" s="850" t="s">
        <v>814</v>
      </c>
      <c r="E195" s="850"/>
      <c r="F195" s="418"/>
      <c r="G195" s="418"/>
      <c r="H195" s="166">
        <v>0</v>
      </c>
      <c r="I195" s="166">
        <v>0</v>
      </c>
      <c r="J195" s="249">
        <f t="shared" si="50"/>
        <v>0</v>
      </c>
      <c r="K195" s="148"/>
      <c r="L195" s="166">
        <f t="shared" si="40"/>
        <v>0</v>
      </c>
      <c r="M195" s="74"/>
      <c r="N195" s="1"/>
      <c r="O195" s="1"/>
      <c r="P195" s="1"/>
      <c r="Q195" s="1"/>
      <c r="R195" s="80"/>
      <c r="S195" s="1"/>
      <c r="T195" s="633"/>
      <c r="U195" s="679"/>
      <c r="V195" s="80"/>
      <c r="W195" s="44"/>
      <c r="X195" s="718"/>
      <c r="Y195" s="334"/>
    </row>
    <row r="196" spans="1:25" ht="15.75" hidden="1" thickBot="1" x14ac:dyDescent="0.3">
      <c r="B196" s="55"/>
      <c r="C196" s="2"/>
      <c r="D196" s="850" t="s">
        <v>545</v>
      </c>
      <c r="E196" s="850"/>
      <c r="F196" s="418"/>
      <c r="G196" s="418"/>
      <c r="H196" s="166">
        <v>0</v>
      </c>
      <c r="I196" s="166">
        <v>0</v>
      </c>
      <c r="J196" s="249">
        <f t="shared" si="50"/>
        <v>0</v>
      </c>
      <c r="K196" s="148"/>
      <c r="L196" s="166">
        <f t="shared" si="40"/>
        <v>0</v>
      </c>
      <c r="M196" s="74"/>
      <c r="N196" s="1"/>
      <c r="O196" s="1"/>
      <c r="P196" s="1"/>
      <c r="Q196" s="1"/>
      <c r="R196" s="80"/>
      <c r="S196" s="1"/>
      <c r="T196" s="633"/>
      <c r="U196" s="679"/>
      <c r="V196" s="80"/>
      <c r="W196" s="44"/>
      <c r="X196" s="718"/>
      <c r="Y196" s="334"/>
    </row>
    <row r="197" spans="1:25" ht="25.5" hidden="1" customHeight="1" x14ac:dyDescent="0.25">
      <c r="B197" s="55"/>
      <c r="C197" s="2"/>
      <c r="D197" s="851" t="s">
        <v>548</v>
      </c>
      <c r="E197" s="851"/>
      <c r="F197" s="424"/>
      <c r="G197" s="424"/>
      <c r="H197" s="166">
        <v>0</v>
      </c>
      <c r="I197" s="166">
        <v>0</v>
      </c>
      <c r="J197" s="259">
        <f t="shared" si="50"/>
        <v>0</v>
      </c>
      <c r="K197" s="158"/>
      <c r="L197" s="166">
        <f t="shared" si="40"/>
        <v>0</v>
      </c>
      <c r="M197" s="74"/>
      <c r="N197" s="1"/>
      <c r="O197" s="1"/>
      <c r="P197" s="1"/>
      <c r="Q197" s="1"/>
      <c r="R197" s="80"/>
      <c r="S197" s="1"/>
      <c r="T197" s="633"/>
      <c r="U197" s="679"/>
      <c r="V197" s="80"/>
      <c r="W197" s="44"/>
      <c r="X197" s="718"/>
      <c r="Y197" s="334"/>
    </row>
    <row r="198" spans="1:25" ht="15.75" hidden="1" thickBot="1" x14ac:dyDescent="0.3">
      <c r="B198" s="55"/>
      <c r="C198" s="2"/>
      <c r="D198" s="850" t="s">
        <v>550</v>
      </c>
      <c r="E198" s="850"/>
      <c r="F198" s="418"/>
      <c r="G198" s="418"/>
      <c r="H198" s="166">
        <v>0</v>
      </c>
      <c r="I198" s="166">
        <v>0</v>
      </c>
      <c r="J198" s="249">
        <f t="shared" si="50"/>
        <v>0</v>
      </c>
      <c r="K198" s="148"/>
      <c r="L198" s="166">
        <f t="shared" si="40"/>
        <v>0</v>
      </c>
      <c r="M198" s="74"/>
      <c r="N198" s="1"/>
      <c r="O198" s="1"/>
      <c r="P198" s="1"/>
      <c r="Q198" s="1"/>
      <c r="R198" s="80"/>
      <c r="S198" s="1"/>
      <c r="T198" s="633"/>
      <c r="U198" s="679"/>
      <c r="V198" s="80"/>
      <c r="W198" s="44"/>
      <c r="X198" s="718"/>
      <c r="Y198" s="334"/>
    </row>
    <row r="199" spans="1:25" ht="15.75" hidden="1" thickBot="1" x14ac:dyDescent="0.3">
      <c r="B199" s="55"/>
      <c r="C199" s="2"/>
      <c r="D199" s="850" t="s">
        <v>551</v>
      </c>
      <c r="E199" s="850"/>
      <c r="F199" s="418"/>
      <c r="G199" s="418"/>
      <c r="H199" s="166">
        <v>0</v>
      </c>
      <c r="I199" s="166">
        <v>0</v>
      </c>
      <c r="J199" s="249">
        <f t="shared" si="50"/>
        <v>0</v>
      </c>
      <c r="K199" s="148"/>
      <c r="L199" s="166">
        <f t="shared" si="40"/>
        <v>0</v>
      </c>
      <c r="M199" s="74"/>
      <c r="N199" s="1"/>
      <c r="O199" s="1"/>
      <c r="P199" s="1"/>
      <c r="Q199" s="1"/>
      <c r="R199" s="80"/>
      <c r="S199" s="1"/>
      <c r="T199" s="633"/>
      <c r="U199" s="679"/>
      <c r="V199" s="80"/>
      <c r="W199" s="44"/>
      <c r="X199" s="718"/>
      <c r="Y199" s="334"/>
    </row>
    <row r="200" spans="1:25" ht="25.5" hidden="1" customHeight="1" x14ac:dyDescent="0.25">
      <c r="B200" s="55"/>
      <c r="C200" s="2"/>
      <c r="D200" s="851" t="s">
        <v>555</v>
      </c>
      <c r="E200" s="851"/>
      <c r="F200" s="424"/>
      <c r="G200" s="424"/>
      <c r="H200" s="166">
        <v>0</v>
      </c>
      <c r="I200" s="166">
        <v>0</v>
      </c>
      <c r="J200" s="259">
        <f t="shared" si="50"/>
        <v>0</v>
      </c>
      <c r="K200" s="158"/>
      <c r="L200" s="166">
        <f t="shared" si="40"/>
        <v>0</v>
      </c>
      <c r="M200" s="74"/>
      <c r="N200" s="1"/>
      <c r="O200" s="1"/>
      <c r="P200" s="1"/>
      <c r="Q200" s="1"/>
      <c r="R200" s="80"/>
      <c r="S200" s="1"/>
      <c r="T200" s="633"/>
      <c r="U200" s="679"/>
      <c r="V200" s="80"/>
      <c r="W200" s="44"/>
      <c r="X200" s="718"/>
      <c r="Y200" s="334"/>
    </row>
    <row r="201" spans="1:25" ht="25.5" hidden="1" customHeight="1" x14ac:dyDescent="0.25">
      <c r="B201" s="55"/>
      <c r="C201" s="2"/>
      <c r="D201" s="851" t="s">
        <v>558</v>
      </c>
      <c r="E201" s="851"/>
      <c r="F201" s="424"/>
      <c r="G201" s="424"/>
      <c r="H201" s="166">
        <v>0</v>
      </c>
      <c r="I201" s="166">
        <v>0</v>
      </c>
      <c r="J201" s="259">
        <f t="shared" si="50"/>
        <v>0</v>
      </c>
      <c r="K201" s="158"/>
      <c r="L201" s="166">
        <f t="shared" si="40"/>
        <v>0</v>
      </c>
      <c r="M201" s="74"/>
      <c r="N201" s="1"/>
      <c r="O201" s="1"/>
      <c r="P201" s="1"/>
      <c r="Q201" s="1"/>
      <c r="R201" s="80"/>
      <c r="S201" s="1"/>
      <c r="T201" s="633"/>
      <c r="U201" s="679"/>
      <c r="V201" s="80"/>
      <c r="W201" s="44"/>
      <c r="X201" s="718"/>
      <c r="Y201" s="334"/>
    </row>
    <row r="202" spans="1:25" ht="25.5" hidden="1" customHeight="1" x14ac:dyDescent="0.25">
      <c r="B202" s="55"/>
      <c r="C202" s="2"/>
      <c r="D202" s="851" t="s">
        <v>560</v>
      </c>
      <c r="E202" s="851"/>
      <c r="F202" s="424"/>
      <c r="G202" s="424"/>
      <c r="H202" s="166">
        <v>0</v>
      </c>
      <c r="I202" s="166">
        <v>0</v>
      </c>
      <c r="J202" s="259">
        <f t="shared" si="50"/>
        <v>0</v>
      </c>
      <c r="K202" s="158"/>
      <c r="L202" s="166">
        <f t="shared" si="40"/>
        <v>0</v>
      </c>
      <c r="M202" s="74"/>
      <c r="N202" s="1"/>
      <c r="O202" s="1"/>
      <c r="P202" s="1"/>
      <c r="Q202" s="1"/>
      <c r="R202" s="80"/>
      <c r="S202" s="1"/>
      <c r="T202" s="633"/>
      <c r="U202" s="679"/>
      <c r="V202" s="80"/>
      <c r="W202" s="44"/>
      <c r="X202" s="718"/>
      <c r="Y202" s="334"/>
    </row>
    <row r="203" spans="1:25" ht="25.5" hidden="1" customHeight="1" x14ac:dyDescent="0.25">
      <c r="B203" s="55"/>
      <c r="C203" s="2"/>
      <c r="D203" s="851" t="s">
        <v>563</v>
      </c>
      <c r="E203" s="851"/>
      <c r="F203" s="424"/>
      <c r="G203" s="424"/>
      <c r="H203" s="166">
        <v>0</v>
      </c>
      <c r="I203" s="166">
        <v>0</v>
      </c>
      <c r="J203" s="259">
        <f t="shared" si="50"/>
        <v>0</v>
      </c>
      <c r="K203" s="158"/>
      <c r="L203" s="166">
        <f t="shared" si="40"/>
        <v>0</v>
      </c>
      <c r="M203" s="74"/>
      <c r="N203" s="1"/>
      <c r="O203" s="1"/>
      <c r="P203" s="1"/>
      <c r="Q203" s="1"/>
      <c r="R203" s="80"/>
      <c r="S203" s="1"/>
      <c r="T203" s="633"/>
      <c r="U203" s="679"/>
      <c r="V203" s="80"/>
      <c r="W203" s="44"/>
      <c r="X203" s="718"/>
      <c r="Y203" s="334"/>
    </row>
    <row r="204" spans="1:25" s="18" customFormat="1" ht="25.5" hidden="1" customHeight="1" x14ac:dyDescent="0.25">
      <c r="A204" s="128" t="s">
        <v>273</v>
      </c>
      <c r="B204" s="91" t="s">
        <v>685</v>
      </c>
      <c r="C204" s="907" t="s">
        <v>606</v>
      </c>
      <c r="D204" s="908"/>
      <c r="E204" s="908"/>
      <c r="F204" s="445"/>
      <c r="G204" s="445"/>
      <c r="H204" s="165">
        <v>0</v>
      </c>
      <c r="I204" s="165">
        <v>0</v>
      </c>
      <c r="J204" s="263">
        <f>J205+J206+J207+J208+J209+J210+J211+J212+J213+J214</f>
        <v>0</v>
      </c>
      <c r="K204" s="162">
        <f t="shared" ref="K204:X204" si="51">K205+K206+K207+K208+K209+K210+K211+K212+K213+K214</f>
        <v>0</v>
      </c>
      <c r="L204" s="165">
        <f t="shared" si="40"/>
        <v>0</v>
      </c>
      <c r="M204" s="93">
        <f t="shared" si="51"/>
        <v>0</v>
      </c>
      <c r="N204" s="94">
        <f t="shared" si="51"/>
        <v>0</v>
      </c>
      <c r="O204" s="94">
        <f t="shared" si="51"/>
        <v>0</v>
      </c>
      <c r="P204" s="94">
        <f t="shared" si="51"/>
        <v>0</v>
      </c>
      <c r="Q204" s="94">
        <f t="shared" si="51"/>
        <v>0</v>
      </c>
      <c r="R204" s="97">
        <f t="shared" si="51"/>
        <v>0</v>
      </c>
      <c r="S204" s="94">
        <f t="shared" si="51"/>
        <v>0</v>
      </c>
      <c r="T204" s="632">
        <f t="shared" si="51"/>
        <v>0</v>
      </c>
      <c r="U204" s="678">
        <f t="shared" si="51"/>
        <v>0</v>
      </c>
      <c r="V204" s="97">
        <f t="shared" si="51"/>
        <v>0</v>
      </c>
      <c r="W204" s="98">
        <f t="shared" si="51"/>
        <v>0</v>
      </c>
      <c r="X204" s="731">
        <f t="shared" si="51"/>
        <v>0</v>
      </c>
      <c r="Y204" s="332">
        <f>Y205+Y206+Y207+Y208+Y209+Y210+Y211+Y212+Y213+Y214</f>
        <v>0</v>
      </c>
    </row>
    <row r="205" spans="1:25" ht="15.75" hidden="1" thickBot="1" x14ac:dyDescent="0.3">
      <c r="B205" s="55"/>
      <c r="C205" s="2"/>
      <c r="D205" s="850" t="s">
        <v>815</v>
      </c>
      <c r="E205" s="850"/>
      <c r="F205" s="418"/>
      <c r="G205" s="418"/>
      <c r="H205" s="166">
        <v>0</v>
      </c>
      <c r="I205" s="166">
        <v>0</v>
      </c>
      <c r="J205" s="249">
        <f t="shared" ref="J205:J214" si="52">SUM(M205:X205)</f>
        <v>0</v>
      </c>
      <c r="K205" s="148"/>
      <c r="L205" s="166">
        <f t="shared" si="40"/>
        <v>0</v>
      </c>
      <c r="M205" s="74"/>
      <c r="N205" s="1"/>
      <c r="O205" s="1"/>
      <c r="P205" s="1"/>
      <c r="Q205" s="1"/>
      <c r="R205" s="80"/>
      <c r="S205" s="1"/>
      <c r="T205" s="633"/>
      <c r="U205" s="679"/>
      <c r="V205" s="80"/>
      <c r="W205" s="44"/>
      <c r="X205" s="718"/>
      <c r="Y205" s="334"/>
    </row>
    <row r="206" spans="1:25" ht="15.75" hidden="1" thickBot="1" x14ac:dyDescent="0.3">
      <c r="B206" s="55"/>
      <c r="C206" s="2"/>
      <c r="D206" s="850" t="s">
        <v>816</v>
      </c>
      <c r="E206" s="850"/>
      <c r="F206" s="418"/>
      <c r="G206" s="418"/>
      <c r="H206" s="166">
        <v>0</v>
      </c>
      <c r="I206" s="166">
        <v>0</v>
      </c>
      <c r="J206" s="249">
        <f t="shared" si="52"/>
        <v>0</v>
      </c>
      <c r="K206" s="148"/>
      <c r="L206" s="166">
        <f t="shared" si="40"/>
        <v>0</v>
      </c>
      <c r="M206" s="74"/>
      <c r="N206" s="1"/>
      <c r="O206" s="1"/>
      <c r="P206" s="1"/>
      <c r="Q206" s="1"/>
      <c r="R206" s="80"/>
      <c r="S206" s="1"/>
      <c r="T206" s="633"/>
      <c r="U206" s="679"/>
      <c r="V206" s="80"/>
      <c r="W206" s="44"/>
      <c r="X206" s="718"/>
      <c r="Y206" s="334"/>
    </row>
    <row r="207" spans="1:25" ht="15.75" hidden="1" thickBot="1" x14ac:dyDescent="0.3">
      <c r="B207" s="55"/>
      <c r="C207" s="2"/>
      <c r="D207" s="850" t="s">
        <v>546</v>
      </c>
      <c r="E207" s="850"/>
      <c r="F207" s="418"/>
      <c r="G207" s="418"/>
      <c r="H207" s="166">
        <v>0</v>
      </c>
      <c r="I207" s="166">
        <v>0</v>
      </c>
      <c r="J207" s="249">
        <f t="shared" si="52"/>
        <v>0</v>
      </c>
      <c r="K207" s="148"/>
      <c r="L207" s="166">
        <f t="shared" si="40"/>
        <v>0</v>
      </c>
      <c r="M207" s="74"/>
      <c r="N207" s="1"/>
      <c r="O207" s="1"/>
      <c r="P207" s="1"/>
      <c r="Q207" s="1"/>
      <c r="R207" s="80"/>
      <c r="S207" s="1"/>
      <c r="T207" s="633"/>
      <c r="U207" s="679"/>
      <c r="V207" s="80"/>
      <c r="W207" s="44"/>
      <c r="X207" s="718"/>
      <c r="Y207" s="334"/>
    </row>
    <row r="208" spans="1:25" ht="25.5" hidden="1" customHeight="1" x14ac:dyDescent="0.25">
      <c r="B208" s="55"/>
      <c r="C208" s="2"/>
      <c r="D208" s="851" t="s">
        <v>549</v>
      </c>
      <c r="E208" s="851"/>
      <c r="F208" s="424"/>
      <c r="G208" s="424"/>
      <c r="H208" s="166">
        <v>0</v>
      </c>
      <c r="I208" s="166">
        <v>0</v>
      </c>
      <c r="J208" s="259">
        <f t="shared" si="52"/>
        <v>0</v>
      </c>
      <c r="K208" s="158"/>
      <c r="L208" s="166">
        <f t="shared" si="40"/>
        <v>0</v>
      </c>
      <c r="M208" s="74"/>
      <c r="N208" s="1"/>
      <c r="O208" s="1"/>
      <c r="P208" s="1"/>
      <c r="Q208" s="1"/>
      <c r="R208" s="80"/>
      <c r="S208" s="1"/>
      <c r="T208" s="633"/>
      <c r="U208" s="679"/>
      <c r="V208" s="80"/>
      <c r="W208" s="44"/>
      <c r="X208" s="718"/>
      <c r="Y208" s="334"/>
    </row>
    <row r="209" spans="1:25" ht="15.75" hidden="1" thickBot="1" x14ac:dyDescent="0.3">
      <c r="B209" s="55"/>
      <c r="C209" s="2"/>
      <c r="D209" s="850" t="s">
        <v>552</v>
      </c>
      <c r="E209" s="850"/>
      <c r="F209" s="418"/>
      <c r="G209" s="418"/>
      <c r="H209" s="166">
        <v>0</v>
      </c>
      <c r="I209" s="166">
        <v>0</v>
      </c>
      <c r="J209" s="249">
        <f t="shared" si="52"/>
        <v>0</v>
      </c>
      <c r="K209" s="148"/>
      <c r="L209" s="166">
        <f t="shared" si="40"/>
        <v>0</v>
      </c>
      <c r="M209" s="74"/>
      <c r="N209" s="1"/>
      <c r="O209" s="1"/>
      <c r="P209" s="1"/>
      <c r="Q209" s="1"/>
      <c r="R209" s="80"/>
      <c r="S209" s="1"/>
      <c r="T209" s="633"/>
      <c r="U209" s="679"/>
      <c r="V209" s="80"/>
      <c r="W209" s="44"/>
      <c r="X209" s="718"/>
      <c r="Y209" s="334"/>
    </row>
    <row r="210" spans="1:25" ht="15.75" hidden="1" thickBot="1" x14ac:dyDescent="0.3">
      <c r="B210" s="55"/>
      <c r="C210" s="2"/>
      <c r="D210" s="850" t="s">
        <v>817</v>
      </c>
      <c r="E210" s="850"/>
      <c r="F210" s="418"/>
      <c r="G210" s="418"/>
      <c r="H210" s="166">
        <v>0</v>
      </c>
      <c r="I210" s="166">
        <v>0</v>
      </c>
      <c r="J210" s="249">
        <f t="shared" si="52"/>
        <v>0</v>
      </c>
      <c r="K210" s="148"/>
      <c r="L210" s="166">
        <f t="shared" si="40"/>
        <v>0</v>
      </c>
      <c r="M210" s="74"/>
      <c r="N210" s="1"/>
      <c r="O210" s="1"/>
      <c r="P210" s="1"/>
      <c r="Q210" s="1"/>
      <c r="R210" s="80"/>
      <c r="S210" s="1"/>
      <c r="T210" s="633"/>
      <c r="U210" s="679"/>
      <c r="V210" s="80"/>
      <c r="W210" s="44"/>
      <c r="X210" s="718"/>
      <c r="Y210" s="334"/>
    </row>
    <row r="211" spans="1:25" ht="25.5" hidden="1" customHeight="1" x14ac:dyDescent="0.25">
      <c r="B211" s="55"/>
      <c r="C211" s="2"/>
      <c r="D211" s="851" t="s">
        <v>556</v>
      </c>
      <c r="E211" s="851"/>
      <c r="F211" s="424"/>
      <c r="G211" s="424"/>
      <c r="H211" s="166">
        <v>0</v>
      </c>
      <c r="I211" s="166">
        <v>0</v>
      </c>
      <c r="J211" s="259">
        <f t="shared" si="52"/>
        <v>0</v>
      </c>
      <c r="K211" s="158"/>
      <c r="L211" s="166">
        <f t="shared" si="40"/>
        <v>0</v>
      </c>
      <c r="M211" s="74"/>
      <c r="N211" s="1"/>
      <c r="O211" s="1"/>
      <c r="P211" s="1"/>
      <c r="Q211" s="1"/>
      <c r="R211" s="80"/>
      <c r="S211" s="1"/>
      <c r="T211" s="633"/>
      <c r="U211" s="679"/>
      <c r="V211" s="80"/>
      <c r="W211" s="44"/>
      <c r="X211" s="718"/>
      <c r="Y211" s="334"/>
    </row>
    <row r="212" spans="1:25" ht="25.5" hidden="1" customHeight="1" x14ac:dyDescent="0.25">
      <c r="B212" s="55"/>
      <c r="C212" s="2"/>
      <c r="D212" s="851" t="s">
        <v>559</v>
      </c>
      <c r="E212" s="851"/>
      <c r="F212" s="424"/>
      <c r="G212" s="424"/>
      <c r="H212" s="166">
        <v>0</v>
      </c>
      <c r="I212" s="166">
        <v>0</v>
      </c>
      <c r="J212" s="259">
        <f t="shared" si="52"/>
        <v>0</v>
      </c>
      <c r="K212" s="158"/>
      <c r="L212" s="166">
        <f t="shared" si="40"/>
        <v>0</v>
      </c>
      <c r="M212" s="74"/>
      <c r="N212" s="1"/>
      <c r="O212" s="1"/>
      <c r="P212" s="1"/>
      <c r="Q212" s="1"/>
      <c r="R212" s="80"/>
      <c r="S212" s="1"/>
      <c r="T212" s="633"/>
      <c r="U212" s="679"/>
      <c r="V212" s="80"/>
      <c r="W212" s="44"/>
      <c r="X212" s="718"/>
      <c r="Y212" s="334"/>
    </row>
    <row r="213" spans="1:25" ht="25.5" hidden="1" customHeight="1" x14ac:dyDescent="0.25">
      <c r="B213" s="55"/>
      <c r="C213" s="2"/>
      <c r="D213" s="851" t="s">
        <v>561</v>
      </c>
      <c r="E213" s="851"/>
      <c r="F213" s="424"/>
      <c r="G213" s="424"/>
      <c r="H213" s="166">
        <v>0</v>
      </c>
      <c r="I213" s="166">
        <v>0</v>
      </c>
      <c r="J213" s="259">
        <f t="shared" si="52"/>
        <v>0</v>
      </c>
      <c r="K213" s="158"/>
      <c r="L213" s="166">
        <f t="shared" si="40"/>
        <v>0</v>
      </c>
      <c r="M213" s="74"/>
      <c r="N213" s="1"/>
      <c r="O213" s="1"/>
      <c r="P213" s="1"/>
      <c r="Q213" s="1"/>
      <c r="R213" s="80"/>
      <c r="S213" s="1"/>
      <c r="T213" s="633"/>
      <c r="U213" s="679"/>
      <c r="V213" s="80"/>
      <c r="W213" s="44"/>
      <c r="X213" s="718"/>
      <c r="Y213" s="334"/>
    </row>
    <row r="214" spans="1:25" ht="25.5" hidden="1" customHeight="1" x14ac:dyDescent="0.25">
      <c r="B214" s="55"/>
      <c r="C214" s="2"/>
      <c r="D214" s="851" t="s">
        <v>564</v>
      </c>
      <c r="E214" s="851"/>
      <c r="F214" s="424"/>
      <c r="G214" s="424"/>
      <c r="H214" s="166">
        <v>0</v>
      </c>
      <c r="I214" s="166">
        <v>0</v>
      </c>
      <c r="J214" s="259">
        <f t="shared" si="52"/>
        <v>0</v>
      </c>
      <c r="K214" s="158"/>
      <c r="L214" s="166">
        <f t="shared" si="40"/>
        <v>0</v>
      </c>
      <c r="M214" s="74"/>
      <c r="N214" s="1"/>
      <c r="O214" s="1"/>
      <c r="P214" s="1"/>
      <c r="Q214" s="1"/>
      <c r="R214" s="80"/>
      <c r="S214" s="1"/>
      <c r="T214" s="633"/>
      <c r="U214" s="679"/>
      <c r="V214" s="80"/>
      <c r="W214" s="44"/>
      <c r="X214" s="718"/>
      <c r="Y214" s="334"/>
    </row>
    <row r="215" spans="1:25" s="18" customFormat="1" ht="15.75" hidden="1" thickBot="1" x14ac:dyDescent="0.3">
      <c r="A215" s="125" t="s">
        <v>274</v>
      </c>
      <c r="B215" s="91" t="s">
        <v>686</v>
      </c>
      <c r="C215" s="873" t="s">
        <v>275</v>
      </c>
      <c r="D215" s="874"/>
      <c r="E215" s="874"/>
      <c r="F215" s="419"/>
      <c r="G215" s="419"/>
      <c r="H215" s="165">
        <v>0</v>
      </c>
      <c r="I215" s="165">
        <v>0</v>
      </c>
      <c r="J215" s="250">
        <f>J216+J217+J218+J219+J220+J221+J222+J223+J224+J225</f>
        <v>0</v>
      </c>
      <c r="K215" s="149">
        <f t="shared" ref="K215:X215" si="53">K216+K217+K218+K219+K220+K221+K222+K223+K224+K225</f>
        <v>0</v>
      </c>
      <c r="L215" s="165">
        <f t="shared" si="40"/>
        <v>0</v>
      </c>
      <c r="M215" s="93">
        <f t="shared" si="53"/>
        <v>0</v>
      </c>
      <c r="N215" s="94">
        <f t="shared" si="53"/>
        <v>0</v>
      </c>
      <c r="O215" s="94">
        <f t="shared" si="53"/>
        <v>0</v>
      </c>
      <c r="P215" s="94">
        <f t="shared" si="53"/>
        <v>0</v>
      </c>
      <c r="Q215" s="94">
        <f t="shared" si="53"/>
        <v>0</v>
      </c>
      <c r="R215" s="97">
        <f t="shared" si="53"/>
        <v>0</v>
      </c>
      <c r="S215" s="94">
        <f t="shared" si="53"/>
        <v>0</v>
      </c>
      <c r="T215" s="632">
        <f t="shared" si="53"/>
        <v>0</v>
      </c>
      <c r="U215" s="678">
        <f t="shared" si="53"/>
        <v>0</v>
      </c>
      <c r="V215" s="97">
        <f t="shared" si="53"/>
        <v>0</v>
      </c>
      <c r="W215" s="98">
        <f t="shared" si="53"/>
        <v>0</v>
      </c>
      <c r="X215" s="731">
        <f t="shared" si="53"/>
        <v>0</v>
      </c>
      <c r="Y215" s="332">
        <f>Y216+Y217+Y218+Y219+Y220+Y221+Y222+Y223+Y224+Y225</f>
        <v>0</v>
      </c>
    </row>
    <row r="216" spans="1:25" ht="15.75" hidden="1" thickBot="1" x14ac:dyDescent="0.3">
      <c r="B216" s="55"/>
      <c r="C216" s="2"/>
      <c r="D216" s="850" t="s">
        <v>371</v>
      </c>
      <c r="E216" s="850"/>
      <c r="F216" s="418"/>
      <c r="G216" s="418"/>
      <c r="H216" s="166">
        <v>0</v>
      </c>
      <c r="I216" s="166">
        <v>0</v>
      </c>
      <c r="J216" s="249">
        <f t="shared" ref="J216:J225" si="54">SUM(M216:X216)</f>
        <v>0</v>
      </c>
      <c r="K216" s="148"/>
      <c r="L216" s="166">
        <f t="shared" si="40"/>
        <v>0</v>
      </c>
      <c r="M216" s="74"/>
      <c r="N216" s="1"/>
      <c r="O216" s="1"/>
      <c r="P216" s="1"/>
      <c r="Q216" s="1"/>
      <c r="R216" s="80"/>
      <c r="S216" s="1"/>
      <c r="T216" s="633"/>
      <c r="U216" s="679"/>
      <c r="V216" s="80"/>
      <c r="W216" s="44"/>
      <c r="X216" s="718"/>
      <c r="Y216" s="334"/>
    </row>
    <row r="217" spans="1:25" ht="15.75" hidden="1" thickBot="1" x14ac:dyDescent="0.3">
      <c r="B217" s="55"/>
      <c r="C217" s="2"/>
      <c r="D217" s="850" t="s">
        <v>544</v>
      </c>
      <c r="E217" s="850"/>
      <c r="F217" s="418"/>
      <c r="G217" s="418"/>
      <c r="H217" s="166">
        <v>0</v>
      </c>
      <c r="I217" s="166">
        <v>0</v>
      </c>
      <c r="J217" s="249">
        <f t="shared" si="54"/>
        <v>0</v>
      </c>
      <c r="K217" s="148"/>
      <c r="L217" s="166">
        <f t="shared" si="40"/>
        <v>0</v>
      </c>
      <c r="M217" s="74"/>
      <c r="N217" s="1"/>
      <c r="O217" s="1"/>
      <c r="P217" s="1"/>
      <c r="Q217" s="1"/>
      <c r="R217" s="80"/>
      <c r="S217" s="1"/>
      <c r="T217" s="633"/>
      <c r="U217" s="679"/>
      <c r="V217" s="80"/>
      <c r="W217" s="44"/>
      <c r="X217" s="718"/>
      <c r="Y217" s="334"/>
    </row>
    <row r="218" spans="1:25" ht="15.75" hidden="1" thickBot="1" x14ac:dyDescent="0.3">
      <c r="B218" s="55"/>
      <c r="C218" s="2"/>
      <c r="D218" s="850" t="s">
        <v>547</v>
      </c>
      <c r="E218" s="850"/>
      <c r="F218" s="418"/>
      <c r="G218" s="418"/>
      <c r="H218" s="166">
        <v>0</v>
      </c>
      <c r="I218" s="166">
        <v>0</v>
      </c>
      <c r="J218" s="249">
        <f t="shared" si="54"/>
        <v>0</v>
      </c>
      <c r="K218" s="148"/>
      <c r="L218" s="166">
        <f t="shared" si="40"/>
        <v>0</v>
      </c>
      <c r="M218" s="74"/>
      <c r="N218" s="1"/>
      <c r="O218" s="1"/>
      <c r="P218" s="1"/>
      <c r="Q218" s="1"/>
      <c r="R218" s="80"/>
      <c r="S218" s="1"/>
      <c r="T218" s="633"/>
      <c r="U218" s="679"/>
      <c r="V218" s="80"/>
      <c r="W218" s="44"/>
      <c r="X218" s="718"/>
      <c r="Y218" s="334"/>
    </row>
    <row r="219" spans="1:25" ht="15.75" hidden="1" thickBot="1" x14ac:dyDescent="0.3">
      <c r="B219" s="55"/>
      <c r="C219" s="2"/>
      <c r="D219" s="851" t="s">
        <v>818</v>
      </c>
      <c r="E219" s="851"/>
      <c r="F219" s="424"/>
      <c r="G219" s="424"/>
      <c r="H219" s="166">
        <v>0</v>
      </c>
      <c r="I219" s="166">
        <v>0</v>
      </c>
      <c r="J219" s="259">
        <f t="shared" si="54"/>
        <v>0</v>
      </c>
      <c r="K219" s="158"/>
      <c r="L219" s="166">
        <f t="shared" si="40"/>
        <v>0</v>
      </c>
      <c r="M219" s="74"/>
      <c r="N219" s="1"/>
      <c r="O219" s="1"/>
      <c r="P219" s="1"/>
      <c r="Q219" s="1"/>
      <c r="R219" s="80"/>
      <c r="S219" s="1"/>
      <c r="T219" s="633"/>
      <c r="U219" s="679"/>
      <c r="V219" s="80"/>
      <c r="W219" s="44"/>
      <c r="X219" s="718"/>
      <c r="Y219" s="334"/>
    </row>
    <row r="220" spans="1:25" ht="15.75" hidden="1" thickBot="1" x14ac:dyDescent="0.3">
      <c r="B220" s="55"/>
      <c r="C220" s="2"/>
      <c r="D220" s="850" t="s">
        <v>554</v>
      </c>
      <c r="E220" s="850"/>
      <c r="F220" s="418"/>
      <c r="G220" s="418"/>
      <c r="H220" s="166">
        <v>0</v>
      </c>
      <c r="I220" s="166">
        <v>0</v>
      </c>
      <c r="J220" s="249">
        <f t="shared" si="54"/>
        <v>0</v>
      </c>
      <c r="K220" s="148"/>
      <c r="L220" s="166">
        <f t="shared" si="40"/>
        <v>0</v>
      </c>
      <c r="M220" s="74"/>
      <c r="N220" s="1"/>
      <c r="O220" s="1"/>
      <c r="P220" s="1"/>
      <c r="Q220" s="1"/>
      <c r="R220" s="80"/>
      <c r="S220" s="1"/>
      <c r="T220" s="633"/>
      <c r="U220" s="679"/>
      <c r="V220" s="80"/>
      <c r="W220" s="44"/>
      <c r="X220" s="718"/>
      <c r="Y220" s="334"/>
    </row>
    <row r="221" spans="1:25" ht="15.75" hidden="1" thickBot="1" x14ac:dyDescent="0.3">
      <c r="B221" s="55"/>
      <c r="C221" s="2"/>
      <c r="D221" s="850" t="s">
        <v>553</v>
      </c>
      <c r="E221" s="850"/>
      <c r="F221" s="418"/>
      <c r="G221" s="418"/>
      <c r="H221" s="166">
        <v>0</v>
      </c>
      <c r="I221" s="166">
        <v>0</v>
      </c>
      <c r="J221" s="249">
        <f t="shared" si="54"/>
        <v>0</v>
      </c>
      <c r="K221" s="148"/>
      <c r="L221" s="166">
        <f t="shared" si="40"/>
        <v>0</v>
      </c>
      <c r="M221" s="74"/>
      <c r="N221" s="1"/>
      <c r="O221" s="1"/>
      <c r="P221" s="1"/>
      <c r="Q221" s="1"/>
      <c r="R221" s="80"/>
      <c r="S221" s="1"/>
      <c r="T221" s="633"/>
      <c r="U221" s="679"/>
      <c r="V221" s="80"/>
      <c r="W221" s="44"/>
      <c r="X221" s="718"/>
      <c r="Y221" s="334"/>
    </row>
    <row r="222" spans="1:25" ht="25.5" hidden="1" customHeight="1" x14ac:dyDescent="0.25">
      <c r="B222" s="55"/>
      <c r="C222" s="2"/>
      <c r="D222" s="851" t="s">
        <v>557</v>
      </c>
      <c r="E222" s="851"/>
      <c r="F222" s="424"/>
      <c r="G222" s="424"/>
      <c r="H222" s="166">
        <v>0</v>
      </c>
      <c r="I222" s="166">
        <v>0</v>
      </c>
      <c r="J222" s="259">
        <f t="shared" si="54"/>
        <v>0</v>
      </c>
      <c r="K222" s="158"/>
      <c r="L222" s="166">
        <f t="shared" si="40"/>
        <v>0</v>
      </c>
      <c r="M222" s="74"/>
      <c r="N222" s="1"/>
      <c r="O222" s="1"/>
      <c r="P222" s="1"/>
      <c r="Q222" s="1"/>
      <c r="R222" s="80"/>
      <c r="S222" s="1"/>
      <c r="T222" s="633"/>
      <c r="U222" s="679"/>
      <c r="V222" s="80"/>
      <c r="W222" s="44"/>
      <c r="X222" s="718"/>
      <c r="Y222" s="334"/>
    </row>
    <row r="223" spans="1:25" ht="15.75" hidden="1" thickBot="1" x14ac:dyDescent="0.3">
      <c r="B223" s="55"/>
      <c r="C223" s="2"/>
      <c r="D223" s="850" t="s">
        <v>819</v>
      </c>
      <c r="E223" s="850"/>
      <c r="F223" s="418"/>
      <c r="G223" s="418"/>
      <c r="H223" s="166">
        <v>0</v>
      </c>
      <c r="I223" s="166">
        <v>0</v>
      </c>
      <c r="J223" s="249">
        <f t="shared" si="54"/>
        <v>0</v>
      </c>
      <c r="K223" s="148"/>
      <c r="L223" s="166">
        <f t="shared" si="40"/>
        <v>0</v>
      </c>
      <c r="M223" s="74"/>
      <c r="N223" s="1"/>
      <c r="O223" s="1"/>
      <c r="P223" s="1"/>
      <c r="Q223" s="1"/>
      <c r="R223" s="80"/>
      <c r="S223" s="1"/>
      <c r="T223" s="633"/>
      <c r="U223" s="679"/>
      <c r="V223" s="80"/>
      <c r="W223" s="44"/>
      <c r="X223" s="718"/>
      <c r="Y223" s="334"/>
    </row>
    <row r="224" spans="1:25" ht="25.5" hidden="1" customHeight="1" x14ac:dyDescent="0.25">
      <c r="B224" s="55"/>
      <c r="C224" s="2"/>
      <c r="D224" s="851" t="s">
        <v>562</v>
      </c>
      <c r="E224" s="851"/>
      <c r="F224" s="424"/>
      <c r="G224" s="424"/>
      <c r="H224" s="166">
        <v>0</v>
      </c>
      <c r="I224" s="166">
        <v>0</v>
      </c>
      <c r="J224" s="259">
        <f t="shared" si="54"/>
        <v>0</v>
      </c>
      <c r="K224" s="158"/>
      <c r="L224" s="166">
        <f t="shared" si="40"/>
        <v>0</v>
      </c>
      <c r="M224" s="74"/>
      <c r="N224" s="1"/>
      <c r="O224" s="1"/>
      <c r="P224" s="1"/>
      <c r="Q224" s="1"/>
      <c r="R224" s="80"/>
      <c r="S224" s="1"/>
      <c r="T224" s="633"/>
      <c r="U224" s="679"/>
      <c r="V224" s="80"/>
      <c r="W224" s="44"/>
      <c r="X224" s="718"/>
      <c r="Y224" s="334"/>
    </row>
    <row r="225" spans="1:25" ht="25.5" hidden="1" customHeight="1" x14ac:dyDescent="0.25">
      <c r="B225" s="55"/>
      <c r="C225" s="2"/>
      <c r="D225" s="851" t="s">
        <v>565</v>
      </c>
      <c r="E225" s="851"/>
      <c r="F225" s="424"/>
      <c r="G225" s="424"/>
      <c r="H225" s="166">
        <v>0</v>
      </c>
      <c r="I225" s="166">
        <v>0</v>
      </c>
      <c r="J225" s="259">
        <f t="shared" si="54"/>
        <v>0</v>
      </c>
      <c r="K225" s="158"/>
      <c r="L225" s="166">
        <f t="shared" si="40"/>
        <v>0</v>
      </c>
      <c r="M225" s="74"/>
      <c r="N225" s="1"/>
      <c r="O225" s="1"/>
      <c r="P225" s="1"/>
      <c r="Q225" s="1"/>
      <c r="R225" s="80"/>
      <c r="S225" s="1"/>
      <c r="T225" s="633"/>
      <c r="U225" s="679"/>
      <c r="V225" s="80"/>
      <c r="W225" s="44"/>
      <c r="X225" s="718"/>
      <c r="Y225" s="334"/>
    </row>
    <row r="226" spans="1:25" s="18" customFormat="1" ht="25.5" hidden="1" customHeight="1" x14ac:dyDescent="0.25">
      <c r="A226" s="125" t="s">
        <v>276</v>
      </c>
      <c r="B226" s="91" t="s">
        <v>687</v>
      </c>
      <c r="C226" s="907" t="s">
        <v>607</v>
      </c>
      <c r="D226" s="908"/>
      <c r="E226" s="908"/>
      <c r="F226" s="445"/>
      <c r="G226" s="445"/>
      <c r="H226" s="165">
        <v>0</v>
      </c>
      <c r="I226" s="165">
        <v>0</v>
      </c>
      <c r="J226" s="263">
        <f>J227+J228</f>
        <v>0</v>
      </c>
      <c r="K226" s="162">
        <f t="shared" ref="K226:X226" si="55">K227+K228</f>
        <v>0</v>
      </c>
      <c r="L226" s="165">
        <f t="shared" si="40"/>
        <v>0</v>
      </c>
      <c r="M226" s="93">
        <f t="shared" si="55"/>
        <v>0</v>
      </c>
      <c r="N226" s="94">
        <f t="shared" si="55"/>
        <v>0</v>
      </c>
      <c r="O226" s="94">
        <f t="shared" si="55"/>
        <v>0</v>
      </c>
      <c r="P226" s="94">
        <f t="shared" si="55"/>
        <v>0</v>
      </c>
      <c r="Q226" s="94">
        <f t="shared" si="55"/>
        <v>0</v>
      </c>
      <c r="R226" s="97">
        <f t="shared" si="55"/>
        <v>0</v>
      </c>
      <c r="S226" s="94">
        <f t="shared" si="55"/>
        <v>0</v>
      </c>
      <c r="T226" s="632">
        <f t="shared" si="55"/>
        <v>0</v>
      </c>
      <c r="U226" s="678">
        <f t="shared" si="55"/>
        <v>0</v>
      </c>
      <c r="V226" s="97">
        <f t="shared" si="55"/>
        <v>0</v>
      </c>
      <c r="W226" s="98">
        <f t="shared" si="55"/>
        <v>0</v>
      </c>
      <c r="X226" s="731">
        <f t="shared" si="55"/>
        <v>0</v>
      </c>
      <c r="Y226" s="332">
        <f>Y227+Y228</f>
        <v>0</v>
      </c>
    </row>
    <row r="227" spans="1:25" ht="25.5" hidden="1" customHeight="1" x14ac:dyDescent="0.25">
      <c r="B227" s="55"/>
      <c r="C227" s="2"/>
      <c r="D227" s="851" t="s">
        <v>568</v>
      </c>
      <c r="E227" s="851"/>
      <c r="F227" s="424"/>
      <c r="G227" s="424"/>
      <c r="H227" s="166">
        <v>0</v>
      </c>
      <c r="I227" s="166">
        <v>0</v>
      </c>
      <c r="J227" s="259">
        <f>SUM(M227:X227)</f>
        <v>0</v>
      </c>
      <c r="K227" s="158"/>
      <c r="L227" s="166">
        <f t="shared" ref="L227:L284" si="56">SUM(J227:K227)</f>
        <v>0</v>
      </c>
      <c r="M227" s="74"/>
      <c r="N227" s="1"/>
      <c r="O227" s="1"/>
      <c r="P227" s="1"/>
      <c r="Q227" s="1"/>
      <c r="R227" s="80"/>
      <c r="S227" s="1"/>
      <c r="T227" s="633"/>
      <c r="U227" s="679"/>
      <c r="V227" s="80"/>
      <c r="W227" s="44"/>
      <c r="X227" s="718"/>
      <c r="Y227" s="334"/>
    </row>
    <row r="228" spans="1:25" ht="25.5" hidden="1" customHeight="1" x14ac:dyDescent="0.25">
      <c r="B228" s="55"/>
      <c r="C228" s="2"/>
      <c r="D228" s="851" t="s">
        <v>569</v>
      </c>
      <c r="E228" s="851"/>
      <c r="F228" s="424"/>
      <c r="G228" s="424"/>
      <c r="H228" s="166">
        <v>0</v>
      </c>
      <c r="I228" s="166">
        <v>0</v>
      </c>
      <c r="J228" s="259">
        <f>SUM(M228:X228)</f>
        <v>0</v>
      </c>
      <c r="K228" s="158"/>
      <c r="L228" s="166">
        <f t="shared" si="56"/>
        <v>0</v>
      </c>
      <c r="M228" s="74"/>
      <c r="N228" s="1"/>
      <c r="O228" s="1"/>
      <c r="P228" s="1"/>
      <c r="Q228" s="1"/>
      <c r="R228" s="80"/>
      <c r="S228" s="1"/>
      <c r="T228" s="633"/>
      <c r="U228" s="679"/>
      <c r="V228" s="80"/>
      <c r="W228" s="44"/>
      <c r="X228" s="718"/>
      <c r="Y228" s="334"/>
    </row>
    <row r="229" spans="1:25" s="18" customFormat="1" ht="15" hidden="1" customHeight="1" x14ac:dyDescent="0.25">
      <c r="A229" s="125" t="s">
        <v>277</v>
      </c>
      <c r="B229" s="91" t="s">
        <v>688</v>
      </c>
      <c r="C229" s="907" t="s">
        <v>820</v>
      </c>
      <c r="D229" s="908"/>
      <c r="E229" s="908"/>
      <c r="F229" s="445"/>
      <c r="G229" s="445"/>
      <c r="H229" s="165">
        <v>0</v>
      </c>
      <c r="I229" s="165">
        <v>0</v>
      </c>
      <c r="J229" s="263">
        <f>J230+J231+J232+J233+J234+J235+J236+J237+J238+J239+J240</f>
        <v>0</v>
      </c>
      <c r="K229" s="162">
        <f t="shared" ref="K229:X229" si="57">K230+K231+K232+K233+K234+K235+K236+K237+K238+K239+K240</f>
        <v>0</v>
      </c>
      <c r="L229" s="165">
        <f t="shared" si="56"/>
        <v>0</v>
      </c>
      <c r="M229" s="93">
        <f t="shared" si="57"/>
        <v>0</v>
      </c>
      <c r="N229" s="94">
        <f t="shared" si="57"/>
        <v>0</v>
      </c>
      <c r="O229" s="94">
        <f t="shared" si="57"/>
        <v>0</v>
      </c>
      <c r="P229" s="94">
        <f t="shared" si="57"/>
        <v>0</v>
      </c>
      <c r="Q229" s="94">
        <f t="shared" si="57"/>
        <v>0</v>
      </c>
      <c r="R229" s="97">
        <f t="shared" si="57"/>
        <v>0</v>
      </c>
      <c r="S229" s="94">
        <f t="shared" si="57"/>
        <v>0</v>
      </c>
      <c r="T229" s="632">
        <f t="shared" si="57"/>
        <v>0</v>
      </c>
      <c r="U229" s="678">
        <f t="shared" si="57"/>
        <v>0</v>
      </c>
      <c r="V229" s="97">
        <f t="shared" si="57"/>
        <v>0</v>
      </c>
      <c r="W229" s="98">
        <f t="shared" si="57"/>
        <v>0</v>
      </c>
      <c r="X229" s="731">
        <f t="shared" si="57"/>
        <v>0</v>
      </c>
      <c r="Y229" s="332">
        <f>Y230+Y231+Y232+Y233+Y234+Y235+Y236+Y237+Y238+Y239+Y240</f>
        <v>0</v>
      </c>
    </row>
    <row r="230" spans="1:25" ht="15.75" hidden="1" thickBot="1" x14ac:dyDescent="0.3">
      <c r="B230" s="55"/>
      <c r="C230" s="2"/>
      <c r="D230" s="850" t="s">
        <v>372</v>
      </c>
      <c r="E230" s="850"/>
      <c r="F230" s="418"/>
      <c r="G230" s="418"/>
      <c r="H230" s="166">
        <v>0</v>
      </c>
      <c r="I230" s="166">
        <v>0</v>
      </c>
      <c r="J230" s="249">
        <f t="shared" ref="J230:J242" si="58">SUM(M230:X230)</f>
        <v>0</v>
      </c>
      <c r="K230" s="148"/>
      <c r="L230" s="166">
        <f t="shared" si="56"/>
        <v>0</v>
      </c>
      <c r="M230" s="74"/>
      <c r="N230" s="1"/>
      <c r="O230" s="1"/>
      <c r="P230" s="1"/>
      <c r="Q230" s="1"/>
      <c r="R230" s="80"/>
      <c r="S230" s="1"/>
      <c r="T230" s="633"/>
      <c r="U230" s="679"/>
      <c r="V230" s="80"/>
      <c r="W230" s="44"/>
      <c r="X230" s="718"/>
      <c r="Y230" s="334"/>
    </row>
    <row r="231" spans="1:25" ht="15.75" hidden="1" thickBot="1" x14ac:dyDescent="0.3">
      <c r="B231" s="55"/>
      <c r="C231" s="2"/>
      <c r="D231" s="850" t="s">
        <v>821</v>
      </c>
      <c r="E231" s="850"/>
      <c r="F231" s="418"/>
      <c r="G231" s="418"/>
      <c r="H231" s="166">
        <v>0</v>
      </c>
      <c r="I231" s="166">
        <v>0</v>
      </c>
      <c r="J231" s="249">
        <f t="shared" si="58"/>
        <v>0</v>
      </c>
      <c r="K231" s="148"/>
      <c r="L231" s="166">
        <f t="shared" si="56"/>
        <v>0</v>
      </c>
      <c r="M231" s="74"/>
      <c r="N231" s="1"/>
      <c r="O231" s="1"/>
      <c r="P231" s="1"/>
      <c r="Q231" s="1"/>
      <c r="R231" s="80"/>
      <c r="S231" s="1"/>
      <c r="T231" s="633"/>
      <c r="U231" s="679"/>
      <c r="V231" s="80"/>
      <c r="W231" s="44"/>
      <c r="X231" s="718"/>
      <c r="Y231" s="334"/>
    </row>
    <row r="232" spans="1:25" ht="15.75" hidden="1" thickBot="1" x14ac:dyDescent="0.3">
      <c r="B232" s="55"/>
      <c r="C232" s="2"/>
      <c r="D232" s="850" t="s">
        <v>375</v>
      </c>
      <c r="E232" s="850"/>
      <c r="F232" s="418"/>
      <c r="G232" s="418"/>
      <c r="H232" s="166">
        <v>0</v>
      </c>
      <c r="I232" s="166">
        <v>0</v>
      </c>
      <c r="J232" s="249">
        <f t="shared" si="58"/>
        <v>0</v>
      </c>
      <c r="K232" s="148"/>
      <c r="L232" s="166">
        <f t="shared" si="56"/>
        <v>0</v>
      </c>
      <c r="M232" s="74"/>
      <c r="N232" s="1"/>
      <c r="O232" s="1"/>
      <c r="P232" s="1"/>
      <c r="Q232" s="1"/>
      <c r="R232" s="80"/>
      <c r="S232" s="1"/>
      <c r="T232" s="633"/>
      <c r="U232" s="679"/>
      <c r="V232" s="80"/>
      <c r="W232" s="44"/>
      <c r="X232" s="718"/>
      <c r="Y232" s="334"/>
    </row>
    <row r="233" spans="1:25" ht="15.75" hidden="1" thickBot="1" x14ac:dyDescent="0.3">
      <c r="B233" s="55"/>
      <c r="C233" s="2"/>
      <c r="D233" s="850" t="s">
        <v>373</v>
      </c>
      <c r="E233" s="850"/>
      <c r="F233" s="418"/>
      <c r="G233" s="418"/>
      <c r="H233" s="166">
        <v>0</v>
      </c>
      <c r="I233" s="166">
        <v>0</v>
      </c>
      <c r="J233" s="249">
        <f t="shared" si="58"/>
        <v>0</v>
      </c>
      <c r="K233" s="148"/>
      <c r="L233" s="166">
        <f t="shared" si="56"/>
        <v>0</v>
      </c>
      <c r="M233" s="74"/>
      <c r="N233" s="1"/>
      <c r="O233" s="1"/>
      <c r="P233" s="1"/>
      <c r="Q233" s="1"/>
      <c r="R233" s="80"/>
      <c r="S233" s="1"/>
      <c r="T233" s="633"/>
      <c r="U233" s="679"/>
      <c r="V233" s="80"/>
      <c r="W233" s="44"/>
      <c r="X233" s="718"/>
      <c r="Y233" s="334"/>
    </row>
    <row r="234" spans="1:25" ht="15.75" hidden="1" thickBot="1" x14ac:dyDescent="0.3">
      <c r="B234" s="55"/>
      <c r="C234" s="2"/>
      <c r="D234" s="850" t="s">
        <v>822</v>
      </c>
      <c r="E234" s="850"/>
      <c r="F234" s="418"/>
      <c r="G234" s="418"/>
      <c r="H234" s="166">
        <v>0</v>
      </c>
      <c r="I234" s="166">
        <v>0</v>
      </c>
      <c r="J234" s="249">
        <f t="shared" si="58"/>
        <v>0</v>
      </c>
      <c r="K234" s="148"/>
      <c r="L234" s="166">
        <f t="shared" si="56"/>
        <v>0</v>
      </c>
      <c r="M234" s="74"/>
      <c r="N234" s="1"/>
      <c r="O234" s="1"/>
      <c r="P234" s="1"/>
      <c r="Q234" s="1"/>
      <c r="R234" s="80"/>
      <c r="S234" s="1"/>
      <c r="T234" s="633"/>
      <c r="U234" s="679"/>
      <c r="V234" s="80"/>
      <c r="W234" s="44"/>
      <c r="X234" s="718"/>
      <c r="Y234" s="334"/>
    </row>
    <row r="235" spans="1:25" ht="25.5" hidden="1" customHeight="1" x14ac:dyDescent="0.25">
      <c r="B235" s="55"/>
      <c r="C235" s="2"/>
      <c r="D235" s="851" t="s">
        <v>537</v>
      </c>
      <c r="E235" s="851"/>
      <c r="F235" s="424"/>
      <c r="G235" s="424"/>
      <c r="H235" s="166">
        <v>0</v>
      </c>
      <c r="I235" s="166">
        <v>0</v>
      </c>
      <c r="J235" s="259">
        <f t="shared" si="58"/>
        <v>0</v>
      </c>
      <c r="K235" s="158"/>
      <c r="L235" s="166">
        <f t="shared" si="56"/>
        <v>0</v>
      </c>
      <c r="M235" s="74"/>
      <c r="N235" s="1"/>
      <c r="O235" s="1"/>
      <c r="P235" s="1"/>
      <c r="Q235" s="1"/>
      <c r="R235" s="80"/>
      <c r="S235" s="1"/>
      <c r="T235" s="633"/>
      <c r="U235" s="679"/>
      <c r="V235" s="80"/>
      <c r="W235" s="44"/>
      <c r="X235" s="718"/>
      <c r="Y235" s="334"/>
    </row>
    <row r="236" spans="1:25" ht="25.5" hidden="1" customHeight="1" x14ac:dyDescent="0.25">
      <c r="B236" s="55"/>
      <c r="C236" s="2"/>
      <c r="D236" s="851" t="s">
        <v>540</v>
      </c>
      <c r="E236" s="851"/>
      <c r="F236" s="424"/>
      <c r="G236" s="424"/>
      <c r="H236" s="166">
        <v>0</v>
      </c>
      <c r="I236" s="166">
        <v>0</v>
      </c>
      <c r="J236" s="259">
        <f t="shared" si="58"/>
        <v>0</v>
      </c>
      <c r="K236" s="158"/>
      <c r="L236" s="166">
        <f t="shared" si="56"/>
        <v>0</v>
      </c>
      <c r="M236" s="74"/>
      <c r="N236" s="1"/>
      <c r="O236" s="1"/>
      <c r="P236" s="1"/>
      <c r="Q236" s="1"/>
      <c r="R236" s="80"/>
      <c r="S236" s="1"/>
      <c r="T236" s="633"/>
      <c r="U236" s="679"/>
      <c r="V236" s="80"/>
      <c r="W236" s="44"/>
      <c r="X236" s="718"/>
      <c r="Y236" s="334"/>
    </row>
    <row r="237" spans="1:25" ht="15.75" hidden="1" thickBot="1" x14ac:dyDescent="0.3">
      <c r="B237" s="55"/>
      <c r="C237" s="2"/>
      <c r="D237" s="850" t="s">
        <v>823</v>
      </c>
      <c r="E237" s="850"/>
      <c r="F237" s="418"/>
      <c r="G237" s="418"/>
      <c r="H237" s="166">
        <v>0</v>
      </c>
      <c r="I237" s="166">
        <v>0</v>
      </c>
      <c r="J237" s="249">
        <f t="shared" si="58"/>
        <v>0</v>
      </c>
      <c r="K237" s="148"/>
      <c r="L237" s="166">
        <f t="shared" si="56"/>
        <v>0</v>
      </c>
      <c r="M237" s="74"/>
      <c r="N237" s="1"/>
      <c r="O237" s="1"/>
      <c r="P237" s="1"/>
      <c r="Q237" s="1"/>
      <c r="R237" s="80"/>
      <c r="S237" s="1"/>
      <c r="T237" s="633"/>
      <c r="U237" s="679"/>
      <c r="V237" s="80"/>
      <c r="W237" s="44"/>
      <c r="X237" s="718"/>
      <c r="Y237" s="334"/>
    </row>
    <row r="238" spans="1:25" ht="15.75" hidden="1" thickBot="1" x14ac:dyDescent="0.3">
      <c r="B238" s="55"/>
      <c r="C238" s="2"/>
      <c r="D238" s="850" t="s">
        <v>374</v>
      </c>
      <c r="E238" s="850"/>
      <c r="F238" s="418"/>
      <c r="G238" s="418"/>
      <c r="H238" s="166">
        <v>0</v>
      </c>
      <c r="I238" s="166">
        <v>0</v>
      </c>
      <c r="J238" s="249">
        <f t="shared" si="58"/>
        <v>0</v>
      </c>
      <c r="K238" s="148"/>
      <c r="L238" s="166">
        <f t="shared" si="56"/>
        <v>0</v>
      </c>
      <c r="M238" s="74"/>
      <c r="N238" s="1"/>
      <c r="O238" s="1"/>
      <c r="P238" s="1"/>
      <c r="Q238" s="1"/>
      <c r="R238" s="80"/>
      <c r="S238" s="1"/>
      <c r="T238" s="633"/>
      <c r="U238" s="679"/>
      <c r="V238" s="80"/>
      <c r="W238" s="44"/>
      <c r="X238" s="718"/>
      <c r="Y238" s="334"/>
    </row>
    <row r="239" spans="1:25" ht="15.75" hidden="1" thickBot="1" x14ac:dyDescent="0.3">
      <c r="B239" s="55"/>
      <c r="C239" s="2"/>
      <c r="D239" s="850" t="s">
        <v>824</v>
      </c>
      <c r="E239" s="850"/>
      <c r="F239" s="418"/>
      <c r="G239" s="418"/>
      <c r="H239" s="166">
        <v>0</v>
      </c>
      <c r="I239" s="166">
        <v>0</v>
      </c>
      <c r="J239" s="249">
        <f t="shared" si="58"/>
        <v>0</v>
      </c>
      <c r="K239" s="148"/>
      <c r="L239" s="166">
        <f t="shared" si="56"/>
        <v>0</v>
      </c>
      <c r="M239" s="74"/>
      <c r="N239" s="1"/>
      <c r="O239" s="1"/>
      <c r="P239" s="1"/>
      <c r="Q239" s="1"/>
      <c r="R239" s="80"/>
      <c r="S239" s="1"/>
      <c r="T239" s="633"/>
      <c r="U239" s="679"/>
      <c r="V239" s="80"/>
      <c r="W239" s="44"/>
      <c r="X239" s="718"/>
      <c r="Y239" s="334"/>
    </row>
    <row r="240" spans="1:25" ht="15.75" hidden="1" thickBot="1" x14ac:dyDescent="0.3">
      <c r="B240" s="55"/>
      <c r="C240" s="2"/>
      <c r="D240" s="850" t="s">
        <v>566</v>
      </c>
      <c r="E240" s="850"/>
      <c r="F240" s="418"/>
      <c r="G240" s="418"/>
      <c r="H240" s="166">
        <v>0</v>
      </c>
      <c r="I240" s="166">
        <v>0</v>
      </c>
      <c r="J240" s="249">
        <f t="shared" si="58"/>
        <v>0</v>
      </c>
      <c r="K240" s="148"/>
      <c r="L240" s="166">
        <f t="shared" si="56"/>
        <v>0</v>
      </c>
      <c r="M240" s="74"/>
      <c r="N240" s="1"/>
      <c r="O240" s="1"/>
      <c r="P240" s="1"/>
      <c r="Q240" s="1"/>
      <c r="R240" s="80"/>
      <c r="S240" s="1"/>
      <c r="T240" s="633"/>
      <c r="U240" s="679"/>
      <c r="V240" s="80"/>
      <c r="W240" s="44"/>
      <c r="X240" s="718"/>
      <c r="Y240" s="334"/>
    </row>
    <row r="241" spans="1:25" s="18" customFormat="1" ht="15.75" hidden="1" thickBot="1" x14ac:dyDescent="0.3">
      <c r="A241" s="125" t="s">
        <v>278</v>
      </c>
      <c r="B241" s="91" t="s">
        <v>689</v>
      </c>
      <c r="C241" s="873" t="s">
        <v>279</v>
      </c>
      <c r="D241" s="874"/>
      <c r="E241" s="874"/>
      <c r="F241" s="419"/>
      <c r="G241" s="419"/>
      <c r="H241" s="165">
        <v>0</v>
      </c>
      <c r="I241" s="165">
        <v>0</v>
      </c>
      <c r="J241" s="250">
        <f t="shared" si="58"/>
        <v>0</v>
      </c>
      <c r="K241" s="149"/>
      <c r="L241" s="165">
        <f t="shared" si="56"/>
        <v>0</v>
      </c>
      <c r="M241" s="93"/>
      <c r="N241" s="94"/>
      <c r="O241" s="94"/>
      <c r="P241" s="94"/>
      <c r="Q241" s="94"/>
      <c r="R241" s="97"/>
      <c r="S241" s="94"/>
      <c r="T241" s="632"/>
      <c r="U241" s="678"/>
      <c r="V241" s="97"/>
      <c r="W241" s="98"/>
      <c r="X241" s="731"/>
      <c r="Y241" s="332"/>
    </row>
    <row r="242" spans="1:25" s="18" customFormat="1" ht="15.75" hidden="1" thickBot="1" x14ac:dyDescent="0.3">
      <c r="A242" s="125" t="s">
        <v>280</v>
      </c>
      <c r="B242" s="91" t="s">
        <v>690</v>
      </c>
      <c r="C242" s="873" t="s">
        <v>281</v>
      </c>
      <c r="D242" s="874"/>
      <c r="E242" s="874"/>
      <c r="F242" s="419"/>
      <c r="G242" s="419"/>
      <c r="H242" s="165">
        <v>0</v>
      </c>
      <c r="I242" s="165">
        <v>0</v>
      </c>
      <c r="J242" s="250">
        <f t="shared" si="58"/>
        <v>0</v>
      </c>
      <c r="K242" s="149"/>
      <c r="L242" s="165">
        <f t="shared" si="56"/>
        <v>0</v>
      </c>
      <c r="M242" s="93"/>
      <c r="N242" s="94"/>
      <c r="O242" s="94"/>
      <c r="P242" s="94"/>
      <c r="Q242" s="94"/>
      <c r="R242" s="97"/>
      <c r="S242" s="94"/>
      <c r="T242" s="632"/>
      <c r="U242" s="678"/>
      <c r="V242" s="97"/>
      <c r="W242" s="98"/>
      <c r="X242" s="731"/>
      <c r="Y242" s="332"/>
    </row>
    <row r="243" spans="1:25" s="18" customFormat="1" ht="15.75" hidden="1" thickBot="1" x14ac:dyDescent="0.3">
      <c r="A243" s="125" t="s">
        <v>282</v>
      </c>
      <c r="B243" s="91" t="s">
        <v>691</v>
      </c>
      <c r="C243" s="873" t="s">
        <v>283</v>
      </c>
      <c r="D243" s="874"/>
      <c r="E243" s="874"/>
      <c r="F243" s="419"/>
      <c r="G243" s="419"/>
      <c r="H243" s="165">
        <v>0</v>
      </c>
      <c r="I243" s="165">
        <v>0</v>
      </c>
      <c r="J243" s="250">
        <f>J244+J245+J246+J247+J248+J249+J250+J251+J252+J253</f>
        <v>0</v>
      </c>
      <c r="K243" s="149">
        <f t="shared" ref="K243:X243" si="59">K244+K245+K246+K247+K248+K249+K250+K251+K252+K253</f>
        <v>0</v>
      </c>
      <c r="L243" s="165">
        <f t="shared" si="56"/>
        <v>0</v>
      </c>
      <c r="M243" s="93">
        <f t="shared" si="59"/>
        <v>0</v>
      </c>
      <c r="N243" s="94">
        <f t="shared" si="59"/>
        <v>0</v>
      </c>
      <c r="O243" s="94">
        <f t="shared" si="59"/>
        <v>0</v>
      </c>
      <c r="P243" s="94">
        <f t="shared" si="59"/>
        <v>0</v>
      </c>
      <c r="Q243" s="94">
        <f t="shared" si="59"/>
        <v>0</v>
      </c>
      <c r="R243" s="97">
        <f t="shared" si="59"/>
        <v>0</v>
      </c>
      <c r="S243" s="94">
        <f t="shared" si="59"/>
        <v>0</v>
      </c>
      <c r="T243" s="632">
        <f t="shared" si="59"/>
        <v>0</v>
      </c>
      <c r="U243" s="678">
        <f t="shared" si="59"/>
        <v>0</v>
      </c>
      <c r="V243" s="97">
        <f t="shared" si="59"/>
        <v>0</v>
      </c>
      <c r="W243" s="98">
        <f t="shared" si="59"/>
        <v>0</v>
      </c>
      <c r="X243" s="731">
        <f t="shared" si="59"/>
        <v>0</v>
      </c>
      <c r="Y243" s="332">
        <f>Y244+Y245+Y246+Y247+Y248+Y249+Y250+Y251+Y252+Y253</f>
        <v>0</v>
      </c>
    </row>
    <row r="244" spans="1:25" ht="15.75" hidden="1" thickBot="1" x14ac:dyDescent="0.3">
      <c r="B244" s="55"/>
      <c r="C244" s="2"/>
      <c r="D244" s="850" t="s">
        <v>376</v>
      </c>
      <c r="E244" s="850"/>
      <c r="F244" s="418"/>
      <c r="G244" s="418"/>
      <c r="H244" s="166">
        <v>0</v>
      </c>
      <c r="I244" s="166">
        <v>0</v>
      </c>
      <c r="J244" s="249">
        <f t="shared" ref="J244:J253" si="60">SUM(M244:X244)</f>
        <v>0</v>
      </c>
      <c r="K244" s="148"/>
      <c r="L244" s="166">
        <f t="shared" si="56"/>
        <v>0</v>
      </c>
      <c r="M244" s="74"/>
      <c r="N244" s="1"/>
      <c r="O244" s="1"/>
      <c r="P244" s="1"/>
      <c r="Q244" s="1"/>
      <c r="R244" s="80"/>
      <c r="S244" s="1"/>
      <c r="T244" s="633"/>
      <c r="U244" s="679"/>
      <c r="V244" s="80"/>
      <c r="W244" s="44"/>
      <c r="X244" s="718"/>
      <c r="Y244" s="334"/>
    </row>
    <row r="245" spans="1:25" ht="15.75" hidden="1" thickBot="1" x14ac:dyDescent="0.3">
      <c r="B245" s="55"/>
      <c r="C245" s="2"/>
      <c r="D245" s="850" t="s">
        <v>377</v>
      </c>
      <c r="E245" s="850"/>
      <c r="F245" s="418"/>
      <c r="G245" s="418"/>
      <c r="H245" s="166">
        <v>0</v>
      </c>
      <c r="I245" s="166">
        <v>0</v>
      </c>
      <c r="J245" s="249">
        <f t="shared" si="60"/>
        <v>0</v>
      </c>
      <c r="K245" s="148"/>
      <c r="L245" s="166">
        <f t="shared" si="56"/>
        <v>0</v>
      </c>
      <c r="M245" s="74"/>
      <c r="N245" s="1"/>
      <c r="O245" s="1"/>
      <c r="P245" s="1"/>
      <c r="Q245" s="1"/>
      <c r="R245" s="80"/>
      <c r="S245" s="1"/>
      <c r="T245" s="633"/>
      <c r="U245" s="679"/>
      <c r="V245" s="80"/>
      <c r="W245" s="44"/>
      <c r="X245" s="718"/>
      <c r="Y245" s="334"/>
    </row>
    <row r="246" spans="1:25" ht="15.75" hidden="1" thickBot="1" x14ac:dyDescent="0.3">
      <c r="B246" s="55"/>
      <c r="C246" s="2"/>
      <c r="D246" s="850" t="s">
        <v>378</v>
      </c>
      <c r="E246" s="850"/>
      <c r="F246" s="418"/>
      <c r="G246" s="418"/>
      <c r="H246" s="166">
        <v>0</v>
      </c>
      <c r="I246" s="166">
        <v>0</v>
      </c>
      <c r="J246" s="249">
        <f t="shared" si="60"/>
        <v>0</v>
      </c>
      <c r="K246" s="148"/>
      <c r="L246" s="166">
        <f t="shared" si="56"/>
        <v>0</v>
      </c>
      <c r="M246" s="74"/>
      <c r="N246" s="1"/>
      <c r="O246" s="1"/>
      <c r="P246" s="1"/>
      <c r="Q246" s="1"/>
      <c r="R246" s="80"/>
      <c r="S246" s="1"/>
      <c r="T246" s="633"/>
      <c r="U246" s="679"/>
      <c r="V246" s="80"/>
      <c r="W246" s="44"/>
      <c r="X246" s="718"/>
      <c r="Y246" s="334"/>
    </row>
    <row r="247" spans="1:25" ht="15.75" hidden="1" thickBot="1" x14ac:dyDescent="0.3">
      <c r="B247" s="55"/>
      <c r="C247" s="2"/>
      <c r="D247" s="850" t="s">
        <v>379</v>
      </c>
      <c r="E247" s="850"/>
      <c r="F247" s="418"/>
      <c r="G247" s="418"/>
      <c r="H247" s="166">
        <v>0</v>
      </c>
      <c r="I247" s="166">
        <v>0</v>
      </c>
      <c r="J247" s="249">
        <f t="shared" si="60"/>
        <v>0</v>
      </c>
      <c r="K247" s="148"/>
      <c r="L247" s="166">
        <f t="shared" si="56"/>
        <v>0</v>
      </c>
      <c r="M247" s="74"/>
      <c r="N247" s="1"/>
      <c r="O247" s="1"/>
      <c r="P247" s="1"/>
      <c r="Q247" s="1"/>
      <c r="R247" s="80"/>
      <c r="S247" s="1"/>
      <c r="T247" s="633"/>
      <c r="U247" s="679"/>
      <c r="V247" s="80"/>
      <c r="W247" s="44"/>
      <c r="X247" s="718"/>
      <c r="Y247" s="334"/>
    </row>
    <row r="248" spans="1:25" ht="15.75" hidden="1" thickBot="1" x14ac:dyDescent="0.3">
      <c r="B248" s="55"/>
      <c r="C248" s="2"/>
      <c r="D248" s="850" t="s">
        <v>380</v>
      </c>
      <c r="E248" s="850"/>
      <c r="F248" s="418"/>
      <c r="G248" s="418"/>
      <c r="H248" s="166">
        <v>0</v>
      </c>
      <c r="I248" s="166">
        <v>0</v>
      </c>
      <c r="J248" s="249">
        <f t="shared" si="60"/>
        <v>0</v>
      </c>
      <c r="K248" s="148"/>
      <c r="L248" s="166">
        <f t="shared" si="56"/>
        <v>0</v>
      </c>
      <c r="M248" s="74"/>
      <c r="N248" s="1"/>
      <c r="O248" s="1"/>
      <c r="P248" s="1"/>
      <c r="Q248" s="1"/>
      <c r="R248" s="80"/>
      <c r="S248" s="1"/>
      <c r="T248" s="633"/>
      <c r="U248" s="679"/>
      <c r="V248" s="80"/>
      <c r="W248" s="44"/>
      <c r="X248" s="718"/>
      <c r="Y248" s="334"/>
    </row>
    <row r="249" spans="1:25" ht="25.5" hidden="1" customHeight="1" x14ac:dyDescent="0.25">
      <c r="B249" s="55"/>
      <c r="C249" s="2"/>
      <c r="D249" s="851" t="s">
        <v>538</v>
      </c>
      <c r="E249" s="851"/>
      <c r="F249" s="424"/>
      <c r="G249" s="424"/>
      <c r="H249" s="166">
        <v>0</v>
      </c>
      <c r="I249" s="166">
        <v>0</v>
      </c>
      <c r="J249" s="259">
        <f t="shared" si="60"/>
        <v>0</v>
      </c>
      <c r="K249" s="158"/>
      <c r="L249" s="166">
        <f t="shared" si="56"/>
        <v>0</v>
      </c>
      <c r="M249" s="74"/>
      <c r="N249" s="1"/>
      <c r="O249" s="1"/>
      <c r="P249" s="1"/>
      <c r="Q249" s="1"/>
      <c r="R249" s="80"/>
      <c r="S249" s="1"/>
      <c r="T249" s="633"/>
      <c r="U249" s="679"/>
      <c r="V249" s="80"/>
      <c r="W249" s="44"/>
      <c r="X249" s="718"/>
      <c r="Y249" s="334"/>
    </row>
    <row r="250" spans="1:25" ht="25.5" hidden="1" customHeight="1" x14ac:dyDescent="0.25">
      <c r="B250" s="55"/>
      <c r="C250" s="2"/>
      <c r="D250" s="851" t="s">
        <v>541</v>
      </c>
      <c r="E250" s="851"/>
      <c r="F250" s="424"/>
      <c r="G250" s="424"/>
      <c r="H250" s="166">
        <v>0</v>
      </c>
      <c r="I250" s="166">
        <v>0</v>
      </c>
      <c r="J250" s="259">
        <f t="shared" si="60"/>
        <v>0</v>
      </c>
      <c r="K250" s="158"/>
      <c r="L250" s="166">
        <f t="shared" si="56"/>
        <v>0</v>
      </c>
      <c r="M250" s="74"/>
      <c r="N250" s="1"/>
      <c r="O250" s="1"/>
      <c r="P250" s="1"/>
      <c r="Q250" s="1"/>
      <c r="R250" s="80"/>
      <c r="S250" s="1"/>
      <c r="T250" s="633"/>
      <c r="U250" s="679"/>
      <c r="V250" s="80"/>
      <c r="W250" s="44"/>
      <c r="X250" s="718"/>
      <c r="Y250" s="334"/>
    </row>
    <row r="251" spans="1:25" ht="15.75" hidden="1" thickBot="1" x14ac:dyDescent="0.3">
      <c r="B251" s="55"/>
      <c r="C251" s="2"/>
      <c r="D251" s="850" t="s">
        <v>381</v>
      </c>
      <c r="E251" s="850"/>
      <c r="F251" s="418"/>
      <c r="G251" s="418"/>
      <c r="H251" s="166">
        <v>0</v>
      </c>
      <c r="I251" s="166">
        <v>0</v>
      </c>
      <c r="J251" s="249">
        <f t="shared" si="60"/>
        <v>0</v>
      </c>
      <c r="K251" s="148"/>
      <c r="L251" s="166">
        <f t="shared" si="56"/>
        <v>0</v>
      </c>
      <c r="M251" s="74"/>
      <c r="N251" s="1"/>
      <c r="O251" s="1"/>
      <c r="P251" s="1"/>
      <c r="Q251" s="1"/>
      <c r="R251" s="80"/>
      <c r="S251" s="1"/>
      <c r="T251" s="633"/>
      <c r="U251" s="679"/>
      <c r="V251" s="80"/>
      <c r="W251" s="44"/>
      <c r="X251" s="718"/>
      <c r="Y251" s="334"/>
    </row>
    <row r="252" spans="1:25" ht="15.75" hidden="1" thickBot="1" x14ac:dyDescent="0.3">
      <c r="B252" s="55"/>
      <c r="C252" s="2"/>
      <c r="D252" s="850" t="s">
        <v>382</v>
      </c>
      <c r="E252" s="850"/>
      <c r="F252" s="418"/>
      <c r="G252" s="418"/>
      <c r="H252" s="166">
        <v>0</v>
      </c>
      <c r="I252" s="166">
        <v>0</v>
      </c>
      <c r="J252" s="249">
        <f t="shared" si="60"/>
        <v>0</v>
      </c>
      <c r="K252" s="148"/>
      <c r="L252" s="166">
        <f t="shared" si="56"/>
        <v>0</v>
      </c>
      <c r="M252" s="74"/>
      <c r="N252" s="1"/>
      <c r="O252" s="1"/>
      <c r="P252" s="1"/>
      <c r="Q252" s="1"/>
      <c r="R252" s="80"/>
      <c r="S252" s="1"/>
      <c r="T252" s="633"/>
      <c r="U252" s="679"/>
      <c r="V252" s="80"/>
      <c r="W252" s="44"/>
      <c r="X252" s="718"/>
      <c r="Y252" s="334"/>
    </row>
    <row r="253" spans="1:25" ht="15.75" hidden="1" thickBot="1" x14ac:dyDescent="0.3">
      <c r="B253" s="57"/>
      <c r="C253" s="20"/>
      <c r="D253" s="876" t="s">
        <v>567</v>
      </c>
      <c r="E253" s="876"/>
      <c r="F253" s="446"/>
      <c r="G253" s="446"/>
      <c r="H253" s="166">
        <v>0</v>
      </c>
      <c r="I253" s="166">
        <v>0</v>
      </c>
      <c r="J253" s="251">
        <f t="shared" si="60"/>
        <v>0</v>
      </c>
      <c r="K253" s="150"/>
      <c r="L253" s="166">
        <f t="shared" si="56"/>
        <v>0</v>
      </c>
      <c r="M253" s="74"/>
      <c r="N253" s="1"/>
      <c r="O253" s="1"/>
      <c r="P253" s="1"/>
      <c r="Q253" s="1"/>
      <c r="R253" s="80"/>
      <c r="S253" s="1"/>
      <c r="T253" s="633"/>
      <c r="U253" s="679"/>
      <c r="V253" s="80"/>
      <c r="W253" s="44"/>
      <c r="X253" s="718"/>
      <c r="Y253" s="334"/>
    </row>
    <row r="254" spans="1:25" ht="15.75" thickBot="1" x14ac:dyDescent="0.3">
      <c r="B254" s="99" t="s">
        <v>284</v>
      </c>
      <c r="C254" s="877" t="s">
        <v>285</v>
      </c>
      <c r="D254" s="878"/>
      <c r="E254" s="878"/>
      <c r="F254" s="410"/>
      <c r="G254" s="410"/>
      <c r="H254" s="163">
        <v>0</v>
      </c>
      <c r="I254" s="163">
        <v>0</v>
      </c>
      <c r="J254" s="252">
        <f>J255+J276+J282+J283</f>
        <v>0</v>
      </c>
      <c r="K254" s="151">
        <f t="shared" ref="K254:X254" si="61">K255+K276+K282+K283</f>
        <v>0</v>
      </c>
      <c r="L254" s="163">
        <f t="shared" si="56"/>
        <v>0</v>
      </c>
      <c r="M254" s="85">
        <f t="shared" si="61"/>
        <v>0</v>
      </c>
      <c r="N254" s="86">
        <f t="shared" si="61"/>
        <v>0</v>
      </c>
      <c r="O254" s="86">
        <f t="shared" si="61"/>
        <v>0</v>
      </c>
      <c r="P254" s="86">
        <f t="shared" si="61"/>
        <v>0</v>
      </c>
      <c r="Q254" s="86">
        <f t="shared" si="61"/>
        <v>0</v>
      </c>
      <c r="R254" s="89">
        <f t="shared" si="61"/>
        <v>0</v>
      </c>
      <c r="S254" s="86">
        <f t="shared" si="61"/>
        <v>0</v>
      </c>
      <c r="T254" s="88">
        <f t="shared" si="61"/>
        <v>0</v>
      </c>
      <c r="U254" s="89">
        <f t="shared" si="61"/>
        <v>0</v>
      </c>
      <c r="V254" s="89">
        <f t="shared" si="61"/>
        <v>0</v>
      </c>
      <c r="W254" s="90">
        <f t="shared" si="61"/>
        <v>0</v>
      </c>
      <c r="X254" s="728">
        <f t="shared" si="61"/>
        <v>0</v>
      </c>
      <c r="Y254" s="329">
        <f>Y255+Y276+Y282+Y283</f>
        <v>0</v>
      </c>
    </row>
    <row r="255" spans="1:25" ht="15.75" hidden="1" thickBot="1" x14ac:dyDescent="0.3">
      <c r="B255" s="114" t="s">
        <v>692</v>
      </c>
      <c r="C255" s="900" t="s">
        <v>286</v>
      </c>
      <c r="D255" s="901"/>
      <c r="E255" s="901"/>
      <c r="F255" s="416"/>
      <c r="G255" s="416"/>
      <c r="H255" s="164">
        <v>0</v>
      </c>
      <c r="I255" s="164">
        <v>0</v>
      </c>
      <c r="J255" s="248">
        <f>J256+J260+J267+J268+J269+J270+J271+J272+J273</f>
        <v>0</v>
      </c>
      <c r="K255" s="147">
        <f t="shared" ref="K255:X255" si="62">K256+K260+K267+K268+K269+K270+K271+K272+K273</f>
        <v>0</v>
      </c>
      <c r="L255" s="164">
        <f t="shared" si="56"/>
        <v>0</v>
      </c>
      <c r="M255" s="116">
        <f t="shared" si="62"/>
        <v>0</v>
      </c>
      <c r="N255" s="117">
        <f t="shared" si="62"/>
        <v>0</v>
      </c>
      <c r="O255" s="117">
        <f t="shared" si="62"/>
        <v>0</v>
      </c>
      <c r="P255" s="117">
        <f t="shared" si="62"/>
        <v>0</v>
      </c>
      <c r="Q255" s="117">
        <f t="shared" si="62"/>
        <v>0</v>
      </c>
      <c r="R255" s="120">
        <f t="shared" si="62"/>
        <v>0</v>
      </c>
      <c r="S255" s="117">
        <f t="shared" si="62"/>
        <v>0</v>
      </c>
      <c r="T255" s="630">
        <f t="shared" si="62"/>
        <v>0</v>
      </c>
      <c r="U255" s="677">
        <f t="shared" si="62"/>
        <v>0</v>
      </c>
      <c r="V255" s="120">
        <f t="shared" si="62"/>
        <v>0</v>
      </c>
      <c r="W255" s="121">
        <f t="shared" si="62"/>
        <v>0</v>
      </c>
      <c r="X255" s="729">
        <f t="shared" si="62"/>
        <v>0</v>
      </c>
      <c r="Y255" s="330">
        <f>Y256+Y260+Y267+Y268+Y269+Y270+Y271+Y272+Y273</f>
        <v>0</v>
      </c>
    </row>
    <row r="256" spans="1:25" s="18" customFormat="1" ht="15.75" hidden="1" thickBot="1" x14ac:dyDescent="0.3">
      <c r="A256" s="125"/>
      <c r="B256" s="53" t="s">
        <v>693</v>
      </c>
      <c r="C256" s="898" t="s">
        <v>287</v>
      </c>
      <c r="D256" s="899"/>
      <c r="E256" s="899"/>
      <c r="F256" s="417"/>
      <c r="G256" s="417"/>
      <c r="H256" s="167">
        <v>0</v>
      </c>
      <c r="I256" s="167">
        <v>0</v>
      </c>
      <c r="J256" s="256">
        <f>J257+J258+J259</f>
        <v>0</v>
      </c>
      <c r="K256" s="155">
        <f t="shared" ref="K256:X256" si="63">K257+K258+K259</f>
        <v>0</v>
      </c>
      <c r="L256" s="167">
        <f t="shared" si="56"/>
        <v>0</v>
      </c>
      <c r="M256" s="76">
        <f t="shared" si="63"/>
        <v>0</v>
      </c>
      <c r="N256" s="13">
        <f t="shared" si="63"/>
        <v>0</v>
      </c>
      <c r="O256" s="13">
        <f t="shared" si="63"/>
        <v>0</v>
      </c>
      <c r="P256" s="13">
        <f t="shared" si="63"/>
        <v>0</v>
      </c>
      <c r="Q256" s="13">
        <f t="shared" si="63"/>
        <v>0</v>
      </c>
      <c r="R256" s="81">
        <f t="shared" si="63"/>
        <v>0</v>
      </c>
      <c r="S256" s="13">
        <f t="shared" si="63"/>
        <v>0</v>
      </c>
      <c r="T256" s="43">
        <f t="shared" si="63"/>
        <v>0</v>
      </c>
      <c r="U256" s="81">
        <f t="shared" si="63"/>
        <v>0</v>
      </c>
      <c r="V256" s="81">
        <f t="shared" si="63"/>
        <v>0</v>
      </c>
      <c r="W256" s="45">
        <f t="shared" si="63"/>
        <v>0</v>
      </c>
      <c r="X256" s="730">
        <f t="shared" si="63"/>
        <v>0</v>
      </c>
      <c r="Y256" s="333">
        <f>Y257+Y258+Y259</f>
        <v>0</v>
      </c>
    </row>
    <row r="257" spans="1:25" s="208" customFormat="1" ht="15.75" hidden="1" thickBot="1" x14ac:dyDescent="0.3">
      <c r="A257" s="125" t="s">
        <v>288</v>
      </c>
      <c r="B257" s="188" t="s">
        <v>694</v>
      </c>
      <c r="C257" s="245"/>
      <c r="D257" s="902" t="s">
        <v>706</v>
      </c>
      <c r="E257" s="902"/>
      <c r="F257" s="414"/>
      <c r="G257" s="414"/>
      <c r="H257" s="190">
        <v>0</v>
      </c>
      <c r="I257" s="190">
        <v>0</v>
      </c>
      <c r="J257" s="286">
        <f>SUM(M257:X257)</f>
        <v>0</v>
      </c>
      <c r="K257" s="287"/>
      <c r="L257" s="190">
        <f t="shared" si="56"/>
        <v>0</v>
      </c>
      <c r="M257" s="198"/>
      <c r="N257" s="192"/>
      <c r="O257" s="192"/>
      <c r="P257" s="192"/>
      <c r="Q257" s="192"/>
      <c r="R257" s="193"/>
      <c r="S257" s="192"/>
      <c r="T257" s="191"/>
      <c r="U257" s="193"/>
      <c r="V257" s="193"/>
      <c r="W257" s="194"/>
      <c r="X257" s="646"/>
      <c r="Y257" s="331"/>
    </row>
    <row r="258" spans="1:25" s="208" customFormat="1" ht="15.75" hidden="1" thickBot="1" x14ac:dyDescent="0.3">
      <c r="A258" s="125" t="s">
        <v>289</v>
      </c>
      <c r="B258" s="188" t="s">
        <v>695</v>
      </c>
      <c r="C258" s="197"/>
      <c r="D258" s="883" t="s">
        <v>707</v>
      </c>
      <c r="E258" s="883"/>
      <c r="F258" s="420"/>
      <c r="G258" s="420"/>
      <c r="H258" s="190">
        <v>0</v>
      </c>
      <c r="I258" s="190">
        <v>0</v>
      </c>
      <c r="J258" s="269">
        <f>SUM(M258:X258)</f>
        <v>0</v>
      </c>
      <c r="K258" s="189"/>
      <c r="L258" s="190">
        <f t="shared" si="56"/>
        <v>0</v>
      </c>
      <c r="M258" s="198"/>
      <c r="N258" s="192"/>
      <c r="O258" s="192"/>
      <c r="P258" s="192"/>
      <c r="Q258" s="192"/>
      <c r="R258" s="193"/>
      <c r="S258" s="192"/>
      <c r="T258" s="191"/>
      <c r="U258" s="193"/>
      <c r="V258" s="193"/>
      <c r="W258" s="194"/>
      <c r="X258" s="646"/>
      <c r="Y258" s="331"/>
    </row>
    <row r="259" spans="1:25" s="208" customFormat="1" ht="15.75" hidden="1" thickBot="1" x14ac:dyDescent="0.3">
      <c r="A259" s="125" t="s">
        <v>290</v>
      </c>
      <c r="B259" s="188" t="s">
        <v>696</v>
      </c>
      <c r="C259" s="197"/>
      <c r="D259" s="883" t="s">
        <v>708</v>
      </c>
      <c r="E259" s="883"/>
      <c r="F259" s="420"/>
      <c r="G259" s="420"/>
      <c r="H259" s="190">
        <v>0</v>
      </c>
      <c r="I259" s="190">
        <v>0</v>
      </c>
      <c r="J259" s="269">
        <f>SUM(M259:X259)</f>
        <v>0</v>
      </c>
      <c r="K259" s="189"/>
      <c r="L259" s="190">
        <f t="shared" si="56"/>
        <v>0</v>
      </c>
      <c r="M259" s="198"/>
      <c r="N259" s="192"/>
      <c r="O259" s="192"/>
      <c r="P259" s="192"/>
      <c r="Q259" s="192"/>
      <c r="R259" s="193"/>
      <c r="S259" s="192"/>
      <c r="T259" s="191"/>
      <c r="U259" s="193"/>
      <c r="V259" s="193"/>
      <c r="W259" s="194"/>
      <c r="X259" s="646"/>
      <c r="Y259" s="331"/>
    </row>
    <row r="260" spans="1:25" s="18" customFormat="1" ht="15.75" hidden="1" thickBot="1" x14ac:dyDescent="0.3">
      <c r="A260" s="125"/>
      <c r="B260" s="53" t="s">
        <v>697</v>
      </c>
      <c r="C260" s="898" t="s">
        <v>291</v>
      </c>
      <c r="D260" s="899"/>
      <c r="E260" s="899"/>
      <c r="F260" s="417"/>
      <c r="G260" s="417"/>
      <c r="H260" s="167">
        <v>0</v>
      </c>
      <c r="I260" s="167">
        <v>0</v>
      </c>
      <c r="J260" s="256">
        <f>J261+J262+J263+J264+J265+J266</f>
        <v>0</v>
      </c>
      <c r="K260" s="155">
        <f t="shared" ref="K260:X260" si="64">K261+K262+K263+K264+K265+K266</f>
        <v>0</v>
      </c>
      <c r="L260" s="167">
        <f t="shared" si="56"/>
        <v>0</v>
      </c>
      <c r="M260" s="76">
        <f t="shared" si="64"/>
        <v>0</v>
      </c>
      <c r="N260" s="13">
        <f t="shared" si="64"/>
        <v>0</v>
      </c>
      <c r="O260" s="13">
        <f t="shared" si="64"/>
        <v>0</v>
      </c>
      <c r="P260" s="13">
        <f t="shared" si="64"/>
        <v>0</v>
      </c>
      <c r="Q260" s="13">
        <f t="shared" si="64"/>
        <v>0</v>
      </c>
      <c r="R260" s="81">
        <f t="shared" si="64"/>
        <v>0</v>
      </c>
      <c r="S260" s="13">
        <f t="shared" si="64"/>
        <v>0</v>
      </c>
      <c r="T260" s="43">
        <f t="shared" si="64"/>
        <v>0</v>
      </c>
      <c r="U260" s="81">
        <f t="shared" si="64"/>
        <v>0</v>
      </c>
      <c r="V260" s="81">
        <f t="shared" si="64"/>
        <v>0</v>
      </c>
      <c r="W260" s="45">
        <f t="shared" si="64"/>
        <v>0</v>
      </c>
      <c r="X260" s="730">
        <f t="shared" si="64"/>
        <v>0</v>
      </c>
      <c r="Y260" s="333">
        <f>Y261+Y262+Y263+Y264+Y265+Y266</f>
        <v>0</v>
      </c>
    </row>
    <row r="261" spans="1:25" s="208" customFormat="1" ht="15.75" hidden="1" thickBot="1" x14ac:dyDescent="0.3">
      <c r="A261" s="125" t="s">
        <v>292</v>
      </c>
      <c r="B261" s="188" t="s">
        <v>698</v>
      </c>
      <c r="C261" s="197"/>
      <c r="D261" s="883" t="s">
        <v>383</v>
      </c>
      <c r="E261" s="883"/>
      <c r="F261" s="420"/>
      <c r="G261" s="420"/>
      <c r="H261" s="190">
        <v>0</v>
      </c>
      <c r="I261" s="190">
        <v>0</v>
      </c>
      <c r="J261" s="269">
        <f t="shared" ref="J261:J272" si="65">SUM(M261:X261)</f>
        <v>0</v>
      </c>
      <c r="K261" s="189"/>
      <c r="L261" s="190">
        <f t="shared" si="56"/>
        <v>0</v>
      </c>
      <c r="M261" s="198"/>
      <c r="N261" s="192"/>
      <c r="O261" s="192"/>
      <c r="P261" s="192"/>
      <c r="Q261" s="192"/>
      <c r="R261" s="193"/>
      <c r="S261" s="192"/>
      <c r="T261" s="191"/>
      <c r="U261" s="193"/>
      <c r="V261" s="193"/>
      <c r="W261" s="194"/>
      <c r="X261" s="646"/>
      <c r="Y261" s="331"/>
    </row>
    <row r="262" spans="1:25" s="208" customFormat="1" ht="15.75" hidden="1" thickBot="1" x14ac:dyDescent="0.3">
      <c r="A262" s="125" t="s">
        <v>293</v>
      </c>
      <c r="B262" s="188" t="s">
        <v>699</v>
      </c>
      <c r="C262" s="197"/>
      <c r="D262" s="883" t="s">
        <v>384</v>
      </c>
      <c r="E262" s="883"/>
      <c r="F262" s="420"/>
      <c r="G262" s="420"/>
      <c r="H262" s="190">
        <v>0</v>
      </c>
      <c r="I262" s="190">
        <v>0</v>
      </c>
      <c r="J262" s="269">
        <f t="shared" si="65"/>
        <v>0</v>
      </c>
      <c r="K262" s="189"/>
      <c r="L262" s="190">
        <f t="shared" si="56"/>
        <v>0</v>
      </c>
      <c r="M262" s="198"/>
      <c r="N262" s="192"/>
      <c r="O262" s="192"/>
      <c r="P262" s="192"/>
      <c r="Q262" s="192"/>
      <c r="R262" s="193"/>
      <c r="S262" s="192"/>
      <c r="T262" s="191"/>
      <c r="U262" s="193"/>
      <c r="V262" s="193"/>
      <c r="W262" s="194"/>
      <c r="X262" s="646"/>
      <c r="Y262" s="331"/>
    </row>
    <row r="263" spans="1:25" s="208" customFormat="1" ht="15.75" hidden="1" thickBot="1" x14ac:dyDescent="0.3">
      <c r="A263" s="125" t="s">
        <v>887</v>
      </c>
      <c r="B263" s="188" t="s">
        <v>888</v>
      </c>
      <c r="C263" s="197"/>
      <c r="D263" s="883" t="s">
        <v>889</v>
      </c>
      <c r="E263" s="883"/>
      <c r="F263" s="420"/>
      <c r="G263" s="420"/>
      <c r="H263" s="190">
        <v>0</v>
      </c>
      <c r="I263" s="190">
        <v>0</v>
      </c>
      <c r="J263" s="269">
        <f t="shared" si="65"/>
        <v>0</v>
      </c>
      <c r="K263" s="189"/>
      <c r="L263" s="190">
        <f t="shared" si="56"/>
        <v>0</v>
      </c>
      <c r="M263" s="198"/>
      <c r="N263" s="192"/>
      <c r="O263" s="192"/>
      <c r="P263" s="192"/>
      <c r="Q263" s="192"/>
      <c r="R263" s="193"/>
      <c r="S263" s="192"/>
      <c r="T263" s="191"/>
      <c r="U263" s="193"/>
      <c r="V263" s="193"/>
      <c r="W263" s="194"/>
      <c r="X263" s="646"/>
      <c r="Y263" s="331"/>
    </row>
    <row r="264" spans="1:25" s="208" customFormat="1" ht="15.75" hidden="1" thickBot="1" x14ac:dyDescent="0.3">
      <c r="A264" s="125" t="s">
        <v>294</v>
      </c>
      <c r="B264" s="188" t="s">
        <v>700</v>
      </c>
      <c r="C264" s="197"/>
      <c r="D264" s="883" t="s">
        <v>295</v>
      </c>
      <c r="E264" s="883"/>
      <c r="F264" s="420"/>
      <c r="G264" s="420"/>
      <c r="H264" s="190">
        <v>0</v>
      </c>
      <c r="I264" s="190">
        <v>0</v>
      </c>
      <c r="J264" s="269">
        <f t="shared" si="65"/>
        <v>0</v>
      </c>
      <c r="K264" s="189"/>
      <c r="L264" s="190">
        <f t="shared" si="56"/>
        <v>0</v>
      </c>
      <c r="M264" s="198"/>
      <c r="N264" s="192"/>
      <c r="O264" s="192"/>
      <c r="P264" s="192"/>
      <c r="Q264" s="192"/>
      <c r="R264" s="193"/>
      <c r="S264" s="192"/>
      <c r="T264" s="191"/>
      <c r="U264" s="193"/>
      <c r="V264" s="193"/>
      <c r="W264" s="194"/>
      <c r="X264" s="646"/>
      <c r="Y264" s="331"/>
    </row>
    <row r="265" spans="1:25" s="208" customFormat="1" ht="15.75" hidden="1" thickBot="1" x14ac:dyDescent="0.3">
      <c r="A265" s="125" t="s">
        <v>296</v>
      </c>
      <c r="B265" s="188" t="s">
        <v>701</v>
      </c>
      <c r="C265" s="197"/>
      <c r="D265" s="883" t="s">
        <v>297</v>
      </c>
      <c r="E265" s="883"/>
      <c r="F265" s="420"/>
      <c r="G265" s="420"/>
      <c r="H265" s="190">
        <v>0</v>
      </c>
      <c r="I265" s="190">
        <v>0</v>
      </c>
      <c r="J265" s="269">
        <f t="shared" si="65"/>
        <v>0</v>
      </c>
      <c r="K265" s="189"/>
      <c r="L265" s="190">
        <f t="shared" si="56"/>
        <v>0</v>
      </c>
      <c r="M265" s="198"/>
      <c r="N265" s="192"/>
      <c r="O265" s="192"/>
      <c r="P265" s="192"/>
      <c r="Q265" s="192"/>
      <c r="R265" s="193"/>
      <c r="S265" s="192"/>
      <c r="T265" s="191"/>
      <c r="U265" s="193"/>
      <c r="V265" s="193"/>
      <c r="W265" s="194"/>
      <c r="X265" s="646"/>
      <c r="Y265" s="331"/>
    </row>
    <row r="266" spans="1:25" s="208" customFormat="1" ht="15.75" hidden="1" thickBot="1" x14ac:dyDescent="0.3">
      <c r="A266" s="125" t="s">
        <v>890</v>
      </c>
      <c r="B266" s="188" t="s">
        <v>891</v>
      </c>
      <c r="C266" s="197"/>
      <c r="D266" s="883" t="s">
        <v>892</v>
      </c>
      <c r="E266" s="883"/>
      <c r="F266" s="420"/>
      <c r="G266" s="420"/>
      <c r="H266" s="190">
        <v>0</v>
      </c>
      <c r="I266" s="190">
        <v>0</v>
      </c>
      <c r="J266" s="269">
        <f t="shared" si="65"/>
        <v>0</v>
      </c>
      <c r="K266" s="189"/>
      <c r="L266" s="190">
        <f t="shared" si="56"/>
        <v>0</v>
      </c>
      <c r="M266" s="198"/>
      <c r="N266" s="192"/>
      <c r="O266" s="192"/>
      <c r="P266" s="192"/>
      <c r="Q266" s="192"/>
      <c r="R266" s="193"/>
      <c r="S266" s="192"/>
      <c r="T266" s="191"/>
      <c r="U266" s="193"/>
      <c r="V266" s="193"/>
      <c r="W266" s="194"/>
      <c r="X266" s="646"/>
      <c r="Y266" s="331"/>
    </row>
    <row r="267" spans="1:25" s="41" customFormat="1" ht="15.75" hidden="1" thickBot="1" x14ac:dyDescent="0.3">
      <c r="A267" s="125" t="s">
        <v>893</v>
      </c>
      <c r="B267" s="53" t="s">
        <v>894</v>
      </c>
      <c r="C267" s="898" t="s">
        <v>895</v>
      </c>
      <c r="D267" s="899"/>
      <c r="E267" s="899"/>
      <c r="F267" s="417"/>
      <c r="G267" s="417"/>
      <c r="H267" s="167">
        <v>0</v>
      </c>
      <c r="I267" s="167">
        <v>0</v>
      </c>
      <c r="J267" s="256">
        <f t="shared" si="65"/>
        <v>0</v>
      </c>
      <c r="K267" s="155"/>
      <c r="L267" s="167">
        <f t="shared" si="56"/>
        <v>0</v>
      </c>
      <c r="M267" s="76"/>
      <c r="N267" s="13"/>
      <c r="O267" s="13"/>
      <c r="P267" s="13"/>
      <c r="Q267" s="13"/>
      <c r="R267" s="81"/>
      <c r="S267" s="13"/>
      <c r="T267" s="43"/>
      <c r="U267" s="81"/>
      <c r="V267" s="81"/>
      <c r="W267" s="45"/>
      <c r="X267" s="730"/>
      <c r="Y267" s="333"/>
    </row>
    <row r="268" spans="1:25" s="41" customFormat="1" ht="15.75" hidden="1" thickBot="1" x14ac:dyDescent="0.3">
      <c r="A268" s="125" t="s">
        <v>298</v>
      </c>
      <c r="B268" s="53" t="s">
        <v>702</v>
      </c>
      <c r="C268" s="898" t="s">
        <v>299</v>
      </c>
      <c r="D268" s="899"/>
      <c r="E268" s="899"/>
      <c r="F268" s="417"/>
      <c r="G268" s="417"/>
      <c r="H268" s="167">
        <v>0</v>
      </c>
      <c r="I268" s="167">
        <v>0</v>
      </c>
      <c r="J268" s="256">
        <f t="shared" si="65"/>
        <v>0</v>
      </c>
      <c r="K268" s="155"/>
      <c r="L268" s="167">
        <f t="shared" si="56"/>
        <v>0</v>
      </c>
      <c r="M268" s="76"/>
      <c r="N268" s="13"/>
      <c r="O268" s="13"/>
      <c r="P268" s="13"/>
      <c r="Q268" s="13"/>
      <c r="R268" s="81"/>
      <c r="S268" s="13"/>
      <c r="T268" s="43"/>
      <c r="U268" s="81"/>
      <c r="V268" s="81"/>
      <c r="W268" s="45"/>
      <c r="X268" s="730"/>
      <c r="Y268" s="333"/>
    </row>
    <row r="269" spans="1:25" s="41" customFormat="1" ht="15.75" hidden="1" thickBot="1" x14ac:dyDescent="0.3">
      <c r="A269" s="125" t="s">
        <v>300</v>
      </c>
      <c r="B269" s="53" t="s">
        <v>703</v>
      </c>
      <c r="C269" s="898" t="s">
        <v>896</v>
      </c>
      <c r="D269" s="899"/>
      <c r="E269" s="899"/>
      <c r="F269" s="417"/>
      <c r="G269" s="417"/>
      <c r="H269" s="167">
        <v>0</v>
      </c>
      <c r="I269" s="167">
        <v>0</v>
      </c>
      <c r="J269" s="256">
        <f t="shared" si="65"/>
        <v>0</v>
      </c>
      <c r="K269" s="155"/>
      <c r="L269" s="167">
        <f t="shared" si="56"/>
        <v>0</v>
      </c>
      <c r="M269" s="76"/>
      <c r="N269" s="13"/>
      <c r="O269" s="13"/>
      <c r="P269" s="13"/>
      <c r="Q269" s="13"/>
      <c r="R269" s="81"/>
      <c r="S269" s="13"/>
      <c r="T269" s="43"/>
      <c r="U269" s="81"/>
      <c r="V269" s="81"/>
      <c r="W269" s="45"/>
      <c r="X269" s="730"/>
      <c r="Y269" s="333"/>
    </row>
    <row r="270" spans="1:25" s="41" customFormat="1" ht="15.75" hidden="1" thickBot="1" x14ac:dyDescent="0.3">
      <c r="A270" s="125" t="s">
        <v>301</v>
      </c>
      <c r="B270" s="53" t="s">
        <v>704</v>
      </c>
      <c r="C270" s="898" t="s">
        <v>897</v>
      </c>
      <c r="D270" s="899"/>
      <c r="E270" s="899"/>
      <c r="F270" s="417"/>
      <c r="G270" s="417"/>
      <c r="H270" s="167">
        <v>0</v>
      </c>
      <c r="I270" s="167">
        <v>0</v>
      </c>
      <c r="J270" s="256">
        <f t="shared" si="65"/>
        <v>0</v>
      </c>
      <c r="K270" s="155"/>
      <c r="L270" s="167">
        <f t="shared" si="56"/>
        <v>0</v>
      </c>
      <c r="M270" s="76"/>
      <c r="N270" s="13"/>
      <c r="O270" s="13"/>
      <c r="P270" s="13"/>
      <c r="Q270" s="13"/>
      <c r="R270" s="81"/>
      <c r="S270" s="13"/>
      <c r="T270" s="43"/>
      <c r="U270" s="81"/>
      <c r="V270" s="81"/>
      <c r="W270" s="45"/>
      <c r="X270" s="730"/>
      <c r="Y270" s="333"/>
    </row>
    <row r="271" spans="1:25" s="41" customFormat="1" ht="15.75" hidden="1" thickBot="1" x14ac:dyDescent="0.3">
      <c r="A271" s="125" t="s">
        <v>302</v>
      </c>
      <c r="B271" s="53" t="s">
        <v>705</v>
      </c>
      <c r="C271" s="898" t="s">
        <v>303</v>
      </c>
      <c r="D271" s="899"/>
      <c r="E271" s="899"/>
      <c r="F271" s="417"/>
      <c r="G271" s="417"/>
      <c r="H271" s="167">
        <v>0</v>
      </c>
      <c r="I271" s="167">
        <v>0</v>
      </c>
      <c r="J271" s="256">
        <f t="shared" si="65"/>
        <v>0</v>
      </c>
      <c r="K271" s="155"/>
      <c r="L271" s="167">
        <f t="shared" si="56"/>
        <v>0</v>
      </c>
      <c r="M271" s="76"/>
      <c r="N271" s="13"/>
      <c r="O271" s="13"/>
      <c r="P271" s="13"/>
      <c r="Q271" s="13"/>
      <c r="R271" s="81"/>
      <c r="S271" s="13"/>
      <c r="T271" s="43"/>
      <c r="U271" s="81"/>
      <c r="V271" s="81"/>
      <c r="W271" s="45"/>
      <c r="X271" s="730"/>
      <c r="Y271" s="333"/>
    </row>
    <row r="272" spans="1:25" s="41" customFormat="1" ht="15.75" hidden="1" thickBot="1" x14ac:dyDescent="0.3">
      <c r="A272" s="125" t="s">
        <v>898</v>
      </c>
      <c r="B272" s="53" t="s">
        <v>899</v>
      </c>
      <c r="C272" s="898" t="s">
        <v>901</v>
      </c>
      <c r="D272" s="899"/>
      <c r="E272" s="899"/>
      <c r="F272" s="417"/>
      <c r="G272" s="417"/>
      <c r="H272" s="167">
        <v>0</v>
      </c>
      <c r="I272" s="167">
        <v>0</v>
      </c>
      <c r="J272" s="256">
        <f t="shared" si="65"/>
        <v>0</v>
      </c>
      <c r="K272" s="155"/>
      <c r="L272" s="167">
        <f t="shared" si="56"/>
        <v>0</v>
      </c>
      <c r="M272" s="76"/>
      <c r="N272" s="13"/>
      <c r="O272" s="13"/>
      <c r="P272" s="13"/>
      <c r="Q272" s="13"/>
      <c r="R272" s="81"/>
      <c r="S272" s="13"/>
      <c r="T272" s="43"/>
      <c r="U272" s="81"/>
      <c r="V272" s="81"/>
      <c r="W272" s="45"/>
      <c r="X272" s="730"/>
      <c r="Y272" s="333"/>
    </row>
    <row r="273" spans="1:25" s="41" customFormat="1" ht="15.75" hidden="1" thickBot="1" x14ac:dyDescent="0.3">
      <c r="A273" s="125"/>
      <c r="B273" s="53" t="s">
        <v>900</v>
      </c>
      <c r="C273" s="898" t="s">
        <v>902</v>
      </c>
      <c r="D273" s="899"/>
      <c r="E273" s="899"/>
      <c r="F273" s="417"/>
      <c r="G273" s="417"/>
      <c r="H273" s="167">
        <v>0</v>
      </c>
      <c r="I273" s="167">
        <v>0</v>
      </c>
      <c r="J273" s="256">
        <f>J274+J275</f>
        <v>0</v>
      </c>
      <c r="K273" s="155">
        <f t="shared" ref="K273:X273" si="66">K274+K275</f>
        <v>0</v>
      </c>
      <c r="L273" s="167">
        <f t="shared" si="56"/>
        <v>0</v>
      </c>
      <c r="M273" s="76">
        <f t="shared" si="66"/>
        <v>0</v>
      </c>
      <c r="N273" s="13">
        <f t="shared" si="66"/>
        <v>0</v>
      </c>
      <c r="O273" s="13">
        <f t="shared" si="66"/>
        <v>0</v>
      </c>
      <c r="P273" s="13">
        <f t="shared" si="66"/>
        <v>0</v>
      </c>
      <c r="Q273" s="13">
        <f t="shared" si="66"/>
        <v>0</v>
      </c>
      <c r="R273" s="81">
        <f t="shared" si="66"/>
        <v>0</v>
      </c>
      <c r="S273" s="13">
        <f t="shared" si="66"/>
        <v>0</v>
      </c>
      <c r="T273" s="43">
        <f t="shared" si="66"/>
        <v>0</v>
      </c>
      <c r="U273" s="81">
        <f t="shared" si="66"/>
        <v>0</v>
      </c>
      <c r="V273" s="81">
        <f t="shared" si="66"/>
        <v>0</v>
      </c>
      <c r="W273" s="45">
        <f t="shared" si="66"/>
        <v>0</v>
      </c>
      <c r="X273" s="730">
        <f t="shared" si="66"/>
        <v>0</v>
      </c>
      <c r="Y273" s="333">
        <f>Y274+Y275</f>
        <v>0</v>
      </c>
    </row>
    <row r="274" spans="1:25" s="208" customFormat="1" ht="15.75" hidden="1" thickBot="1" x14ac:dyDescent="0.3">
      <c r="A274" s="125" t="s">
        <v>904</v>
      </c>
      <c r="B274" s="188" t="s">
        <v>903</v>
      </c>
      <c r="C274" s="197"/>
      <c r="D274" s="883" t="s">
        <v>907</v>
      </c>
      <c r="E274" s="883"/>
      <c r="F274" s="420"/>
      <c r="G274" s="420"/>
      <c r="H274" s="190">
        <v>0</v>
      </c>
      <c r="I274" s="190">
        <v>0</v>
      </c>
      <c r="J274" s="269">
        <f>SUM(M274:X274)</f>
        <v>0</v>
      </c>
      <c r="K274" s="189"/>
      <c r="L274" s="190">
        <f t="shared" si="56"/>
        <v>0</v>
      </c>
      <c r="M274" s="198"/>
      <c r="N274" s="192"/>
      <c r="O274" s="192"/>
      <c r="P274" s="192"/>
      <c r="Q274" s="192"/>
      <c r="R274" s="193"/>
      <c r="S274" s="192"/>
      <c r="T274" s="191"/>
      <c r="U274" s="193"/>
      <c r="V274" s="193"/>
      <c r="W274" s="194"/>
      <c r="X274" s="646"/>
      <c r="Y274" s="331"/>
    </row>
    <row r="275" spans="1:25" s="208" customFormat="1" ht="15.75" hidden="1" thickBot="1" x14ac:dyDescent="0.3">
      <c r="A275" s="125" t="s">
        <v>905</v>
      </c>
      <c r="B275" s="188" t="s">
        <v>906</v>
      </c>
      <c r="C275" s="197"/>
      <c r="D275" s="883" t="s">
        <v>908</v>
      </c>
      <c r="E275" s="883"/>
      <c r="F275" s="420"/>
      <c r="G275" s="420"/>
      <c r="H275" s="190">
        <v>0</v>
      </c>
      <c r="I275" s="190">
        <v>0</v>
      </c>
      <c r="J275" s="269">
        <f>SUM(M275:X275)</f>
        <v>0</v>
      </c>
      <c r="K275" s="189"/>
      <c r="L275" s="190">
        <f t="shared" si="56"/>
        <v>0</v>
      </c>
      <c r="M275" s="198"/>
      <c r="N275" s="192"/>
      <c r="O275" s="192"/>
      <c r="P275" s="192"/>
      <c r="Q275" s="192"/>
      <c r="R275" s="193"/>
      <c r="S275" s="192"/>
      <c r="T275" s="191"/>
      <c r="U275" s="193"/>
      <c r="V275" s="193"/>
      <c r="W275" s="194"/>
      <c r="X275" s="646"/>
      <c r="Y275" s="331"/>
    </row>
    <row r="276" spans="1:25" ht="15.75" hidden="1" thickBot="1" x14ac:dyDescent="0.3">
      <c r="B276" s="91" t="s">
        <v>709</v>
      </c>
      <c r="C276" s="873" t="s">
        <v>304</v>
      </c>
      <c r="D276" s="874"/>
      <c r="E276" s="874"/>
      <c r="F276" s="419"/>
      <c r="G276" s="419"/>
      <c r="H276" s="165">
        <v>0</v>
      </c>
      <c r="I276" s="165">
        <v>0</v>
      </c>
      <c r="J276" s="250">
        <f>J277+J278+J279+J280+J281</f>
        <v>0</v>
      </c>
      <c r="K276" s="149">
        <f t="shared" ref="K276:X276" si="67">K277+K278+K279+K280+K281</f>
        <v>0</v>
      </c>
      <c r="L276" s="165">
        <f t="shared" si="56"/>
        <v>0</v>
      </c>
      <c r="M276" s="93">
        <f t="shared" si="67"/>
        <v>0</v>
      </c>
      <c r="N276" s="94">
        <f t="shared" si="67"/>
        <v>0</v>
      </c>
      <c r="O276" s="94">
        <f t="shared" si="67"/>
        <v>0</v>
      </c>
      <c r="P276" s="94">
        <f t="shared" si="67"/>
        <v>0</v>
      </c>
      <c r="Q276" s="94">
        <f t="shared" si="67"/>
        <v>0</v>
      </c>
      <c r="R276" s="97">
        <f t="shared" si="67"/>
        <v>0</v>
      </c>
      <c r="S276" s="94">
        <f t="shared" si="67"/>
        <v>0</v>
      </c>
      <c r="T276" s="278">
        <f t="shared" si="67"/>
        <v>0</v>
      </c>
      <c r="U276" s="277">
        <f t="shared" si="67"/>
        <v>0</v>
      </c>
      <c r="V276" s="97">
        <f t="shared" si="67"/>
        <v>0</v>
      </c>
      <c r="W276" s="98">
        <f t="shared" si="67"/>
        <v>0</v>
      </c>
      <c r="X276" s="731">
        <f t="shared" si="67"/>
        <v>0</v>
      </c>
      <c r="Y276" s="332">
        <f>Y277+Y278+Y279+Y280+Y281</f>
        <v>0</v>
      </c>
    </row>
    <row r="277" spans="1:25" s="41" customFormat="1" ht="15.75" hidden="1" thickBot="1" x14ac:dyDescent="0.3">
      <c r="A277" s="125" t="s">
        <v>305</v>
      </c>
      <c r="B277" s="195" t="s">
        <v>710</v>
      </c>
      <c r="C277" s="903" t="s">
        <v>385</v>
      </c>
      <c r="D277" s="904"/>
      <c r="E277" s="904"/>
      <c r="F277" s="439"/>
      <c r="G277" s="439"/>
      <c r="H277" s="210">
        <v>0</v>
      </c>
      <c r="I277" s="210">
        <v>0</v>
      </c>
      <c r="J277" s="270">
        <f t="shared" ref="J277:J283" si="68">SUM(M277:X277)</f>
        <v>0</v>
      </c>
      <c r="K277" s="196"/>
      <c r="L277" s="210">
        <f t="shared" si="56"/>
        <v>0</v>
      </c>
      <c r="M277" s="211"/>
      <c r="N277" s="212"/>
      <c r="O277" s="212"/>
      <c r="P277" s="212"/>
      <c r="Q277" s="212"/>
      <c r="R277" s="215"/>
      <c r="S277" s="212"/>
      <c r="T277" s="214"/>
      <c r="U277" s="215"/>
      <c r="V277" s="215"/>
      <c r="W277" s="213"/>
      <c r="X277" s="738"/>
      <c r="Y277" s="340"/>
    </row>
    <row r="278" spans="1:25" s="41" customFormat="1" ht="15.75" hidden="1" thickBot="1" x14ac:dyDescent="0.3">
      <c r="A278" s="125" t="s">
        <v>306</v>
      </c>
      <c r="B278" s="195" t="s">
        <v>711</v>
      </c>
      <c r="C278" s="903" t="s">
        <v>386</v>
      </c>
      <c r="D278" s="904"/>
      <c r="E278" s="904"/>
      <c r="F278" s="439"/>
      <c r="G278" s="439"/>
      <c r="H278" s="210">
        <v>0</v>
      </c>
      <c r="I278" s="210">
        <v>0</v>
      </c>
      <c r="J278" s="270">
        <f t="shared" si="68"/>
        <v>0</v>
      </c>
      <c r="K278" s="196"/>
      <c r="L278" s="210">
        <f t="shared" si="56"/>
        <v>0</v>
      </c>
      <c r="M278" s="211"/>
      <c r="N278" s="212"/>
      <c r="O278" s="212"/>
      <c r="P278" s="212"/>
      <c r="Q278" s="212"/>
      <c r="R278" s="215"/>
      <c r="S278" s="212"/>
      <c r="T278" s="214"/>
      <c r="U278" s="215"/>
      <c r="V278" s="215"/>
      <c r="W278" s="213"/>
      <c r="X278" s="738"/>
      <c r="Y278" s="340"/>
    </row>
    <row r="279" spans="1:25" s="41" customFormat="1" ht="15.75" hidden="1" thickBot="1" x14ac:dyDescent="0.3">
      <c r="A279" s="125" t="s">
        <v>307</v>
      </c>
      <c r="B279" s="195" t="s">
        <v>712</v>
      </c>
      <c r="C279" s="903" t="s">
        <v>308</v>
      </c>
      <c r="D279" s="904"/>
      <c r="E279" s="904"/>
      <c r="F279" s="439"/>
      <c r="G279" s="439"/>
      <c r="H279" s="210">
        <v>0</v>
      </c>
      <c r="I279" s="210">
        <v>0</v>
      </c>
      <c r="J279" s="270">
        <f t="shared" si="68"/>
        <v>0</v>
      </c>
      <c r="K279" s="196"/>
      <c r="L279" s="210">
        <f t="shared" si="56"/>
        <v>0</v>
      </c>
      <c r="M279" s="211"/>
      <c r="N279" s="212"/>
      <c r="O279" s="212"/>
      <c r="P279" s="212"/>
      <c r="Q279" s="212"/>
      <c r="R279" s="215"/>
      <c r="S279" s="212"/>
      <c r="T279" s="214"/>
      <c r="U279" s="215"/>
      <c r="V279" s="215"/>
      <c r="W279" s="213"/>
      <c r="X279" s="738"/>
      <c r="Y279" s="340"/>
    </row>
    <row r="280" spans="1:25" s="41" customFormat="1" ht="15.75" hidden="1" thickBot="1" x14ac:dyDescent="0.3">
      <c r="A280" s="125" t="s">
        <v>309</v>
      </c>
      <c r="B280" s="195" t="s">
        <v>713</v>
      </c>
      <c r="C280" s="903" t="s">
        <v>310</v>
      </c>
      <c r="D280" s="904"/>
      <c r="E280" s="904"/>
      <c r="F280" s="439"/>
      <c r="G280" s="439"/>
      <c r="H280" s="210">
        <v>0</v>
      </c>
      <c r="I280" s="210">
        <v>0</v>
      </c>
      <c r="J280" s="270">
        <f t="shared" si="68"/>
        <v>0</v>
      </c>
      <c r="K280" s="196"/>
      <c r="L280" s="210">
        <f t="shared" si="56"/>
        <v>0</v>
      </c>
      <c r="M280" s="211"/>
      <c r="N280" s="212"/>
      <c r="O280" s="212"/>
      <c r="P280" s="212"/>
      <c r="Q280" s="212"/>
      <c r="R280" s="215"/>
      <c r="S280" s="212"/>
      <c r="T280" s="214"/>
      <c r="U280" s="215"/>
      <c r="V280" s="215"/>
      <c r="W280" s="213"/>
      <c r="X280" s="738"/>
      <c r="Y280" s="340"/>
    </row>
    <row r="281" spans="1:25" s="41" customFormat="1" ht="15.75" hidden="1" thickBot="1" x14ac:dyDescent="0.3">
      <c r="A281" s="125" t="s">
        <v>311</v>
      </c>
      <c r="B281" s="195" t="s">
        <v>714</v>
      </c>
      <c r="C281" s="903" t="s">
        <v>387</v>
      </c>
      <c r="D281" s="904"/>
      <c r="E281" s="904"/>
      <c r="F281" s="439"/>
      <c r="G281" s="439"/>
      <c r="H281" s="210">
        <v>0</v>
      </c>
      <c r="I281" s="210">
        <v>0</v>
      </c>
      <c r="J281" s="270">
        <f t="shared" si="68"/>
        <v>0</v>
      </c>
      <c r="K281" s="196"/>
      <c r="L281" s="210">
        <f t="shared" si="56"/>
        <v>0</v>
      </c>
      <c r="M281" s="211"/>
      <c r="N281" s="212"/>
      <c r="O281" s="212"/>
      <c r="P281" s="212"/>
      <c r="Q281" s="212"/>
      <c r="R281" s="215"/>
      <c r="S281" s="212"/>
      <c r="T281" s="214"/>
      <c r="U281" s="215"/>
      <c r="V281" s="215"/>
      <c r="W281" s="213"/>
      <c r="X281" s="738"/>
      <c r="Y281" s="340"/>
    </row>
    <row r="282" spans="1:25" ht="15.75" hidden="1" thickBot="1" x14ac:dyDescent="0.3">
      <c r="A282" s="125" t="s">
        <v>313</v>
      </c>
      <c r="B282" s="91" t="s">
        <v>715</v>
      </c>
      <c r="C282" s="873" t="s">
        <v>312</v>
      </c>
      <c r="D282" s="874"/>
      <c r="E282" s="874"/>
      <c r="F282" s="419"/>
      <c r="G282" s="419"/>
      <c r="H282" s="165">
        <v>0</v>
      </c>
      <c r="I282" s="165">
        <v>0</v>
      </c>
      <c r="J282" s="250">
        <f t="shared" si="68"/>
        <v>0</v>
      </c>
      <c r="K282" s="149"/>
      <c r="L282" s="165">
        <f t="shared" si="56"/>
        <v>0</v>
      </c>
      <c r="M282" s="93"/>
      <c r="N282" s="94"/>
      <c r="O282" s="94"/>
      <c r="P282" s="94"/>
      <c r="Q282" s="94"/>
      <c r="R282" s="97"/>
      <c r="S282" s="94"/>
      <c r="T282" s="278"/>
      <c r="U282" s="277"/>
      <c r="V282" s="97"/>
      <c r="W282" s="98"/>
      <c r="X282" s="731"/>
      <c r="Y282" s="332"/>
    </row>
    <row r="283" spans="1:25" ht="15.75" hidden="1" thickBot="1" x14ac:dyDescent="0.3">
      <c r="A283" s="125" t="s">
        <v>909</v>
      </c>
      <c r="B283" s="91" t="s">
        <v>910</v>
      </c>
      <c r="C283" s="873" t="s">
        <v>911</v>
      </c>
      <c r="D283" s="874"/>
      <c r="E283" s="874"/>
      <c r="F283" s="419"/>
      <c r="G283" s="419"/>
      <c r="H283" s="165">
        <v>0</v>
      </c>
      <c r="I283" s="165">
        <v>0</v>
      </c>
      <c r="J283" s="250">
        <f t="shared" si="68"/>
        <v>0</v>
      </c>
      <c r="K283" s="149"/>
      <c r="L283" s="165">
        <f t="shared" si="56"/>
        <v>0</v>
      </c>
      <c r="M283" s="93"/>
      <c r="N283" s="94"/>
      <c r="O283" s="94"/>
      <c r="P283" s="94"/>
      <c r="Q283" s="94"/>
      <c r="R283" s="97"/>
      <c r="S283" s="94"/>
      <c r="T283" s="278"/>
      <c r="U283" s="277"/>
      <c r="V283" s="97"/>
      <c r="W283" s="98"/>
      <c r="X283" s="731"/>
      <c r="Y283" s="332"/>
    </row>
    <row r="284" spans="1:25" ht="15.75" thickBot="1" x14ac:dyDescent="0.3">
      <c r="B284" s="905" t="s">
        <v>314</v>
      </c>
      <c r="C284" s="906"/>
      <c r="D284" s="906"/>
      <c r="E284" s="906"/>
      <c r="F284" s="247">
        <f>F5+F24+F32+F85+F101+F176+F186+F191+F254</f>
        <v>21258761</v>
      </c>
      <c r="G284" s="247">
        <f>G5+G24+G32+G85+G101+G176+G186+G191+G254</f>
        <v>21802306</v>
      </c>
      <c r="H284" s="163">
        <v>18444640.899999999</v>
      </c>
      <c r="I284" s="163">
        <v>13805515.219999999</v>
      </c>
      <c r="J284" s="247">
        <f>J5+J24+J32+J85+J101+J176+J186+J191+J254</f>
        <v>13253048.17</v>
      </c>
      <c r="K284" s="146">
        <f>K5+K24+K32+K85+K101+K176+K186+K191+K254</f>
        <v>741760</v>
      </c>
      <c r="L284" s="163">
        <f t="shared" si="56"/>
        <v>13994808.17</v>
      </c>
      <c r="M284" s="85">
        <f t="shared" ref="M284:Y284" si="69">M5+M24+M32+M85+M101+M176+M186+M191+M254</f>
        <v>159600</v>
      </c>
      <c r="N284" s="86">
        <f t="shared" si="69"/>
        <v>592489.22</v>
      </c>
      <c r="O284" s="86">
        <f t="shared" si="69"/>
        <v>934093</v>
      </c>
      <c r="P284" s="86">
        <f t="shared" si="69"/>
        <v>952734</v>
      </c>
      <c r="Q284" s="86">
        <f t="shared" si="69"/>
        <v>1160223</v>
      </c>
      <c r="R284" s="89">
        <f t="shared" si="69"/>
        <v>1617517</v>
      </c>
      <c r="S284" s="86">
        <f>S5+S24+S32+S85+S101+S176+S186+S191+S254</f>
        <v>859417</v>
      </c>
      <c r="T284" s="88">
        <f t="shared" si="69"/>
        <v>1198691.1499999999</v>
      </c>
      <c r="U284" s="89">
        <f>U5+U24+U32+U85+U101+U176+U186+U191+U254</f>
        <v>88004</v>
      </c>
      <c r="V284" s="89">
        <f t="shared" si="69"/>
        <v>594917.80000000005</v>
      </c>
      <c r="W284" s="90">
        <f>W5+W24+W32+W85+W101+W176+W186+W191+W254</f>
        <v>-2536</v>
      </c>
      <c r="X284" s="728">
        <f>X5+X24+X32+X85+X101+X176+X186+X191+X254</f>
        <v>6257986</v>
      </c>
      <c r="Y284" s="329">
        <f t="shared" si="69"/>
        <v>6315</v>
      </c>
    </row>
    <row r="285" spans="1:25" x14ac:dyDescent="0.25">
      <c r="B285" s="22"/>
      <c r="C285" s="23"/>
      <c r="D285" s="23"/>
      <c r="E285" s="24"/>
      <c r="J285" s="24"/>
      <c r="K285" s="24"/>
      <c r="L285" s="60"/>
      <c r="M285" s="14"/>
      <c r="N285" s="14"/>
      <c r="O285" s="14"/>
      <c r="P285" s="14"/>
      <c r="Q285" s="14"/>
      <c r="R285" s="14"/>
      <c r="S285" s="14"/>
      <c r="T285" s="14"/>
      <c r="U285" s="14"/>
      <c r="V285" s="14"/>
      <c r="W285" s="14"/>
      <c r="X285" s="14"/>
      <c r="Y285" s="14"/>
    </row>
    <row r="286" spans="1:25" x14ac:dyDescent="0.25">
      <c r="B286" s="25"/>
      <c r="C286" s="26"/>
      <c r="D286" s="26"/>
      <c r="E286" s="24"/>
      <c r="J286" s="24"/>
      <c r="K286" s="24"/>
      <c r="L286" s="60"/>
      <c r="M286" s="14"/>
      <c r="N286" s="14"/>
      <c r="O286" s="14"/>
      <c r="P286" s="14"/>
      <c r="Q286" s="14"/>
      <c r="R286" s="14"/>
      <c r="S286" s="14"/>
      <c r="T286" s="14"/>
      <c r="U286" s="14"/>
      <c r="V286" s="14"/>
      <c r="W286" s="14"/>
      <c r="X286" s="14"/>
      <c r="Y286" s="344"/>
    </row>
    <row r="287" spans="1:25" x14ac:dyDescent="0.25">
      <c r="B287" s="27"/>
      <c r="C287" s="24"/>
      <c r="D287" s="24"/>
      <c r="E287" s="28"/>
      <c r="F287" s="353"/>
      <c r="G287" s="353"/>
      <c r="H287" s="353"/>
      <c r="I287" s="353"/>
      <c r="J287" s="28"/>
      <c r="K287" s="28"/>
      <c r="L287" s="60"/>
      <c r="M287" s="14"/>
      <c r="N287" s="14"/>
      <c r="O287" s="14"/>
      <c r="P287" s="14"/>
      <c r="Q287" s="14"/>
      <c r="R287" s="14"/>
      <c r="S287" s="14"/>
      <c r="T287" s="14"/>
      <c r="U287" s="14"/>
      <c r="V287" s="14"/>
      <c r="W287" s="14"/>
      <c r="X287" s="14"/>
      <c r="Y287" s="14"/>
    </row>
    <row r="288" spans="1:25" x14ac:dyDescent="0.25">
      <c r="B288" s="27"/>
      <c r="C288" s="24"/>
      <c r="D288" s="24"/>
      <c r="E288" s="28"/>
      <c r="F288" s="353"/>
      <c r="G288" s="353"/>
      <c r="H288" s="353"/>
      <c r="I288" s="353"/>
      <c r="J288" s="28"/>
      <c r="K288" s="28"/>
      <c r="L288" s="60"/>
      <c r="M288" s="14"/>
      <c r="N288" s="14"/>
      <c r="O288" s="14"/>
      <c r="P288" s="14"/>
      <c r="Q288" s="14"/>
      <c r="R288" s="14"/>
      <c r="S288" s="14"/>
      <c r="T288" s="14"/>
      <c r="U288" s="14"/>
      <c r="V288" s="14"/>
      <c r="W288" s="14"/>
      <c r="X288" s="14"/>
      <c r="Y288" s="14"/>
    </row>
    <row r="289" spans="1:25" x14ac:dyDescent="0.25">
      <c r="B289" s="27"/>
      <c r="C289" s="24"/>
      <c r="D289" s="24"/>
      <c r="E289" s="28"/>
      <c r="F289" s="353"/>
      <c r="G289" s="353"/>
      <c r="H289" s="353"/>
      <c r="I289" s="353"/>
      <c r="J289" s="28"/>
      <c r="K289" s="28"/>
      <c r="L289" s="60"/>
      <c r="M289" s="14"/>
      <c r="N289" s="14"/>
      <c r="O289" s="14"/>
      <c r="P289" s="14"/>
      <c r="Q289" s="14"/>
      <c r="R289" s="14"/>
      <c r="S289" s="14"/>
      <c r="T289" s="14"/>
      <c r="U289" s="14"/>
      <c r="V289" s="14"/>
      <c r="W289" s="14"/>
      <c r="X289" s="14"/>
      <c r="Y289" s="14"/>
    </row>
    <row r="290" spans="1:25" x14ac:dyDescent="0.25">
      <c r="B290" s="27"/>
      <c r="C290" s="24"/>
      <c r="D290" s="24"/>
      <c r="E290" s="28"/>
      <c r="F290" s="353"/>
      <c r="G290" s="353"/>
      <c r="H290" s="353"/>
      <c r="I290" s="353"/>
      <c r="J290" s="28"/>
      <c r="K290" s="457"/>
      <c r="L290" s="60"/>
      <c r="M290" s="14"/>
      <c r="N290" s="14"/>
      <c r="O290" s="14"/>
      <c r="P290" s="14"/>
      <c r="Q290" s="14"/>
      <c r="R290" s="14"/>
      <c r="S290" s="14"/>
      <c r="T290" s="14"/>
      <c r="U290" s="14"/>
      <c r="V290" s="14"/>
      <c r="W290" s="14"/>
      <c r="X290" s="14"/>
      <c r="Y290" s="14"/>
    </row>
    <row r="291" spans="1:25" x14ac:dyDescent="0.25">
      <c r="B291" s="27"/>
      <c r="C291" s="24"/>
      <c r="D291" s="24"/>
      <c r="E291" s="28"/>
      <c r="F291" s="353"/>
      <c r="G291" s="353"/>
      <c r="H291" s="353"/>
      <c r="I291" s="353"/>
      <c r="J291" s="28"/>
      <c r="K291" s="28"/>
      <c r="L291" s="60"/>
      <c r="M291" s="14"/>
      <c r="N291" s="14"/>
      <c r="O291" s="14"/>
      <c r="P291" s="14"/>
      <c r="Q291" s="14"/>
      <c r="R291" s="14"/>
      <c r="S291" s="14"/>
      <c r="T291" s="14"/>
      <c r="U291" s="14"/>
      <c r="V291" s="14"/>
      <c r="W291" s="14"/>
      <c r="X291" s="14"/>
      <c r="Y291" s="14"/>
    </row>
    <row r="292" spans="1:25" x14ac:dyDescent="0.25">
      <c r="B292" s="27"/>
      <c r="C292" s="24"/>
      <c r="D292" s="24"/>
      <c r="E292" s="28"/>
      <c r="F292" s="353"/>
      <c r="G292" s="353"/>
      <c r="H292" s="353"/>
      <c r="I292" s="353"/>
      <c r="J292" s="28"/>
      <c r="K292" s="28"/>
      <c r="L292" s="60"/>
      <c r="M292" s="14"/>
      <c r="N292" s="14"/>
      <c r="O292" s="14"/>
      <c r="P292" s="14"/>
      <c r="Q292" s="14"/>
      <c r="R292" s="14"/>
      <c r="S292" s="14"/>
      <c r="T292" s="14"/>
      <c r="U292" s="14"/>
      <c r="V292" s="14"/>
      <c r="W292" s="14"/>
      <c r="X292" s="14"/>
      <c r="Y292" s="14"/>
    </row>
    <row r="293" spans="1:25" x14ac:dyDescent="0.25">
      <c r="B293" s="27"/>
      <c r="C293" s="28"/>
      <c r="D293" s="28"/>
      <c r="E293" s="24"/>
      <c r="J293" s="24"/>
      <c r="K293" s="24"/>
      <c r="L293" s="60"/>
      <c r="M293" s="14"/>
      <c r="N293" s="14"/>
      <c r="O293" s="14"/>
      <c r="P293" s="14"/>
      <c r="Q293" s="14"/>
      <c r="R293" s="14"/>
      <c r="S293" s="14"/>
      <c r="T293" s="14"/>
      <c r="U293" s="14"/>
      <c r="V293" s="14"/>
      <c r="W293" s="14"/>
      <c r="X293" s="14"/>
      <c r="Y293" s="14"/>
    </row>
    <row r="294" spans="1:25" x14ac:dyDescent="0.25">
      <c r="B294" s="27"/>
      <c r="C294" s="28"/>
      <c r="D294" s="28"/>
      <c r="E294" s="24"/>
      <c r="J294" s="24"/>
      <c r="K294" s="24"/>
      <c r="L294" s="60"/>
      <c r="M294" s="14"/>
      <c r="N294" s="14"/>
      <c r="O294" s="14"/>
      <c r="P294" s="14"/>
      <c r="Q294" s="14"/>
      <c r="R294" s="14"/>
      <c r="S294" s="14"/>
      <c r="T294" s="14"/>
      <c r="U294" s="14"/>
      <c r="V294" s="14"/>
      <c r="W294" s="14"/>
      <c r="X294" s="14"/>
      <c r="Y294" s="14"/>
    </row>
    <row r="295" spans="1:25" x14ac:dyDescent="0.25">
      <c r="B295" s="27"/>
      <c r="C295" s="28"/>
      <c r="D295" s="28"/>
      <c r="E295" s="24"/>
      <c r="J295" s="24"/>
      <c r="K295" s="24"/>
      <c r="L295" s="60"/>
      <c r="M295" s="14"/>
      <c r="N295" s="14"/>
      <c r="O295" s="14"/>
      <c r="P295" s="14"/>
      <c r="Q295" s="14"/>
      <c r="R295" s="14"/>
      <c r="S295" s="14"/>
      <c r="T295" s="14"/>
      <c r="U295" s="14"/>
      <c r="V295" s="14"/>
      <c r="W295" s="14"/>
      <c r="X295" s="14"/>
      <c r="Y295" s="14"/>
    </row>
    <row r="296" spans="1:25" x14ac:dyDescent="0.25">
      <c r="B296" s="27"/>
      <c r="C296" s="24"/>
      <c r="D296" s="24"/>
      <c r="E296" s="28"/>
      <c r="F296" s="353"/>
      <c r="G296" s="353"/>
      <c r="H296" s="353"/>
      <c r="I296" s="353"/>
      <c r="J296" s="28"/>
      <c r="K296" s="28"/>
      <c r="L296" s="60"/>
      <c r="M296" s="14"/>
      <c r="N296" s="14"/>
      <c r="O296" s="14"/>
      <c r="P296" s="14"/>
      <c r="Q296" s="14"/>
      <c r="R296" s="14"/>
      <c r="S296" s="14"/>
      <c r="T296" s="14"/>
      <c r="U296" s="14"/>
      <c r="V296" s="14"/>
      <c r="W296" s="14"/>
      <c r="X296" s="14"/>
      <c r="Y296" s="14"/>
    </row>
    <row r="297" spans="1:25" x14ac:dyDescent="0.25">
      <c r="B297" s="27"/>
      <c r="C297" s="24"/>
      <c r="D297" s="24"/>
      <c r="E297" s="28"/>
      <c r="F297" s="353"/>
      <c r="G297" s="353"/>
      <c r="H297" s="353"/>
      <c r="I297" s="353"/>
      <c r="J297" s="28"/>
      <c r="K297" s="28"/>
      <c r="L297" s="60"/>
      <c r="M297" s="14"/>
      <c r="N297" s="14"/>
      <c r="O297" s="14"/>
      <c r="P297" s="14"/>
      <c r="Q297" s="14"/>
      <c r="R297" s="14"/>
      <c r="S297" s="14"/>
      <c r="T297" s="14"/>
      <c r="U297" s="14"/>
      <c r="V297" s="14"/>
      <c r="W297" s="14"/>
      <c r="X297" s="14"/>
      <c r="Y297" s="14"/>
    </row>
    <row r="298" spans="1:25" x14ac:dyDescent="0.25">
      <c r="B298" s="27"/>
      <c r="C298" s="24"/>
      <c r="D298" s="24"/>
      <c r="E298" s="28"/>
      <c r="F298" s="353"/>
      <c r="G298" s="353"/>
      <c r="H298" s="353"/>
      <c r="I298" s="353"/>
      <c r="J298" s="28"/>
      <c r="K298" s="28"/>
      <c r="L298" s="60"/>
      <c r="M298" s="14"/>
      <c r="N298" s="14"/>
      <c r="O298" s="14"/>
      <c r="P298" s="14"/>
      <c r="Q298" s="14"/>
      <c r="R298" s="14"/>
      <c r="S298" s="14"/>
      <c r="T298" s="14"/>
      <c r="U298" s="14"/>
      <c r="V298" s="14"/>
      <c r="W298" s="14"/>
      <c r="X298" s="14"/>
      <c r="Y298" s="14"/>
    </row>
    <row r="299" spans="1:25" x14ac:dyDescent="0.25">
      <c r="A299" s="127"/>
      <c r="B299" s="27"/>
      <c r="C299" s="24"/>
      <c r="D299" s="24"/>
      <c r="E299" s="28"/>
      <c r="F299" s="353"/>
      <c r="G299" s="353"/>
      <c r="H299" s="353"/>
      <c r="I299" s="353"/>
      <c r="J299" s="28"/>
      <c r="K299" s="28"/>
      <c r="L299" s="60"/>
      <c r="M299" s="14"/>
      <c r="N299" s="14"/>
      <c r="O299" s="14"/>
      <c r="P299" s="14"/>
      <c r="Q299" s="14"/>
      <c r="R299" s="14"/>
      <c r="S299" s="14"/>
      <c r="T299" s="14"/>
      <c r="U299" s="14"/>
      <c r="V299" s="14"/>
      <c r="W299" s="14"/>
      <c r="X299" s="14"/>
      <c r="Y299" s="14"/>
    </row>
    <row r="300" spans="1:25" x14ac:dyDescent="0.25">
      <c r="A300" s="127"/>
      <c r="B300" s="27"/>
      <c r="C300" s="24"/>
      <c r="D300" s="24"/>
      <c r="E300" s="28"/>
      <c r="F300" s="353"/>
      <c r="G300" s="353"/>
      <c r="H300" s="353"/>
      <c r="I300" s="353"/>
      <c r="J300" s="28"/>
      <c r="K300" s="28"/>
      <c r="L300" s="60"/>
      <c r="M300" s="14"/>
      <c r="N300" s="14"/>
      <c r="O300" s="14"/>
      <c r="P300" s="14"/>
      <c r="Q300" s="14"/>
      <c r="R300" s="14"/>
      <c r="S300" s="14"/>
      <c r="T300" s="14"/>
      <c r="U300" s="14"/>
      <c r="V300" s="14"/>
      <c r="W300" s="14"/>
      <c r="X300" s="14"/>
      <c r="Y300" s="14"/>
    </row>
    <row r="301" spans="1:25" x14ac:dyDescent="0.25">
      <c r="A301" s="127"/>
      <c r="B301" s="27"/>
      <c r="C301" s="24"/>
      <c r="D301" s="24"/>
      <c r="E301" s="28"/>
      <c r="F301" s="353"/>
      <c r="G301" s="353"/>
      <c r="H301" s="353"/>
      <c r="I301" s="353"/>
      <c r="J301" s="28"/>
      <c r="K301" s="28"/>
      <c r="L301" s="60"/>
      <c r="M301" s="14"/>
      <c r="N301" s="14"/>
      <c r="O301" s="14"/>
      <c r="P301" s="14"/>
      <c r="Q301" s="14"/>
      <c r="R301" s="14"/>
      <c r="S301" s="14"/>
      <c r="T301" s="14"/>
      <c r="U301" s="14"/>
      <c r="V301" s="14"/>
      <c r="W301" s="14"/>
      <c r="X301" s="14"/>
      <c r="Y301" s="14"/>
    </row>
    <row r="302" spans="1:25" x14ac:dyDescent="0.25">
      <c r="A302" s="127"/>
      <c r="B302" s="27"/>
      <c r="C302" s="24"/>
      <c r="D302" s="24"/>
      <c r="E302" s="28"/>
      <c r="F302" s="353"/>
      <c r="G302" s="353"/>
      <c r="H302" s="353"/>
      <c r="I302" s="353"/>
      <c r="J302" s="28"/>
      <c r="K302" s="28"/>
      <c r="L302" s="60"/>
      <c r="M302" s="14"/>
      <c r="N302" s="14"/>
      <c r="O302" s="14"/>
      <c r="P302" s="14"/>
      <c r="Q302" s="14"/>
      <c r="R302" s="14"/>
      <c r="S302" s="14"/>
      <c r="T302" s="14"/>
      <c r="U302" s="14"/>
      <c r="V302" s="14"/>
      <c r="W302" s="14"/>
      <c r="X302" s="14"/>
      <c r="Y302" s="14"/>
    </row>
    <row r="303" spans="1:25" x14ac:dyDescent="0.25">
      <c r="A303" s="127"/>
      <c r="B303" s="27"/>
      <c r="C303" s="24"/>
      <c r="D303" s="24"/>
      <c r="E303" s="28"/>
      <c r="F303" s="353"/>
      <c r="G303" s="353"/>
      <c r="H303" s="353"/>
      <c r="I303" s="353"/>
      <c r="J303" s="28"/>
      <c r="K303" s="28"/>
      <c r="L303" s="60"/>
      <c r="M303" s="14"/>
      <c r="N303" s="14"/>
      <c r="O303" s="14"/>
      <c r="P303" s="14"/>
      <c r="Q303" s="14"/>
      <c r="R303" s="14"/>
      <c r="S303" s="14"/>
      <c r="T303" s="14"/>
      <c r="U303" s="14"/>
      <c r="V303" s="14"/>
      <c r="W303" s="14"/>
      <c r="X303" s="14"/>
      <c r="Y303" s="14"/>
    </row>
    <row r="304" spans="1:25" x14ac:dyDescent="0.25">
      <c r="A304" s="127"/>
      <c r="B304" s="27"/>
      <c r="C304" s="24"/>
      <c r="D304" s="24"/>
      <c r="E304" s="28"/>
      <c r="F304" s="353"/>
      <c r="G304" s="353"/>
      <c r="H304" s="353"/>
      <c r="I304" s="353"/>
      <c r="J304" s="28"/>
      <c r="K304" s="28"/>
      <c r="L304" s="60"/>
      <c r="M304" s="14"/>
      <c r="N304" s="14"/>
      <c r="O304" s="14"/>
      <c r="P304" s="14"/>
      <c r="Q304" s="14"/>
      <c r="R304" s="14"/>
      <c r="S304" s="14"/>
      <c r="T304" s="14"/>
      <c r="U304" s="14"/>
      <c r="V304" s="14"/>
      <c r="W304" s="14"/>
      <c r="X304" s="14"/>
      <c r="Y304" s="14"/>
    </row>
    <row r="305" spans="1:25" x14ac:dyDescent="0.25">
      <c r="A305" s="127"/>
      <c r="B305" s="27"/>
      <c r="C305" s="24"/>
      <c r="D305" s="24"/>
      <c r="E305" s="28"/>
      <c r="F305" s="353"/>
      <c r="G305" s="353"/>
      <c r="H305" s="353"/>
      <c r="I305" s="353"/>
      <c r="J305" s="28"/>
      <c r="K305" s="28"/>
      <c r="L305" s="60"/>
      <c r="M305" s="14"/>
      <c r="N305" s="14"/>
      <c r="O305" s="14"/>
      <c r="P305" s="14"/>
      <c r="Q305" s="14"/>
      <c r="R305" s="14"/>
      <c r="S305" s="14"/>
      <c r="T305" s="14"/>
      <c r="U305" s="14"/>
      <c r="V305" s="14"/>
      <c r="W305" s="14"/>
      <c r="X305" s="14"/>
      <c r="Y305" s="14"/>
    </row>
    <row r="306" spans="1:25" x14ac:dyDescent="0.25">
      <c r="A306" s="127"/>
      <c r="B306" s="27"/>
      <c r="C306" s="28"/>
      <c r="D306" s="28"/>
      <c r="E306" s="24"/>
      <c r="J306" s="24"/>
      <c r="K306" s="24"/>
      <c r="L306" s="60"/>
      <c r="M306" s="14"/>
      <c r="N306" s="14"/>
      <c r="O306" s="14"/>
      <c r="P306" s="14"/>
      <c r="Q306" s="14"/>
      <c r="R306" s="14"/>
      <c r="S306" s="14"/>
      <c r="T306" s="14"/>
      <c r="U306" s="14"/>
      <c r="V306" s="14"/>
      <c r="W306" s="14"/>
      <c r="X306" s="14"/>
      <c r="Y306" s="14"/>
    </row>
    <row r="307" spans="1:25" x14ac:dyDescent="0.25">
      <c r="A307" s="127"/>
      <c r="B307" s="27"/>
      <c r="C307" s="24"/>
      <c r="D307" s="24"/>
      <c r="E307" s="28"/>
      <c r="F307" s="353"/>
      <c r="G307" s="353"/>
      <c r="H307" s="353"/>
      <c r="I307" s="353"/>
      <c r="J307" s="28"/>
      <c r="K307" s="28"/>
      <c r="L307" s="60"/>
      <c r="M307" s="14"/>
      <c r="N307" s="14"/>
      <c r="O307" s="14"/>
      <c r="P307" s="14"/>
      <c r="Q307" s="14"/>
      <c r="R307" s="14"/>
      <c r="S307" s="14"/>
      <c r="T307" s="14"/>
      <c r="U307" s="14"/>
      <c r="V307" s="14"/>
      <c r="W307" s="14"/>
      <c r="X307" s="14"/>
      <c r="Y307" s="14"/>
    </row>
    <row r="308" spans="1:25" x14ac:dyDescent="0.25">
      <c r="A308" s="127"/>
      <c r="B308" s="27"/>
      <c r="C308" s="24"/>
      <c r="D308" s="24"/>
      <c r="E308" s="28"/>
      <c r="F308" s="353"/>
      <c r="G308" s="353"/>
      <c r="H308" s="353"/>
      <c r="I308" s="353"/>
      <c r="J308" s="28"/>
      <c r="K308" s="28"/>
      <c r="L308" s="60"/>
      <c r="M308" s="14"/>
      <c r="N308" s="14"/>
      <c r="O308" s="14"/>
      <c r="P308" s="14"/>
      <c r="Q308" s="14"/>
      <c r="R308" s="14"/>
      <c r="S308" s="14"/>
      <c r="T308" s="14"/>
      <c r="U308" s="14"/>
      <c r="V308" s="14"/>
      <c r="W308" s="14"/>
      <c r="X308" s="14"/>
      <c r="Y308" s="14"/>
    </row>
    <row r="309" spans="1:25" x14ac:dyDescent="0.25">
      <c r="A309" s="127"/>
      <c r="B309" s="27"/>
      <c r="C309" s="24"/>
      <c r="D309" s="24"/>
      <c r="E309" s="28"/>
      <c r="F309" s="353"/>
      <c r="G309" s="353"/>
      <c r="H309" s="353"/>
      <c r="I309" s="353"/>
      <c r="J309" s="28"/>
      <c r="K309" s="28"/>
      <c r="L309" s="60"/>
      <c r="M309" s="14"/>
      <c r="N309" s="14"/>
      <c r="O309" s="14"/>
      <c r="P309" s="14"/>
      <c r="Q309" s="14"/>
      <c r="R309" s="14"/>
      <c r="S309" s="14"/>
      <c r="T309" s="14"/>
      <c r="U309" s="14"/>
      <c r="V309" s="14"/>
      <c r="W309" s="14"/>
      <c r="X309" s="14"/>
      <c r="Y309" s="14"/>
    </row>
    <row r="310" spans="1:25" x14ac:dyDescent="0.25">
      <c r="A310" s="127"/>
      <c r="B310" s="27"/>
      <c r="C310" s="24"/>
      <c r="D310" s="24"/>
      <c r="E310" s="28"/>
      <c r="F310" s="353"/>
      <c r="G310" s="353"/>
      <c r="H310" s="353"/>
      <c r="I310" s="353"/>
      <c r="J310" s="28"/>
      <c r="K310" s="28"/>
      <c r="L310" s="60"/>
      <c r="M310" s="14"/>
      <c r="N310" s="14"/>
      <c r="O310" s="14"/>
      <c r="P310" s="14"/>
      <c r="Q310" s="14"/>
      <c r="R310" s="14"/>
      <c r="S310" s="14"/>
      <c r="T310" s="14"/>
      <c r="U310" s="14"/>
      <c r="V310" s="14"/>
      <c r="W310" s="14"/>
      <c r="X310" s="14"/>
      <c r="Y310" s="14"/>
    </row>
    <row r="311" spans="1:25" x14ac:dyDescent="0.25">
      <c r="A311" s="127"/>
      <c r="B311" s="27"/>
      <c r="C311" s="24"/>
      <c r="D311" s="24"/>
      <c r="E311" s="28"/>
      <c r="F311" s="353"/>
      <c r="G311" s="353"/>
      <c r="H311" s="353"/>
      <c r="I311" s="353"/>
      <c r="J311" s="28"/>
      <c r="K311" s="28"/>
      <c r="L311" s="60"/>
      <c r="M311" s="14"/>
      <c r="N311" s="14"/>
      <c r="O311" s="14"/>
      <c r="P311" s="14"/>
      <c r="Q311" s="14"/>
      <c r="R311" s="14"/>
      <c r="S311" s="14"/>
      <c r="T311" s="14"/>
      <c r="U311" s="14"/>
      <c r="V311" s="14"/>
      <c r="W311" s="14"/>
      <c r="X311" s="14"/>
      <c r="Y311" s="14"/>
    </row>
    <row r="312" spans="1:25" x14ac:dyDescent="0.25">
      <c r="A312" s="127"/>
      <c r="B312" s="27"/>
      <c r="C312" s="24"/>
      <c r="D312" s="24"/>
      <c r="E312" s="28"/>
      <c r="F312" s="353"/>
      <c r="G312" s="353"/>
      <c r="H312" s="353"/>
      <c r="I312" s="353"/>
      <c r="J312" s="28"/>
      <c r="K312" s="28"/>
      <c r="L312" s="60"/>
      <c r="M312" s="14"/>
      <c r="N312" s="14"/>
      <c r="O312" s="14"/>
      <c r="P312" s="14"/>
      <c r="Q312" s="14"/>
      <c r="R312" s="14"/>
      <c r="S312" s="14"/>
      <c r="T312" s="14"/>
      <c r="U312" s="14"/>
      <c r="V312" s="14"/>
      <c r="W312" s="14"/>
      <c r="X312" s="14"/>
      <c r="Y312" s="14"/>
    </row>
    <row r="313" spans="1:25" x14ac:dyDescent="0.25">
      <c r="A313" s="127"/>
      <c r="B313" s="27"/>
      <c r="C313" s="24"/>
      <c r="D313" s="24"/>
      <c r="E313" s="28"/>
      <c r="F313" s="353"/>
      <c r="G313" s="353"/>
      <c r="H313" s="353"/>
      <c r="I313" s="353"/>
      <c r="J313" s="28"/>
      <c r="K313" s="28"/>
      <c r="L313" s="60"/>
      <c r="M313" s="14"/>
      <c r="N313" s="14"/>
      <c r="O313" s="14"/>
      <c r="P313" s="14"/>
      <c r="Q313" s="14"/>
      <c r="R313" s="14"/>
      <c r="S313" s="14"/>
      <c r="T313" s="14"/>
      <c r="U313" s="14"/>
      <c r="V313" s="14"/>
      <c r="W313" s="14"/>
      <c r="X313" s="14"/>
      <c r="Y313" s="14"/>
    </row>
    <row r="314" spans="1:25" x14ac:dyDescent="0.25">
      <c r="A314" s="127"/>
      <c r="B314" s="27"/>
      <c r="C314" s="24"/>
      <c r="D314" s="24"/>
      <c r="E314" s="28"/>
      <c r="F314" s="353"/>
      <c r="G314" s="353"/>
      <c r="H314" s="353"/>
      <c r="I314" s="353"/>
      <c r="J314" s="28"/>
      <c r="K314" s="28"/>
      <c r="L314" s="60"/>
      <c r="M314" s="14"/>
      <c r="N314" s="14"/>
      <c r="O314" s="14"/>
      <c r="P314" s="14"/>
      <c r="Q314" s="14"/>
      <c r="R314" s="14"/>
      <c r="S314" s="14"/>
      <c r="T314" s="14"/>
      <c r="U314" s="14"/>
      <c r="V314" s="14"/>
      <c r="W314" s="14"/>
      <c r="X314" s="14"/>
      <c r="Y314" s="14"/>
    </row>
    <row r="315" spans="1:25" x14ac:dyDescent="0.25">
      <c r="A315" s="127"/>
      <c r="B315" s="27"/>
      <c r="C315" s="24"/>
      <c r="D315" s="24"/>
      <c r="E315" s="28"/>
      <c r="F315" s="353"/>
      <c r="G315" s="353"/>
      <c r="H315" s="353"/>
      <c r="I315" s="353"/>
      <c r="J315" s="28"/>
      <c r="K315" s="28"/>
      <c r="L315" s="60"/>
      <c r="M315" s="14"/>
      <c r="N315" s="14"/>
      <c r="O315" s="14"/>
      <c r="P315" s="14"/>
      <c r="Q315" s="14"/>
      <c r="R315" s="14"/>
      <c r="S315" s="14"/>
      <c r="T315" s="14"/>
      <c r="U315" s="14"/>
      <c r="V315" s="14"/>
      <c r="W315" s="14"/>
      <c r="X315" s="14"/>
      <c r="Y315" s="14"/>
    </row>
    <row r="316" spans="1:25" x14ac:dyDescent="0.25">
      <c r="A316" s="127"/>
      <c r="B316" s="27"/>
      <c r="C316" s="24"/>
      <c r="D316" s="24"/>
      <c r="E316" s="28"/>
      <c r="F316" s="353"/>
      <c r="G316" s="353"/>
      <c r="H316" s="353"/>
      <c r="I316" s="353"/>
      <c r="J316" s="28"/>
      <c r="K316" s="28"/>
      <c r="L316" s="60"/>
      <c r="M316" s="14"/>
      <c r="N316" s="14"/>
      <c r="O316" s="14"/>
      <c r="P316" s="14"/>
      <c r="Q316" s="14"/>
      <c r="R316" s="14"/>
      <c r="S316" s="14"/>
      <c r="T316" s="14"/>
      <c r="U316" s="14"/>
      <c r="V316" s="14"/>
      <c r="W316" s="14"/>
      <c r="X316" s="14"/>
      <c r="Y316" s="14"/>
    </row>
    <row r="317" spans="1:25" x14ac:dyDescent="0.25">
      <c r="A317" s="127"/>
      <c r="B317" s="27"/>
      <c r="C317" s="28"/>
      <c r="D317" s="28"/>
      <c r="E317" s="24"/>
      <c r="J317" s="24"/>
      <c r="K317" s="24"/>
      <c r="L317" s="60"/>
      <c r="M317" s="14"/>
      <c r="N317" s="14"/>
      <c r="O317" s="14"/>
      <c r="P317" s="14"/>
      <c r="Q317" s="14"/>
      <c r="R317" s="14"/>
      <c r="S317" s="14"/>
      <c r="T317" s="14"/>
      <c r="U317" s="14"/>
      <c r="V317" s="14"/>
      <c r="W317" s="14"/>
      <c r="X317" s="14"/>
      <c r="Y317" s="14"/>
    </row>
    <row r="318" spans="1:25" x14ac:dyDescent="0.25">
      <c r="A318" s="127"/>
      <c r="B318" s="27"/>
      <c r="C318" s="24"/>
      <c r="D318" s="24"/>
      <c r="E318" s="28"/>
      <c r="F318" s="353"/>
      <c r="G318" s="353"/>
      <c r="H318" s="353"/>
      <c r="I318" s="353"/>
      <c r="J318" s="28"/>
      <c r="K318" s="28"/>
      <c r="L318" s="60"/>
      <c r="M318" s="14"/>
      <c r="N318" s="14"/>
      <c r="O318" s="14"/>
      <c r="P318" s="14"/>
      <c r="Q318" s="14"/>
      <c r="R318" s="14"/>
      <c r="S318" s="14"/>
      <c r="T318" s="14"/>
      <c r="U318" s="14"/>
      <c r="V318" s="14"/>
      <c r="W318" s="14"/>
      <c r="X318" s="14"/>
      <c r="Y318" s="14"/>
    </row>
    <row r="319" spans="1:25" x14ac:dyDescent="0.25">
      <c r="A319" s="127"/>
      <c r="B319" s="27"/>
      <c r="C319" s="24"/>
      <c r="D319" s="24"/>
      <c r="E319" s="28"/>
      <c r="F319" s="353"/>
      <c r="G319" s="353"/>
      <c r="H319" s="353"/>
      <c r="I319" s="353"/>
      <c r="J319" s="28"/>
      <c r="K319" s="28"/>
      <c r="L319" s="60"/>
      <c r="M319" s="14"/>
      <c r="N319" s="14"/>
      <c r="O319" s="14"/>
      <c r="P319" s="14"/>
      <c r="Q319" s="14"/>
      <c r="R319" s="14"/>
      <c r="S319" s="14"/>
      <c r="T319" s="14"/>
      <c r="U319" s="14"/>
      <c r="V319" s="14"/>
      <c r="W319" s="14"/>
      <c r="X319" s="14"/>
      <c r="Y319" s="14"/>
    </row>
    <row r="320" spans="1:25" x14ac:dyDescent="0.25">
      <c r="A320" s="127"/>
      <c r="B320" s="27"/>
      <c r="C320" s="24"/>
      <c r="D320" s="24"/>
      <c r="E320" s="28"/>
      <c r="F320" s="353"/>
      <c r="G320" s="353"/>
      <c r="H320" s="353"/>
      <c r="I320" s="353"/>
      <c r="J320" s="28"/>
      <c r="K320" s="28"/>
      <c r="L320" s="60"/>
      <c r="M320" s="14"/>
      <c r="N320" s="14"/>
      <c r="O320" s="14"/>
      <c r="P320" s="14"/>
      <c r="Q320" s="14"/>
      <c r="R320" s="14"/>
      <c r="S320" s="14"/>
      <c r="T320" s="14"/>
      <c r="U320" s="14"/>
      <c r="V320" s="14"/>
      <c r="W320" s="14"/>
      <c r="X320" s="14"/>
      <c r="Y320" s="14"/>
    </row>
    <row r="321" spans="1:25" x14ac:dyDescent="0.25">
      <c r="A321" s="127"/>
      <c r="B321" s="27"/>
      <c r="C321" s="24"/>
      <c r="D321" s="24"/>
      <c r="E321" s="28"/>
      <c r="F321" s="353"/>
      <c r="G321" s="353"/>
      <c r="H321" s="353"/>
      <c r="I321" s="353"/>
      <c r="J321" s="28"/>
      <c r="K321" s="28"/>
      <c r="L321" s="60"/>
      <c r="M321" s="14"/>
      <c r="N321" s="14"/>
      <c r="O321" s="14"/>
      <c r="P321" s="14"/>
      <c r="Q321" s="14"/>
      <c r="R321" s="14"/>
      <c r="S321" s="14"/>
      <c r="T321" s="14"/>
      <c r="U321" s="14"/>
      <c r="V321" s="14"/>
      <c r="W321" s="14"/>
      <c r="X321" s="14"/>
      <c r="Y321" s="14"/>
    </row>
    <row r="322" spans="1:25" x14ac:dyDescent="0.25">
      <c r="A322" s="127"/>
      <c r="B322" s="27"/>
      <c r="C322" s="24"/>
      <c r="D322" s="24"/>
      <c r="E322" s="28"/>
      <c r="F322" s="353"/>
      <c r="G322" s="353"/>
      <c r="H322" s="353"/>
      <c r="I322" s="353"/>
      <c r="J322" s="28"/>
      <c r="K322" s="28"/>
      <c r="L322" s="60"/>
      <c r="M322" s="14"/>
      <c r="N322" s="14"/>
      <c r="O322" s="14"/>
      <c r="P322" s="14"/>
      <c r="Q322" s="14"/>
      <c r="R322" s="14"/>
      <c r="S322" s="14"/>
      <c r="T322" s="14"/>
      <c r="U322" s="14"/>
      <c r="V322" s="14"/>
      <c r="W322" s="14"/>
      <c r="X322" s="14"/>
      <c r="Y322" s="14"/>
    </row>
    <row r="323" spans="1:25" x14ac:dyDescent="0.25">
      <c r="A323" s="127"/>
      <c r="B323" s="27"/>
      <c r="C323" s="24"/>
      <c r="D323" s="24"/>
      <c r="E323" s="28"/>
      <c r="F323" s="353"/>
      <c r="G323" s="353"/>
      <c r="H323" s="353"/>
      <c r="I323" s="353"/>
      <c r="J323" s="28"/>
      <c r="K323" s="28"/>
      <c r="L323" s="60"/>
      <c r="M323" s="14"/>
      <c r="N323" s="14"/>
      <c r="O323" s="14"/>
      <c r="P323" s="14"/>
      <c r="Q323" s="14"/>
      <c r="R323" s="14"/>
      <c r="S323" s="14"/>
      <c r="T323" s="14"/>
      <c r="U323" s="14"/>
      <c r="V323" s="14"/>
      <c r="W323" s="14"/>
      <c r="X323" s="14"/>
      <c r="Y323" s="14"/>
    </row>
    <row r="324" spans="1:25" x14ac:dyDescent="0.25">
      <c r="A324" s="127"/>
      <c r="B324" s="27"/>
      <c r="C324" s="24"/>
      <c r="D324" s="24"/>
      <c r="E324" s="28"/>
      <c r="F324" s="353"/>
      <c r="G324" s="353"/>
      <c r="H324" s="353"/>
      <c r="I324" s="353"/>
      <c r="J324" s="28"/>
      <c r="K324" s="28"/>
      <c r="L324" s="60"/>
      <c r="M324" s="14"/>
      <c r="N324" s="14"/>
      <c r="O324" s="14"/>
      <c r="P324" s="14"/>
      <c r="Q324" s="14"/>
      <c r="R324" s="14"/>
      <c r="S324" s="14"/>
      <c r="T324" s="14"/>
      <c r="U324" s="14"/>
      <c r="V324" s="14"/>
      <c r="W324" s="14"/>
      <c r="X324" s="14"/>
      <c r="Y324" s="14"/>
    </row>
    <row r="325" spans="1:25" x14ac:dyDescent="0.25">
      <c r="A325" s="127"/>
      <c r="B325" s="27"/>
      <c r="C325" s="24"/>
      <c r="D325" s="24"/>
      <c r="E325" s="28"/>
      <c r="F325" s="353"/>
      <c r="G325" s="353"/>
      <c r="H325" s="353"/>
      <c r="I325" s="353"/>
      <c r="J325" s="28"/>
      <c r="K325" s="28"/>
      <c r="L325" s="60"/>
      <c r="M325" s="14"/>
      <c r="N325" s="14"/>
      <c r="O325" s="14"/>
      <c r="P325" s="14"/>
      <c r="Q325" s="14"/>
      <c r="R325" s="14"/>
      <c r="S325" s="14"/>
      <c r="T325" s="14"/>
      <c r="U325" s="14"/>
      <c r="V325" s="14"/>
      <c r="W325" s="14"/>
      <c r="X325" s="14"/>
      <c r="Y325" s="14"/>
    </row>
    <row r="326" spans="1:25" x14ac:dyDescent="0.25">
      <c r="A326" s="127"/>
      <c r="B326" s="27"/>
      <c r="C326" s="24"/>
      <c r="D326" s="24"/>
      <c r="E326" s="28"/>
      <c r="F326" s="353"/>
      <c r="G326" s="353"/>
      <c r="H326" s="353"/>
      <c r="I326" s="353"/>
      <c r="J326" s="28"/>
      <c r="K326" s="28"/>
      <c r="L326" s="60"/>
      <c r="M326" s="14"/>
      <c r="N326" s="14"/>
      <c r="O326" s="14"/>
      <c r="P326" s="14"/>
      <c r="Q326" s="14"/>
      <c r="R326" s="14"/>
      <c r="S326" s="14"/>
      <c r="T326" s="14"/>
      <c r="U326" s="14"/>
      <c r="V326" s="14"/>
      <c r="W326" s="14"/>
      <c r="X326" s="14"/>
      <c r="Y326" s="14"/>
    </row>
    <row r="327" spans="1:25" x14ac:dyDescent="0.25">
      <c r="A327" s="127"/>
      <c r="B327" s="27"/>
      <c r="C327" s="24"/>
      <c r="D327" s="24"/>
      <c r="E327" s="28"/>
      <c r="F327" s="353"/>
      <c r="G327" s="353"/>
      <c r="H327" s="353"/>
      <c r="I327" s="353"/>
      <c r="J327" s="28"/>
      <c r="K327" s="28"/>
      <c r="L327" s="60"/>
      <c r="M327" s="14"/>
      <c r="N327" s="14"/>
      <c r="O327" s="14"/>
      <c r="P327" s="14"/>
      <c r="Q327" s="14"/>
      <c r="R327" s="14"/>
      <c r="S327" s="14"/>
      <c r="T327" s="14"/>
      <c r="U327" s="14"/>
      <c r="V327" s="14"/>
      <c r="W327" s="14"/>
      <c r="X327" s="14"/>
      <c r="Y327" s="14"/>
    </row>
    <row r="328" spans="1:25" x14ac:dyDescent="0.25">
      <c r="A328" s="127"/>
      <c r="B328" s="29"/>
      <c r="C328" s="23"/>
      <c r="D328" s="23"/>
      <c r="E328" s="24"/>
      <c r="J328" s="24"/>
      <c r="K328" s="24"/>
      <c r="L328" s="60"/>
      <c r="M328" s="14"/>
      <c r="N328" s="14"/>
      <c r="O328" s="14"/>
      <c r="P328" s="14"/>
      <c r="Q328" s="14"/>
      <c r="R328" s="14"/>
      <c r="S328" s="14"/>
      <c r="T328" s="14"/>
      <c r="U328" s="14"/>
      <c r="V328" s="14"/>
      <c r="W328" s="14"/>
      <c r="X328" s="14"/>
      <c r="Y328" s="14"/>
    </row>
    <row r="329" spans="1:25" x14ac:dyDescent="0.25">
      <c r="A329" s="127"/>
      <c r="B329" s="27"/>
      <c r="C329" s="28"/>
      <c r="D329" s="28"/>
      <c r="E329" s="24"/>
      <c r="J329" s="24"/>
      <c r="K329" s="24"/>
      <c r="L329" s="60"/>
      <c r="M329" s="14"/>
      <c r="N329" s="14"/>
      <c r="O329" s="14"/>
      <c r="P329" s="14"/>
      <c r="Q329" s="14"/>
      <c r="R329" s="14"/>
      <c r="S329" s="14"/>
      <c r="T329" s="14"/>
      <c r="U329" s="14"/>
      <c r="V329" s="14"/>
      <c r="W329" s="14"/>
      <c r="X329" s="14"/>
      <c r="Y329" s="14"/>
    </row>
    <row r="330" spans="1:25" x14ac:dyDescent="0.25">
      <c r="A330" s="127"/>
      <c r="B330" s="27"/>
      <c r="C330" s="28"/>
      <c r="D330" s="28"/>
      <c r="E330" s="24"/>
      <c r="J330" s="24"/>
      <c r="K330" s="24"/>
      <c r="L330" s="60"/>
      <c r="M330" s="14"/>
      <c r="N330" s="14"/>
      <c r="O330" s="14"/>
      <c r="P330" s="14"/>
      <c r="Q330" s="14"/>
      <c r="R330" s="14"/>
      <c r="S330" s="14"/>
      <c r="T330" s="14"/>
      <c r="U330" s="14"/>
      <c r="V330" s="14"/>
      <c r="W330" s="14"/>
      <c r="X330" s="14"/>
      <c r="Y330" s="14"/>
    </row>
    <row r="331" spans="1:25" x14ac:dyDescent="0.25">
      <c r="A331" s="127"/>
      <c r="B331" s="27"/>
      <c r="C331" s="28"/>
      <c r="D331" s="28"/>
      <c r="E331" s="24"/>
      <c r="J331" s="24"/>
      <c r="K331" s="24"/>
      <c r="L331" s="60"/>
      <c r="M331" s="14"/>
      <c r="N331" s="14"/>
      <c r="O331" s="14"/>
      <c r="P331" s="14"/>
      <c r="Q331" s="14"/>
      <c r="R331" s="14"/>
      <c r="S331" s="14"/>
      <c r="T331" s="14"/>
      <c r="U331" s="14"/>
      <c r="V331" s="14"/>
      <c r="W331" s="14"/>
      <c r="X331" s="14"/>
      <c r="Y331" s="14"/>
    </row>
    <row r="332" spans="1:25" x14ac:dyDescent="0.25">
      <c r="A332" s="127"/>
      <c r="B332" s="27"/>
      <c r="C332" s="24"/>
      <c r="D332" s="24"/>
      <c r="E332" s="28"/>
      <c r="F332" s="353"/>
      <c r="G332" s="353"/>
      <c r="H332" s="353"/>
      <c r="I332" s="353"/>
      <c r="J332" s="28"/>
      <c r="K332" s="28"/>
      <c r="L332" s="60"/>
      <c r="M332" s="14"/>
      <c r="N332" s="14"/>
      <c r="O332" s="14"/>
      <c r="P332" s="14"/>
      <c r="Q332" s="14"/>
      <c r="R332" s="14"/>
      <c r="S332" s="14"/>
      <c r="T332" s="14"/>
      <c r="U332" s="14"/>
      <c r="V332" s="14"/>
      <c r="W332" s="14"/>
      <c r="X332" s="14"/>
      <c r="Y332" s="14"/>
    </row>
    <row r="333" spans="1:25" x14ac:dyDescent="0.25">
      <c r="A333" s="127"/>
      <c r="B333" s="27"/>
      <c r="C333" s="24"/>
      <c r="D333" s="24"/>
      <c r="E333" s="28"/>
      <c r="F333" s="353"/>
      <c r="G333" s="353"/>
      <c r="H333" s="353"/>
      <c r="I333" s="353"/>
      <c r="J333" s="28"/>
      <c r="K333" s="28"/>
      <c r="L333" s="60"/>
      <c r="M333" s="14"/>
      <c r="N333" s="14"/>
      <c r="O333" s="14"/>
      <c r="P333" s="14"/>
      <c r="Q333" s="14"/>
      <c r="R333" s="14"/>
      <c r="S333" s="14"/>
      <c r="T333" s="14"/>
      <c r="U333" s="14"/>
      <c r="V333" s="14"/>
      <c r="W333" s="14"/>
      <c r="X333" s="14"/>
      <c r="Y333" s="14"/>
    </row>
    <row r="334" spans="1:25" x14ac:dyDescent="0.25">
      <c r="A334" s="127"/>
      <c r="B334" s="27"/>
      <c r="C334" s="24"/>
      <c r="D334" s="24"/>
      <c r="E334" s="28"/>
      <c r="F334" s="353"/>
      <c r="G334" s="353"/>
      <c r="H334" s="353"/>
      <c r="I334" s="353"/>
      <c r="J334" s="28"/>
      <c r="K334" s="28"/>
      <c r="L334" s="60"/>
      <c r="M334" s="14"/>
      <c r="N334" s="14"/>
      <c r="O334" s="14"/>
      <c r="P334" s="14"/>
      <c r="Q334" s="14"/>
      <c r="R334" s="14"/>
      <c r="S334" s="14"/>
      <c r="T334" s="14"/>
      <c r="U334" s="14"/>
      <c r="V334" s="14"/>
      <c r="W334" s="14"/>
      <c r="X334" s="14"/>
      <c r="Y334" s="14"/>
    </row>
    <row r="335" spans="1:25" x14ac:dyDescent="0.25">
      <c r="A335" s="127"/>
      <c r="B335" s="27"/>
      <c r="C335" s="24"/>
      <c r="D335" s="24"/>
      <c r="E335" s="28"/>
      <c r="F335" s="353"/>
      <c r="G335" s="353"/>
      <c r="H335" s="353"/>
      <c r="I335" s="353"/>
      <c r="J335" s="28"/>
      <c r="K335" s="28"/>
      <c r="L335" s="60"/>
      <c r="M335" s="14"/>
      <c r="N335" s="14"/>
      <c r="O335" s="14"/>
      <c r="P335" s="14"/>
      <c r="Q335" s="14"/>
      <c r="R335" s="14"/>
      <c r="S335" s="14"/>
      <c r="T335" s="14"/>
      <c r="U335" s="14"/>
      <c r="V335" s="14"/>
      <c r="W335" s="14"/>
      <c r="X335" s="14"/>
      <c r="Y335" s="14"/>
    </row>
    <row r="336" spans="1:25" x14ac:dyDescent="0.25">
      <c r="A336" s="127"/>
      <c r="B336" s="27"/>
      <c r="C336" s="24"/>
      <c r="D336" s="24"/>
      <c r="E336" s="28"/>
      <c r="F336" s="353"/>
      <c r="G336" s="353"/>
      <c r="H336" s="353"/>
      <c r="I336" s="353"/>
      <c r="J336" s="28"/>
      <c r="K336" s="28"/>
      <c r="L336" s="60"/>
      <c r="M336" s="14"/>
      <c r="N336" s="14"/>
      <c r="O336" s="14"/>
      <c r="P336" s="14"/>
      <c r="Q336" s="14"/>
      <c r="R336" s="14"/>
      <c r="S336" s="14"/>
      <c r="T336" s="14"/>
      <c r="U336" s="14"/>
      <c r="V336" s="14"/>
      <c r="W336" s="14"/>
      <c r="X336" s="14"/>
      <c r="Y336" s="14"/>
    </row>
    <row r="337" spans="1:25" x14ac:dyDescent="0.25">
      <c r="A337" s="127"/>
      <c r="B337" s="27"/>
      <c r="C337" s="24"/>
      <c r="D337" s="24"/>
      <c r="E337" s="28"/>
      <c r="F337" s="353"/>
      <c r="G337" s="353"/>
      <c r="H337" s="353"/>
      <c r="I337" s="353"/>
      <c r="J337" s="28"/>
      <c r="K337" s="28"/>
      <c r="L337" s="60"/>
      <c r="M337" s="14"/>
      <c r="N337" s="14"/>
      <c r="O337" s="14"/>
      <c r="P337" s="14"/>
      <c r="Q337" s="14"/>
      <c r="R337" s="14"/>
      <c r="S337" s="14"/>
      <c r="T337" s="14"/>
      <c r="U337" s="14"/>
      <c r="V337" s="14"/>
      <c r="W337" s="14"/>
      <c r="X337" s="14"/>
      <c r="Y337" s="14"/>
    </row>
    <row r="338" spans="1:25" x14ac:dyDescent="0.25">
      <c r="A338" s="127"/>
      <c r="B338" s="27"/>
      <c r="C338" s="24"/>
      <c r="D338" s="24"/>
      <c r="E338" s="28"/>
      <c r="F338" s="353"/>
      <c r="G338" s="353"/>
      <c r="H338" s="353"/>
      <c r="I338" s="353"/>
      <c r="J338" s="28"/>
      <c r="K338" s="28"/>
      <c r="L338" s="60"/>
      <c r="M338" s="14"/>
      <c r="N338" s="14"/>
      <c r="O338" s="14"/>
      <c r="P338" s="14"/>
      <c r="Q338" s="14"/>
      <c r="R338" s="14"/>
      <c r="S338" s="14"/>
      <c r="T338" s="14"/>
      <c r="U338" s="14"/>
      <c r="V338" s="14"/>
      <c r="W338" s="14"/>
      <c r="X338" s="14"/>
      <c r="Y338" s="14"/>
    </row>
    <row r="339" spans="1:25" x14ac:dyDescent="0.25">
      <c r="A339" s="127"/>
      <c r="B339" s="27"/>
      <c r="C339" s="24"/>
      <c r="D339" s="24"/>
      <c r="E339" s="28"/>
      <c r="F339" s="353"/>
      <c r="G339" s="353"/>
      <c r="H339" s="353"/>
      <c r="I339" s="353"/>
      <c r="J339" s="28"/>
      <c r="K339" s="28"/>
      <c r="L339" s="60"/>
      <c r="M339" s="14"/>
      <c r="N339" s="14"/>
      <c r="O339" s="14"/>
      <c r="P339" s="14"/>
      <c r="Q339" s="14"/>
      <c r="R339" s="14"/>
      <c r="S339" s="14"/>
      <c r="T339" s="14"/>
      <c r="U339" s="14"/>
      <c r="V339" s="14"/>
      <c r="W339" s="14"/>
      <c r="X339" s="14"/>
      <c r="Y339" s="14"/>
    </row>
    <row r="340" spans="1:25" x14ac:dyDescent="0.25">
      <c r="A340" s="127"/>
      <c r="B340" s="27"/>
      <c r="C340" s="24"/>
      <c r="D340" s="24"/>
      <c r="E340" s="28"/>
      <c r="F340" s="353"/>
      <c r="G340" s="353"/>
      <c r="H340" s="353"/>
      <c r="I340" s="353"/>
      <c r="J340" s="28"/>
      <c r="K340" s="28"/>
      <c r="L340" s="60"/>
      <c r="M340" s="14"/>
      <c r="N340" s="14"/>
      <c r="O340" s="14"/>
      <c r="P340" s="14"/>
      <c r="Q340" s="14"/>
      <c r="R340" s="14"/>
      <c r="S340" s="14"/>
      <c r="T340" s="14"/>
      <c r="U340" s="14"/>
      <c r="V340" s="14"/>
      <c r="W340" s="14"/>
      <c r="X340" s="14"/>
      <c r="Y340" s="14"/>
    </row>
    <row r="341" spans="1:25" x14ac:dyDescent="0.25">
      <c r="A341" s="127"/>
      <c r="B341" s="27"/>
      <c r="C341" s="24"/>
      <c r="D341" s="24"/>
      <c r="E341" s="28"/>
      <c r="F341" s="353"/>
      <c r="G341" s="353"/>
      <c r="H341" s="353"/>
      <c r="I341" s="353"/>
      <c r="J341" s="28"/>
      <c r="K341" s="28"/>
      <c r="L341" s="60"/>
      <c r="M341" s="14"/>
      <c r="N341" s="14"/>
      <c r="O341" s="14"/>
      <c r="P341" s="14"/>
      <c r="Q341" s="14"/>
      <c r="R341" s="14"/>
      <c r="S341" s="14"/>
      <c r="T341" s="14"/>
      <c r="U341" s="14"/>
      <c r="V341" s="14"/>
      <c r="W341" s="14"/>
      <c r="X341" s="14"/>
      <c r="Y341" s="14"/>
    </row>
    <row r="342" spans="1:25" x14ac:dyDescent="0.25">
      <c r="A342" s="127"/>
      <c r="B342" s="27"/>
      <c r="C342" s="28"/>
      <c r="D342" s="28"/>
      <c r="E342" s="24"/>
      <c r="J342" s="24"/>
      <c r="K342" s="24"/>
      <c r="L342" s="60"/>
      <c r="M342" s="14"/>
      <c r="N342" s="14"/>
      <c r="O342" s="14"/>
      <c r="P342" s="14"/>
      <c r="Q342" s="14"/>
      <c r="R342" s="14"/>
      <c r="S342" s="14"/>
      <c r="T342" s="14"/>
      <c r="U342" s="14"/>
      <c r="V342" s="14"/>
      <c r="W342" s="14"/>
      <c r="X342" s="14"/>
      <c r="Y342" s="14"/>
    </row>
    <row r="343" spans="1:25" x14ac:dyDescent="0.25">
      <c r="A343" s="127"/>
      <c r="B343" s="27"/>
      <c r="C343" s="24"/>
      <c r="D343" s="24"/>
      <c r="E343" s="28"/>
      <c r="F343" s="353"/>
      <c r="G343" s="353"/>
      <c r="H343" s="353"/>
      <c r="I343" s="353"/>
      <c r="J343" s="28"/>
      <c r="K343" s="28"/>
      <c r="L343" s="60"/>
      <c r="M343" s="14"/>
      <c r="N343" s="14"/>
      <c r="O343" s="14"/>
      <c r="P343" s="14"/>
      <c r="Q343" s="14"/>
      <c r="R343" s="14"/>
      <c r="S343" s="14"/>
      <c r="T343" s="14"/>
      <c r="U343" s="14"/>
      <c r="V343" s="14"/>
      <c r="W343" s="14"/>
      <c r="X343" s="14"/>
      <c r="Y343" s="14"/>
    </row>
    <row r="344" spans="1:25" x14ac:dyDescent="0.25">
      <c r="A344" s="127"/>
      <c r="B344" s="27"/>
      <c r="C344" s="24"/>
      <c r="D344" s="24"/>
      <c r="E344" s="28"/>
      <c r="F344" s="353"/>
      <c r="G344" s="353"/>
      <c r="H344" s="353"/>
      <c r="I344" s="353"/>
      <c r="J344" s="28"/>
      <c r="K344" s="28"/>
      <c r="L344" s="60"/>
      <c r="M344" s="14"/>
      <c r="N344" s="14"/>
      <c r="O344" s="14"/>
      <c r="P344" s="14"/>
      <c r="Q344" s="14"/>
      <c r="R344" s="14"/>
      <c r="S344" s="14"/>
      <c r="T344" s="14"/>
      <c r="U344" s="14"/>
      <c r="V344" s="14"/>
      <c r="W344" s="14"/>
      <c r="X344" s="14"/>
      <c r="Y344" s="14"/>
    </row>
    <row r="345" spans="1:25" x14ac:dyDescent="0.25">
      <c r="A345" s="127"/>
      <c r="B345" s="27"/>
      <c r="C345" s="24"/>
      <c r="D345" s="24"/>
      <c r="E345" s="28"/>
      <c r="F345" s="353"/>
      <c r="G345" s="353"/>
      <c r="H345" s="353"/>
      <c r="I345" s="353"/>
      <c r="J345" s="28"/>
      <c r="K345" s="28"/>
      <c r="L345" s="60"/>
      <c r="M345" s="14"/>
      <c r="N345" s="14"/>
      <c r="O345" s="14"/>
      <c r="P345" s="14"/>
      <c r="Q345" s="14"/>
      <c r="R345" s="14"/>
      <c r="S345" s="14"/>
      <c r="T345" s="14"/>
      <c r="U345" s="14"/>
      <c r="V345" s="14"/>
      <c r="W345" s="14"/>
      <c r="X345" s="14"/>
      <c r="Y345" s="14"/>
    </row>
    <row r="346" spans="1:25" x14ac:dyDescent="0.25">
      <c r="A346" s="127"/>
      <c r="B346" s="27"/>
      <c r="C346" s="24"/>
      <c r="D346" s="24"/>
      <c r="E346" s="28"/>
      <c r="F346" s="353"/>
      <c r="G346" s="353"/>
      <c r="H346" s="353"/>
      <c r="I346" s="353"/>
      <c r="J346" s="28"/>
      <c r="K346" s="28"/>
    </row>
    <row r="347" spans="1:25" x14ac:dyDescent="0.25">
      <c r="B347" s="27"/>
      <c r="C347" s="24"/>
      <c r="D347" s="24"/>
      <c r="E347" s="28"/>
      <c r="F347" s="353"/>
      <c r="G347" s="353"/>
      <c r="H347" s="353"/>
      <c r="I347" s="353"/>
      <c r="J347" s="28"/>
      <c r="K347" s="28"/>
      <c r="L347" s="18"/>
      <c r="M347" s="17"/>
      <c r="N347" s="17"/>
      <c r="O347" s="17"/>
      <c r="P347" s="17"/>
      <c r="Q347" s="17"/>
      <c r="R347" s="17"/>
      <c r="S347" s="17"/>
      <c r="T347" s="17"/>
      <c r="U347" s="17"/>
      <c r="V347" s="17"/>
      <c r="W347" s="17"/>
      <c r="X347" s="17"/>
      <c r="Y347" s="17"/>
    </row>
    <row r="348" spans="1:25" s="12" customFormat="1" x14ac:dyDescent="0.25">
      <c r="A348" s="128"/>
      <c r="B348" s="27"/>
      <c r="C348" s="24"/>
      <c r="D348" s="24"/>
      <c r="E348" s="28"/>
      <c r="F348" s="353"/>
      <c r="G348" s="353"/>
      <c r="H348" s="353"/>
      <c r="I348" s="353"/>
      <c r="J348" s="28"/>
      <c r="K348" s="28"/>
      <c r="L348" s="49"/>
    </row>
    <row r="349" spans="1:25" s="12" customFormat="1" x14ac:dyDescent="0.25">
      <c r="A349" s="128"/>
      <c r="B349" s="27"/>
      <c r="C349" s="24"/>
      <c r="D349" s="24"/>
      <c r="E349" s="28"/>
      <c r="F349" s="353"/>
      <c r="G349" s="353"/>
      <c r="H349" s="353"/>
      <c r="I349" s="353"/>
      <c r="J349" s="28"/>
      <c r="K349" s="28"/>
      <c r="L349" s="49"/>
    </row>
    <row r="350" spans="1:25" s="12" customFormat="1" x14ac:dyDescent="0.25">
      <c r="A350" s="128"/>
      <c r="B350" s="27"/>
      <c r="C350" s="24"/>
      <c r="D350" s="24"/>
      <c r="E350" s="28"/>
      <c r="F350" s="353"/>
      <c r="G350" s="353"/>
      <c r="H350" s="353"/>
      <c r="I350" s="353"/>
      <c r="J350" s="28"/>
      <c r="K350" s="28"/>
      <c r="L350" s="49"/>
    </row>
    <row r="351" spans="1:25" s="12" customFormat="1" x14ac:dyDescent="0.25">
      <c r="A351" s="128"/>
      <c r="B351" s="27"/>
      <c r="C351" s="24"/>
      <c r="D351" s="24"/>
      <c r="E351" s="28"/>
      <c r="F351" s="353"/>
      <c r="G351" s="353"/>
      <c r="H351" s="353"/>
      <c r="I351" s="353"/>
      <c r="J351" s="28"/>
      <c r="K351" s="28"/>
      <c r="L351" s="49"/>
    </row>
    <row r="352" spans="1:25" s="12" customFormat="1" x14ac:dyDescent="0.25">
      <c r="A352" s="128"/>
      <c r="B352" s="27"/>
      <c r="C352" s="24"/>
      <c r="D352" s="24"/>
      <c r="E352" s="28"/>
      <c r="F352" s="353"/>
      <c r="G352" s="353"/>
      <c r="H352" s="353"/>
      <c r="I352" s="353"/>
      <c r="J352" s="28"/>
      <c r="K352" s="28"/>
      <c r="L352" s="49"/>
    </row>
    <row r="353" spans="1:25" s="12" customFormat="1" x14ac:dyDescent="0.25">
      <c r="A353" s="128"/>
      <c r="B353" s="27"/>
      <c r="C353" s="28"/>
      <c r="D353" s="28"/>
      <c r="E353" s="24"/>
      <c r="F353" s="352"/>
      <c r="G353" s="352"/>
      <c r="H353" s="352"/>
      <c r="I353" s="352"/>
      <c r="J353" s="24"/>
      <c r="K353" s="24"/>
      <c r="L353" s="49"/>
    </row>
    <row r="354" spans="1:25" s="12" customFormat="1" x14ac:dyDescent="0.25">
      <c r="A354" s="128"/>
      <c r="B354" s="27"/>
      <c r="C354" s="24"/>
      <c r="D354" s="24"/>
      <c r="E354" s="28"/>
      <c r="F354" s="353"/>
      <c r="G354" s="353"/>
      <c r="H354" s="353"/>
      <c r="I354" s="353"/>
      <c r="J354" s="28"/>
      <c r="K354" s="28"/>
      <c r="L354" s="49"/>
    </row>
    <row r="355" spans="1:25" s="12" customFormat="1" x14ac:dyDescent="0.25">
      <c r="A355" s="128"/>
      <c r="B355" s="27"/>
      <c r="C355" s="24"/>
      <c r="D355" s="24"/>
      <c r="E355" s="28"/>
      <c r="F355" s="353"/>
      <c r="G355" s="353"/>
      <c r="H355" s="353"/>
      <c r="I355" s="353"/>
      <c r="J355" s="28"/>
      <c r="K355" s="28"/>
      <c r="L355" s="49"/>
    </row>
    <row r="356" spans="1:25" s="12" customFormat="1" x14ac:dyDescent="0.25">
      <c r="A356" s="128"/>
      <c r="B356" s="27"/>
      <c r="C356" s="24"/>
      <c r="D356" s="24"/>
      <c r="E356" s="28"/>
      <c r="F356" s="353"/>
      <c r="G356" s="353"/>
      <c r="H356" s="353"/>
      <c r="I356" s="353"/>
      <c r="J356" s="28"/>
      <c r="K356" s="28"/>
      <c r="L356" s="49"/>
    </row>
    <row r="357" spans="1:25" s="12" customFormat="1" x14ac:dyDescent="0.25">
      <c r="A357" s="128"/>
      <c r="B357" s="27"/>
      <c r="C357" s="24"/>
      <c r="D357" s="24"/>
      <c r="E357" s="28"/>
      <c r="F357" s="353"/>
      <c r="G357" s="353"/>
      <c r="H357" s="353"/>
      <c r="I357" s="353"/>
      <c r="J357" s="28"/>
      <c r="K357" s="28"/>
      <c r="L357" s="49"/>
    </row>
    <row r="358" spans="1:25" s="12" customFormat="1" x14ac:dyDescent="0.25">
      <c r="A358" s="128"/>
      <c r="B358" s="27"/>
      <c r="C358" s="24"/>
      <c r="D358" s="24"/>
      <c r="E358" s="28"/>
      <c r="F358" s="353"/>
      <c r="G358" s="353"/>
      <c r="H358" s="353"/>
      <c r="I358" s="353"/>
      <c r="J358" s="28"/>
      <c r="K358" s="28"/>
      <c r="L358" s="49"/>
    </row>
    <row r="359" spans="1:25" s="12" customFormat="1" x14ac:dyDescent="0.25">
      <c r="A359" s="128"/>
      <c r="B359" s="27"/>
      <c r="C359" s="24"/>
      <c r="D359" s="24"/>
      <c r="E359" s="28"/>
      <c r="F359" s="353"/>
      <c r="G359" s="353"/>
      <c r="H359" s="353"/>
      <c r="I359" s="353"/>
      <c r="J359" s="28"/>
      <c r="K359" s="28"/>
      <c r="L359" s="49"/>
    </row>
    <row r="360" spans="1:25" s="12" customFormat="1" x14ac:dyDescent="0.25">
      <c r="A360" s="128"/>
      <c r="B360" s="27"/>
      <c r="C360" s="24"/>
      <c r="D360" s="24"/>
      <c r="E360" s="28"/>
      <c r="F360" s="353"/>
      <c r="G360" s="353"/>
      <c r="H360" s="353"/>
      <c r="I360" s="353"/>
      <c r="J360" s="28"/>
      <c r="K360" s="28"/>
      <c r="L360" s="49"/>
    </row>
    <row r="361" spans="1:25" s="12" customFormat="1" x14ac:dyDescent="0.25">
      <c r="A361" s="128"/>
      <c r="B361" s="27"/>
      <c r="C361" s="24"/>
      <c r="D361" s="24"/>
      <c r="E361" s="28"/>
      <c r="F361" s="353"/>
      <c r="G361" s="353"/>
      <c r="H361" s="353"/>
      <c r="I361" s="353"/>
      <c r="J361" s="28"/>
      <c r="K361" s="28"/>
      <c r="L361" s="49"/>
    </row>
    <row r="362" spans="1:25" s="12" customFormat="1" x14ac:dyDescent="0.25">
      <c r="A362" s="128"/>
      <c r="B362" s="27"/>
      <c r="C362" s="24"/>
      <c r="D362" s="24"/>
      <c r="E362" s="28"/>
      <c r="F362" s="353"/>
      <c r="G362" s="353"/>
      <c r="H362" s="353"/>
      <c r="I362" s="353"/>
      <c r="J362" s="28"/>
      <c r="K362" s="28"/>
      <c r="L362" s="49"/>
    </row>
    <row r="363" spans="1:25" s="12" customFormat="1" x14ac:dyDescent="0.25">
      <c r="A363" s="128"/>
      <c r="B363" s="27"/>
      <c r="C363" s="24"/>
      <c r="D363" s="24"/>
      <c r="E363" s="28"/>
      <c r="F363" s="353"/>
      <c r="G363" s="353"/>
      <c r="H363" s="353"/>
      <c r="I363" s="353"/>
      <c r="J363" s="28"/>
      <c r="K363" s="28"/>
      <c r="L363" s="49"/>
    </row>
    <row r="364" spans="1:25" x14ac:dyDescent="0.25">
      <c r="B364" s="29"/>
      <c r="C364" s="23"/>
      <c r="D364" s="23"/>
      <c r="E364" s="28"/>
      <c r="F364" s="353"/>
      <c r="G364" s="353"/>
      <c r="H364" s="353"/>
      <c r="I364" s="353"/>
      <c r="J364" s="28"/>
      <c r="K364" s="28"/>
      <c r="M364" s="17"/>
      <c r="N364" s="17"/>
      <c r="O364" s="17"/>
      <c r="P364" s="17"/>
      <c r="Q364" s="17"/>
      <c r="R364" s="17"/>
      <c r="S364" s="17"/>
      <c r="T364" s="17"/>
      <c r="U364" s="17"/>
      <c r="V364" s="17"/>
      <c r="W364" s="17"/>
      <c r="X364" s="17"/>
      <c r="Y364" s="17"/>
    </row>
    <row r="365" spans="1:25" x14ac:dyDescent="0.25">
      <c r="B365" s="30"/>
      <c r="C365" s="26"/>
      <c r="D365" s="26"/>
      <c r="E365" s="24"/>
      <c r="J365" s="24"/>
      <c r="K365" s="24"/>
      <c r="M365" s="17"/>
      <c r="N365" s="17"/>
      <c r="O365" s="17"/>
      <c r="P365" s="17"/>
      <c r="Q365" s="17"/>
      <c r="R365" s="17"/>
      <c r="S365" s="17"/>
      <c r="T365" s="17"/>
      <c r="U365" s="17"/>
      <c r="V365" s="17"/>
      <c r="W365" s="17"/>
      <c r="X365" s="17"/>
      <c r="Y365" s="17"/>
    </row>
    <row r="366" spans="1:25" x14ac:dyDescent="0.25">
      <c r="B366" s="27"/>
      <c r="C366" s="24"/>
      <c r="D366" s="24"/>
      <c r="E366" s="28"/>
      <c r="F366" s="353"/>
      <c r="G366" s="353"/>
      <c r="H366" s="353"/>
      <c r="I366" s="353"/>
      <c r="J366" s="28"/>
      <c r="K366" s="28"/>
      <c r="M366" s="17"/>
      <c r="N366" s="17"/>
      <c r="O366" s="17"/>
      <c r="P366" s="17"/>
      <c r="Q366" s="17"/>
      <c r="R366" s="17"/>
      <c r="S366" s="17"/>
      <c r="T366" s="17"/>
      <c r="U366" s="17"/>
      <c r="V366" s="17"/>
      <c r="W366" s="17"/>
      <c r="X366" s="17"/>
      <c r="Y366" s="17"/>
    </row>
    <row r="367" spans="1:25" x14ac:dyDescent="0.25">
      <c r="B367" s="27"/>
      <c r="C367" s="28"/>
      <c r="D367" s="28"/>
      <c r="E367" s="24"/>
      <c r="J367" s="24"/>
      <c r="K367" s="24"/>
      <c r="M367" s="17"/>
      <c r="N367" s="17"/>
      <c r="O367" s="17"/>
      <c r="P367" s="17"/>
      <c r="Q367" s="17"/>
      <c r="R367" s="17"/>
      <c r="S367" s="17"/>
      <c r="T367" s="17"/>
      <c r="U367" s="17"/>
      <c r="V367" s="17"/>
      <c r="W367" s="17"/>
      <c r="X367" s="17"/>
      <c r="Y367" s="17"/>
    </row>
    <row r="368" spans="1:25" x14ac:dyDescent="0.25">
      <c r="B368" s="27"/>
      <c r="C368" s="24"/>
      <c r="D368" s="24"/>
      <c r="E368" s="28"/>
      <c r="F368" s="353"/>
      <c r="G368" s="353"/>
      <c r="H368" s="353"/>
      <c r="I368" s="353"/>
      <c r="J368" s="28"/>
      <c r="K368" s="28"/>
      <c r="M368" s="17"/>
      <c r="N368" s="17"/>
      <c r="O368" s="17"/>
      <c r="P368" s="17"/>
      <c r="Q368" s="17"/>
      <c r="R368" s="17"/>
      <c r="S368" s="17"/>
      <c r="T368" s="17"/>
      <c r="U368" s="17"/>
      <c r="V368" s="17"/>
      <c r="W368" s="17"/>
      <c r="X368" s="17"/>
      <c r="Y368" s="17"/>
    </row>
    <row r="369" spans="1:25" x14ac:dyDescent="0.25">
      <c r="B369" s="27"/>
      <c r="C369" s="24"/>
      <c r="D369" s="24"/>
      <c r="E369" s="28"/>
      <c r="F369" s="353"/>
      <c r="G369" s="353"/>
      <c r="H369" s="353"/>
      <c r="I369" s="353"/>
      <c r="J369" s="28"/>
      <c r="K369" s="28"/>
      <c r="M369" s="17"/>
      <c r="N369" s="17"/>
      <c r="O369" s="17"/>
      <c r="P369" s="17"/>
      <c r="Q369" s="17"/>
      <c r="R369" s="17"/>
      <c r="S369" s="17"/>
      <c r="T369" s="17"/>
      <c r="U369" s="17"/>
      <c r="V369" s="17"/>
      <c r="W369" s="17"/>
      <c r="X369" s="17"/>
      <c r="Y369" s="17"/>
    </row>
    <row r="370" spans="1:25" x14ac:dyDescent="0.25">
      <c r="B370" s="27"/>
      <c r="C370" s="24"/>
      <c r="D370" s="24"/>
      <c r="E370" s="28"/>
      <c r="F370" s="353"/>
      <c r="G370" s="353"/>
      <c r="H370" s="353"/>
      <c r="I370" s="353"/>
      <c r="J370" s="28"/>
      <c r="K370" s="28"/>
      <c r="M370" s="17"/>
      <c r="N370" s="17"/>
      <c r="O370" s="17"/>
      <c r="P370" s="17"/>
      <c r="Q370" s="17"/>
      <c r="R370" s="17"/>
      <c r="S370" s="17"/>
      <c r="T370" s="17"/>
      <c r="U370" s="17"/>
      <c r="V370" s="17"/>
      <c r="W370" s="17"/>
      <c r="X370" s="17"/>
      <c r="Y370" s="17"/>
    </row>
    <row r="371" spans="1:25" x14ac:dyDescent="0.25">
      <c r="B371" s="27"/>
      <c r="C371" s="24"/>
      <c r="D371" s="24"/>
      <c r="E371" s="28"/>
      <c r="F371" s="353"/>
      <c r="G371" s="353"/>
      <c r="H371" s="353"/>
      <c r="I371" s="353"/>
      <c r="J371" s="28"/>
      <c r="K371" s="28"/>
      <c r="M371" s="17"/>
      <c r="N371" s="17"/>
      <c r="O371" s="17"/>
      <c r="P371" s="17"/>
      <c r="Q371" s="17"/>
      <c r="R371" s="17"/>
      <c r="S371" s="17"/>
      <c r="T371" s="17"/>
      <c r="U371" s="17"/>
      <c r="V371" s="17"/>
      <c r="W371" s="17"/>
      <c r="X371" s="17"/>
      <c r="Y371" s="17"/>
    </row>
    <row r="372" spans="1:25" x14ac:dyDescent="0.25">
      <c r="B372" s="27"/>
      <c r="C372" s="28"/>
      <c r="D372" s="28"/>
      <c r="E372" s="24"/>
      <c r="J372" s="24"/>
      <c r="K372" s="24"/>
      <c r="L372" s="60"/>
      <c r="M372" s="14"/>
      <c r="N372" s="14"/>
      <c r="O372" s="14"/>
      <c r="P372" s="14"/>
      <c r="Q372" s="14"/>
      <c r="R372" s="14"/>
      <c r="S372" s="14"/>
      <c r="T372" s="14"/>
      <c r="U372" s="14"/>
      <c r="V372" s="14"/>
      <c r="W372" s="14"/>
      <c r="X372" s="14"/>
      <c r="Y372" s="14"/>
    </row>
    <row r="373" spans="1:25" x14ac:dyDescent="0.25">
      <c r="B373" s="27"/>
      <c r="C373" s="24"/>
      <c r="D373" s="24"/>
      <c r="E373" s="28"/>
      <c r="F373" s="353"/>
      <c r="G373" s="353"/>
      <c r="H373" s="353"/>
      <c r="I373" s="353"/>
      <c r="J373" s="28"/>
      <c r="K373" s="28"/>
      <c r="L373" s="60"/>
      <c r="M373" s="14"/>
      <c r="N373" s="14"/>
      <c r="O373" s="14"/>
      <c r="P373" s="14"/>
      <c r="Q373" s="14"/>
      <c r="R373" s="14"/>
      <c r="S373" s="14"/>
      <c r="T373" s="14"/>
      <c r="U373" s="14"/>
      <c r="V373" s="14"/>
      <c r="W373" s="14"/>
      <c r="X373" s="14"/>
      <c r="Y373" s="14"/>
    </row>
    <row r="374" spans="1:25" x14ac:dyDescent="0.25">
      <c r="B374" s="27"/>
      <c r="C374" s="24"/>
      <c r="D374" s="24"/>
      <c r="E374" s="28"/>
      <c r="F374" s="353"/>
      <c r="G374" s="353"/>
      <c r="H374" s="353"/>
      <c r="I374" s="353"/>
      <c r="J374" s="28"/>
      <c r="K374" s="28"/>
      <c r="L374" s="60"/>
      <c r="M374" s="14"/>
      <c r="N374" s="14"/>
      <c r="O374" s="14"/>
      <c r="P374" s="14"/>
      <c r="Q374" s="14"/>
      <c r="R374" s="14"/>
      <c r="S374" s="14"/>
      <c r="T374" s="14"/>
      <c r="U374" s="14"/>
      <c r="V374" s="14"/>
      <c r="W374" s="14"/>
      <c r="X374" s="14"/>
      <c r="Y374" s="14"/>
    </row>
    <row r="375" spans="1:25" x14ac:dyDescent="0.25">
      <c r="B375" s="27"/>
      <c r="C375" s="28"/>
      <c r="D375" s="28"/>
      <c r="E375" s="24"/>
      <c r="J375" s="24"/>
      <c r="K375" s="24"/>
      <c r="L375" s="60"/>
      <c r="M375" s="14"/>
      <c r="N375" s="14"/>
      <c r="O375" s="14"/>
      <c r="P375" s="14"/>
      <c r="Q375" s="14"/>
      <c r="R375" s="14"/>
      <c r="S375" s="14"/>
      <c r="T375" s="14"/>
      <c r="U375" s="14"/>
      <c r="V375" s="14"/>
      <c r="W375" s="14"/>
      <c r="X375" s="14"/>
      <c r="Y375" s="14"/>
    </row>
    <row r="376" spans="1:25" x14ac:dyDescent="0.25">
      <c r="B376" s="27"/>
      <c r="C376" s="28"/>
      <c r="D376" s="28"/>
      <c r="E376" s="24"/>
      <c r="J376" s="24"/>
      <c r="K376" s="24"/>
      <c r="L376" s="60"/>
      <c r="M376" s="14"/>
      <c r="N376" s="14"/>
      <c r="O376" s="14"/>
      <c r="P376" s="14"/>
      <c r="Q376" s="14"/>
      <c r="R376" s="14"/>
      <c r="S376" s="14"/>
      <c r="T376" s="14"/>
      <c r="U376" s="14"/>
      <c r="V376" s="14"/>
      <c r="W376" s="14"/>
      <c r="X376" s="14"/>
      <c r="Y376" s="14"/>
    </row>
    <row r="377" spans="1:25" x14ac:dyDescent="0.25">
      <c r="B377" s="27"/>
      <c r="C377" s="24"/>
      <c r="D377" s="24"/>
      <c r="E377" s="28"/>
      <c r="F377" s="353"/>
      <c r="G377" s="353"/>
      <c r="H377" s="353"/>
      <c r="I377" s="353"/>
      <c r="J377" s="28"/>
      <c r="K377" s="28"/>
      <c r="L377" s="60"/>
      <c r="M377" s="14"/>
      <c r="N377" s="14"/>
      <c r="O377" s="14"/>
      <c r="P377" s="14"/>
      <c r="Q377" s="14"/>
      <c r="R377" s="14"/>
      <c r="S377" s="14"/>
      <c r="T377" s="14"/>
      <c r="U377" s="14"/>
      <c r="V377" s="14"/>
      <c r="W377" s="14"/>
      <c r="X377" s="14"/>
      <c r="Y377" s="14"/>
    </row>
    <row r="378" spans="1:25" x14ac:dyDescent="0.25">
      <c r="B378" s="27"/>
      <c r="C378" s="24"/>
      <c r="D378" s="24"/>
      <c r="E378" s="28"/>
      <c r="F378" s="353"/>
      <c r="G378" s="353"/>
      <c r="H378" s="353"/>
      <c r="I378" s="353"/>
      <c r="J378" s="28"/>
      <c r="K378" s="28"/>
      <c r="L378" s="60"/>
      <c r="M378" s="14"/>
      <c r="N378" s="14"/>
      <c r="O378" s="14"/>
      <c r="P378" s="14"/>
      <c r="Q378" s="14"/>
      <c r="R378" s="14"/>
      <c r="S378" s="14"/>
      <c r="T378" s="14"/>
      <c r="U378" s="14"/>
      <c r="V378" s="14"/>
      <c r="W378" s="14"/>
      <c r="X378" s="14"/>
      <c r="Y378" s="14"/>
    </row>
    <row r="379" spans="1:25" x14ac:dyDescent="0.25">
      <c r="A379" s="127"/>
      <c r="B379" s="27"/>
      <c r="C379" s="24"/>
      <c r="D379" s="24"/>
      <c r="E379" s="28"/>
      <c r="F379" s="353"/>
      <c r="G379" s="353"/>
      <c r="H379" s="353"/>
      <c r="I379" s="353"/>
      <c r="J379" s="28"/>
      <c r="K379" s="28"/>
      <c r="L379" s="60"/>
      <c r="M379" s="14"/>
      <c r="N379" s="14"/>
      <c r="O379" s="14"/>
      <c r="P379" s="14"/>
      <c r="Q379" s="14"/>
      <c r="R379" s="14"/>
      <c r="S379" s="14"/>
      <c r="T379" s="14"/>
      <c r="U379" s="14"/>
      <c r="V379" s="14"/>
      <c r="W379" s="14"/>
      <c r="X379" s="14"/>
      <c r="Y379" s="14"/>
    </row>
    <row r="380" spans="1:25" x14ac:dyDescent="0.25">
      <c r="A380" s="127"/>
      <c r="B380" s="27"/>
      <c r="C380" s="28"/>
      <c r="D380" s="28"/>
      <c r="E380" s="24"/>
      <c r="J380" s="24"/>
      <c r="K380" s="24"/>
      <c r="L380" s="60"/>
      <c r="M380" s="14"/>
      <c r="N380" s="14"/>
      <c r="O380" s="14"/>
      <c r="P380" s="14"/>
      <c r="Q380" s="14"/>
      <c r="R380" s="14"/>
      <c r="S380" s="14"/>
      <c r="T380" s="14"/>
      <c r="U380" s="14"/>
      <c r="V380" s="14"/>
      <c r="W380" s="14"/>
      <c r="X380" s="14"/>
      <c r="Y380" s="14"/>
    </row>
    <row r="381" spans="1:25" x14ac:dyDescent="0.25">
      <c r="A381" s="127"/>
      <c r="B381" s="27"/>
      <c r="C381" s="24"/>
      <c r="D381" s="24"/>
      <c r="E381" s="28"/>
      <c r="F381" s="353"/>
      <c r="G381" s="353"/>
      <c r="H381" s="353"/>
      <c r="I381" s="353"/>
      <c r="J381" s="28"/>
      <c r="K381" s="28"/>
      <c r="L381" s="60"/>
      <c r="M381" s="14"/>
      <c r="N381" s="14"/>
      <c r="O381" s="14"/>
      <c r="P381" s="14"/>
      <c r="Q381" s="14"/>
      <c r="R381" s="14"/>
      <c r="S381" s="14"/>
      <c r="T381" s="14"/>
      <c r="U381" s="14"/>
      <c r="V381" s="14"/>
      <c r="W381" s="14"/>
      <c r="X381" s="14"/>
      <c r="Y381" s="14"/>
    </row>
    <row r="382" spans="1:25" x14ac:dyDescent="0.25">
      <c r="A382" s="127"/>
      <c r="B382" s="27"/>
      <c r="C382" s="24"/>
      <c r="D382" s="24"/>
      <c r="E382" s="28"/>
      <c r="F382" s="353"/>
      <c r="G382" s="353"/>
      <c r="H382" s="353"/>
      <c r="I382" s="353"/>
      <c r="J382" s="28"/>
      <c r="K382" s="28"/>
      <c r="L382" s="60"/>
      <c r="M382" s="14"/>
      <c r="N382" s="14"/>
      <c r="O382" s="14"/>
      <c r="P382" s="14"/>
      <c r="Q382" s="14"/>
      <c r="R382" s="14"/>
      <c r="S382" s="14"/>
      <c r="T382" s="14"/>
      <c r="U382" s="14"/>
      <c r="V382" s="14"/>
      <c r="W382" s="14"/>
      <c r="X382" s="14"/>
      <c r="Y382" s="14"/>
    </row>
    <row r="383" spans="1:25" x14ac:dyDescent="0.25">
      <c r="A383" s="127"/>
      <c r="B383" s="27"/>
      <c r="C383" s="24"/>
      <c r="D383" s="24"/>
      <c r="E383" s="28"/>
      <c r="F383" s="353"/>
      <c r="G383" s="353"/>
      <c r="H383" s="353"/>
      <c r="I383" s="353"/>
      <c r="J383" s="28"/>
      <c r="K383" s="28"/>
      <c r="L383" s="60"/>
      <c r="M383" s="14"/>
      <c r="N383" s="14"/>
      <c r="O383" s="14"/>
      <c r="P383" s="14"/>
      <c r="Q383" s="14"/>
      <c r="R383" s="14"/>
      <c r="S383" s="14"/>
      <c r="T383" s="14"/>
      <c r="U383" s="14"/>
      <c r="V383" s="14"/>
      <c r="W383" s="14"/>
      <c r="X383" s="14"/>
      <c r="Y383" s="14"/>
    </row>
    <row r="384" spans="1:25" x14ac:dyDescent="0.25">
      <c r="A384" s="127"/>
      <c r="B384" s="27"/>
      <c r="C384" s="24"/>
      <c r="D384" s="24"/>
      <c r="E384" s="28"/>
      <c r="F384" s="353"/>
      <c r="G384" s="353"/>
      <c r="H384" s="353"/>
      <c r="I384" s="353"/>
      <c r="J384" s="28"/>
      <c r="K384" s="28"/>
      <c r="L384" s="60"/>
      <c r="M384" s="14"/>
      <c r="N384" s="14"/>
      <c r="O384" s="14"/>
      <c r="P384" s="14"/>
      <c r="Q384" s="14"/>
      <c r="R384" s="14"/>
      <c r="S384" s="14"/>
      <c r="T384" s="14"/>
      <c r="U384" s="14"/>
      <c r="V384" s="14"/>
      <c r="W384" s="14"/>
      <c r="X384" s="14"/>
      <c r="Y384" s="14"/>
    </row>
    <row r="385" spans="1:25" x14ac:dyDescent="0.25">
      <c r="A385" s="127"/>
      <c r="B385" s="27"/>
      <c r="C385" s="24"/>
      <c r="D385" s="24"/>
      <c r="E385" s="28"/>
      <c r="F385" s="353"/>
      <c r="G385" s="353"/>
      <c r="H385" s="353"/>
      <c r="I385" s="353"/>
      <c r="J385" s="28"/>
      <c r="K385" s="28"/>
      <c r="L385" s="60"/>
      <c r="M385" s="14"/>
      <c r="N385" s="14"/>
      <c r="O385" s="14"/>
      <c r="P385" s="14"/>
      <c r="Q385" s="14"/>
      <c r="R385" s="14"/>
      <c r="S385" s="14"/>
      <c r="T385" s="14"/>
      <c r="U385" s="14"/>
      <c r="V385" s="14"/>
      <c r="W385" s="14"/>
      <c r="X385" s="14"/>
      <c r="Y385" s="14"/>
    </row>
    <row r="386" spans="1:25" x14ac:dyDescent="0.25">
      <c r="A386" s="127"/>
      <c r="B386" s="27"/>
      <c r="C386" s="24"/>
      <c r="D386" s="24"/>
      <c r="E386" s="28"/>
      <c r="F386" s="353"/>
      <c r="G386" s="353"/>
      <c r="H386" s="353"/>
      <c r="I386" s="353"/>
      <c r="J386" s="28"/>
      <c r="K386" s="28"/>
      <c r="L386" s="60"/>
      <c r="M386" s="14"/>
      <c r="N386" s="14"/>
      <c r="O386" s="14"/>
      <c r="P386" s="14"/>
      <c r="Q386" s="14"/>
      <c r="R386" s="14"/>
      <c r="S386" s="14"/>
      <c r="T386" s="14"/>
      <c r="U386" s="14"/>
      <c r="V386" s="14"/>
      <c r="W386" s="14"/>
      <c r="X386" s="14"/>
      <c r="Y386" s="14"/>
    </row>
    <row r="387" spans="1:25" x14ac:dyDescent="0.25">
      <c r="A387" s="127"/>
      <c r="B387" s="27"/>
      <c r="C387" s="24"/>
      <c r="D387" s="24"/>
      <c r="E387" s="28"/>
      <c r="F387" s="353"/>
      <c r="G387" s="353"/>
      <c r="H387" s="353"/>
      <c r="I387" s="353"/>
      <c r="J387" s="28"/>
      <c r="K387" s="28"/>
      <c r="L387" s="60"/>
      <c r="M387" s="14"/>
      <c r="N387" s="14"/>
      <c r="O387" s="14"/>
      <c r="P387" s="14"/>
      <c r="Q387" s="14"/>
      <c r="R387" s="14"/>
      <c r="S387" s="14"/>
      <c r="T387" s="14"/>
      <c r="U387" s="14"/>
      <c r="V387" s="14"/>
      <c r="W387" s="14"/>
      <c r="X387" s="14"/>
      <c r="Y387" s="14"/>
    </row>
    <row r="388" spans="1:25" x14ac:dyDescent="0.25">
      <c r="A388" s="127"/>
      <c r="B388" s="27"/>
      <c r="C388" s="24"/>
      <c r="D388" s="24"/>
      <c r="E388" s="28"/>
      <c r="F388" s="353"/>
      <c r="G388" s="353"/>
      <c r="H388" s="353"/>
      <c r="I388" s="353"/>
      <c r="J388" s="28"/>
      <c r="K388" s="28"/>
      <c r="L388" s="60"/>
      <c r="M388" s="14"/>
      <c r="N388" s="14"/>
      <c r="O388" s="14"/>
      <c r="P388" s="14"/>
      <c r="Q388" s="14"/>
      <c r="R388" s="14"/>
      <c r="S388" s="14"/>
      <c r="T388" s="14"/>
      <c r="U388" s="14"/>
      <c r="V388" s="14"/>
      <c r="W388" s="14"/>
      <c r="X388" s="14"/>
      <c r="Y388" s="14"/>
    </row>
    <row r="389" spans="1:25" x14ac:dyDescent="0.25">
      <c r="A389" s="127"/>
      <c r="B389" s="27"/>
      <c r="C389" s="24"/>
      <c r="D389" s="24"/>
      <c r="E389" s="28"/>
      <c r="F389" s="353"/>
      <c r="G389" s="353"/>
      <c r="H389" s="353"/>
      <c r="I389" s="353"/>
      <c r="J389" s="28"/>
      <c r="K389" s="28"/>
      <c r="L389" s="60"/>
      <c r="M389" s="14"/>
      <c r="N389" s="14"/>
      <c r="O389" s="14"/>
      <c r="P389" s="14"/>
      <c r="Q389" s="14"/>
      <c r="R389" s="14"/>
      <c r="S389" s="14"/>
      <c r="T389" s="14"/>
      <c r="U389" s="14"/>
      <c r="V389" s="14"/>
      <c r="W389" s="14"/>
      <c r="X389" s="14"/>
      <c r="Y389" s="14"/>
    </row>
    <row r="390" spans="1:25" x14ac:dyDescent="0.25">
      <c r="A390" s="127"/>
      <c r="B390" s="27"/>
      <c r="C390" s="24"/>
      <c r="D390" s="24"/>
      <c r="E390" s="28"/>
      <c r="F390" s="353"/>
      <c r="G390" s="353"/>
      <c r="H390" s="353"/>
      <c r="I390" s="353"/>
      <c r="J390" s="28"/>
      <c r="K390" s="28"/>
      <c r="L390" s="60"/>
      <c r="M390" s="14"/>
      <c r="N390" s="14"/>
      <c r="O390" s="14"/>
      <c r="P390" s="14"/>
      <c r="Q390" s="14"/>
      <c r="R390" s="14"/>
      <c r="S390" s="14"/>
      <c r="T390" s="14"/>
      <c r="U390" s="14"/>
      <c r="V390" s="14"/>
      <c r="W390" s="14"/>
      <c r="X390" s="14"/>
      <c r="Y390" s="14"/>
    </row>
    <row r="391" spans="1:25" x14ac:dyDescent="0.25">
      <c r="A391" s="127"/>
      <c r="B391" s="29"/>
      <c r="C391" s="23"/>
      <c r="D391" s="23"/>
      <c r="E391" s="24"/>
      <c r="J391" s="24"/>
      <c r="K391" s="24"/>
      <c r="L391" s="60"/>
      <c r="M391" s="14"/>
      <c r="N391" s="14"/>
      <c r="O391" s="14"/>
      <c r="P391" s="14"/>
      <c r="Q391" s="14"/>
      <c r="R391" s="14"/>
      <c r="S391" s="14"/>
      <c r="T391" s="14"/>
      <c r="U391" s="14"/>
      <c r="V391" s="14"/>
      <c r="W391" s="14"/>
      <c r="X391" s="14"/>
      <c r="Y391" s="14"/>
    </row>
    <row r="392" spans="1:25" x14ac:dyDescent="0.25">
      <c r="A392" s="127"/>
      <c r="B392" s="27"/>
      <c r="C392" s="28"/>
      <c r="D392" s="28"/>
      <c r="E392" s="24"/>
      <c r="J392" s="24"/>
      <c r="K392" s="24"/>
      <c r="L392" s="60"/>
      <c r="M392" s="14"/>
      <c r="N392" s="14"/>
      <c r="O392" s="14"/>
      <c r="P392" s="14"/>
      <c r="Q392" s="14"/>
      <c r="R392" s="14"/>
      <c r="S392" s="14"/>
      <c r="T392" s="14"/>
      <c r="U392" s="14"/>
      <c r="V392" s="14"/>
      <c r="W392" s="14"/>
      <c r="X392" s="14"/>
      <c r="Y392" s="14"/>
    </row>
    <row r="393" spans="1:25" x14ac:dyDescent="0.25">
      <c r="A393" s="127"/>
      <c r="B393" s="27"/>
      <c r="C393" s="28"/>
      <c r="D393" s="28"/>
      <c r="E393" s="24"/>
      <c r="J393" s="24"/>
      <c r="K393" s="24"/>
      <c r="L393" s="60"/>
      <c r="M393" s="14"/>
      <c r="N393" s="14"/>
      <c r="O393" s="14"/>
      <c r="P393" s="14"/>
      <c r="Q393" s="14"/>
      <c r="R393" s="14"/>
      <c r="S393" s="14"/>
      <c r="T393" s="14"/>
      <c r="U393" s="14"/>
      <c r="V393" s="14"/>
      <c r="W393" s="14"/>
      <c r="X393" s="14"/>
      <c r="Y393" s="14"/>
    </row>
    <row r="394" spans="1:25" x14ac:dyDescent="0.25">
      <c r="A394" s="127"/>
      <c r="B394" s="27"/>
      <c r="C394" s="24"/>
      <c r="D394" s="24"/>
      <c r="E394" s="28"/>
      <c r="F394" s="353"/>
      <c r="G394" s="353"/>
      <c r="H394" s="353"/>
      <c r="I394" s="353"/>
      <c r="J394" s="28"/>
      <c r="K394" s="28"/>
      <c r="L394" s="60"/>
      <c r="M394" s="14"/>
      <c r="N394" s="14"/>
      <c r="O394" s="14"/>
      <c r="P394" s="14"/>
      <c r="Q394" s="14"/>
      <c r="R394" s="14"/>
      <c r="S394" s="14"/>
      <c r="T394" s="14"/>
      <c r="U394" s="14"/>
      <c r="V394" s="14"/>
      <c r="W394" s="14"/>
      <c r="X394" s="14"/>
      <c r="Y394" s="14"/>
    </row>
    <row r="395" spans="1:25" x14ac:dyDescent="0.25">
      <c r="A395" s="127"/>
      <c r="B395" s="27"/>
      <c r="C395" s="24"/>
      <c r="D395" s="24"/>
      <c r="E395" s="28"/>
      <c r="F395" s="353"/>
      <c r="G395" s="353"/>
      <c r="H395" s="353"/>
      <c r="I395" s="353"/>
      <c r="J395" s="28"/>
      <c r="K395" s="28"/>
      <c r="L395" s="60"/>
      <c r="M395" s="14"/>
      <c r="N395" s="14"/>
      <c r="O395" s="14"/>
      <c r="P395" s="14"/>
      <c r="Q395" s="14"/>
      <c r="R395" s="14"/>
      <c r="S395" s="14"/>
      <c r="T395" s="14"/>
      <c r="U395" s="14"/>
      <c r="V395" s="14"/>
      <c r="W395" s="14"/>
      <c r="X395" s="14"/>
      <c r="Y395" s="14"/>
    </row>
    <row r="396" spans="1:25" x14ac:dyDescent="0.25">
      <c r="A396" s="127"/>
      <c r="B396" s="27"/>
      <c r="C396" s="24"/>
      <c r="D396" s="24"/>
      <c r="E396" s="28"/>
      <c r="F396" s="353"/>
      <c r="G396" s="353"/>
      <c r="H396" s="353"/>
      <c r="I396" s="353"/>
      <c r="J396" s="28"/>
      <c r="K396" s="28"/>
      <c r="L396" s="60"/>
      <c r="M396" s="14"/>
      <c r="N396" s="14"/>
      <c r="O396" s="14"/>
      <c r="P396" s="14"/>
      <c r="Q396" s="14"/>
      <c r="R396" s="14"/>
      <c r="S396" s="14"/>
      <c r="T396" s="14"/>
      <c r="U396" s="14"/>
      <c r="V396" s="14"/>
      <c r="W396" s="14"/>
      <c r="X396" s="14"/>
      <c r="Y396" s="14"/>
    </row>
    <row r="397" spans="1:25" x14ac:dyDescent="0.25">
      <c r="A397" s="127"/>
      <c r="B397" s="27"/>
      <c r="C397" s="28"/>
      <c r="D397" s="28"/>
      <c r="E397" s="24"/>
      <c r="J397" s="24"/>
      <c r="K397" s="24"/>
      <c r="L397" s="60"/>
      <c r="M397" s="14"/>
      <c r="N397" s="14"/>
      <c r="O397" s="14"/>
      <c r="P397" s="14"/>
      <c r="Q397" s="14"/>
      <c r="R397" s="14"/>
      <c r="S397" s="14"/>
      <c r="T397" s="14"/>
      <c r="U397" s="14"/>
      <c r="V397" s="14"/>
      <c r="W397" s="14"/>
      <c r="X397" s="14"/>
      <c r="Y397" s="14"/>
    </row>
    <row r="398" spans="1:25" x14ac:dyDescent="0.25">
      <c r="A398" s="127"/>
      <c r="B398" s="27"/>
      <c r="C398" s="24"/>
      <c r="D398" s="24"/>
      <c r="E398" s="28"/>
      <c r="F398" s="353"/>
      <c r="G398" s="353"/>
      <c r="H398" s="353"/>
      <c r="I398" s="353"/>
      <c r="J398" s="28"/>
      <c r="K398" s="28"/>
      <c r="L398" s="60"/>
      <c r="M398" s="14"/>
      <c r="N398" s="14"/>
      <c r="O398" s="14"/>
      <c r="P398" s="14"/>
      <c r="Q398" s="14"/>
      <c r="R398" s="14"/>
      <c r="S398" s="14"/>
      <c r="T398" s="14"/>
      <c r="U398" s="14"/>
      <c r="V398" s="14"/>
      <c r="W398" s="14"/>
      <c r="X398" s="14"/>
      <c r="Y398" s="14"/>
    </row>
    <row r="399" spans="1:25" x14ac:dyDescent="0.25">
      <c r="A399" s="127"/>
      <c r="B399" s="27"/>
      <c r="C399" s="24"/>
      <c r="D399" s="24"/>
      <c r="E399" s="28"/>
      <c r="F399" s="353"/>
      <c r="G399" s="353"/>
      <c r="H399" s="353"/>
      <c r="I399" s="353"/>
      <c r="J399" s="28"/>
      <c r="K399" s="28"/>
      <c r="L399" s="60"/>
      <c r="M399" s="14"/>
      <c r="N399" s="14"/>
      <c r="O399" s="14"/>
      <c r="P399" s="14"/>
      <c r="Q399" s="14"/>
      <c r="R399" s="14"/>
      <c r="S399" s="14"/>
      <c r="T399" s="14"/>
      <c r="U399" s="14"/>
      <c r="V399" s="14"/>
      <c r="W399" s="14"/>
      <c r="X399" s="14"/>
      <c r="Y399" s="14"/>
    </row>
    <row r="400" spans="1:25" x14ac:dyDescent="0.25">
      <c r="A400" s="127"/>
      <c r="B400" s="27"/>
      <c r="C400" s="28"/>
      <c r="D400" s="28"/>
      <c r="E400" s="24"/>
      <c r="J400" s="24"/>
      <c r="K400" s="24"/>
      <c r="L400" s="60"/>
      <c r="M400" s="14"/>
      <c r="N400" s="14"/>
      <c r="O400" s="14"/>
      <c r="P400" s="14"/>
      <c r="Q400" s="14"/>
      <c r="R400" s="14"/>
      <c r="S400" s="14"/>
      <c r="T400" s="14"/>
      <c r="U400" s="14"/>
      <c r="V400" s="14"/>
      <c r="W400" s="14"/>
      <c r="X400" s="14"/>
      <c r="Y400" s="14"/>
    </row>
    <row r="401" spans="1:25" x14ac:dyDescent="0.25">
      <c r="A401" s="127"/>
      <c r="B401" s="27"/>
      <c r="C401" s="24"/>
      <c r="D401" s="24"/>
      <c r="E401" s="28"/>
      <c r="F401" s="353"/>
      <c r="G401" s="353"/>
      <c r="H401" s="353"/>
      <c r="I401" s="353"/>
      <c r="J401" s="28"/>
      <c r="K401" s="28"/>
      <c r="L401" s="60"/>
      <c r="M401" s="14"/>
      <c r="N401" s="14"/>
      <c r="O401" s="14"/>
      <c r="P401" s="14"/>
      <c r="Q401" s="14"/>
      <c r="R401" s="14"/>
      <c r="S401" s="14"/>
      <c r="T401" s="14"/>
      <c r="U401" s="14"/>
      <c r="V401" s="14"/>
      <c r="W401" s="14"/>
      <c r="X401" s="14"/>
      <c r="Y401" s="14"/>
    </row>
    <row r="402" spans="1:25" x14ac:dyDescent="0.25">
      <c r="A402" s="127"/>
      <c r="B402" s="27"/>
      <c r="C402" s="24"/>
      <c r="D402" s="24"/>
      <c r="E402" s="28"/>
      <c r="F402" s="353"/>
      <c r="G402" s="353"/>
      <c r="H402" s="353"/>
      <c r="I402" s="353"/>
      <c r="J402" s="28"/>
      <c r="K402" s="28"/>
      <c r="L402" s="60"/>
      <c r="M402" s="14"/>
      <c r="N402" s="14"/>
      <c r="O402" s="14"/>
      <c r="P402" s="14"/>
      <c r="Q402" s="14"/>
      <c r="R402" s="14"/>
      <c r="S402" s="14"/>
      <c r="T402" s="14"/>
      <c r="U402" s="14"/>
      <c r="V402" s="14"/>
      <c r="W402" s="14"/>
      <c r="X402" s="14"/>
      <c r="Y402" s="14"/>
    </row>
    <row r="403" spans="1:25" x14ac:dyDescent="0.25">
      <c r="A403" s="127"/>
      <c r="B403" s="27"/>
      <c r="C403" s="24"/>
      <c r="D403" s="24"/>
      <c r="E403" s="28"/>
      <c r="F403" s="353"/>
      <c r="G403" s="353"/>
      <c r="H403" s="353"/>
      <c r="I403" s="353"/>
      <c r="J403" s="28"/>
      <c r="K403" s="28"/>
      <c r="L403" s="60"/>
      <c r="M403" s="14"/>
      <c r="N403" s="14"/>
      <c r="O403" s="14"/>
      <c r="P403" s="14"/>
      <c r="Q403" s="14"/>
      <c r="R403" s="14"/>
      <c r="S403" s="14"/>
      <c r="T403" s="14"/>
      <c r="U403" s="14"/>
      <c r="V403" s="14"/>
      <c r="W403" s="14"/>
      <c r="X403" s="14"/>
      <c r="Y403" s="14"/>
    </row>
    <row r="404" spans="1:25" x14ac:dyDescent="0.25">
      <c r="A404" s="127"/>
      <c r="B404" s="27"/>
      <c r="C404" s="24"/>
      <c r="D404" s="24"/>
      <c r="E404" s="28"/>
      <c r="F404" s="353"/>
      <c r="G404" s="353"/>
      <c r="H404" s="353"/>
      <c r="I404" s="353"/>
      <c r="J404" s="28"/>
      <c r="K404" s="28"/>
      <c r="L404" s="60"/>
      <c r="M404" s="14"/>
      <c r="N404" s="14"/>
      <c r="O404" s="14"/>
      <c r="P404" s="14"/>
      <c r="Q404" s="14"/>
      <c r="R404" s="14"/>
      <c r="S404" s="14"/>
      <c r="T404" s="14"/>
      <c r="U404" s="14"/>
      <c r="V404" s="14"/>
      <c r="W404" s="14"/>
      <c r="X404" s="14"/>
      <c r="Y404" s="14"/>
    </row>
    <row r="405" spans="1:25" x14ac:dyDescent="0.25">
      <c r="A405" s="127"/>
      <c r="B405" s="27"/>
      <c r="C405" s="24"/>
      <c r="D405" s="24"/>
      <c r="E405" s="28"/>
      <c r="F405" s="353"/>
      <c r="G405" s="353"/>
      <c r="H405" s="353"/>
      <c r="I405" s="353"/>
      <c r="J405" s="28"/>
      <c r="K405" s="28"/>
      <c r="L405" s="60"/>
      <c r="M405" s="14"/>
      <c r="N405" s="14"/>
      <c r="O405" s="14"/>
      <c r="P405" s="14"/>
      <c r="Q405" s="14"/>
      <c r="R405" s="14"/>
      <c r="S405" s="14"/>
      <c r="T405" s="14"/>
      <c r="U405" s="14"/>
      <c r="V405" s="14"/>
      <c r="W405" s="14"/>
      <c r="X405" s="14"/>
      <c r="Y405" s="14"/>
    </row>
    <row r="406" spans="1:25" x14ac:dyDescent="0.25">
      <c r="A406" s="127"/>
      <c r="B406" s="27"/>
      <c r="C406" s="24"/>
      <c r="D406" s="24"/>
      <c r="E406" s="28"/>
      <c r="F406" s="353"/>
      <c r="G406" s="353"/>
      <c r="H406" s="353"/>
      <c r="I406" s="353"/>
      <c r="J406" s="28"/>
      <c r="K406" s="28"/>
      <c r="L406" s="60"/>
      <c r="M406" s="14"/>
      <c r="N406" s="14"/>
      <c r="O406" s="14"/>
      <c r="P406" s="14"/>
      <c r="Q406" s="14"/>
      <c r="R406" s="14"/>
      <c r="S406" s="14"/>
      <c r="T406" s="14"/>
      <c r="U406" s="14"/>
      <c r="V406" s="14"/>
      <c r="W406" s="14"/>
      <c r="X406" s="14"/>
      <c r="Y406" s="14"/>
    </row>
    <row r="407" spans="1:25" x14ac:dyDescent="0.25">
      <c r="A407" s="127"/>
      <c r="B407" s="27"/>
      <c r="C407" s="24"/>
      <c r="D407" s="24"/>
      <c r="E407" s="28"/>
      <c r="F407" s="353"/>
      <c r="G407" s="353"/>
      <c r="H407" s="353"/>
      <c r="I407" s="353"/>
      <c r="J407" s="28"/>
      <c r="K407" s="28"/>
      <c r="L407" s="60"/>
      <c r="M407" s="14"/>
      <c r="N407" s="14"/>
      <c r="O407" s="14"/>
      <c r="P407" s="14"/>
      <c r="Q407" s="14"/>
      <c r="R407" s="14"/>
      <c r="S407" s="14"/>
      <c r="T407" s="14"/>
      <c r="U407" s="14"/>
      <c r="V407" s="14"/>
      <c r="W407" s="14"/>
      <c r="X407" s="14"/>
      <c r="Y407" s="14"/>
    </row>
    <row r="408" spans="1:25" x14ac:dyDescent="0.25">
      <c r="A408" s="127"/>
      <c r="B408" s="27"/>
      <c r="C408" s="28"/>
      <c r="D408" s="28"/>
      <c r="E408" s="24"/>
      <c r="J408" s="24"/>
      <c r="K408" s="24"/>
      <c r="L408" s="60"/>
      <c r="M408" s="14"/>
      <c r="N408" s="14"/>
      <c r="O408" s="14"/>
      <c r="P408" s="14"/>
      <c r="Q408" s="14"/>
      <c r="R408" s="14"/>
      <c r="S408" s="14"/>
      <c r="T408" s="14"/>
      <c r="U408" s="14"/>
      <c r="V408" s="14"/>
      <c r="W408" s="14"/>
      <c r="X408" s="14"/>
      <c r="Y408" s="14"/>
    </row>
    <row r="409" spans="1:25" x14ac:dyDescent="0.25">
      <c r="A409" s="127"/>
      <c r="B409" s="27"/>
      <c r="C409" s="28"/>
      <c r="D409" s="28"/>
      <c r="E409" s="24"/>
      <c r="J409" s="24"/>
      <c r="K409" s="24"/>
      <c r="L409" s="60"/>
      <c r="M409" s="14"/>
      <c r="N409" s="14"/>
      <c r="O409" s="14"/>
      <c r="P409" s="14"/>
      <c r="Q409" s="14"/>
      <c r="R409" s="14"/>
      <c r="S409" s="14"/>
      <c r="T409" s="14"/>
      <c r="U409" s="14"/>
      <c r="V409" s="14"/>
      <c r="W409" s="14"/>
      <c r="X409" s="14"/>
      <c r="Y409" s="14"/>
    </row>
    <row r="410" spans="1:25" x14ac:dyDescent="0.25">
      <c r="A410" s="127"/>
      <c r="B410" s="27"/>
      <c r="C410" s="28"/>
      <c r="D410" s="28"/>
      <c r="E410" s="24"/>
      <c r="J410" s="24"/>
      <c r="K410" s="24"/>
      <c r="L410" s="60"/>
      <c r="M410" s="14"/>
      <c r="N410" s="14"/>
      <c r="O410" s="14"/>
      <c r="P410" s="14"/>
      <c r="Q410" s="14"/>
      <c r="R410" s="14"/>
      <c r="S410" s="14"/>
      <c r="T410" s="14"/>
      <c r="U410" s="14"/>
      <c r="V410" s="14"/>
      <c r="W410" s="14"/>
      <c r="X410" s="14"/>
      <c r="Y410" s="14"/>
    </row>
    <row r="411" spans="1:25" x14ac:dyDescent="0.25">
      <c r="A411" s="127"/>
      <c r="B411" s="27"/>
      <c r="C411" s="28"/>
      <c r="D411" s="28"/>
      <c r="E411" s="24"/>
      <c r="J411" s="24"/>
      <c r="K411" s="24"/>
      <c r="L411" s="60"/>
      <c r="M411" s="14"/>
      <c r="N411" s="14"/>
      <c r="O411" s="14"/>
      <c r="P411" s="14"/>
      <c r="Q411" s="14"/>
      <c r="R411" s="14"/>
      <c r="S411" s="14"/>
      <c r="T411" s="14"/>
      <c r="U411" s="14"/>
      <c r="V411" s="14"/>
      <c r="W411" s="14"/>
      <c r="X411" s="14"/>
      <c r="Y411" s="14"/>
    </row>
    <row r="412" spans="1:25" x14ac:dyDescent="0.25">
      <c r="A412" s="127"/>
      <c r="B412" s="27"/>
      <c r="C412" s="24"/>
      <c r="D412" s="24"/>
      <c r="E412" s="28"/>
      <c r="F412" s="353"/>
      <c r="G412" s="353"/>
      <c r="H412" s="353"/>
      <c r="I412" s="353"/>
      <c r="J412" s="28"/>
      <c r="K412" s="28"/>
      <c r="L412" s="60"/>
      <c r="M412" s="14"/>
      <c r="N412" s="14"/>
      <c r="O412" s="14"/>
      <c r="P412" s="14"/>
      <c r="Q412" s="14"/>
      <c r="R412" s="14"/>
      <c r="S412" s="14"/>
      <c r="T412" s="14"/>
      <c r="U412" s="14"/>
      <c r="V412" s="14"/>
      <c r="W412" s="14"/>
      <c r="X412" s="14"/>
      <c r="Y412" s="14"/>
    </row>
    <row r="413" spans="1:25" x14ac:dyDescent="0.25">
      <c r="A413" s="127"/>
      <c r="B413" s="27"/>
      <c r="C413" s="24"/>
      <c r="D413" s="24"/>
      <c r="E413" s="28"/>
      <c r="F413" s="353"/>
      <c r="G413" s="353"/>
      <c r="H413" s="353"/>
      <c r="I413" s="353"/>
      <c r="J413" s="28"/>
      <c r="K413" s="28"/>
      <c r="L413" s="60"/>
      <c r="M413" s="14"/>
      <c r="N413" s="14"/>
      <c r="O413" s="14"/>
      <c r="P413" s="14"/>
      <c r="Q413" s="14"/>
      <c r="R413" s="14"/>
      <c r="S413" s="14"/>
      <c r="T413" s="14"/>
      <c r="U413" s="14"/>
      <c r="V413" s="14"/>
      <c r="W413" s="14"/>
      <c r="X413" s="14"/>
      <c r="Y413" s="14"/>
    </row>
    <row r="414" spans="1:25" x14ac:dyDescent="0.25">
      <c r="A414" s="127"/>
      <c r="B414" s="27"/>
      <c r="C414" s="24"/>
      <c r="D414" s="24"/>
      <c r="E414" s="28"/>
      <c r="F414" s="353"/>
      <c r="G414" s="353"/>
      <c r="H414" s="353"/>
      <c r="I414" s="353"/>
      <c r="J414" s="28"/>
      <c r="K414" s="28"/>
      <c r="L414" s="60"/>
      <c r="M414" s="14"/>
      <c r="N414" s="14"/>
      <c r="O414" s="14"/>
      <c r="P414" s="14"/>
      <c r="Q414" s="14"/>
      <c r="R414" s="14"/>
      <c r="S414" s="14"/>
      <c r="T414" s="14"/>
      <c r="U414" s="14"/>
      <c r="V414" s="14"/>
      <c r="W414" s="14"/>
      <c r="X414" s="14"/>
      <c r="Y414" s="14"/>
    </row>
    <row r="415" spans="1:25" x14ac:dyDescent="0.25">
      <c r="A415" s="127"/>
      <c r="B415" s="27"/>
      <c r="C415" s="24"/>
      <c r="D415" s="24"/>
      <c r="E415" s="28"/>
      <c r="F415" s="353"/>
      <c r="G415" s="353"/>
      <c r="H415" s="353"/>
      <c r="I415" s="353"/>
      <c r="J415" s="28"/>
      <c r="K415" s="28"/>
      <c r="L415" s="60"/>
      <c r="M415" s="14"/>
      <c r="N415" s="14"/>
      <c r="O415" s="14"/>
      <c r="P415" s="14"/>
      <c r="Q415" s="14"/>
      <c r="R415" s="14"/>
      <c r="S415" s="14"/>
      <c r="T415" s="14"/>
      <c r="U415" s="14"/>
      <c r="V415" s="14"/>
      <c r="W415" s="14"/>
      <c r="X415" s="14"/>
      <c r="Y415" s="14"/>
    </row>
    <row r="416" spans="1:25" x14ac:dyDescent="0.25">
      <c r="A416" s="127"/>
      <c r="B416" s="27"/>
      <c r="C416" s="28"/>
      <c r="D416" s="28"/>
      <c r="E416" s="24"/>
      <c r="J416" s="24"/>
      <c r="K416" s="24"/>
      <c r="L416" s="60"/>
      <c r="M416" s="14"/>
      <c r="N416" s="14"/>
      <c r="O416" s="14"/>
      <c r="P416" s="14"/>
      <c r="Q416" s="14"/>
      <c r="R416" s="14"/>
      <c r="S416" s="14"/>
      <c r="T416" s="14"/>
      <c r="U416" s="14"/>
      <c r="V416" s="14"/>
      <c r="W416" s="14"/>
      <c r="X416" s="14"/>
      <c r="Y416" s="14"/>
    </row>
    <row r="417" spans="1:25" x14ac:dyDescent="0.25">
      <c r="A417" s="127"/>
      <c r="B417" s="27"/>
      <c r="C417" s="24"/>
      <c r="D417" s="24"/>
      <c r="E417" s="28"/>
      <c r="F417" s="353"/>
      <c r="G417" s="353"/>
      <c r="H417" s="353"/>
      <c r="I417" s="353"/>
      <c r="J417" s="28"/>
      <c r="K417" s="28"/>
      <c r="L417" s="60"/>
      <c r="M417" s="14"/>
      <c r="N417" s="14"/>
      <c r="O417" s="14"/>
      <c r="P417" s="14"/>
      <c r="Q417" s="14"/>
      <c r="R417" s="14"/>
      <c r="S417" s="14"/>
      <c r="T417" s="14"/>
      <c r="U417" s="14"/>
      <c r="V417" s="14"/>
      <c r="W417" s="14"/>
      <c r="X417" s="14"/>
      <c r="Y417" s="14"/>
    </row>
    <row r="418" spans="1:25" x14ac:dyDescent="0.25">
      <c r="A418" s="127"/>
      <c r="B418" s="27"/>
      <c r="C418" s="24"/>
      <c r="D418" s="24"/>
      <c r="E418" s="28"/>
      <c r="F418" s="353"/>
      <c r="G418" s="353"/>
      <c r="H418" s="353"/>
      <c r="I418" s="353"/>
      <c r="J418" s="28"/>
      <c r="K418" s="28"/>
      <c r="L418" s="60"/>
      <c r="M418" s="14"/>
      <c r="N418" s="14"/>
      <c r="O418" s="14"/>
      <c r="P418" s="14"/>
      <c r="Q418" s="14"/>
      <c r="R418" s="14"/>
      <c r="S418" s="14"/>
      <c r="T418" s="14"/>
      <c r="U418" s="14"/>
      <c r="V418" s="14"/>
      <c r="W418" s="14"/>
      <c r="X418" s="14"/>
      <c r="Y418" s="14"/>
    </row>
    <row r="419" spans="1:25" x14ac:dyDescent="0.25">
      <c r="A419" s="127"/>
      <c r="B419" s="27"/>
      <c r="C419" s="24"/>
      <c r="D419" s="24"/>
      <c r="E419" s="28"/>
      <c r="F419" s="353"/>
      <c r="G419" s="353"/>
      <c r="H419" s="353"/>
      <c r="I419" s="353"/>
      <c r="J419" s="28"/>
      <c r="K419" s="28"/>
      <c r="L419" s="60"/>
      <c r="M419" s="14"/>
      <c r="N419" s="14"/>
      <c r="O419" s="14"/>
      <c r="P419" s="14"/>
      <c r="Q419" s="14"/>
      <c r="R419" s="14"/>
      <c r="S419" s="14"/>
      <c r="T419" s="14"/>
      <c r="U419" s="14"/>
      <c r="V419" s="14"/>
      <c r="W419" s="14"/>
      <c r="X419" s="14"/>
      <c r="Y419" s="14"/>
    </row>
    <row r="420" spans="1:25" x14ac:dyDescent="0.25">
      <c r="A420" s="127"/>
      <c r="B420" s="27"/>
      <c r="C420" s="24"/>
      <c r="D420" s="24"/>
      <c r="E420" s="28"/>
      <c r="F420" s="353"/>
      <c r="G420" s="353"/>
      <c r="H420" s="353"/>
      <c r="I420" s="353"/>
      <c r="J420" s="28"/>
      <c r="K420" s="28"/>
      <c r="L420" s="60"/>
      <c r="M420" s="14"/>
      <c r="N420" s="14"/>
      <c r="O420" s="14"/>
      <c r="P420" s="14"/>
      <c r="Q420" s="14"/>
      <c r="R420" s="14"/>
      <c r="S420" s="14"/>
      <c r="T420" s="14"/>
      <c r="U420" s="14"/>
      <c r="V420" s="14"/>
      <c r="W420" s="14"/>
      <c r="X420" s="14"/>
      <c r="Y420" s="14"/>
    </row>
    <row r="421" spans="1:25" x14ac:dyDescent="0.25">
      <c r="A421" s="127"/>
      <c r="B421" s="27"/>
      <c r="C421" s="24"/>
      <c r="D421" s="24"/>
      <c r="E421" s="28"/>
      <c r="F421" s="353"/>
      <c r="G421" s="353"/>
      <c r="H421" s="353"/>
      <c r="I421" s="353"/>
      <c r="J421" s="28"/>
      <c r="K421" s="28"/>
      <c r="L421" s="60"/>
      <c r="M421" s="14"/>
      <c r="N421" s="14"/>
      <c r="O421" s="14"/>
      <c r="P421" s="14"/>
      <c r="Q421" s="14"/>
      <c r="R421" s="14"/>
      <c r="S421" s="14"/>
      <c r="T421" s="14"/>
      <c r="U421" s="14"/>
      <c r="V421" s="14"/>
      <c r="W421" s="14"/>
      <c r="X421" s="14"/>
      <c r="Y421" s="14"/>
    </row>
    <row r="422" spans="1:25" x14ac:dyDescent="0.25">
      <c r="A422" s="127"/>
      <c r="B422" s="27"/>
      <c r="C422" s="28"/>
      <c r="D422" s="28"/>
      <c r="E422" s="24"/>
      <c r="J422" s="24"/>
      <c r="K422" s="24"/>
      <c r="L422" s="60"/>
      <c r="M422" s="14"/>
      <c r="N422" s="14"/>
      <c r="O422" s="14"/>
      <c r="P422" s="14"/>
      <c r="Q422" s="14"/>
      <c r="R422" s="14"/>
      <c r="S422" s="14"/>
      <c r="T422" s="14"/>
      <c r="U422" s="14"/>
      <c r="V422" s="14"/>
      <c r="W422" s="14"/>
      <c r="X422" s="14"/>
      <c r="Y422" s="14"/>
    </row>
    <row r="423" spans="1:25" x14ac:dyDescent="0.25">
      <c r="A423" s="127"/>
      <c r="B423" s="27"/>
      <c r="C423" s="28"/>
      <c r="D423" s="28"/>
      <c r="E423" s="24"/>
      <c r="J423" s="24"/>
      <c r="K423" s="24"/>
      <c r="L423" s="60"/>
      <c r="M423" s="14"/>
      <c r="N423" s="14"/>
      <c r="O423" s="14"/>
      <c r="P423" s="14"/>
      <c r="Q423" s="14"/>
      <c r="R423" s="14"/>
      <c r="S423" s="14"/>
      <c r="T423" s="14"/>
      <c r="U423" s="14"/>
      <c r="V423" s="14"/>
      <c r="W423" s="14"/>
      <c r="X423" s="14"/>
      <c r="Y423" s="14"/>
    </row>
    <row r="424" spans="1:25" x14ac:dyDescent="0.25">
      <c r="A424" s="127"/>
      <c r="B424" s="27"/>
      <c r="C424" s="24"/>
      <c r="D424" s="24"/>
      <c r="E424" s="28"/>
      <c r="F424" s="353"/>
      <c r="G424" s="353"/>
      <c r="H424" s="353"/>
      <c r="I424" s="353"/>
      <c r="J424" s="28"/>
      <c r="K424" s="28"/>
      <c r="L424" s="60"/>
      <c r="M424" s="14"/>
      <c r="N424" s="14"/>
      <c r="O424" s="14"/>
      <c r="P424" s="14"/>
      <c r="Q424" s="14"/>
      <c r="R424" s="14"/>
      <c r="S424" s="14"/>
      <c r="T424" s="14"/>
      <c r="U424" s="14"/>
      <c r="V424" s="14"/>
      <c r="W424" s="14"/>
      <c r="X424" s="14"/>
      <c r="Y424" s="14"/>
    </row>
    <row r="425" spans="1:25" x14ac:dyDescent="0.25">
      <c r="A425" s="127"/>
      <c r="B425" s="27"/>
      <c r="C425" s="24"/>
      <c r="D425" s="24"/>
      <c r="E425" s="28"/>
      <c r="F425" s="353"/>
      <c r="G425" s="353"/>
      <c r="H425" s="353"/>
      <c r="I425" s="353"/>
      <c r="J425" s="28"/>
      <c r="K425" s="28"/>
      <c r="L425" s="60"/>
      <c r="M425" s="14"/>
      <c r="N425" s="14"/>
      <c r="O425" s="14"/>
      <c r="P425" s="14"/>
      <c r="Q425" s="14"/>
      <c r="R425" s="14"/>
      <c r="S425" s="14"/>
      <c r="T425" s="14"/>
      <c r="U425" s="14"/>
      <c r="V425" s="14"/>
      <c r="W425" s="14"/>
      <c r="X425" s="14"/>
      <c r="Y425" s="14"/>
    </row>
    <row r="426" spans="1:25" x14ac:dyDescent="0.25">
      <c r="A426" s="127"/>
      <c r="B426" s="27"/>
      <c r="C426" s="24"/>
      <c r="D426" s="24"/>
      <c r="E426" s="28"/>
      <c r="F426" s="353"/>
      <c r="G426" s="353"/>
      <c r="H426" s="353"/>
      <c r="I426" s="353"/>
      <c r="J426" s="28"/>
      <c r="K426" s="28"/>
      <c r="L426" s="60"/>
      <c r="M426" s="14"/>
      <c r="N426" s="14"/>
      <c r="O426" s="14"/>
      <c r="P426" s="14"/>
      <c r="Q426" s="14"/>
      <c r="R426" s="14"/>
      <c r="S426" s="14"/>
      <c r="T426" s="14"/>
      <c r="U426" s="14"/>
      <c r="V426" s="14"/>
      <c r="W426" s="14"/>
      <c r="X426" s="14"/>
      <c r="Y426" s="14"/>
    </row>
    <row r="427" spans="1:25" x14ac:dyDescent="0.25">
      <c r="A427" s="127"/>
      <c r="B427" s="29"/>
      <c r="C427" s="23"/>
      <c r="D427" s="23"/>
      <c r="E427" s="24"/>
      <c r="J427" s="24"/>
      <c r="K427" s="24"/>
      <c r="L427" s="60"/>
      <c r="M427" s="14"/>
      <c r="N427" s="14"/>
      <c r="O427" s="14"/>
      <c r="P427" s="14"/>
      <c r="Q427" s="14"/>
      <c r="R427" s="14"/>
      <c r="S427" s="14"/>
      <c r="T427" s="14"/>
      <c r="U427" s="14"/>
      <c r="V427" s="14"/>
      <c r="W427" s="14"/>
      <c r="X427" s="14"/>
      <c r="Y427" s="14"/>
    </row>
    <row r="428" spans="1:25" x14ac:dyDescent="0.25">
      <c r="A428" s="127"/>
      <c r="B428" s="27"/>
      <c r="C428" s="28"/>
      <c r="D428" s="28"/>
      <c r="E428" s="24"/>
      <c r="J428" s="24"/>
      <c r="K428" s="24"/>
      <c r="L428" s="60"/>
      <c r="M428" s="14"/>
      <c r="N428" s="14"/>
      <c r="O428" s="14"/>
      <c r="P428" s="14"/>
      <c r="Q428" s="14"/>
      <c r="R428" s="14"/>
      <c r="S428" s="14"/>
      <c r="T428" s="14"/>
      <c r="U428" s="14"/>
      <c r="V428" s="14"/>
      <c r="W428" s="14"/>
      <c r="X428" s="14"/>
      <c r="Y428" s="14"/>
    </row>
    <row r="429" spans="1:25" x14ac:dyDescent="0.25">
      <c r="A429" s="127"/>
      <c r="B429" s="27"/>
      <c r="C429" s="28"/>
      <c r="D429" s="28"/>
      <c r="E429" s="24"/>
      <c r="J429" s="24"/>
      <c r="K429" s="24"/>
      <c r="L429" s="60"/>
      <c r="M429" s="14"/>
      <c r="N429" s="14"/>
      <c r="O429" s="14"/>
      <c r="P429" s="14"/>
      <c r="Q429" s="14"/>
      <c r="R429" s="14"/>
      <c r="S429" s="14"/>
      <c r="T429" s="14"/>
      <c r="U429" s="14"/>
      <c r="V429" s="14"/>
      <c r="W429" s="14"/>
      <c r="X429" s="14"/>
      <c r="Y429" s="14"/>
    </row>
    <row r="430" spans="1:25" x14ac:dyDescent="0.25">
      <c r="A430" s="127"/>
      <c r="B430" s="27"/>
      <c r="C430" s="24"/>
      <c r="D430" s="24"/>
      <c r="E430" s="28"/>
      <c r="F430" s="353"/>
      <c r="G430" s="353"/>
      <c r="H430" s="353"/>
      <c r="I430" s="353"/>
      <c r="J430" s="28"/>
      <c r="K430" s="28"/>
      <c r="L430" s="60"/>
      <c r="M430" s="14"/>
      <c r="N430" s="14"/>
      <c r="O430" s="14"/>
      <c r="P430" s="14"/>
      <c r="Q430" s="14"/>
      <c r="R430" s="14"/>
      <c r="S430" s="14"/>
      <c r="T430" s="14"/>
      <c r="U430" s="14"/>
      <c r="V430" s="14"/>
      <c r="W430" s="14"/>
      <c r="X430" s="14"/>
      <c r="Y430" s="14"/>
    </row>
    <row r="431" spans="1:25" x14ac:dyDescent="0.25">
      <c r="A431" s="127"/>
      <c r="B431" s="27"/>
      <c r="C431" s="24"/>
      <c r="D431" s="24"/>
      <c r="E431" s="28"/>
      <c r="F431" s="353"/>
      <c r="G431" s="353"/>
      <c r="H431" s="353"/>
      <c r="I431" s="353"/>
      <c r="J431" s="28"/>
      <c r="K431" s="28"/>
      <c r="L431" s="60"/>
      <c r="M431" s="14"/>
      <c r="N431" s="14"/>
      <c r="O431" s="14"/>
      <c r="P431" s="14"/>
      <c r="Q431" s="14"/>
      <c r="R431" s="14"/>
      <c r="S431" s="14"/>
      <c r="T431" s="14"/>
      <c r="U431" s="14"/>
      <c r="V431" s="14"/>
      <c r="W431" s="14"/>
      <c r="X431" s="14"/>
      <c r="Y431" s="14"/>
    </row>
    <row r="432" spans="1:25" x14ac:dyDescent="0.25">
      <c r="A432" s="127"/>
      <c r="B432" s="27"/>
      <c r="C432" s="28"/>
      <c r="D432" s="28"/>
      <c r="E432" s="24"/>
      <c r="J432" s="24"/>
      <c r="K432" s="24"/>
      <c r="L432" s="60"/>
      <c r="M432" s="14"/>
      <c r="N432" s="14"/>
      <c r="O432" s="14"/>
      <c r="P432" s="14"/>
      <c r="Q432" s="14"/>
      <c r="R432" s="14"/>
      <c r="S432" s="14"/>
      <c r="T432" s="14"/>
      <c r="U432" s="14"/>
      <c r="V432" s="14"/>
      <c r="W432" s="14"/>
      <c r="X432" s="14"/>
      <c r="Y432" s="14"/>
    </row>
    <row r="433" spans="1:25" x14ac:dyDescent="0.25">
      <c r="A433" s="127"/>
      <c r="B433" s="27"/>
      <c r="C433" s="28"/>
      <c r="D433" s="28"/>
      <c r="E433" s="24"/>
      <c r="J433" s="24"/>
      <c r="K433" s="24"/>
      <c r="L433" s="60"/>
      <c r="M433" s="14"/>
      <c r="N433" s="14"/>
      <c r="O433" s="14"/>
      <c r="P433" s="14"/>
      <c r="Q433" s="14"/>
      <c r="R433" s="14"/>
      <c r="S433" s="14"/>
      <c r="T433" s="14"/>
      <c r="U433" s="14"/>
      <c r="V433" s="14"/>
      <c r="W433" s="14"/>
      <c r="X433" s="14"/>
      <c r="Y433" s="14"/>
    </row>
    <row r="434" spans="1:25" x14ac:dyDescent="0.25">
      <c r="A434" s="127"/>
      <c r="B434" s="27"/>
      <c r="C434" s="24"/>
      <c r="D434" s="24"/>
      <c r="E434" s="28"/>
      <c r="F434" s="353"/>
      <c r="G434" s="353"/>
      <c r="H434" s="353"/>
      <c r="I434" s="353"/>
      <c r="J434" s="28"/>
      <c r="K434" s="28"/>
      <c r="L434" s="60"/>
      <c r="M434" s="14"/>
      <c r="N434" s="14"/>
      <c r="O434" s="14"/>
      <c r="P434" s="14"/>
      <c r="Q434" s="14"/>
      <c r="R434" s="14"/>
      <c r="S434" s="14"/>
      <c r="T434" s="14"/>
      <c r="U434" s="14"/>
      <c r="V434" s="14"/>
      <c r="W434" s="14"/>
      <c r="X434" s="14"/>
      <c r="Y434" s="14"/>
    </row>
    <row r="435" spans="1:25" x14ac:dyDescent="0.25">
      <c r="A435" s="127"/>
      <c r="B435" s="27"/>
      <c r="C435" s="24"/>
      <c r="D435" s="24"/>
      <c r="E435" s="28"/>
      <c r="F435" s="353"/>
      <c r="G435" s="353"/>
      <c r="H435" s="353"/>
      <c r="I435" s="353"/>
      <c r="J435" s="28"/>
      <c r="K435" s="28"/>
      <c r="L435" s="60"/>
      <c r="M435" s="14"/>
      <c r="N435" s="14"/>
      <c r="O435" s="14"/>
      <c r="P435" s="14"/>
      <c r="Q435" s="14"/>
      <c r="R435" s="14"/>
      <c r="S435" s="14"/>
      <c r="T435" s="14"/>
      <c r="U435" s="14"/>
      <c r="V435" s="14"/>
      <c r="W435" s="14"/>
      <c r="X435" s="14"/>
      <c r="Y435" s="14"/>
    </row>
    <row r="436" spans="1:25" x14ac:dyDescent="0.25">
      <c r="A436" s="127"/>
      <c r="B436" s="27"/>
      <c r="C436" s="28"/>
      <c r="D436" s="28"/>
      <c r="E436" s="24"/>
      <c r="J436" s="24"/>
      <c r="K436" s="24"/>
      <c r="L436" s="60"/>
      <c r="M436" s="14"/>
      <c r="N436" s="14"/>
      <c r="O436" s="14"/>
      <c r="P436" s="14"/>
      <c r="Q436" s="14"/>
      <c r="R436" s="14"/>
      <c r="S436" s="14"/>
      <c r="T436" s="14"/>
      <c r="U436" s="14"/>
      <c r="V436" s="14"/>
      <c r="W436" s="14"/>
      <c r="X436" s="14"/>
      <c r="Y436" s="14"/>
    </row>
    <row r="437" spans="1:25" x14ac:dyDescent="0.25">
      <c r="A437" s="127"/>
      <c r="B437" s="29"/>
      <c r="C437" s="23"/>
      <c r="D437" s="23"/>
      <c r="E437" s="24"/>
      <c r="J437" s="24"/>
      <c r="K437" s="24"/>
      <c r="L437" s="60"/>
      <c r="M437" s="14"/>
      <c r="N437" s="14"/>
      <c r="O437" s="14"/>
      <c r="P437" s="14"/>
      <c r="Q437" s="14"/>
      <c r="R437" s="14"/>
      <c r="S437" s="14"/>
      <c r="T437" s="14"/>
      <c r="U437" s="14"/>
      <c r="V437" s="14"/>
      <c r="W437" s="14"/>
      <c r="X437" s="14"/>
      <c r="Y437" s="14"/>
    </row>
    <row r="438" spans="1:25" x14ac:dyDescent="0.25">
      <c r="A438" s="127"/>
      <c r="B438" s="27"/>
      <c r="C438" s="28"/>
      <c r="D438" s="28"/>
      <c r="E438" s="24"/>
      <c r="J438" s="24"/>
      <c r="K438" s="24"/>
      <c r="L438" s="60"/>
      <c r="M438" s="14"/>
      <c r="N438" s="14"/>
      <c r="O438" s="14"/>
      <c r="P438" s="14"/>
      <c r="Q438" s="14"/>
      <c r="R438" s="14"/>
      <c r="S438" s="14"/>
      <c r="T438" s="14"/>
      <c r="U438" s="14"/>
      <c r="V438" s="14"/>
      <c r="W438" s="14"/>
      <c r="X438" s="14"/>
      <c r="Y438" s="14"/>
    </row>
    <row r="439" spans="1:25" x14ac:dyDescent="0.25">
      <c r="A439" s="127"/>
      <c r="B439" s="27"/>
      <c r="C439" s="28"/>
      <c r="D439" s="28"/>
      <c r="E439" s="24"/>
      <c r="J439" s="24"/>
      <c r="K439" s="24"/>
      <c r="L439" s="60"/>
      <c r="M439" s="14"/>
      <c r="N439" s="14"/>
      <c r="O439" s="14"/>
      <c r="P439" s="14"/>
      <c r="Q439" s="14"/>
      <c r="R439" s="14"/>
      <c r="S439" s="14"/>
      <c r="T439" s="14"/>
      <c r="U439" s="14"/>
      <c r="V439" s="14"/>
      <c r="W439" s="14"/>
      <c r="X439" s="14"/>
      <c r="Y439" s="14"/>
    </row>
    <row r="440" spans="1:25" x14ac:dyDescent="0.25">
      <c r="A440" s="127"/>
      <c r="B440" s="27"/>
      <c r="C440" s="28"/>
      <c r="D440" s="28"/>
      <c r="E440" s="24"/>
      <c r="J440" s="24"/>
      <c r="K440" s="24"/>
      <c r="L440" s="60"/>
      <c r="M440" s="14"/>
      <c r="N440" s="14"/>
      <c r="O440" s="14"/>
      <c r="P440" s="14"/>
      <c r="Q440" s="14"/>
      <c r="R440" s="14"/>
      <c r="S440" s="14"/>
      <c r="T440" s="14"/>
      <c r="U440" s="14"/>
      <c r="V440" s="14"/>
      <c r="W440" s="14"/>
      <c r="X440" s="14"/>
      <c r="Y440" s="14"/>
    </row>
    <row r="441" spans="1:25" x14ac:dyDescent="0.25">
      <c r="A441" s="127"/>
      <c r="B441" s="27"/>
      <c r="C441" s="28"/>
      <c r="D441" s="28"/>
      <c r="E441" s="24"/>
      <c r="J441" s="24"/>
      <c r="K441" s="24"/>
      <c r="L441" s="60"/>
      <c r="M441" s="14"/>
      <c r="N441" s="14"/>
      <c r="O441" s="14"/>
      <c r="P441" s="14"/>
      <c r="Q441" s="14"/>
      <c r="R441" s="14"/>
      <c r="S441" s="14"/>
      <c r="T441" s="14"/>
      <c r="U441" s="14"/>
      <c r="V441" s="14"/>
      <c r="W441" s="14"/>
      <c r="X441" s="14"/>
      <c r="Y441" s="14"/>
    </row>
    <row r="442" spans="1:25" x14ac:dyDescent="0.25">
      <c r="A442" s="127"/>
      <c r="B442" s="27"/>
      <c r="C442" s="24"/>
      <c r="D442" s="24"/>
      <c r="E442" s="28"/>
      <c r="F442" s="353"/>
      <c r="G442" s="353"/>
      <c r="H442" s="353"/>
      <c r="I442" s="353"/>
      <c r="J442" s="28"/>
      <c r="K442" s="28"/>
      <c r="L442" s="60"/>
      <c r="M442" s="14"/>
      <c r="N442" s="14"/>
      <c r="O442" s="14"/>
      <c r="P442" s="14"/>
      <c r="Q442" s="14"/>
      <c r="R442" s="14"/>
      <c r="S442" s="14"/>
      <c r="T442" s="14"/>
      <c r="U442" s="14"/>
      <c r="V442" s="14"/>
      <c r="W442" s="14"/>
      <c r="X442" s="14"/>
      <c r="Y442" s="14"/>
    </row>
    <row r="443" spans="1:25" x14ac:dyDescent="0.25">
      <c r="A443" s="127"/>
      <c r="B443" s="27"/>
      <c r="C443" s="24"/>
      <c r="D443" s="24"/>
      <c r="E443" s="28"/>
      <c r="F443" s="353"/>
      <c r="G443" s="353"/>
      <c r="H443" s="353"/>
      <c r="I443" s="353"/>
      <c r="J443" s="28"/>
      <c r="K443" s="28"/>
      <c r="L443" s="60"/>
      <c r="M443" s="14"/>
      <c r="N443" s="14"/>
      <c r="O443" s="14"/>
      <c r="P443" s="14"/>
      <c r="Q443" s="14"/>
      <c r="R443" s="14"/>
      <c r="S443" s="14"/>
      <c r="T443" s="14"/>
      <c r="U443" s="14"/>
      <c r="V443" s="14"/>
      <c r="W443" s="14"/>
      <c r="X443" s="14"/>
      <c r="Y443" s="14"/>
    </row>
    <row r="444" spans="1:25" x14ac:dyDescent="0.25">
      <c r="A444" s="127"/>
      <c r="B444" s="27"/>
      <c r="C444" s="24"/>
      <c r="D444" s="24"/>
      <c r="E444" s="28"/>
      <c r="F444" s="353"/>
      <c r="G444" s="353"/>
      <c r="H444" s="353"/>
      <c r="I444" s="353"/>
      <c r="J444" s="28"/>
      <c r="K444" s="28"/>
      <c r="L444" s="60"/>
      <c r="M444" s="14"/>
      <c r="N444" s="14"/>
      <c r="O444" s="14"/>
      <c r="P444" s="14"/>
      <c r="Q444" s="14"/>
      <c r="R444" s="14"/>
      <c r="S444" s="14"/>
      <c r="T444" s="14"/>
      <c r="U444" s="14"/>
      <c r="V444" s="14"/>
      <c r="W444" s="14"/>
      <c r="X444" s="14"/>
      <c r="Y444" s="14"/>
    </row>
    <row r="445" spans="1:25" x14ac:dyDescent="0.25">
      <c r="A445" s="127"/>
      <c r="B445" s="27"/>
      <c r="C445" s="24"/>
      <c r="D445" s="24"/>
      <c r="E445" s="28"/>
      <c r="F445" s="353"/>
      <c r="G445" s="353"/>
      <c r="H445" s="353"/>
      <c r="I445" s="353"/>
      <c r="J445" s="28"/>
      <c r="K445" s="28"/>
      <c r="L445" s="60"/>
      <c r="M445" s="14"/>
      <c r="N445" s="14"/>
      <c r="O445" s="14"/>
      <c r="P445" s="14"/>
      <c r="Q445" s="14"/>
      <c r="R445" s="14"/>
      <c r="S445" s="14"/>
      <c r="T445" s="14"/>
      <c r="U445" s="14"/>
      <c r="V445" s="14"/>
      <c r="W445" s="14"/>
      <c r="X445" s="14"/>
      <c r="Y445" s="14"/>
    </row>
    <row r="446" spans="1:25" x14ac:dyDescent="0.25">
      <c r="A446" s="127"/>
      <c r="B446" s="27"/>
      <c r="C446" s="24"/>
      <c r="D446" s="24"/>
      <c r="E446" s="28"/>
      <c r="F446" s="353"/>
      <c r="G446" s="353"/>
      <c r="H446" s="353"/>
      <c r="I446" s="353"/>
      <c r="J446" s="28"/>
      <c r="K446" s="28"/>
      <c r="L446" s="60"/>
      <c r="M446" s="14"/>
      <c r="N446" s="14"/>
      <c r="O446" s="14"/>
      <c r="P446" s="14"/>
      <c r="Q446" s="14"/>
      <c r="R446" s="14"/>
      <c r="S446" s="14"/>
      <c r="T446" s="14"/>
      <c r="U446" s="14"/>
      <c r="V446" s="14"/>
      <c r="W446" s="14"/>
      <c r="X446" s="14"/>
      <c r="Y446" s="14"/>
    </row>
    <row r="447" spans="1:25" x14ac:dyDescent="0.25">
      <c r="A447" s="127"/>
      <c r="B447" s="27"/>
      <c r="C447" s="24"/>
      <c r="D447" s="24"/>
      <c r="E447" s="28"/>
      <c r="F447" s="353"/>
      <c r="G447" s="353"/>
      <c r="H447" s="353"/>
      <c r="I447" s="353"/>
      <c r="J447" s="28"/>
      <c r="K447" s="28"/>
      <c r="L447" s="60"/>
      <c r="M447" s="14"/>
      <c r="N447" s="14"/>
      <c r="O447" s="14"/>
      <c r="P447" s="14"/>
      <c r="Q447" s="14"/>
      <c r="R447" s="14"/>
      <c r="S447" s="14"/>
      <c r="T447" s="14"/>
      <c r="U447" s="14"/>
      <c r="V447" s="14"/>
      <c r="W447" s="14"/>
      <c r="X447" s="14"/>
      <c r="Y447" s="14"/>
    </row>
    <row r="448" spans="1:25" x14ac:dyDescent="0.25">
      <c r="A448" s="127"/>
      <c r="B448" s="27"/>
      <c r="C448" s="24"/>
      <c r="D448" s="24"/>
      <c r="E448" s="28"/>
      <c r="F448" s="353"/>
      <c r="G448" s="353"/>
      <c r="H448" s="353"/>
      <c r="I448" s="353"/>
      <c r="J448" s="28"/>
      <c r="K448" s="28"/>
      <c r="L448" s="60"/>
      <c r="M448" s="14"/>
      <c r="N448" s="14"/>
      <c r="O448" s="14"/>
      <c r="P448" s="14"/>
      <c r="Q448" s="14"/>
      <c r="R448" s="14"/>
      <c r="S448" s="14"/>
      <c r="T448" s="14"/>
      <c r="U448" s="14"/>
      <c r="V448" s="14"/>
      <c r="W448" s="14"/>
      <c r="X448" s="14"/>
      <c r="Y448" s="14"/>
    </row>
    <row r="449" spans="1:25" x14ac:dyDescent="0.25">
      <c r="A449" s="127"/>
      <c r="B449" s="27"/>
      <c r="C449" s="24"/>
      <c r="D449" s="24"/>
      <c r="E449" s="28"/>
      <c r="F449" s="353"/>
      <c r="G449" s="353"/>
      <c r="H449" s="353"/>
      <c r="I449" s="353"/>
      <c r="J449" s="28"/>
      <c r="K449" s="28"/>
      <c r="L449" s="60"/>
      <c r="M449" s="14"/>
      <c r="N449" s="14"/>
      <c r="O449" s="14"/>
      <c r="P449" s="14"/>
      <c r="Q449" s="14"/>
      <c r="R449" s="14"/>
      <c r="S449" s="14"/>
      <c r="T449" s="14"/>
      <c r="U449" s="14"/>
      <c r="V449" s="14"/>
      <c r="W449" s="14"/>
      <c r="X449" s="14"/>
      <c r="Y449" s="14"/>
    </row>
    <row r="450" spans="1:25" x14ac:dyDescent="0.25">
      <c r="A450" s="127"/>
      <c r="B450" s="27"/>
      <c r="C450" s="24"/>
      <c r="D450" s="24"/>
      <c r="E450" s="28"/>
      <c r="F450" s="353"/>
      <c r="G450" s="353"/>
      <c r="H450" s="353"/>
      <c r="I450" s="353"/>
      <c r="J450" s="28"/>
      <c r="K450" s="28"/>
      <c r="L450" s="60"/>
      <c r="M450" s="14"/>
      <c r="N450" s="14"/>
      <c r="O450" s="14"/>
      <c r="P450" s="14"/>
      <c r="Q450" s="14"/>
      <c r="R450" s="14"/>
      <c r="S450" s="14"/>
      <c r="T450" s="14"/>
      <c r="U450" s="14"/>
      <c r="V450" s="14"/>
      <c r="W450" s="14"/>
      <c r="X450" s="14"/>
      <c r="Y450" s="14"/>
    </row>
    <row r="451" spans="1:25" x14ac:dyDescent="0.25">
      <c r="A451" s="127"/>
      <c r="B451" s="27"/>
      <c r="C451" s="28"/>
      <c r="D451" s="28"/>
      <c r="E451" s="24"/>
      <c r="J451" s="24"/>
      <c r="K451" s="24"/>
      <c r="L451" s="60"/>
      <c r="M451" s="14"/>
      <c r="N451" s="14"/>
      <c r="O451" s="14"/>
      <c r="P451" s="14"/>
      <c r="Q451" s="14"/>
      <c r="R451" s="14"/>
      <c r="S451" s="14"/>
      <c r="T451" s="14"/>
      <c r="U451" s="14"/>
      <c r="V451" s="14"/>
      <c r="W451" s="14"/>
      <c r="X451" s="14"/>
      <c r="Y451" s="14"/>
    </row>
    <row r="452" spans="1:25" x14ac:dyDescent="0.25">
      <c r="A452" s="127"/>
      <c r="B452" s="27"/>
      <c r="C452" s="24"/>
      <c r="D452" s="24"/>
      <c r="E452" s="28"/>
      <c r="F452" s="353"/>
      <c r="G452" s="353"/>
      <c r="H452" s="353"/>
      <c r="I452" s="353"/>
      <c r="J452" s="28"/>
      <c r="K452" s="28"/>
      <c r="L452" s="60"/>
      <c r="M452" s="14"/>
      <c r="N452" s="14"/>
      <c r="O452" s="14"/>
      <c r="P452" s="14"/>
      <c r="Q452" s="14"/>
      <c r="R452" s="14"/>
      <c r="S452" s="14"/>
      <c r="T452" s="14"/>
      <c r="U452" s="14"/>
      <c r="V452" s="14"/>
      <c r="W452" s="14"/>
      <c r="X452" s="14"/>
      <c r="Y452" s="14"/>
    </row>
    <row r="453" spans="1:25" x14ac:dyDescent="0.25">
      <c r="A453" s="127"/>
      <c r="B453" s="27"/>
      <c r="C453" s="24"/>
      <c r="D453" s="24"/>
      <c r="E453" s="28"/>
      <c r="F453" s="353"/>
      <c r="G453" s="353"/>
      <c r="H453" s="353"/>
      <c r="I453" s="353"/>
      <c r="J453" s="28"/>
      <c r="K453" s="28"/>
      <c r="L453" s="60"/>
      <c r="M453" s="14"/>
      <c r="N453" s="14"/>
      <c r="O453" s="14"/>
      <c r="P453" s="14"/>
      <c r="Q453" s="14"/>
      <c r="R453" s="14"/>
      <c r="S453" s="14"/>
      <c r="T453" s="14"/>
      <c r="U453" s="14"/>
      <c r="V453" s="14"/>
      <c r="W453" s="14"/>
      <c r="X453" s="14"/>
      <c r="Y453" s="14"/>
    </row>
    <row r="454" spans="1:25" x14ac:dyDescent="0.25">
      <c r="A454" s="127"/>
      <c r="B454" s="27"/>
      <c r="C454" s="24"/>
      <c r="D454" s="24"/>
      <c r="E454" s="28"/>
      <c r="F454" s="353"/>
      <c r="G454" s="353"/>
      <c r="H454" s="353"/>
      <c r="I454" s="353"/>
      <c r="J454" s="28"/>
      <c r="K454" s="28"/>
      <c r="L454" s="60"/>
      <c r="M454" s="14"/>
      <c r="N454" s="14"/>
      <c r="O454" s="14"/>
      <c r="P454" s="14"/>
      <c r="Q454" s="14"/>
      <c r="R454" s="14"/>
      <c r="S454" s="14"/>
      <c r="T454" s="14"/>
      <c r="U454" s="14"/>
      <c r="V454" s="14"/>
      <c r="W454" s="14"/>
      <c r="X454" s="14"/>
      <c r="Y454" s="14"/>
    </row>
    <row r="455" spans="1:25" x14ac:dyDescent="0.25">
      <c r="A455" s="127"/>
      <c r="B455" s="27"/>
      <c r="C455" s="24"/>
      <c r="D455" s="24"/>
      <c r="E455" s="28"/>
      <c r="F455" s="353"/>
      <c r="G455" s="353"/>
      <c r="H455" s="353"/>
      <c r="I455" s="353"/>
      <c r="J455" s="28"/>
      <c r="K455" s="28"/>
      <c r="L455" s="60"/>
      <c r="M455" s="14"/>
      <c r="N455" s="14"/>
      <c r="O455" s="14"/>
      <c r="P455" s="14"/>
      <c r="Q455" s="14"/>
      <c r="R455" s="14"/>
      <c r="S455" s="14"/>
      <c r="T455" s="14"/>
      <c r="U455" s="14"/>
      <c r="V455" s="14"/>
      <c r="W455" s="14"/>
      <c r="X455" s="14"/>
      <c r="Y455" s="14"/>
    </row>
    <row r="456" spans="1:25" x14ac:dyDescent="0.25">
      <c r="A456" s="127"/>
      <c r="B456" s="27"/>
      <c r="C456" s="24"/>
      <c r="D456" s="24"/>
      <c r="E456" s="28"/>
      <c r="F456" s="353"/>
      <c r="G456" s="353"/>
      <c r="H456" s="353"/>
      <c r="I456" s="353"/>
      <c r="J456" s="28"/>
      <c r="K456" s="28"/>
      <c r="L456" s="60"/>
      <c r="M456" s="14"/>
      <c r="N456" s="14"/>
      <c r="O456" s="14"/>
      <c r="P456" s="14"/>
      <c r="Q456" s="14"/>
      <c r="R456" s="14"/>
      <c r="S456" s="14"/>
      <c r="T456" s="14"/>
      <c r="U456" s="14"/>
      <c r="V456" s="14"/>
      <c r="W456" s="14"/>
      <c r="X456" s="14"/>
      <c r="Y456" s="14"/>
    </row>
    <row r="457" spans="1:25" x14ac:dyDescent="0.25">
      <c r="A457" s="127"/>
      <c r="B457" s="27"/>
      <c r="C457" s="24"/>
      <c r="D457" s="24"/>
      <c r="E457" s="28"/>
      <c r="F457" s="353"/>
      <c r="G457" s="353"/>
      <c r="H457" s="353"/>
      <c r="I457" s="353"/>
      <c r="J457" s="28"/>
      <c r="K457" s="28"/>
      <c r="L457" s="60"/>
      <c r="M457" s="14"/>
      <c r="N457" s="14"/>
      <c r="O457" s="14"/>
      <c r="P457" s="14"/>
      <c r="Q457" s="14"/>
      <c r="R457" s="14"/>
      <c r="S457" s="14"/>
      <c r="T457" s="14"/>
      <c r="U457" s="14"/>
      <c r="V457" s="14"/>
      <c r="W457" s="14"/>
      <c r="X457" s="14"/>
      <c r="Y457" s="14"/>
    </row>
    <row r="458" spans="1:25" x14ac:dyDescent="0.25">
      <c r="A458" s="127"/>
      <c r="B458" s="27"/>
      <c r="C458" s="24"/>
      <c r="D458" s="24"/>
      <c r="E458" s="28"/>
      <c r="F458" s="353"/>
      <c r="G458" s="353"/>
      <c r="H458" s="353"/>
      <c r="I458" s="353"/>
      <c r="J458" s="28"/>
      <c r="K458" s="28"/>
      <c r="L458" s="60"/>
      <c r="M458" s="14"/>
      <c r="N458" s="14"/>
      <c r="O458" s="14"/>
      <c r="P458" s="14"/>
      <c r="Q458" s="14"/>
      <c r="R458" s="14"/>
      <c r="S458" s="14"/>
      <c r="T458" s="14"/>
      <c r="U458" s="14"/>
      <c r="V458" s="14"/>
      <c r="W458" s="14"/>
      <c r="X458" s="14"/>
      <c r="Y458" s="14"/>
    </row>
    <row r="459" spans="1:25" x14ac:dyDescent="0.25">
      <c r="A459" s="127"/>
      <c r="B459" s="27"/>
      <c r="C459" s="24"/>
      <c r="D459" s="24"/>
      <c r="E459" s="28"/>
      <c r="F459" s="353"/>
      <c r="G459" s="353"/>
      <c r="H459" s="353"/>
      <c r="I459" s="353"/>
      <c r="J459" s="28"/>
      <c r="K459" s="28"/>
      <c r="L459" s="60"/>
      <c r="M459" s="14"/>
      <c r="N459" s="14"/>
      <c r="O459" s="14"/>
      <c r="P459" s="14"/>
      <c r="Q459" s="14"/>
      <c r="R459" s="14"/>
      <c r="S459" s="14"/>
      <c r="T459" s="14"/>
      <c r="U459" s="14"/>
      <c r="V459" s="14"/>
      <c r="W459" s="14"/>
      <c r="X459" s="14"/>
      <c r="Y459" s="14"/>
    </row>
    <row r="460" spans="1:25" x14ac:dyDescent="0.25">
      <c r="A460" s="127"/>
      <c r="B460" s="27"/>
      <c r="C460" s="24"/>
      <c r="D460" s="24"/>
      <c r="E460" s="28"/>
      <c r="F460" s="353"/>
      <c r="G460" s="353"/>
      <c r="H460" s="353"/>
      <c r="I460" s="353"/>
      <c r="J460" s="28"/>
      <c r="K460" s="28"/>
      <c r="L460" s="60"/>
      <c r="M460" s="14"/>
      <c r="N460" s="14"/>
      <c r="O460" s="14"/>
      <c r="P460" s="14"/>
      <c r="Q460" s="14"/>
      <c r="R460" s="14"/>
      <c r="S460" s="14"/>
      <c r="T460" s="14"/>
      <c r="U460" s="14"/>
      <c r="V460" s="14"/>
      <c r="W460" s="14"/>
      <c r="X460" s="14"/>
      <c r="Y460" s="14"/>
    </row>
    <row r="461" spans="1:25" x14ac:dyDescent="0.25">
      <c r="A461" s="127"/>
      <c r="B461" s="27"/>
      <c r="C461" s="24"/>
      <c r="D461" s="24"/>
      <c r="E461" s="28"/>
      <c r="F461" s="353"/>
      <c r="G461" s="353"/>
      <c r="H461" s="353"/>
      <c r="I461" s="353"/>
      <c r="J461" s="28"/>
      <c r="K461" s="28"/>
      <c r="L461" s="60"/>
      <c r="M461" s="14"/>
      <c r="N461" s="14"/>
      <c r="O461" s="14"/>
      <c r="P461" s="14"/>
      <c r="Q461" s="14"/>
      <c r="R461" s="14"/>
      <c r="S461" s="14"/>
      <c r="T461" s="14"/>
      <c r="U461" s="14"/>
      <c r="V461" s="14"/>
      <c r="W461" s="14"/>
      <c r="X461" s="14"/>
      <c r="Y461" s="14"/>
    </row>
    <row r="462" spans="1:25" x14ac:dyDescent="0.25">
      <c r="A462" s="127"/>
      <c r="B462" s="27"/>
      <c r="C462" s="24"/>
      <c r="D462" s="24"/>
      <c r="E462" s="28"/>
      <c r="F462" s="353"/>
      <c r="G462" s="353"/>
      <c r="H462" s="353"/>
      <c r="I462" s="353"/>
      <c r="J462" s="28"/>
      <c r="K462" s="28"/>
      <c r="L462" s="60"/>
      <c r="M462" s="14"/>
      <c r="N462" s="14"/>
      <c r="O462" s="14"/>
      <c r="P462" s="14"/>
      <c r="Q462" s="14"/>
      <c r="R462" s="14"/>
      <c r="S462" s="14"/>
      <c r="T462" s="14"/>
      <c r="U462" s="14"/>
      <c r="V462" s="14"/>
      <c r="W462" s="14"/>
      <c r="X462" s="14"/>
      <c r="Y462" s="14"/>
    </row>
    <row r="463" spans="1:25" x14ac:dyDescent="0.25">
      <c r="A463" s="127"/>
      <c r="B463" s="29"/>
      <c r="C463" s="23"/>
      <c r="D463" s="23"/>
      <c r="E463" s="24"/>
      <c r="J463" s="24"/>
      <c r="K463" s="24"/>
      <c r="L463" s="60"/>
      <c r="M463" s="14"/>
      <c r="N463" s="14"/>
      <c r="O463" s="14"/>
      <c r="P463" s="14"/>
      <c r="Q463" s="14"/>
      <c r="R463" s="14"/>
      <c r="S463" s="14"/>
      <c r="T463" s="14"/>
      <c r="U463" s="14"/>
      <c r="V463" s="14"/>
      <c r="W463" s="14"/>
      <c r="X463" s="14"/>
      <c r="Y463" s="14"/>
    </row>
    <row r="464" spans="1:25" x14ac:dyDescent="0.25">
      <c r="A464" s="127"/>
      <c r="B464" s="27"/>
      <c r="C464" s="28"/>
      <c r="D464" s="28"/>
      <c r="E464" s="24"/>
      <c r="J464" s="24"/>
      <c r="K464" s="24"/>
      <c r="L464" s="60"/>
      <c r="M464" s="14"/>
      <c r="N464" s="14"/>
      <c r="O464" s="14"/>
      <c r="P464" s="14"/>
      <c r="Q464" s="14"/>
      <c r="R464" s="14"/>
      <c r="S464" s="14"/>
      <c r="T464" s="14"/>
      <c r="U464" s="14"/>
      <c r="V464" s="14"/>
      <c r="W464" s="14"/>
      <c r="X464" s="14"/>
      <c r="Y464" s="14"/>
    </row>
    <row r="465" spans="1:25" x14ac:dyDescent="0.25">
      <c r="A465" s="127"/>
      <c r="B465" s="27"/>
      <c r="C465" s="28"/>
      <c r="D465" s="28"/>
      <c r="E465" s="24"/>
      <c r="J465" s="24"/>
      <c r="K465" s="24"/>
      <c r="L465" s="60"/>
      <c r="M465" s="14"/>
      <c r="N465" s="14"/>
      <c r="O465" s="14"/>
      <c r="P465" s="14"/>
      <c r="Q465" s="14"/>
      <c r="R465" s="14"/>
      <c r="S465" s="14"/>
      <c r="T465" s="14"/>
      <c r="U465" s="14"/>
      <c r="V465" s="14"/>
      <c r="W465" s="14"/>
      <c r="X465" s="14"/>
      <c r="Y465" s="14"/>
    </row>
    <row r="466" spans="1:25" x14ac:dyDescent="0.25">
      <c r="A466" s="127"/>
      <c r="B466" s="27"/>
      <c r="C466" s="28"/>
      <c r="D466" s="28"/>
      <c r="E466" s="24"/>
      <c r="J466" s="24"/>
      <c r="K466" s="24"/>
      <c r="L466" s="60"/>
      <c r="M466" s="14"/>
      <c r="N466" s="14"/>
      <c r="O466" s="14"/>
      <c r="P466" s="14"/>
      <c r="Q466" s="14"/>
      <c r="R466" s="14"/>
      <c r="S466" s="14"/>
      <c r="T466" s="14"/>
      <c r="U466" s="14"/>
      <c r="V466" s="14"/>
      <c r="W466" s="14"/>
      <c r="X466" s="14"/>
      <c r="Y466" s="14"/>
    </row>
    <row r="467" spans="1:25" x14ac:dyDescent="0.25">
      <c r="A467" s="127"/>
      <c r="B467" s="27"/>
      <c r="C467" s="28"/>
      <c r="D467" s="28"/>
      <c r="E467" s="24"/>
      <c r="J467" s="24"/>
      <c r="K467" s="24"/>
      <c r="L467" s="60"/>
      <c r="M467" s="14"/>
      <c r="N467" s="14"/>
      <c r="O467" s="14"/>
      <c r="P467" s="14"/>
      <c r="Q467" s="14"/>
      <c r="R467" s="14"/>
      <c r="S467" s="14"/>
      <c r="T467" s="14"/>
      <c r="U467" s="14"/>
      <c r="V467" s="14"/>
      <c r="W467" s="14"/>
      <c r="X467" s="14"/>
      <c r="Y467" s="14"/>
    </row>
    <row r="468" spans="1:25" x14ac:dyDescent="0.25">
      <c r="A468" s="127"/>
      <c r="B468" s="27"/>
      <c r="C468" s="24"/>
      <c r="D468" s="24"/>
      <c r="E468" s="28"/>
      <c r="F468" s="353"/>
      <c r="G468" s="353"/>
      <c r="H468" s="353"/>
      <c r="I468" s="353"/>
      <c r="J468" s="28"/>
      <c r="K468" s="28"/>
      <c r="L468" s="60"/>
      <c r="M468" s="14"/>
      <c r="N468" s="14"/>
      <c r="O468" s="14"/>
      <c r="P468" s="14"/>
      <c r="Q468" s="14"/>
      <c r="R468" s="14"/>
      <c r="S468" s="14"/>
      <c r="T468" s="14"/>
      <c r="U468" s="14"/>
      <c r="V468" s="14"/>
      <c r="W468" s="14"/>
      <c r="X468" s="14"/>
      <c r="Y468" s="14"/>
    </row>
    <row r="469" spans="1:25" x14ac:dyDescent="0.25">
      <c r="A469" s="127"/>
      <c r="B469" s="27"/>
      <c r="C469" s="24"/>
      <c r="D469" s="24"/>
      <c r="E469" s="28"/>
      <c r="F469" s="353"/>
      <c r="G469" s="353"/>
      <c r="H469" s="353"/>
      <c r="I469" s="353"/>
      <c r="J469" s="28"/>
      <c r="K469" s="28"/>
      <c r="L469" s="60"/>
      <c r="M469" s="14"/>
      <c r="N469" s="14"/>
      <c r="O469" s="14"/>
      <c r="P469" s="14"/>
      <c r="Q469" s="14"/>
      <c r="R469" s="14"/>
      <c r="S469" s="14"/>
      <c r="T469" s="14"/>
      <c r="U469" s="14"/>
      <c r="V469" s="14"/>
      <c r="W469" s="14"/>
      <c r="X469" s="14"/>
      <c r="Y469" s="14"/>
    </row>
    <row r="470" spans="1:25" x14ac:dyDescent="0.25">
      <c r="A470" s="127"/>
      <c r="B470" s="27"/>
      <c r="C470" s="24"/>
      <c r="D470" s="24"/>
      <c r="E470" s="28"/>
      <c r="F470" s="353"/>
      <c r="G470" s="353"/>
      <c r="H470" s="353"/>
      <c r="I470" s="353"/>
      <c r="J470" s="28"/>
      <c r="K470" s="28"/>
      <c r="L470" s="60"/>
      <c r="M470" s="14"/>
      <c r="N470" s="14"/>
      <c r="O470" s="14"/>
      <c r="P470" s="14"/>
      <c r="Q470" s="14"/>
      <c r="R470" s="14"/>
      <c r="S470" s="14"/>
      <c r="T470" s="14"/>
      <c r="U470" s="14"/>
      <c r="V470" s="14"/>
      <c r="W470" s="14"/>
      <c r="X470" s="14"/>
      <c r="Y470" s="14"/>
    </row>
    <row r="471" spans="1:25" x14ac:dyDescent="0.25">
      <c r="A471" s="127"/>
      <c r="B471" s="27"/>
      <c r="C471" s="24"/>
      <c r="D471" s="24"/>
      <c r="E471" s="28"/>
      <c r="F471" s="353"/>
      <c r="G471" s="353"/>
      <c r="H471" s="353"/>
      <c r="I471" s="353"/>
      <c r="J471" s="28"/>
      <c r="K471" s="28"/>
      <c r="L471" s="60"/>
      <c r="M471" s="14"/>
      <c r="N471" s="14"/>
      <c r="O471" s="14"/>
      <c r="P471" s="14"/>
      <c r="Q471" s="14"/>
      <c r="R471" s="14"/>
      <c r="S471" s="14"/>
      <c r="T471" s="14"/>
      <c r="U471" s="14"/>
      <c r="V471" s="14"/>
      <c r="W471" s="14"/>
      <c r="X471" s="14"/>
      <c r="Y471" s="14"/>
    </row>
    <row r="472" spans="1:25" x14ac:dyDescent="0.25">
      <c r="A472" s="127"/>
      <c r="B472" s="27"/>
      <c r="C472" s="24"/>
      <c r="D472" s="24"/>
      <c r="E472" s="28"/>
      <c r="F472" s="353"/>
      <c r="G472" s="353"/>
      <c r="H472" s="353"/>
      <c r="I472" s="353"/>
      <c r="J472" s="28"/>
      <c r="K472" s="28"/>
      <c r="L472" s="60"/>
      <c r="M472" s="14"/>
      <c r="N472" s="14"/>
      <c r="O472" s="14"/>
      <c r="P472" s="14"/>
      <c r="Q472" s="14"/>
      <c r="R472" s="14"/>
      <c r="S472" s="14"/>
      <c r="T472" s="14"/>
      <c r="U472" s="14"/>
      <c r="V472" s="14"/>
      <c r="W472" s="14"/>
      <c r="X472" s="14"/>
      <c r="Y472" s="14"/>
    </row>
    <row r="473" spans="1:25" x14ac:dyDescent="0.25">
      <c r="A473" s="127"/>
      <c r="B473" s="27"/>
      <c r="C473" s="24"/>
      <c r="D473" s="24"/>
      <c r="E473" s="28"/>
      <c r="F473" s="353"/>
      <c r="G473" s="353"/>
      <c r="H473" s="353"/>
      <c r="I473" s="353"/>
      <c r="J473" s="28"/>
      <c r="K473" s="28"/>
      <c r="L473" s="60"/>
      <c r="M473" s="14"/>
      <c r="N473" s="14"/>
      <c r="O473" s="14"/>
      <c r="P473" s="14"/>
      <c r="Q473" s="14"/>
      <c r="R473" s="14"/>
      <c r="S473" s="14"/>
      <c r="T473" s="14"/>
      <c r="U473" s="14"/>
      <c r="V473" s="14"/>
      <c r="W473" s="14"/>
      <c r="X473" s="14"/>
      <c r="Y473" s="14"/>
    </row>
    <row r="474" spans="1:25" x14ac:dyDescent="0.25">
      <c r="A474" s="127"/>
      <c r="B474" s="27"/>
      <c r="C474" s="24"/>
      <c r="D474" s="24"/>
      <c r="E474" s="28"/>
      <c r="F474" s="353"/>
      <c r="G474" s="353"/>
      <c r="H474" s="353"/>
      <c r="I474" s="353"/>
      <c r="J474" s="28"/>
      <c r="K474" s="28"/>
      <c r="L474" s="60"/>
      <c r="M474" s="14"/>
      <c r="N474" s="14"/>
      <c r="O474" s="14"/>
      <c r="P474" s="14"/>
      <c r="Q474" s="14"/>
      <c r="R474" s="14"/>
      <c r="S474" s="14"/>
      <c r="T474" s="14"/>
      <c r="U474" s="14"/>
      <c r="V474" s="14"/>
      <c r="W474" s="14"/>
      <c r="X474" s="14"/>
      <c r="Y474" s="14"/>
    </row>
    <row r="475" spans="1:25" x14ac:dyDescent="0.25">
      <c r="A475" s="127"/>
      <c r="B475" s="27"/>
      <c r="C475" s="24"/>
      <c r="D475" s="24"/>
      <c r="E475" s="28"/>
      <c r="F475" s="353"/>
      <c r="G475" s="353"/>
      <c r="H475" s="353"/>
      <c r="I475" s="353"/>
      <c r="J475" s="28"/>
      <c r="K475" s="28"/>
      <c r="L475" s="60"/>
      <c r="M475" s="14"/>
      <c r="N475" s="14"/>
      <c r="O475" s="14"/>
      <c r="P475" s="14"/>
      <c r="Q475" s="14"/>
      <c r="R475" s="14"/>
      <c r="S475" s="14"/>
      <c r="T475" s="14"/>
      <c r="U475" s="14"/>
      <c r="V475" s="14"/>
      <c r="W475" s="14"/>
      <c r="X475" s="14"/>
      <c r="Y475" s="14"/>
    </row>
    <row r="476" spans="1:25" x14ac:dyDescent="0.25">
      <c r="A476" s="127"/>
      <c r="B476" s="27"/>
      <c r="C476" s="24"/>
      <c r="D476" s="24"/>
      <c r="E476" s="28"/>
      <c r="F476" s="353"/>
      <c r="G476" s="353"/>
      <c r="H476" s="353"/>
      <c r="I476" s="353"/>
      <c r="J476" s="28"/>
      <c r="K476" s="28"/>
      <c r="L476" s="60"/>
      <c r="M476" s="14"/>
      <c r="N476" s="14"/>
      <c r="O476" s="14"/>
      <c r="P476" s="14"/>
      <c r="Q476" s="14"/>
      <c r="R476" s="14"/>
      <c r="S476" s="14"/>
      <c r="T476" s="14"/>
      <c r="U476" s="14"/>
      <c r="V476" s="14"/>
      <c r="W476" s="14"/>
      <c r="X476" s="14"/>
      <c r="Y476" s="14"/>
    </row>
    <row r="477" spans="1:25" x14ac:dyDescent="0.25">
      <c r="A477" s="127"/>
      <c r="B477" s="27"/>
      <c r="C477" s="28"/>
      <c r="D477" s="28"/>
      <c r="E477" s="24"/>
      <c r="J477" s="24"/>
      <c r="K477" s="24"/>
      <c r="L477" s="60"/>
      <c r="M477" s="14"/>
      <c r="N477" s="14"/>
      <c r="O477" s="14"/>
      <c r="P477" s="14"/>
      <c r="Q477" s="14"/>
      <c r="R477" s="14"/>
      <c r="S477" s="14"/>
      <c r="T477" s="14"/>
      <c r="U477" s="14"/>
      <c r="V477" s="14"/>
      <c r="W477" s="14"/>
      <c r="X477" s="14"/>
      <c r="Y477" s="14"/>
    </row>
    <row r="478" spans="1:25" x14ac:dyDescent="0.25">
      <c r="A478" s="127"/>
      <c r="B478" s="27"/>
      <c r="C478" s="24"/>
      <c r="D478" s="24"/>
      <c r="E478" s="28"/>
      <c r="F478" s="353"/>
      <c r="G478" s="353"/>
      <c r="H478" s="353"/>
      <c r="I478" s="353"/>
      <c r="J478" s="28"/>
      <c r="K478" s="28"/>
      <c r="L478" s="60"/>
      <c r="M478" s="14"/>
      <c r="N478" s="14"/>
      <c r="O478" s="14"/>
      <c r="P478" s="14"/>
      <c r="Q478" s="14"/>
      <c r="R478" s="14"/>
      <c r="S478" s="14"/>
      <c r="T478" s="14"/>
      <c r="U478" s="14"/>
      <c r="V478" s="14"/>
      <c r="W478" s="14"/>
      <c r="X478" s="14"/>
      <c r="Y478" s="14"/>
    </row>
    <row r="479" spans="1:25" x14ac:dyDescent="0.25">
      <c r="A479" s="127"/>
      <c r="B479" s="27"/>
      <c r="C479" s="24"/>
      <c r="D479" s="24"/>
      <c r="E479" s="28"/>
      <c r="F479" s="353"/>
      <c r="G479" s="353"/>
      <c r="H479" s="353"/>
      <c r="I479" s="353"/>
      <c r="J479" s="28"/>
      <c r="K479" s="28"/>
      <c r="L479" s="60"/>
      <c r="M479" s="14"/>
      <c r="N479" s="14"/>
      <c r="O479" s="14"/>
      <c r="P479" s="14"/>
      <c r="Q479" s="14"/>
      <c r="R479" s="14"/>
      <c r="S479" s="14"/>
      <c r="T479" s="14"/>
      <c r="U479" s="14"/>
      <c r="V479" s="14"/>
      <c r="W479" s="14"/>
      <c r="X479" s="14"/>
      <c r="Y479" s="14"/>
    </row>
    <row r="480" spans="1:25" x14ac:dyDescent="0.25">
      <c r="A480" s="127"/>
      <c r="B480" s="27"/>
      <c r="C480" s="24"/>
      <c r="D480" s="24"/>
      <c r="E480" s="28"/>
      <c r="F480" s="353"/>
      <c r="G480" s="353"/>
      <c r="H480" s="353"/>
      <c r="I480" s="353"/>
      <c r="J480" s="28"/>
      <c r="K480" s="28"/>
      <c r="L480" s="60"/>
      <c r="M480" s="14"/>
      <c r="N480" s="14"/>
      <c r="O480" s="14"/>
      <c r="P480" s="14"/>
      <c r="Q480" s="14"/>
      <c r="R480" s="14"/>
      <c r="S480" s="14"/>
      <c r="T480" s="14"/>
      <c r="U480" s="14"/>
      <c r="V480" s="14"/>
      <c r="W480" s="14"/>
      <c r="X480" s="14"/>
      <c r="Y480" s="14"/>
    </row>
    <row r="481" spans="1:25" x14ac:dyDescent="0.25">
      <c r="A481" s="127"/>
      <c r="B481" s="27"/>
      <c r="C481" s="24"/>
      <c r="D481" s="24"/>
      <c r="E481" s="28"/>
      <c r="F481" s="353"/>
      <c r="G481" s="353"/>
      <c r="H481" s="353"/>
      <c r="I481" s="353"/>
      <c r="J481" s="28"/>
      <c r="K481" s="28"/>
      <c r="L481" s="60"/>
      <c r="M481" s="14"/>
      <c r="N481" s="14"/>
      <c r="O481" s="14"/>
      <c r="P481" s="14"/>
      <c r="Q481" s="14"/>
      <c r="R481" s="14"/>
      <c r="S481" s="14"/>
      <c r="T481" s="14"/>
      <c r="U481" s="14"/>
      <c r="V481" s="14"/>
      <c r="W481" s="14"/>
      <c r="X481" s="14"/>
      <c r="Y481" s="14"/>
    </row>
    <row r="482" spans="1:25" x14ac:dyDescent="0.25">
      <c r="A482" s="127"/>
      <c r="B482" s="27"/>
      <c r="C482" s="24"/>
      <c r="D482" s="24"/>
      <c r="E482" s="28"/>
      <c r="F482" s="353"/>
      <c r="G482" s="353"/>
      <c r="H482" s="353"/>
      <c r="I482" s="353"/>
      <c r="J482" s="28"/>
      <c r="K482" s="28"/>
      <c r="L482" s="60"/>
      <c r="M482" s="14"/>
      <c r="N482" s="14"/>
      <c r="O482" s="14"/>
      <c r="P482" s="14"/>
      <c r="Q482" s="14"/>
      <c r="R482" s="14"/>
      <c r="S482" s="14"/>
      <c r="T482" s="14"/>
      <c r="U482" s="14"/>
      <c r="V482" s="14"/>
      <c r="W482" s="14"/>
      <c r="X482" s="14"/>
      <c r="Y482" s="14"/>
    </row>
    <row r="483" spans="1:25" x14ac:dyDescent="0.25">
      <c r="A483" s="127"/>
      <c r="B483" s="27"/>
      <c r="C483" s="24"/>
      <c r="D483" s="24"/>
      <c r="E483" s="28"/>
      <c r="F483" s="353"/>
      <c r="G483" s="353"/>
      <c r="H483" s="353"/>
      <c r="I483" s="353"/>
      <c r="J483" s="28"/>
      <c r="K483" s="28"/>
      <c r="L483" s="60"/>
      <c r="M483" s="14"/>
      <c r="N483" s="14"/>
      <c r="O483" s="14"/>
      <c r="P483" s="14"/>
      <c r="Q483" s="14"/>
      <c r="R483" s="14"/>
      <c r="S483" s="14"/>
      <c r="T483" s="14"/>
      <c r="U483" s="14"/>
      <c r="V483" s="14"/>
      <c r="W483" s="14"/>
      <c r="X483" s="14"/>
      <c r="Y483" s="14"/>
    </row>
    <row r="484" spans="1:25" x14ac:dyDescent="0.25">
      <c r="A484" s="127"/>
      <c r="B484" s="27"/>
      <c r="C484" s="24"/>
      <c r="D484" s="24"/>
      <c r="E484" s="28"/>
      <c r="F484" s="353"/>
      <c r="G484" s="353"/>
      <c r="H484" s="353"/>
      <c r="I484" s="353"/>
      <c r="J484" s="28"/>
      <c r="K484" s="28"/>
      <c r="L484" s="60"/>
      <c r="M484" s="14"/>
      <c r="N484" s="14"/>
      <c r="O484" s="14"/>
      <c r="P484" s="14"/>
      <c r="Q484" s="14"/>
      <c r="R484" s="14"/>
      <c r="S484" s="14"/>
      <c r="T484" s="14"/>
      <c r="U484" s="14"/>
      <c r="V484" s="14"/>
      <c r="W484" s="14"/>
      <c r="X484" s="14"/>
      <c r="Y484" s="14"/>
    </row>
    <row r="485" spans="1:25" x14ac:dyDescent="0.25">
      <c r="A485" s="127"/>
      <c r="B485" s="27"/>
      <c r="C485" s="24"/>
      <c r="D485" s="24"/>
      <c r="E485" s="28"/>
      <c r="F485" s="353"/>
      <c r="G485" s="353"/>
      <c r="H485" s="353"/>
      <c r="I485" s="353"/>
      <c r="J485" s="28"/>
      <c r="K485" s="28"/>
      <c r="L485" s="60"/>
      <c r="M485" s="14"/>
      <c r="N485" s="14"/>
      <c r="O485" s="14"/>
      <c r="P485" s="14"/>
      <c r="Q485" s="14"/>
      <c r="R485" s="14"/>
      <c r="S485" s="14"/>
      <c r="T485" s="14"/>
      <c r="U485" s="14"/>
      <c r="V485" s="14"/>
      <c r="W485" s="14"/>
      <c r="X485" s="14"/>
      <c r="Y485" s="14"/>
    </row>
    <row r="486" spans="1:25" x14ac:dyDescent="0.25">
      <c r="A486" s="127"/>
      <c r="B486" s="27"/>
      <c r="C486" s="24"/>
      <c r="D486" s="24"/>
      <c r="E486" s="28"/>
      <c r="F486" s="353"/>
      <c r="G486" s="353"/>
      <c r="H486" s="353"/>
      <c r="I486" s="353"/>
      <c r="J486" s="28"/>
      <c r="K486" s="28"/>
      <c r="L486" s="60"/>
      <c r="M486" s="14"/>
      <c r="N486" s="14"/>
      <c r="O486" s="14"/>
      <c r="P486" s="14"/>
      <c r="Q486" s="14"/>
      <c r="R486" s="14"/>
      <c r="S486" s="14"/>
      <c r="T486" s="14"/>
      <c r="U486" s="14"/>
      <c r="V486" s="14"/>
      <c r="W486" s="14"/>
      <c r="X486" s="14"/>
      <c r="Y486" s="14"/>
    </row>
    <row r="487" spans="1:25" x14ac:dyDescent="0.25">
      <c r="A487" s="127"/>
      <c r="B487" s="27"/>
      <c r="C487" s="24"/>
      <c r="D487" s="24"/>
      <c r="E487" s="28"/>
      <c r="F487" s="353"/>
      <c r="G487" s="353"/>
      <c r="H487" s="353"/>
      <c r="I487" s="353"/>
      <c r="J487" s="28"/>
      <c r="K487" s="28"/>
      <c r="L487" s="60"/>
      <c r="M487" s="14"/>
      <c r="N487" s="14"/>
      <c r="O487" s="14"/>
      <c r="P487" s="14"/>
      <c r="Q487" s="14"/>
      <c r="R487" s="14"/>
      <c r="S487" s="14"/>
      <c r="T487" s="14"/>
      <c r="U487" s="14"/>
      <c r="V487" s="14"/>
      <c r="W487" s="14"/>
      <c r="X487" s="14"/>
      <c r="Y487" s="14"/>
    </row>
    <row r="488" spans="1:25" x14ac:dyDescent="0.25">
      <c r="A488" s="127"/>
      <c r="B488" s="27"/>
      <c r="C488" s="24"/>
      <c r="D488" s="24"/>
      <c r="E488" s="28"/>
      <c r="F488" s="353"/>
      <c r="G488" s="353"/>
      <c r="H488" s="353"/>
      <c r="I488" s="353"/>
      <c r="J488" s="28"/>
      <c r="K488" s="28"/>
      <c r="L488" s="60"/>
      <c r="M488" s="14"/>
      <c r="N488" s="14"/>
      <c r="O488" s="14"/>
      <c r="P488" s="14"/>
      <c r="Q488" s="14"/>
      <c r="R488" s="14"/>
      <c r="S488" s="14"/>
      <c r="T488" s="14"/>
      <c r="U488" s="14"/>
      <c r="V488" s="14"/>
      <c r="W488" s="14"/>
      <c r="X488" s="14"/>
      <c r="Y488" s="14"/>
    </row>
    <row r="489" spans="1:25" x14ac:dyDescent="0.25">
      <c r="A489" s="127"/>
      <c r="B489" s="29"/>
      <c r="C489" s="23"/>
      <c r="D489" s="23"/>
      <c r="E489" s="24"/>
      <c r="J489" s="24"/>
      <c r="K489" s="24"/>
      <c r="L489" s="60"/>
      <c r="M489" s="14"/>
      <c r="N489" s="14"/>
      <c r="O489" s="14"/>
      <c r="P489" s="14"/>
      <c r="Q489" s="14"/>
      <c r="R489" s="14"/>
      <c r="S489" s="14"/>
      <c r="T489" s="14"/>
      <c r="U489" s="14"/>
      <c r="V489" s="14"/>
      <c r="W489" s="14"/>
      <c r="X489" s="14"/>
      <c r="Y489" s="14"/>
    </row>
    <row r="490" spans="1:25" x14ac:dyDescent="0.25">
      <c r="A490" s="127"/>
      <c r="B490" s="32"/>
      <c r="C490" s="33"/>
      <c r="D490" s="33"/>
      <c r="E490" s="24"/>
      <c r="J490" s="24"/>
      <c r="K490" s="24"/>
      <c r="L490" s="60"/>
      <c r="M490" s="14"/>
      <c r="N490" s="14"/>
      <c r="O490" s="14"/>
      <c r="P490" s="14"/>
      <c r="Q490" s="14"/>
      <c r="R490" s="14"/>
      <c r="S490" s="14"/>
      <c r="T490" s="14"/>
      <c r="U490" s="14"/>
      <c r="V490" s="14"/>
      <c r="W490" s="14"/>
      <c r="X490" s="14"/>
      <c r="Y490" s="14"/>
    </row>
    <row r="491" spans="1:25" x14ac:dyDescent="0.25">
      <c r="A491" s="127"/>
      <c r="B491" s="34"/>
      <c r="C491" s="35"/>
      <c r="D491" s="35"/>
      <c r="E491" s="36"/>
      <c r="F491" s="354"/>
      <c r="G491" s="354"/>
      <c r="H491" s="354"/>
      <c r="I491" s="354"/>
      <c r="J491" s="36"/>
      <c r="K491" s="36"/>
      <c r="L491" s="60"/>
      <c r="M491" s="14"/>
      <c r="N491" s="14"/>
      <c r="O491" s="14"/>
      <c r="P491" s="14"/>
      <c r="Q491" s="14"/>
      <c r="R491" s="14"/>
      <c r="S491" s="14"/>
      <c r="T491" s="14"/>
      <c r="U491" s="14"/>
      <c r="V491" s="14"/>
      <c r="W491" s="14"/>
      <c r="X491" s="14"/>
      <c r="Y491" s="14"/>
    </row>
    <row r="492" spans="1:25" x14ac:dyDescent="0.25">
      <c r="A492" s="127"/>
      <c r="B492" s="19"/>
      <c r="C492" s="37"/>
      <c r="D492" s="37"/>
      <c r="E492" s="24"/>
      <c r="J492" s="24"/>
      <c r="K492" s="24"/>
      <c r="L492" s="60"/>
      <c r="M492" s="14"/>
      <c r="N492" s="14"/>
      <c r="O492" s="14"/>
      <c r="P492" s="14"/>
      <c r="Q492" s="14"/>
      <c r="R492" s="14"/>
      <c r="S492" s="14"/>
      <c r="T492" s="14"/>
      <c r="U492" s="14"/>
      <c r="V492" s="14"/>
      <c r="W492" s="14"/>
      <c r="X492" s="14"/>
      <c r="Y492" s="14"/>
    </row>
    <row r="493" spans="1:25" x14ac:dyDescent="0.25">
      <c r="A493" s="127"/>
      <c r="B493" s="19"/>
      <c r="C493" s="37"/>
      <c r="D493" s="37"/>
      <c r="E493" s="24"/>
      <c r="J493" s="24"/>
      <c r="K493" s="24"/>
      <c r="L493" s="60"/>
      <c r="M493" s="14"/>
      <c r="N493" s="14"/>
      <c r="O493" s="14"/>
      <c r="P493" s="14"/>
      <c r="Q493" s="14"/>
      <c r="R493" s="14"/>
      <c r="S493" s="14"/>
      <c r="T493" s="14"/>
      <c r="U493" s="14"/>
      <c r="V493" s="14"/>
      <c r="W493" s="14"/>
      <c r="X493" s="14"/>
      <c r="Y493" s="14"/>
    </row>
    <row r="494" spans="1:25" x14ac:dyDescent="0.25">
      <c r="A494" s="127"/>
      <c r="B494" s="19"/>
      <c r="C494" s="37"/>
      <c r="D494" s="37"/>
      <c r="E494" s="24"/>
      <c r="J494" s="24"/>
      <c r="K494" s="24"/>
      <c r="L494" s="60"/>
      <c r="M494" s="14"/>
      <c r="N494" s="14"/>
      <c r="O494" s="14"/>
      <c r="P494" s="14"/>
      <c r="Q494" s="14"/>
      <c r="R494" s="14"/>
      <c r="S494" s="14"/>
      <c r="T494" s="14"/>
      <c r="U494" s="14"/>
      <c r="V494" s="14"/>
      <c r="W494" s="14"/>
      <c r="X494" s="14"/>
      <c r="Y494" s="14"/>
    </row>
    <row r="495" spans="1:25" x14ac:dyDescent="0.25">
      <c r="A495" s="127"/>
      <c r="B495" s="34"/>
      <c r="C495" s="35"/>
      <c r="D495" s="35"/>
      <c r="E495" s="36"/>
      <c r="F495" s="354"/>
      <c r="G495" s="354"/>
      <c r="H495" s="354"/>
      <c r="I495" s="354"/>
      <c r="J495" s="36"/>
      <c r="K495" s="36"/>
      <c r="L495" s="60"/>
      <c r="M495" s="14"/>
      <c r="N495" s="14"/>
      <c r="O495" s="14"/>
      <c r="P495" s="14"/>
      <c r="Q495" s="14"/>
      <c r="R495" s="14"/>
      <c r="S495" s="14"/>
      <c r="T495" s="14"/>
      <c r="U495" s="14"/>
      <c r="V495" s="14"/>
      <c r="W495" s="14"/>
      <c r="X495" s="14"/>
      <c r="Y495" s="14"/>
    </row>
    <row r="496" spans="1:25" x14ac:dyDescent="0.25">
      <c r="A496" s="127"/>
      <c r="B496" s="19"/>
      <c r="C496" s="37"/>
      <c r="D496" s="37"/>
      <c r="E496" s="24"/>
      <c r="J496" s="24"/>
      <c r="K496" s="24"/>
      <c r="L496" s="60"/>
      <c r="M496" s="14"/>
      <c r="N496" s="14"/>
      <c r="O496" s="14"/>
      <c r="P496" s="14"/>
      <c r="Q496" s="14"/>
      <c r="R496" s="14"/>
      <c r="S496" s="14"/>
      <c r="T496" s="14"/>
      <c r="U496" s="14"/>
      <c r="V496" s="14"/>
      <c r="W496" s="14"/>
      <c r="X496" s="14"/>
      <c r="Y496" s="14"/>
    </row>
    <row r="497" spans="1:25" x14ac:dyDescent="0.25">
      <c r="A497" s="127"/>
      <c r="B497" s="19"/>
      <c r="C497" s="24"/>
      <c r="D497" s="24"/>
      <c r="E497" s="37"/>
      <c r="F497" s="353"/>
      <c r="G497" s="353"/>
      <c r="H497" s="353"/>
      <c r="I497" s="353"/>
      <c r="J497" s="37"/>
      <c r="K497" s="37"/>
    </row>
    <row r="498" spans="1:25" x14ac:dyDescent="0.25">
      <c r="A498" s="127"/>
      <c r="B498" s="19"/>
      <c r="C498" s="24"/>
      <c r="D498" s="24"/>
      <c r="E498" s="37"/>
      <c r="F498" s="353"/>
      <c r="G498" s="353"/>
      <c r="H498" s="353"/>
      <c r="I498" s="353"/>
      <c r="J498" s="37"/>
      <c r="K498" s="37"/>
    </row>
    <row r="499" spans="1:25" x14ac:dyDescent="0.25">
      <c r="A499" s="127"/>
      <c r="B499" s="19"/>
      <c r="C499" s="24"/>
      <c r="D499" s="24"/>
      <c r="E499" s="37"/>
      <c r="F499" s="353"/>
      <c r="G499" s="353"/>
      <c r="H499" s="353"/>
      <c r="I499" s="353"/>
      <c r="J499" s="37"/>
      <c r="K499" s="37"/>
    </row>
    <row r="500" spans="1:25" x14ac:dyDescent="0.25">
      <c r="A500" s="127"/>
      <c r="B500" s="19"/>
      <c r="C500" s="24"/>
      <c r="D500" s="24"/>
      <c r="E500" s="37"/>
      <c r="F500" s="353"/>
      <c r="G500" s="353"/>
      <c r="H500" s="353"/>
      <c r="I500" s="353"/>
      <c r="J500" s="37"/>
      <c r="K500" s="37"/>
    </row>
    <row r="501" spans="1:25" x14ac:dyDescent="0.25">
      <c r="A501" s="127"/>
      <c r="B501" s="19"/>
      <c r="C501" s="24"/>
      <c r="D501" s="24"/>
      <c r="E501" s="37"/>
      <c r="F501" s="353"/>
      <c r="G501" s="353"/>
      <c r="H501" s="353"/>
      <c r="I501" s="353"/>
      <c r="J501" s="37"/>
      <c r="K501" s="37"/>
    </row>
    <row r="502" spans="1:25" x14ac:dyDescent="0.25">
      <c r="A502" s="127"/>
      <c r="B502" s="19"/>
      <c r="C502" s="24"/>
      <c r="D502" s="24"/>
      <c r="E502" s="37"/>
      <c r="F502" s="353"/>
      <c r="G502" s="353"/>
      <c r="H502" s="353"/>
      <c r="I502" s="353"/>
      <c r="J502" s="37"/>
      <c r="K502" s="37"/>
    </row>
    <row r="503" spans="1:25" x14ac:dyDescent="0.25">
      <c r="A503" s="127"/>
      <c r="B503" s="34"/>
      <c r="C503" s="35"/>
      <c r="D503" s="35"/>
      <c r="E503" s="36"/>
      <c r="F503" s="354"/>
      <c r="G503" s="354"/>
      <c r="H503" s="354"/>
      <c r="I503" s="354"/>
      <c r="J503" s="36"/>
      <c r="K503" s="36"/>
    </row>
    <row r="504" spans="1:25" x14ac:dyDescent="0.25">
      <c r="A504" s="127"/>
      <c r="B504" s="19"/>
      <c r="C504" s="37"/>
      <c r="D504" s="37"/>
      <c r="E504" s="24"/>
      <c r="J504" s="24"/>
      <c r="K504" s="24"/>
    </row>
    <row r="505" spans="1:25" x14ac:dyDescent="0.25">
      <c r="A505" s="127"/>
      <c r="B505" s="19"/>
      <c r="C505" s="37"/>
      <c r="D505" s="37"/>
      <c r="E505" s="24"/>
      <c r="J505" s="24"/>
      <c r="K505" s="24"/>
    </row>
    <row r="506" spans="1:25" x14ac:dyDescent="0.25">
      <c r="A506" s="127"/>
      <c r="B506" s="19"/>
      <c r="C506" s="37"/>
      <c r="D506" s="37"/>
      <c r="E506" s="24"/>
      <c r="J506" s="24"/>
      <c r="K506" s="24"/>
    </row>
    <row r="507" spans="1:25" x14ac:dyDescent="0.25">
      <c r="B507" s="19"/>
      <c r="C507" s="37"/>
      <c r="D507" s="37"/>
      <c r="E507" s="24"/>
      <c r="J507" s="24"/>
      <c r="K507" s="24"/>
      <c r="L507" s="18"/>
      <c r="M507" s="17"/>
      <c r="N507" s="17"/>
      <c r="O507" s="17"/>
      <c r="P507" s="17"/>
      <c r="Q507" s="17"/>
      <c r="R507" s="17"/>
      <c r="S507" s="17"/>
      <c r="T507" s="17"/>
      <c r="U507" s="17"/>
      <c r="V507" s="17"/>
      <c r="W507" s="17"/>
      <c r="X507" s="17"/>
      <c r="Y507" s="17"/>
    </row>
    <row r="508" spans="1:25" s="12" customFormat="1" x14ac:dyDescent="0.25">
      <c r="A508" s="128"/>
      <c r="B508" s="19"/>
      <c r="C508" s="37"/>
      <c r="D508" s="37"/>
      <c r="E508" s="24"/>
      <c r="F508" s="352"/>
      <c r="G508" s="352"/>
      <c r="H508" s="352"/>
      <c r="I508" s="352"/>
      <c r="J508" s="24"/>
      <c r="K508" s="24"/>
      <c r="L508" s="49"/>
    </row>
    <row r="509" spans="1:25" s="12" customFormat="1" x14ac:dyDescent="0.25">
      <c r="A509" s="128"/>
      <c r="B509" s="32"/>
      <c r="C509" s="33"/>
      <c r="D509" s="33"/>
      <c r="E509" s="24"/>
      <c r="F509" s="352"/>
      <c r="G509" s="352"/>
      <c r="H509" s="352"/>
      <c r="I509" s="352"/>
      <c r="J509" s="24"/>
      <c r="K509" s="24"/>
      <c r="L509" s="49"/>
    </row>
    <row r="510" spans="1:25" s="12" customFormat="1" x14ac:dyDescent="0.25">
      <c r="A510" s="128"/>
      <c r="B510" s="19"/>
      <c r="C510" s="37"/>
      <c r="D510" s="37"/>
      <c r="E510" s="24"/>
      <c r="F510" s="352"/>
      <c r="G510" s="352"/>
      <c r="H510" s="352"/>
      <c r="I510" s="352"/>
      <c r="J510" s="24"/>
      <c r="K510" s="24"/>
      <c r="L510" s="49"/>
    </row>
    <row r="511" spans="1:25" s="12" customFormat="1" x14ac:dyDescent="0.25">
      <c r="A511" s="128"/>
      <c r="B511" s="19"/>
      <c r="C511" s="37"/>
      <c r="D511" s="37"/>
      <c r="E511" s="24"/>
      <c r="F511" s="352"/>
      <c r="G511" s="352"/>
      <c r="H511" s="352"/>
      <c r="I511" s="352"/>
      <c r="J511" s="24"/>
      <c r="K511" s="24"/>
      <c r="L511" s="49"/>
    </row>
    <row r="512" spans="1:25" s="12" customFormat="1" x14ac:dyDescent="0.25">
      <c r="A512" s="128"/>
      <c r="B512" s="19"/>
      <c r="C512" s="37"/>
      <c r="D512" s="37"/>
      <c r="E512" s="24"/>
      <c r="F512" s="352"/>
      <c r="G512" s="352"/>
      <c r="H512" s="352"/>
      <c r="I512" s="352"/>
      <c r="J512" s="24"/>
      <c r="K512" s="24"/>
      <c r="L512" s="49"/>
    </row>
    <row r="513" spans="1:25" s="12" customFormat="1" x14ac:dyDescent="0.25">
      <c r="A513" s="128"/>
      <c r="B513" s="19"/>
      <c r="C513" s="37"/>
      <c r="D513" s="37"/>
      <c r="E513" s="24"/>
      <c r="F513" s="352"/>
      <c r="G513" s="352"/>
      <c r="H513" s="352"/>
      <c r="I513" s="352"/>
      <c r="J513" s="24"/>
      <c r="K513" s="24"/>
      <c r="L513" s="49"/>
    </row>
    <row r="514" spans="1:25" s="12" customFormat="1" x14ac:dyDescent="0.25">
      <c r="A514" s="128"/>
      <c r="B514" s="19"/>
      <c r="C514" s="37"/>
      <c r="D514" s="37"/>
      <c r="E514" s="24"/>
      <c r="F514" s="352"/>
      <c r="G514" s="352"/>
      <c r="H514" s="352"/>
      <c r="I514" s="352"/>
      <c r="J514" s="24"/>
      <c r="K514" s="24"/>
      <c r="L514" s="49"/>
    </row>
    <row r="515" spans="1:25" s="12" customFormat="1" x14ac:dyDescent="0.25">
      <c r="A515" s="128"/>
      <c r="B515" s="19"/>
      <c r="C515" s="37"/>
      <c r="D515" s="37"/>
      <c r="E515" s="24"/>
      <c r="F515" s="352"/>
      <c r="G515" s="352"/>
      <c r="H515" s="352"/>
      <c r="I515" s="352"/>
      <c r="J515" s="24"/>
      <c r="K515" s="24"/>
      <c r="L515" s="49"/>
    </row>
    <row r="516" spans="1:25" x14ac:dyDescent="0.25">
      <c r="A516" s="127"/>
      <c r="B516" s="17"/>
      <c r="C516" s="17"/>
      <c r="D516" s="17"/>
      <c r="E516" s="17"/>
      <c r="F516" s="385"/>
      <c r="G516" s="385"/>
      <c r="H516" s="385"/>
      <c r="I516" s="385"/>
      <c r="J516" s="17"/>
      <c r="K516" s="17"/>
      <c r="L516" s="18"/>
      <c r="M516" s="17"/>
      <c r="N516" s="17"/>
      <c r="O516" s="17"/>
      <c r="P516" s="17"/>
      <c r="Q516" s="17"/>
      <c r="R516" s="17"/>
      <c r="S516" s="17"/>
      <c r="T516" s="17"/>
      <c r="U516" s="17"/>
      <c r="V516" s="17"/>
      <c r="W516" s="17"/>
      <c r="X516" s="17"/>
      <c r="Y516" s="17"/>
    </row>
    <row r="517" spans="1:25" x14ac:dyDescent="0.25">
      <c r="A517" s="127"/>
      <c r="B517" s="17"/>
      <c r="C517" s="17"/>
      <c r="D517" s="17"/>
      <c r="E517" s="17"/>
      <c r="F517" s="385"/>
      <c r="G517" s="385"/>
      <c r="H517" s="385"/>
      <c r="I517" s="385"/>
      <c r="J517" s="17"/>
      <c r="K517" s="17"/>
      <c r="L517" s="18"/>
      <c r="M517" s="17"/>
      <c r="N517" s="17"/>
      <c r="O517" s="17"/>
      <c r="P517" s="17"/>
      <c r="Q517" s="17"/>
      <c r="R517" s="17"/>
      <c r="S517" s="17"/>
      <c r="T517" s="17"/>
      <c r="U517" s="17"/>
      <c r="V517" s="17"/>
      <c r="W517" s="17"/>
      <c r="X517" s="17"/>
      <c r="Y517" s="17"/>
    </row>
    <row r="518" spans="1:25" x14ac:dyDescent="0.25">
      <c r="A518" s="127"/>
      <c r="B518" s="17"/>
      <c r="C518" s="17"/>
      <c r="D518" s="17"/>
      <c r="E518" s="17"/>
      <c r="F518" s="385"/>
      <c r="G518" s="385"/>
      <c r="H518" s="385"/>
      <c r="I518" s="385"/>
      <c r="J518" s="17"/>
      <c r="K518" s="17"/>
      <c r="L518" s="18"/>
      <c r="M518" s="17"/>
      <c r="N518" s="17"/>
      <c r="O518" s="17"/>
      <c r="P518" s="17"/>
      <c r="Q518" s="17"/>
      <c r="R518" s="17"/>
      <c r="S518" s="17"/>
      <c r="T518" s="17"/>
      <c r="U518" s="17"/>
      <c r="V518" s="17"/>
      <c r="W518" s="17"/>
      <c r="X518" s="17"/>
      <c r="Y518" s="17"/>
    </row>
    <row r="519" spans="1:25" x14ac:dyDescent="0.25">
      <c r="A519" s="127"/>
      <c r="B519" s="17"/>
      <c r="C519" s="17"/>
      <c r="D519" s="17"/>
      <c r="E519" s="17"/>
      <c r="F519" s="385"/>
      <c r="G519" s="385"/>
      <c r="H519" s="385"/>
      <c r="I519" s="385"/>
      <c r="J519" s="17"/>
      <c r="K519" s="17"/>
      <c r="L519" s="18"/>
      <c r="M519" s="17"/>
      <c r="N519" s="17"/>
      <c r="O519" s="17"/>
      <c r="P519" s="17"/>
      <c r="Q519" s="17"/>
      <c r="R519" s="17"/>
      <c r="S519" s="17"/>
      <c r="T519" s="17"/>
      <c r="U519" s="17"/>
      <c r="V519" s="17"/>
      <c r="W519" s="17"/>
      <c r="X519" s="17"/>
      <c r="Y519" s="17"/>
    </row>
    <row r="520" spans="1:25" x14ac:dyDescent="0.25">
      <c r="A520" s="127"/>
      <c r="B520" s="17"/>
      <c r="C520" s="17"/>
      <c r="D520" s="17"/>
      <c r="E520" s="17"/>
      <c r="F520" s="385"/>
      <c r="G520" s="385"/>
      <c r="H520" s="385"/>
      <c r="I520" s="385"/>
      <c r="J520" s="17"/>
      <c r="K520" s="17"/>
      <c r="L520" s="18"/>
      <c r="M520" s="17"/>
      <c r="N520" s="17"/>
      <c r="O520" s="17"/>
      <c r="P520" s="17"/>
      <c r="Q520" s="17"/>
      <c r="R520" s="17"/>
      <c r="S520" s="17"/>
      <c r="T520" s="17"/>
      <c r="U520" s="17"/>
      <c r="V520" s="17"/>
      <c r="W520" s="17"/>
      <c r="X520" s="17"/>
      <c r="Y520" s="17"/>
    </row>
    <row r="521" spans="1:25" x14ac:dyDescent="0.25">
      <c r="A521" s="127"/>
      <c r="B521" s="17"/>
      <c r="C521" s="17"/>
      <c r="D521" s="17"/>
      <c r="E521" s="17"/>
      <c r="F521" s="385"/>
      <c r="G521" s="385"/>
      <c r="H521" s="385"/>
      <c r="I521" s="385"/>
      <c r="J521" s="17"/>
      <c r="K521" s="17"/>
      <c r="L521" s="18"/>
      <c r="M521" s="17"/>
      <c r="N521" s="17"/>
      <c r="O521" s="17"/>
      <c r="P521" s="17"/>
      <c r="Q521" s="17"/>
      <c r="R521" s="17"/>
      <c r="S521" s="17"/>
      <c r="T521" s="17"/>
      <c r="U521" s="17"/>
      <c r="V521" s="17"/>
      <c r="W521" s="17"/>
      <c r="X521" s="17"/>
      <c r="Y521" s="17"/>
    </row>
    <row r="522" spans="1:25" x14ac:dyDescent="0.25">
      <c r="A522" s="127"/>
      <c r="B522" s="17"/>
      <c r="C522" s="17"/>
      <c r="D522" s="17"/>
      <c r="E522" s="17"/>
      <c r="F522" s="385"/>
      <c r="G522" s="385"/>
      <c r="H522" s="385"/>
      <c r="I522" s="385"/>
      <c r="J522" s="17"/>
      <c r="K522" s="17"/>
      <c r="L522" s="18"/>
      <c r="M522" s="17"/>
      <c r="N522" s="17"/>
      <c r="O522" s="17"/>
      <c r="P522" s="17"/>
      <c r="Q522" s="17"/>
      <c r="R522" s="17"/>
      <c r="S522" s="17"/>
      <c r="T522" s="17"/>
      <c r="U522" s="17"/>
      <c r="V522" s="17"/>
      <c r="W522" s="17"/>
      <c r="X522" s="17"/>
      <c r="Y522" s="17"/>
    </row>
    <row r="523" spans="1:25" x14ac:dyDescent="0.25">
      <c r="A523" s="127"/>
      <c r="B523" s="17"/>
      <c r="C523" s="17"/>
      <c r="D523" s="17"/>
      <c r="E523" s="17"/>
      <c r="F523" s="385"/>
      <c r="G523" s="385"/>
      <c r="H523" s="385"/>
      <c r="I523" s="385"/>
      <c r="J523" s="17"/>
      <c r="K523" s="17"/>
      <c r="L523" s="18"/>
      <c r="M523" s="17"/>
      <c r="N523" s="17"/>
      <c r="O523" s="17"/>
      <c r="P523" s="17"/>
      <c r="Q523" s="17"/>
      <c r="R523" s="17"/>
      <c r="S523" s="17"/>
      <c r="T523" s="17"/>
      <c r="U523" s="17"/>
      <c r="V523" s="17"/>
      <c r="W523" s="17"/>
      <c r="X523" s="17"/>
      <c r="Y523" s="17"/>
    </row>
    <row r="524" spans="1:25" x14ac:dyDescent="0.25">
      <c r="A524" s="127"/>
      <c r="B524" s="17"/>
      <c r="C524" s="17"/>
      <c r="D524" s="17"/>
      <c r="E524" s="17"/>
      <c r="F524" s="385"/>
      <c r="G524" s="385"/>
      <c r="H524" s="385"/>
      <c r="I524" s="385"/>
      <c r="J524" s="17"/>
      <c r="K524" s="17"/>
      <c r="L524" s="18"/>
      <c r="M524" s="17"/>
      <c r="N524" s="17"/>
      <c r="O524" s="17"/>
      <c r="P524" s="17"/>
      <c r="Q524" s="17"/>
      <c r="R524" s="17"/>
      <c r="S524" s="17"/>
      <c r="T524" s="17"/>
      <c r="U524" s="17"/>
      <c r="V524" s="17"/>
      <c r="W524" s="17"/>
      <c r="X524" s="17"/>
      <c r="Y524" s="17"/>
    </row>
    <row r="525" spans="1:25" x14ac:dyDescent="0.25">
      <c r="A525" s="127"/>
      <c r="B525" s="17"/>
      <c r="C525" s="17"/>
      <c r="D525" s="17"/>
      <c r="E525" s="17"/>
      <c r="F525" s="385"/>
      <c r="G525" s="385"/>
      <c r="H525" s="385"/>
      <c r="I525" s="385"/>
      <c r="J525" s="17"/>
      <c r="K525" s="17"/>
      <c r="L525" s="18"/>
      <c r="M525" s="17"/>
      <c r="N525" s="17"/>
      <c r="O525" s="17"/>
      <c r="P525" s="17"/>
      <c r="Q525" s="17"/>
      <c r="R525" s="17"/>
      <c r="S525" s="17"/>
      <c r="T525" s="17"/>
      <c r="U525" s="17"/>
      <c r="V525" s="17"/>
      <c r="W525" s="17"/>
      <c r="X525" s="17"/>
      <c r="Y525" s="17"/>
    </row>
    <row r="526" spans="1:25" x14ac:dyDescent="0.25">
      <c r="A526" s="127"/>
      <c r="B526" s="17"/>
      <c r="C526" s="17"/>
      <c r="D526" s="17"/>
      <c r="E526" s="17"/>
      <c r="F526" s="385"/>
      <c r="G526" s="385"/>
      <c r="H526" s="385"/>
      <c r="I526" s="385"/>
      <c r="J526" s="17"/>
      <c r="K526" s="17"/>
      <c r="L526" s="18"/>
      <c r="M526" s="17"/>
      <c r="N526" s="17"/>
      <c r="O526" s="17"/>
      <c r="P526" s="17"/>
      <c r="Q526" s="17"/>
      <c r="R526" s="17"/>
      <c r="S526" s="17"/>
      <c r="T526" s="17"/>
      <c r="U526" s="17"/>
      <c r="V526" s="17"/>
      <c r="W526" s="17"/>
      <c r="X526" s="17"/>
      <c r="Y526" s="17"/>
    </row>
    <row r="527" spans="1:25" x14ac:dyDescent="0.25">
      <c r="A527" s="127"/>
      <c r="B527" s="17"/>
      <c r="C527" s="17"/>
      <c r="D527" s="17"/>
      <c r="E527" s="17"/>
      <c r="F527" s="385"/>
      <c r="G527" s="385"/>
      <c r="H527" s="385"/>
      <c r="I527" s="385"/>
      <c r="J527" s="17"/>
      <c r="K527" s="17"/>
      <c r="L527" s="18"/>
      <c r="M527" s="17"/>
      <c r="N527" s="17"/>
      <c r="O527" s="17"/>
      <c r="P527" s="17"/>
      <c r="Q527" s="17"/>
      <c r="R527" s="17"/>
      <c r="S527" s="17"/>
      <c r="T527" s="17"/>
      <c r="U527" s="17"/>
      <c r="V527" s="17"/>
      <c r="W527" s="17"/>
      <c r="X527" s="17"/>
      <c r="Y527" s="17"/>
    </row>
    <row r="528" spans="1:25" x14ac:dyDescent="0.25">
      <c r="A528" s="127"/>
      <c r="B528" s="17"/>
      <c r="C528" s="17"/>
      <c r="D528" s="17"/>
      <c r="E528" s="17"/>
      <c r="F528" s="385"/>
      <c r="G528" s="385"/>
      <c r="H528" s="385"/>
      <c r="I528" s="385"/>
      <c r="J528" s="17"/>
      <c r="K528" s="17"/>
      <c r="L528" s="18"/>
      <c r="M528" s="17"/>
      <c r="N528" s="17"/>
      <c r="O528" s="17"/>
      <c r="P528" s="17"/>
      <c r="Q528" s="17"/>
      <c r="R528" s="17"/>
      <c r="S528" s="17"/>
      <c r="T528" s="17"/>
      <c r="U528" s="17"/>
      <c r="V528" s="17"/>
      <c r="W528" s="17"/>
      <c r="X528" s="17"/>
      <c r="Y528" s="17"/>
    </row>
    <row r="529" spans="1:25" x14ac:dyDescent="0.25">
      <c r="A529" s="127"/>
      <c r="B529" s="17"/>
      <c r="C529" s="17"/>
      <c r="D529" s="17"/>
      <c r="E529" s="17"/>
      <c r="F529" s="385"/>
      <c r="G529" s="385"/>
      <c r="H529" s="385"/>
      <c r="I529" s="385"/>
      <c r="J529" s="17"/>
      <c r="K529" s="17"/>
      <c r="L529" s="18"/>
      <c r="M529" s="17"/>
      <c r="N529" s="17"/>
      <c r="O529" s="17"/>
      <c r="P529" s="17"/>
      <c r="Q529" s="17"/>
      <c r="R529" s="17"/>
      <c r="S529" s="17"/>
      <c r="T529" s="17"/>
      <c r="U529" s="17"/>
      <c r="V529" s="17"/>
      <c r="W529" s="17"/>
      <c r="X529" s="17"/>
      <c r="Y529" s="17"/>
    </row>
    <row r="530" spans="1:25" x14ac:dyDescent="0.25">
      <c r="A530" s="127"/>
      <c r="B530" s="17"/>
      <c r="C530" s="17"/>
      <c r="D530" s="17"/>
      <c r="E530" s="17"/>
      <c r="F530" s="385"/>
      <c r="G530" s="385"/>
      <c r="H530" s="385"/>
      <c r="I530" s="385"/>
      <c r="J530" s="17"/>
      <c r="K530" s="17"/>
      <c r="L530" s="18"/>
      <c r="M530" s="17"/>
      <c r="N530" s="17"/>
      <c r="O530" s="17"/>
      <c r="P530" s="17"/>
      <c r="Q530" s="17"/>
      <c r="R530" s="17"/>
      <c r="S530" s="17"/>
      <c r="T530" s="17"/>
      <c r="U530" s="17"/>
      <c r="V530" s="17"/>
      <c r="W530" s="17"/>
      <c r="X530" s="17"/>
      <c r="Y530" s="17"/>
    </row>
    <row r="531" spans="1:25" x14ac:dyDescent="0.25">
      <c r="A531" s="127"/>
      <c r="B531" s="17"/>
      <c r="C531" s="17"/>
      <c r="D531" s="17"/>
      <c r="E531" s="17"/>
      <c r="F531" s="385"/>
      <c r="G531" s="385"/>
      <c r="H531" s="385"/>
      <c r="I531" s="385"/>
      <c r="J531" s="17"/>
      <c r="K531" s="17"/>
      <c r="L531" s="18"/>
      <c r="M531" s="17"/>
      <c r="N531" s="17"/>
      <c r="O531" s="17"/>
      <c r="P531" s="17"/>
      <c r="Q531" s="17"/>
      <c r="R531" s="17"/>
      <c r="S531" s="17"/>
      <c r="T531" s="17"/>
      <c r="U531" s="17"/>
      <c r="V531" s="17"/>
      <c r="W531" s="17"/>
      <c r="X531" s="17"/>
      <c r="Y531" s="17"/>
    </row>
    <row r="532" spans="1:25" x14ac:dyDescent="0.25">
      <c r="A532" s="127"/>
      <c r="B532" s="17"/>
      <c r="C532" s="17"/>
      <c r="D532" s="17"/>
      <c r="E532" s="17"/>
      <c r="F532" s="385"/>
      <c r="G532" s="385"/>
      <c r="H532" s="385"/>
      <c r="I532" s="385"/>
      <c r="J532" s="17"/>
      <c r="K532" s="17"/>
      <c r="L532" s="18"/>
      <c r="M532" s="17"/>
      <c r="N532" s="17"/>
      <c r="O532" s="17"/>
      <c r="P532" s="17"/>
      <c r="Q532" s="17"/>
      <c r="R532" s="17"/>
      <c r="S532" s="17"/>
      <c r="T532" s="17"/>
      <c r="U532" s="17"/>
      <c r="V532" s="17"/>
      <c r="W532" s="17"/>
      <c r="X532" s="17"/>
      <c r="Y532" s="17"/>
    </row>
    <row r="533" spans="1:25" x14ac:dyDescent="0.25">
      <c r="A533" s="127"/>
      <c r="B533" s="17"/>
      <c r="C533" s="17"/>
      <c r="D533" s="17"/>
      <c r="E533" s="17"/>
      <c r="F533" s="385"/>
      <c r="G533" s="385"/>
      <c r="H533" s="385"/>
      <c r="I533" s="385"/>
      <c r="J533" s="17"/>
      <c r="K533" s="17"/>
      <c r="L533" s="18"/>
      <c r="M533" s="17"/>
      <c r="N533" s="17"/>
      <c r="O533" s="17"/>
      <c r="P533" s="17"/>
      <c r="Q533" s="17"/>
      <c r="R533" s="17"/>
      <c r="S533" s="17"/>
      <c r="T533" s="17"/>
      <c r="U533" s="17"/>
      <c r="V533" s="17"/>
      <c r="W533" s="17"/>
      <c r="X533" s="17"/>
      <c r="Y533" s="17"/>
    </row>
    <row r="534" spans="1:25" x14ac:dyDescent="0.25">
      <c r="A534" s="127"/>
      <c r="B534" s="17"/>
      <c r="C534" s="17"/>
      <c r="D534" s="17"/>
      <c r="E534" s="17"/>
      <c r="F534" s="385"/>
      <c r="G534" s="385"/>
      <c r="H534" s="385"/>
      <c r="I534" s="385"/>
      <c r="J534" s="17"/>
      <c r="K534" s="17"/>
      <c r="L534" s="18"/>
      <c r="M534" s="17"/>
      <c r="N534" s="17"/>
      <c r="O534" s="17"/>
      <c r="P534" s="17"/>
      <c r="Q534" s="17"/>
      <c r="R534" s="17"/>
      <c r="S534" s="17"/>
      <c r="T534" s="17"/>
      <c r="U534" s="17"/>
      <c r="V534" s="17"/>
      <c r="W534" s="17"/>
      <c r="X534" s="17"/>
      <c r="Y534" s="17"/>
    </row>
    <row r="535" spans="1:25" x14ac:dyDescent="0.25">
      <c r="A535" s="127"/>
      <c r="B535" s="17"/>
      <c r="C535" s="17"/>
      <c r="D535" s="17"/>
      <c r="E535" s="17"/>
      <c r="F535" s="385"/>
      <c r="G535" s="385"/>
      <c r="H535" s="385"/>
      <c r="I535" s="385"/>
      <c r="J535" s="17"/>
      <c r="K535" s="17"/>
      <c r="L535" s="18"/>
      <c r="M535" s="17"/>
      <c r="N535" s="17"/>
      <c r="O535" s="17"/>
      <c r="P535" s="17"/>
      <c r="Q535" s="17"/>
      <c r="R535" s="17"/>
      <c r="S535" s="17"/>
      <c r="T535" s="17"/>
      <c r="U535" s="17"/>
      <c r="V535" s="17"/>
      <c r="W535" s="17"/>
      <c r="X535" s="17"/>
      <c r="Y535" s="17"/>
    </row>
    <row r="536" spans="1:25" x14ac:dyDescent="0.25">
      <c r="A536" s="127"/>
      <c r="B536" s="17"/>
      <c r="C536" s="17"/>
      <c r="D536" s="17"/>
      <c r="E536" s="17"/>
      <c r="F536" s="385"/>
      <c r="G536" s="385"/>
      <c r="H536" s="385"/>
      <c r="I536" s="385"/>
      <c r="J536" s="17"/>
      <c r="K536" s="17"/>
      <c r="L536" s="18"/>
      <c r="M536" s="17"/>
      <c r="N536" s="17"/>
      <c r="O536" s="17"/>
      <c r="P536" s="17"/>
      <c r="Q536" s="17"/>
      <c r="R536" s="17"/>
      <c r="S536" s="17"/>
      <c r="T536" s="17"/>
      <c r="U536" s="17"/>
      <c r="V536" s="17"/>
      <c r="W536" s="17"/>
      <c r="X536" s="17"/>
      <c r="Y536" s="17"/>
    </row>
    <row r="537" spans="1:25" x14ac:dyDescent="0.25">
      <c r="A537" s="127"/>
      <c r="B537" s="17"/>
      <c r="C537" s="17"/>
      <c r="D537" s="17"/>
      <c r="E537" s="17"/>
      <c r="F537" s="385"/>
      <c r="G537" s="385"/>
      <c r="H537" s="385"/>
      <c r="I537" s="385"/>
      <c r="J537" s="17"/>
      <c r="K537" s="17"/>
      <c r="L537" s="18"/>
      <c r="M537" s="17"/>
      <c r="N537" s="17"/>
      <c r="O537" s="17"/>
      <c r="P537" s="17"/>
      <c r="Q537" s="17"/>
      <c r="R537" s="17"/>
      <c r="S537" s="17"/>
      <c r="T537" s="17"/>
      <c r="U537" s="17"/>
      <c r="V537" s="17"/>
      <c r="W537" s="17"/>
      <c r="X537" s="17"/>
      <c r="Y537" s="17"/>
    </row>
    <row r="538" spans="1:25" x14ac:dyDescent="0.25">
      <c r="A538" s="127"/>
      <c r="B538" s="17"/>
      <c r="C538" s="17"/>
      <c r="D538" s="17"/>
      <c r="E538" s="17"/>
      <c r="F538" s="385"/>
      <c r="G538" s="385"/>
      <c r="H538" s="385"/>
      <c r="I538" s="385"/>
      <c r="J538" s="17"/>
      <c r="K538" s="17"/>
      <c r="L538" s="18"/>
      <c r="M538" s="17"/>
      <c r="N538" s="17"/>
      <c r="O538" s="17"/>
      <c r="P538" s="17"/>
      <c r="Q538" s="17"/>
      <c r="R538" s="17"/>
      <c r="S538" s="17"/>
      <c r="T538" s="17"/>
      <c r="U538" s="17"/>
      <c r="V538" s="17"/>
      <c r="W538" s="17"/>
      <c r="X538" s="17"/>
      <c r="Y538" s="17"/>
    </row>
    <row r="539" spans="1:25" x14ac:dyDescent="0.25">
      <c r="A539" s="127"/>
      <c r="B539" s="17"/>
      <c r="C539" s="17"/>
      <c r="D539" s="17"/>
      <c r="E539" s="17"/>
      <c r="F539" s="385"/>
      <c r="G539" s="385"/>
      <c r="H539" s="385"/>
      <c r="I539" s="385"/>
      <c r="J539" s="17"/>
      <c r="K539" s="17"/>
      <c r="L539" s="18"/>
      <c r="M539" s="17"/>
      <c r="N539" s="17"/>
      <c r="O539" s="17"/>
      <c r="P539" s="17"/>
      <c r="Q539" s="17"/>
      <c r="R539" s="17"/>
      <c r="S539" s="17"/>
      <c r="T539" s="17"/>
      <c r="U539" s="17"/>
      <c r="V539" s="17"/>
      <c r="W539" s="17"/>
      <c r="X539" s="17"/>
      <c r="Y539" s="17"/>
    </row>
    <row r="540" spans="1:25" x14ac:dyDescent="0.25">
      <c r="A540" s="127"/>
      <c r="B540" s="17"/>
      <c r="C540" s="17"/>
      <c r="D540" s="17"/>
      <c r="E540" s="17"/>
      <c r="F540" s="385"/>
      <c r="G540" s="385"/>
      <c r="H540" s="385"/>
      <c r="I540" s="385"/>
      <c r="J540" s="17"/>
      <c r="K540" s="17"/>
      <c r="L540" s="18"/>
      <c r="M540" s="17"/>
      <c r="N540" s="17"/>
      <c r="O540" s="17"/>
      <c r="P540" s="17"/>
      <c r="Q540" s="17"/>
      <c r="R540" s="17"/>
      <c r="S540" s="17"/>
      <c r="T540" s="17"/>
      <c r="U540" s="17"/>
      <c r="V540" s="17"/>
      <c r="W540" s="17"/>
      <c r="X540" s="17"/>
      <c r="Y540" s="17"/>
    </row>
    <row r="541" spans="1:25" x14ac:dyDescent="0.25">
      <c r="A541" s="127"/>
      <c r="B541" s="17"/>
      <c r="C541" s="17"/>
      <c r="D541" s="17"/>
      <c r="E541" s="17"/>
      <c r="F541" s="385"/>
      <c r="G541" s="385"/>
      <c r="H541" s="385"/>
      <c r="I541" s="385"/>
      <c r="J541" s="17"/>
      <c r="K541" s="17"/>
      <c r="L541" s="18"/>
      <c r="M541" s="17"/>
      <c r="N541" s="17"/>
      <c r="O541" s="17"/>
      <c r="P541" s="17"/>
      <c r="Q541" s="17"/>
      <c r="R541" s="17"/>
      <c r="S541" s="17"/>
      <c r="T541" s="17"/>
      <c r="U541" s="17"/>
      <c r="V541" s="17"/>
      <c r="W541" s="17"/>
      <c r="X541" s="17"/>
      <c r="Y541" s="17"/>
    </row>
    <row r="542" spans="1:25" x14ac:dyDescent="0.25">
      <c r="A542" s="127"/>
      <c r="B542" s="17"/>
      <c r="C542" s="17"/>
      <c r="D542" s="17"/>
      <c r="E542" s="17"/>
      <c r="F542" s="385"/>
      <c r="G542" s="385"/>
      <c r="H542" s="385"/>
      <c r="I542" s="385"/>
      <c r="J542" s="17"/>
      <c r="K542" s="17"/>
      <c r="L542" s="18"/>
      <c r="M542" s="17"/>
      <c r="N542" s="17"/>
      <c r="O542" s="17"/>
      <c r="P542" s="17"/>
      <c r="Q542" s="17"/>
      <c r="R542" s="17"/>
      <c r="S542" s="17"/>
      <c r="T542" s="17"/>
      <c r="U542" s="17"/>
      <c r="V542" s="17"/>
      <c r="W542" s="17"/>
      <c r="X542" s="17"/>
      <c r="Y542" s="17"/>
    </row>
    <row r="543" spans="1:25" x14ac:dyDescent="0.25">
      <c r="A543" s="127"/>
      <c r="B543" s="17"/>
      <c r="C543" s="17"/>
      <c r="D543" s="17"/>
      <c r="E543" s="17"/>
      <c r="F543" s="385"/>
      <c r="G543" s="385"/>
      <c r="H543" s="385"/>
      <c r="I543" s="385"/>
      <c r="J543" s="17"/>
      <c r="K543" s="17"/>
      <c r="L543" s="18"/>
      <c r="M543" s="17"/>
      <c r="N543" s="17"/>
      <c r="O543" s="17"/>
      <c r="P543" s="17"/>
      <c r="Q543" s="17"/>
      <c r="R543" s="17"/>
      <c r="S543" s="17"/>
      <c r="T543" s="17"/>
      <c r="U543" s="17"/>
      <c r="V543" s="17"/>
      <c r="W543" s="17"/>
      <c r="X543" s="17"/>
      <c r="Y543" s="17"/>
    </row>
    <row r="544" spans="1:25" x14ac:dyDescent="0.25">
      <c r="A544" s="127"/>
      <c r="B544" s="17"/>
      <c r="C544" s="17"/>
      <c r="D544" s="17"/>
      <c r="E544" s="17"/>
      <c r="F544" s="385"/>
      <c r="G544" s="385"/>
      <c r="H544" s="385"/>
      <c r="I544" s="385"/>
      <c r="J544" s="17"/>
      <c r="K544" s="17"/>
      <c r="L544" s="18"/>
      <c r="M544" s="17"/>
      <c r="N544" s="17"/>
      <c r="O544" s="17"/>
      <c r="P544" s="17"/>
      <c r="Q544" s="17"/>
      <c r="R544" s="17"/>
      <c r="S544" s="17"/>
      <c r="T544" s="17"/>
      <c r="U544" s="17"/>
      <c r="V544" s="17"/>
      <c r="W544" s="17"/>
      <c r="X544" s="17"/>
      <c r="Y544" s="17"/>
    </row>
    <row r="545" spans="1:25" x14ac:dyDescent="0.25">
      <c r="A545" s="127"/>
      <c r="B545" s="17"/>
      <c r="C545" s="17"/>
      <c r="D545" s="17"/>
      <c r="E545" s="17"/>
      <c r="F545" s="385"/>
      <c r="G545" s="385"/>
      <c r="H545" s="385"/>
      <c r="I545" s="385"/>
      <c r="J545" s="17"/>
      <c r="K545" s="17"/>
      <c r="L545" s="18"/>
      <c r="M545" s="17"/>
      <c r="N545" s="17"/>
      <c r="O545" s="17"/>
      <c r="P545" s="17"/>
      <c r="Q545" s="17"/>
      <c r="R545" s="17"/>
      <c r="S545" s="17"/>
      <c r="T545" s="17"/>
      <c r="U545" s="17"/>
      <c r="V545" s="17"/>
      <c r="W545" s="17"/>
      <c r="X545" s="17"/>
      <c r="Y545" s="17"/>
    </row>
    <row r="546" spans="1:25" x14ac:dyDescent="0.25">
      <c r="A546" s="127"/>
      <c r="B546" s="17"/>
      <c r="C546" s="17"/>
      <c r="D546" s="17"/>
      <c r="E546" s="17"/>
      <c r="F546" s="385"/>
      <c r="G546" s="385"/>
      <c r="H546" s="385"/>
      <c r="I546" s="385"/>
      <c r="J546" s="17"/>
      <c r="K546" s="17"/>
      <c r="L546" s="18"/>
      <c r="M546" s="17"/>
      <c r="N546" s="17"/>
      <c r="O546" s="17"/>
      <c r="P546" s="17"/>
      <c r="Q546" s="17"/>
      <c r="R546" s="17"/>
      <c r="S546" s="17"/>
      <c r="T546" s="17"/>
      <c r="U546" s="17"/>
      <c r="V546" s="17"/>
      <c r="W546" s="17"/>
      <c r="X546" s="17"/>
      <c r="Y546" s="17"/>
    </row>
    <row r="547" spans="1:25" x14ac:dyDescent="0.25">
      <c r="A547" s="127"/>
      <c r="B547" s="17"/>
      <c r="C547" s="17"/>
      <c r="D547" s="17"/>
      <c r="E547" s="17"/>
      <c r="F547" s="385"/>
      <c r="G547" s="385"/>
      <c r="H547" s="385"/>
      <c r="I547" s="385"/>
      <c r="J547" s="17"/>
      <c r="K547" s="17"/>
      <c r="L547" s="18"/>
      <c r="M547" s="17"/>
      <c r="N547" s="17"/>
      <c r="O547" s="17"/>
      <c r="P547" s="17"/>
      <c r="Q547" s="17"/>
      <c r="R547" s="17"/>
      <c r="S547" s="17"/>
      <c r="T547" s="17"/>
      <c r="U547" s="17"/>
      <c r="V547" s="17"/>
      <c r="W547" s="17"/>
      <c r="X547" s="17"/>
      <c r="Y547" s="17"/>
    </row>
    <row r="548" spans="1:25" x14ac:dyDescent="0.25">
      <c r="A548" s="127"/>
      <c r="B548" s="17"/>
      <c r="C548" s="17"/>
      <c r="D548" s="17"/>
      <c r="E548" s="17"/>
      <c r="F548" s="385"/>
      <c r="G548" s="385"/>
      <c r="H548" s="385"/>
      <c r="I548" s="385"/>
      <c r="J548" s="17"/>
      <c r="K548" s="17"/>
      <c r="L548" s="18"/>
      <c r="M548" s="17"/>
      <c r="N548" s="17"/>
      <c r="O548" s="17"/>
      <c r="P548" s="17"/>
      <c r="Q548" s="17"/>
      <c r="R548" s="17"/>
      <c r="S548" s="17"/>
      <c r="T548" s="17"/>
      <c r="U548" s="17"/>
      <c r="V548" s="17"/>
      <c r="W548" s="17"/>
      <c r="X548" s="17"/>
      <c r="Y548" s="17"/>
    </row>
    <row r="549" spans="1:25" x14ac:dyDescent="0.25">
      <c r="A549" s="127"/>
      <c r="B549" s="17"/>
      <c r="C549" s="17"/>
      <c r="D549" s="17"/>
      <c r="E549" s="17"/>
      <c r="F549" s="385"/>
      <c r="G549" s="385"/>
      <c r="H549" s="385"/>
      <c r="I549" s="385"/>
      <c r="J549" s="17"/>
      <c r="K549" s="17"/>
      <c r="L549" s="18"/>
      <c r="M549" s="17"/>
      <c r="N549" s="17"/>
      <c r="O549" s="17"/>
      <c r="P549" s="17"/>
      <c r="Q549" s="17"/>
      <c r="R549" s="17"/>
      <c r="S549" s="17"/>
      <c r="T549" s="17"/>
      <c r="U549" s="17"/>
      <c r="V549" s="17"/>
      <c r="W549" s="17"/>
      <c r="X549" s="17"/>
      <c r="Y549" s="17"/>
    </row>
    <row r="550" spans="1:25" x14ac:dyDescent="0.25">
      <c r="A550" s="127"/>
      <c r="B550" s="17"/>
      <c r="C550" s="17"/>
      <c r="D550" s="17"/>
      <c r="E550" s="17"/>
      <c r="F550" s="385"/>
      <c r="G550" s="385"/>
      <c r="H550" s="385"/>
      <c r="I550" s="385"/>
      <c r="J550" s="17"/>
      <c r="K550" s="17"/>
      <c r="L550" s="18"/>
      <c r="M550" s="17"/>
      <c r="N550" s="17"/>
      <c r="O550" s="17"/>
      <c r="P550" s="17"/>
      <c r="Q550" s="17"/>
      <c r="R550" s="17"/>
      <c r="S550" s="17"/>
      <c r="T550" s="17"/>
      <c r="U550" s="17"/>
      <c r="V550" s="17"/>
      <c r="W550" s="17"/>
      <c r="X550" s="17"/>
      <c r="Y550" s="17"/>
    </row>
    <row r="551" spans="1:25" x14ac:dyDescent="0.25">
      <c r="A551" s="127"/>
      <c r="B551" s="17"/>
      <c r="C551" s="17"/>
      <c r="D551" s="17"/>
      <c r="E551" s="17"/>
      <c r="F551" s="385"/>
      <c r="G551" s="385"/>
      <c r="H551" s="385"/>
      <c r="I551" s="385"/>
      <c r="J551" s="17"/>
      <c r="K551" s="17"/>
      <c r="L551" s="18"/>
      <c r="M551" s="17"/>
      <c r="N551" s="17"/>
      <c r="O551" s="17"/>
      <c r="P551" s="17"/>
      <c r="Q551" s="17"/>
      <c r="R551" s="17"/>
      <c r="S551" s="17"/>
      <c r="T551" s="17"/>
      <c r="U551" s="17"/>
      <c r="V551" s="17"/>
      <c r="W551" s="17"/>
      <c r="X551" s="17"/>
      <c r="Y551" s="17"/>
    </row>
    <row r="552" spans="1:25" x14ac:dyDescent="0.25">
      <c r="A552" s="127"/>
      <c r="B552" s="17"/>
      <c r="C552" s="17"/>
      <c r="D552" s="17"/>
      <c r="E552" s="17"/>
      <c r="F552" s="385"/>
      <c r="G552" s="385"/>
      <c r="H552" s="385"/>
      <c r="I552" s="385"/>
      <c r="J552" s="17"/>
      <c r="K552" s="17"/>
      <c r="L552" s="18"/>
      <c r="M552" s="17"/>
      <c r="N552" s="17"/>
      <c r="O552" s="17"/>
      <c r="P552" s="17"/>
      <c r="Q552" s="17"/>
      <c r="R552" s="17"/>
      <c r="S552" s="17"/>
      <c r="T552" s="17"/>
      <c r="U552" s="17"/>
      <c r="V552" s="17"/>
      <c r="W552" s="17"/>
      <c r="X552" s="17"/>
      <c r="Y552" s="17"/>
    </row>
    <row r="553" spans="1:25" x14ac:dyDescent="0.25">
      <c r="A553" s="127"/>
      <c r="B553" s="17"/>
      <c r="C553" s="17"/>
      <c r="D553" s="17"/>
      <c r="E553" s="17"/>
      <c r="F553" s="385"/>
      <c r="G553" s="385"/>
      <c r="H553" s="385"/>
      <c r="I553" s="385"/>
      <c r="J553" s="17"/>
      <c r="K553" s="17"/>
      <c r="L553" s="18"/>
      <c r="M553" s="17"/>
      <c r="N553" s="17"/>
      <c r="O553" s="17"/>
      <c r="P553" s="17"/>
      <c r="Q553" s="17"/>
      <c r="R553" s="17"/>
      <c r="S553" s="17"/>
      <c r="T553" s="17"/>
      <c r="U553" s="17"/>
      <c r="V553" s="17"/>
      <c r="W553" s="17"/>
      <c r="X553" s="17"/>
      <c r="Y553" s="17"/>
    </row>
    <row r="554" spans="1:25" x14ac:dyDescent="0.25">
      <c r="A554" s="127"/>
      <c r="B554" s="17"/>
      <c r="C554" s="17"/>
      <c r="D554" s="17"/>
      <c r="E554" s="17"/>
      <c r="F554" s="385"/>
      <c r="G554" s="385"/>
      <c r="H554" s="385"/>
      <c r="I554" s="385"/>
      <c r="J554" s="17"/>
      <c r="K554" s="17"/>
      <c r="L554" s="18"/>
      <c r="M554" s="17"/>
      <c r="N554" s="17"/>
      <c r="O554" s="17"/>
      <c r="P554" s="17"/>
      <c r="Q554" s="17"/>
      <c r="R554" s="17"/>
      <c r="S554" s="17"/>
      <c r="T554" s="17"/>
      <c r="U554" s="17"/>
      <c r="V554" s="17"/>
      <c r="W554" s="17"/>
      <c r="X554" s="17"/>
      <c r="Y554" s="17"/>
    </row>
    <row r="555" spans="1:25" x14ac:dyDescent="0.25">
      <c r="A555" s="127"/>
      <c r="B555" s="17"/>
      <c r="C555" s="17"/>
      <c r="D555" s="17"/>
      <c r="E555" s="17"/>
      <c r="F555" s="385"/>
      <c r="G555" s="385"/>
      <c r="H555" s="385"/>
      <c r="I555" s="385"/>
      <c r="J555" s="17"/>
      <c r="K555" s="17"/>
      <c r="L555" s="18"/>
      <c r="M555" s="17"/>
      <c r="N555" s="17"/>
      <c r="O555" s="17"/>
      <c r="P555" s="17"/>
      <c r="Q555" s="17"/>
      <c r="R555" s="17"/>
      <c r="S555" s="17"/>
      <c r="T555" s="17"/>
      <c r="U555" s="17"/>
      <c r="V555" s="17"/>
      <c r="W555" s="17"/>
      <c r="X555" s="17"/>
      <c r="Y555" s="17"/>
    </row>
    <row r="556" spans="1:25" x14ac:dyDescent="0.25">
      <c r="A556" s="127"/>
      <c r="B556" s="17"/>
      <c r="C556" s="17"/>
      <c r="D556" s="17"/>
      <c r="E556" s="17"/>
      <c r="F556" s="385"/>
      <c r="G556" s="385"/>
      <c r="H556" s="385"/>
      <c r="I556" s="385"/>
      <c r="J556" s="17"/>
      <c r="K556" s="17"/>
      <c r="L556" s="18"/>
      <c r="M556" s="17"/>
      <c r="N556" s="17"/>
      <c r="O556" s="17"/>
      <c r="P556" s="17"/>
      <c r="Q556" s="17"/>
      <c r="R556" s="17"/>
      <c r="S556" s="17"/>
      <c r="T556" s="17"/>
      <c r="U556" s="17"/>
      <c r="V556" s="17"/>
      <c r="W556" s="17"/>
      <c r="X556" s="17"/>
      <c r="Y556" s="17"/>
    </row>
    <row r="557" spans="1:25" x14ac:dyDescent="0.25">
      <c r="A557" s="127"/>
      <c r="B557" s="17"/>
      <c r="C557" s="17"/>
      <c r="D557" s="17"/>
      <c r="E557" s="17"/>
      <c r="F557" s="385"/>
      <c r="G557" s="385"/>
      <c r="H557" s="385"/>
      <c r="I557" s="385"/>
      <c r="J557" s="17"/>
      <c r="K557" s="17"/>
      <c r="L557" s="18"/>
      <c r="M557" s="17"/>
      <c r="N557" s="17"/>
      <c r="O557" s="17"/>
      <c r="P557" s="17"/>
      <c r="Q557" s="17"/>
      <c r="R557" s="17"/>
      <c r="S557" s="17"/>
      <c r="T557" s="17"/>
      <c r="U557" s="17"/>
      <c r="V557" s="17"/>
      <c r="W557" s="17"/>
      <c r="X557" s="17"/>
      <c r="Y557" s="17"/>
    </row>
    <row r="558" spans="1:25" x14ac:dyDescent="0.25">
      <c r="A558" s="127"/>
      <c r="B558" s="17"/>
      <c r="C558" s="17"/>
      <c r="D558" s="17"/>
      <c r="E558" s="17"/>
      <c r="F558" s="385"/>
      <c r="G558" s="385"/>
      <c r="H558" s="385"/>
      <c r="I558" s="385"/>
      <c r="J558" s="17"/>
      <c r="K558" s="17"/>
      <c r="L558" s="18"/>
      <c r="M558" s="17"/>
      <c r="N558" s="17"/>
      <c r="O558" s="17"/>
      <c r="P558" s="17"/>
      <c r="Q558" s="17"/>
      <c r="R558" s="17"/>
      <c r="S558" s="17"/>
      <c r="T558" s="17"/>
      <c r="U558" s="17"/>
      <c r="V558" s="17"/>
      <c r="W558" s="17"/>
      <c r="X558" s="17"/>
      <c r="Y558" s="17"/>
    </row>
    <row r="559" spans="1:25" x14ac:dyDescent="0.25">
      <c r="A559" s="127"/>
      <c r="B559" s="17"/>
      <c r="C559" s="17"/>
      <c r="D559" s="17"/>
      <c r="E559" s="17"/>
      <c r="F559" s="385"/>
      <c r="G559" s="385"/>
      <c r="H559" s="385"/>
      <c r="I559" s="385"/>
      <c r="J559" s="17"/>
      <c r="K559" s="17"/>
      <c r="L559" s="18"/>
      <c r="M559" s="17"/>
      <c r="N559" s="17"/>
      <c r="O559" s="17"/>
      <c r="P559" s="17"/>
      <c r="Q559" s="17"/>
      <c r="R559" s="17"/>
      <c r="S559" s="17"/>
      <c r="T559" s="17"/>
      <c r="U559" s="17"/>
      <c r="V559" s="17"/>
      <c r="W559" s="17"/>
      <c r="X559" s="17"/>
      <c r="Y559" s="17"/>
    </row>
    <row r="560" spans="1:25" x14ac:dyDescent="0.25">
      <c r="A560" s="127"/>
      <c r="B560" s="17"/>
      <c r="C560" s="17"/>
      <c r="D560" s="17"/>
      <c r="E560" s="17"/>
      <c r="F560" s="385"/>
      <c r="G560" s="385"/>
      <c r="H560" s="385"/>
      <c r="I560" s="385"/>
      <c r="J560" s="17"/>
      <c r="K560" s="17"/>
      <c r="L560" s="18"/>
      <c r="M560" s="17"/>
      <c r="N560" s="17"/>
      <c r="O560" s="17"/>
      <c r="P560" s="17"/>
      <c r="Q560" s="17"/>
      <c r="R560" s="17"/>
      <c r="S560" s="17"/>
      <c r="T560" s="17"/>
      <c r="U560" s="17"/>
      <c r="V560" s="17"/>
      <c r="W560" s="17"/>
      <c r="X560" s="17"/>
      <c r="Y560" s="17"/>
    </row>
    <row r="561" spans="1:25" x14ac:dyDescent="0.25">
      <c r="A561" s="127"/>
      <c r="B561" s="17"/>
      <c r="C561" s="17"/>
      <c r="D561" s="17"/>
      <c r="E561" s="17"/>
      <c r="F561" s="385"/>
      <c r="G561" s="385"/>
      <c r="H561" s="385"/>
      <c r="I561" s="385"/>
      <c r="J561" s="17"/>
      <c r="K561" s="17"/>
      <c r="L561" s="18"/>
      <c r="M561" s="17"/>
      <c r="N561" s="17"/>
      <c r="O561" s="17"/>
      <c r="P561" s="17"/>
      <c r="Q561" s="17"/>
      <c r="R561" s="17"/>
      <c r="S561" s="17"/>
      <c r="T561" s="17"/>
      <c r="U561" s="17"/>
      <c r="V561" s="17"/>
      <c r="W561" s="17"/>
      <c r="X561" s="17"/>
      <c r="Y561" s="17"/>
    </row>
    <row r="562" spans="1:25" x14ac:dyDescent="0.25">
      <c r="A562" s="127"/>
      <c r="B562" s="17"/>
      <c r="C562" s="17"/>
      <c r="D562" s="17"/>
      <c r="E562" s="17"/>
      <c r="F562" s="385"/>
      <c r="G562" s="385"/>
      <c r="H562" s="385"/>
      <c r="I562" s="385"/>
      <c r="J562" s="17"/>
      <c r="K562" s="17"/>
      <c r="L562" s="18"/>
      <c r="M562" s="17"/>
      <c r="N562" s="17"/>
      <c r="O562" s="17"/>
      <c r="P562" s="17"/>
      <c r="Q562" s="17"/>
      <c r="R562" s="17"/>
      <c r="S562" s="17"/>
      <c r="T562" s="17"/>
      <c r="U562" s="17"/>
      <c r="V562" s="17"/>
      <c r="W562" s="17"/>
      <c r="X562" s="17"/>
      <c r="Y562" s="17"/>
    </row>
    <row r="563" spans="1:25" x14ac:dyDescent="0.25">
      <c r="A563" s="127"/>
      <c r="B563" s="17"/>
      <c r="C563" s="17"/>
      <c r="D563" s="17"/>
      <c r="E563" s="17"/>
      <c r="F563" s="385"/>
      <c r="G563" s="385"/>
      <c r="H563" s="385"/>
      <c r="I563" s="385"/>
      <c r="J563" s="17"/>
      <c r="K563" s="17"/>
      <c r="L563" s="18"/>
      <c r="M563" s="17"/>
      <c r="N563" s="17"/>
      <c r="O563" s="17"/>
      <c r="P563" s="17"/>
      <c r="Q563" s="17"/>
      <c r="R563" s="17"/>
      <c r="S563" s="17"/>
      <c r="T563" s="17"/>
      <c r="U563" s="17"/>
      <c r="V563" s="17"/>
      <c r="W563" s="17"/>
      <c r="X563" s="17"/>
      <c r="Y563" s="17"/>
    </row>
    <row r="564" spans="1:25" x14ac:dyDescent="0.25">
      <c r="A564" s="127"/>
      <c r="B564" s="17"/>
      <c r="C564" s="17"/>
      <c r="D564" s="17"/>
      <c r="E564" s="17"/>
      <c r="F564" s="385"/>
      <c r="G564" s="385"/>
      <c r="H564" s="385"/>
      <c r="I564" s="385"/>
      <c r="J564" s="17"/>
      <c r="K564" s="17"/>
      <c r="L564" s="18"/>
      <c r="M564" s="17"/>
      <c r="N564" s="17"/>
      <c r="O564" s="17"/>
      <c r="P564" s="17"/>
      <c r="Q564" s="17"/>
      <c r="R564" s="17"/>
      <c r="S564" s="17"/>
      <c r="T564" s="17"/>
      <c r="U564" s="17"/>
      <c r="V564" s="17"/>
      <c r="W564" s="17"/>
      <c r="X564" s="17"/>
      <c r="Y564" s="17"/>
    </row>
    <row r="565" spans="1:25" x14ac:dyDescent="0.25">
      <c r="A565" s="127"/>
      <c r="B565" s="17"/>
      <c r="C565" s="17"/>
      <c r="D565" s="17"/>
      <c r="E565" s="17"/>
      <c r="F565" s="385"/>
      <c r="G565" s="385"/>
      <c r="H565" s="385"/>
      <c r="I565" s="385"/>
      <c r="J565" s="17"/>
      <c r="K565" s="17"/>
      <c r="L565" s="18"/>
      <c r="M565" s="17"/>
      <c r="N565" s="17"/>
      <c r="O565" s="17"/>
      <c r="P565" s="17"/>
      <c r="Q565" s="17"/>
      <c r="R565" s="17"/>
      <c r="S565" s="17"/>
      <c r="T565" s="17"/>
      <c r="U565" s="17"/>
      <c r="V565" s="17"/>
      <c r="W565" s="17"/>
      <c r="X565" s="17"/>
      <c r="Y565" s="17"/>
    </row>
    <row r="566" spans="1:25" x14ac:dyDescent="0.25">
      <c r="A566" s="127"/>
      <c r="B566" s="17"/>
      <c r="C566" s="17"/>
      <c r="D566" s="17"/>
      <c r="E566" s="17"/>
      <c r="F566" s="385"/>
      <c r="G566" s="385"/>
      <c r="H566" s="385"/>
      <c r="I566" s="385"/>
      <c r="J566" s="17"/>
      <c r="K566" s="17"/>
      <c r="L566" s="18"/>
      <c r="M566" s="17"/>
      <c r="N566" s="17"/>
      <c r="O566" s="17"/>
      <c r="P566" s="17"/>
      <c r="Q566" s="17"/>
      <c r="R566" s="17"/>
      <c r="S566" s="17"/>
      <c r="T566" s="17"/>
      <c r="U566" s="17"/>
      <c r="V566" s="17"/>
      <c r="W566" s="17"/>
      <c r="X566" s="17"/>
      <c r="Y566" s="17"/>
    </row>
    <row r="567" spans="1:25" x14ac:dyDescent="0.25">
      <c r="A567" s="127"/>
      <c r="B567" s="17"/>
      <c r="C567" s="17"/>
      <c r="D567" s="17"/>
      <c r="E567" s="17"/>
      <c r="F567" s="385"/>
      <c r="G567" s="385"/>
      <c r="H567" s="385"/>
      <c r="I567" s="385"/>
      <c r="J567" s="17"/>
      <c r="K567" s="17"/>
      <c r="L567" s="18"/>
      <c r="M567" s="17"/>
      <c r="N567" s="17"/>
      <c r="O567" s="17"/>
      <c r="P567" s="17"/>
      <c r="Q567" s="17"/>
      <c r="R567" s="17"/>
      <c r="S567" s="17"/>
      <c r="T567" s="17"/>
      <c r="U567" s="17"/>
      <c r="V567" s="17"/>
      <c r="W567" s="17"/>
      <c r="X567" s="17"/>
      <c r="Y567" s="17"/>
    </row>
    <row r="568" spans="1:25" x14ac:dyDescent="0.25">
      <c r="A568" s="127"/>
      <c r="B568" s="17"/>
      <c r="C568" s="17"/>
      <c r="D568" s="17"/>
      <c r="E568" s="17"/>
      <c r="F568" s="385"/>
      <c r="G568" s="385"/>
      <c r="H568" s="385"/>
      <c r="I568" s="385"/>
      <c r="J568" s="17"/>
      <c r="K568" s="17"/>
      <c r="L568" s="18"/>
      <c r="M568" s="17"/>
      <c r="N568" s="17"/>
      <c r="O568" s="17"/>
      <c r="P568" s="17"/>
      <c r="Q568" s="17"/>
      <c r="R568" s="17"/>
      <c r="S568" s="17"/>
      <c r="T568" s="17"/>
      <c r="U568" s="17"/>
      <c r="V568" s="17"/>
      <c r="W568" s="17"/>
      <c r="X568" s="17"/>
      <c r="Y568" s="17"/>
    </row>
    <row r="569" spans="1:25" x14ac:dyDescent="0.25">
      <c r="A569" s="127"/>
      <c r="B569" s="17"/>
      <c r="C569" s="17"/>
      <c r="D569" s="17"/>
      <c r="E569" s="17"/>
      <c r="F569" s="385"/>
      <c r="G569" s="385"/>
      <c r="H569" s="385"/>
      <c r="I569" s="385"/>
      <c r="J569" s="17"/>
      <c r="K569" s="17"/>
      <c r="L569" s="18"/>
      <c r="M569" s="17"/>
      <c r="N569" s="17"/>
      <c r="O569" s="17"/>
      <c r="P569" s="17"/>
      <c r="Q569" s="17"/>
      <c r="R569" s="17"/>
      <c r="S569" s="17"/>
      <c r="T569" s="17"/>
      <c r="U569" s="17"/>
      <c r="V569" s="17"/>
      <c r="W569" s="17"/>
      <c r="X569" s="17"/>
      <c r="Y569" s="17"/>
    </row>
    <row r="570" spans="1:25" x14ac:dyDescent="0.25">
      <c r="A570" s="127"/>
      <c r="B570" s="17"/>
      <c r="C570" s="17"/>
      <c r="D570" s="17"/>
      <c r="E570" s="17"/>
      <c r="F570" s="385"/>
      <c r="G570" s="385"/>
      <c r="H570" s="385"/>
      <c r="I570" s="385"/>
      <c r="J570" s="17"/>
      <c r="K570" s="17"/>
      <c r="L570" s="18"/>
      <c r="M570" s="17"/>
      <c r="N570" s="17"/>
      <c r="O570" s="17"/>
      <c r="P570" s="17"/>
      <c r="Q570" s="17"/>
      <c r="R570" s="17"/>
      <c r="S570" s="17"/>
      <c r="T570" s="17"/>
      <c r="U570" s="17"/>
      <c r="V570" s="17"/>
      <c r="W570" s="17"/>
      <c r="X570" s="17"/>
      <c r="Y570" s="17"/>
    </row>
    <row r="571" spans="1:25" x14ac:dyDescent="0.25">
      <c r="A571" s="127"/>
      <c r="B571" s="17"/>
      <c r="C571" s="17"/>
      <c r="D571" s="17"/>
      <c r="E571" s="17"/>
      <c r="F571" s="385"/>
      <c r="G571" s="385"/>
      <c r="H571" s="385"/>
      <c r="I571" s="385"/>
      <c r="J571" s="17"/>
      <c r="K571" s="17"/>
      <c r="L571" s="18"/>
      <c r="M571" s="17"/>
      <c r="N571" s="17"/>
      <c r="O571" s="17"/>
      <c r="P571" s="17"/>
      <c r="Q571" s="17"/>
      <c r="R571" s="17"/>
      <c r="S571" s="17"/>
      <c r="T571" s="17"/>
      <c r="U571" s="17"/>
      <c r="V571" s="17"/>
      <c r="W571" s="17"/>
      <c r="X571" s="17"/>
      <c r="Y571" s="17"/>
    </row>
    <row r="572" spans="1:25" x14ac:dyDescent="0.25">
      <c r="A572" s="127"/>
      <c r="B572" s="17"/>
      <c r="C572" s="17"/>
      <c r="D572" s="17"/>
      <c r="E572" s="17"/>
      <c r="F572" s="385"/>
      <c r="G572" s="385"/>
      <c r="H572" s="385"/>
      <c r="I572" s="385"/>
      <c r="J572" s="17"/>
      <c r="K572" s="17"/>
      <c r="L572" s="18"/>
      <c r="M572" s="17"/>
      <c r="N572" s="17"/>
      <c r="O572" s="17"/>
      <c r="P572" s="17"/>
      <c r="Q572" s="17"/>
      <c r="R572" s="17"/>
      <c r="S572" s="17"/>
      <c r="T572" s="17"/>
      <c r="U572" s="17"/>
      <c r="V572" s="17"/>
      <c r="W572" s="17"/>
      <c r="X572" s="17"/>
      <c r="Y572" s="17"/>
    </row>
    <row r="573" spans="1:25" x14ac:dyDescent="0.25">
      <c r="A573" s="127"/>
      <c r="B573" s="17"/>
      <c r="C573" s="17"/>
      <c r="D573" s="17"/>
      <c r="E573" s="17"/>
      <c r="F573" s="385"/>
      <c r="G573" s="385"/>
      <c r="H573" s="385"/>
      <c r="I573" s="385"/>
      <c r="J573" s="17"/>
      <c r="K573" s="17"/>
      <c r="L573" s="18"/>
      <c r="M573" s="17"/>
      <c r="N573" s="17"/>
      <c r="O573" s="17"/>
      <c r="P573" s="17"/>
      <c r="Q573" s="17"/>
      <c r="R573" s="17"/>
      <c r="S573" s="17"/>
      <c r="T573" s="17"/>
      <c r="U573" s="17"/>
      <c r="V573" s="17"/>
      <c r="W573" s="17"/>
      <c r="X573" s="17"/>
      <c r="Y573" s="17"/>
    </row>
    <row r="574" spans="1:25" x14ac:dyDescent="0.25">
      <c r="A574" s="127"/>
      <c r="B574" s="17"/>
      <c r="C574" s="17"/>
      <c r="D574" s="17"/>
      <c r="E574" s="17"/>
      <c r="F574" s="385"/>
      <c r="G574" s="385"/>
      <c r="H574" s="385"/>
      <c r="I574" s="385"/>
      <c r="J574" s="17"/>
      <c r="K574" s="17"/>
      <c r="L574" s="18"/>
      <c r="M574" s="17"/>
      <c r="N574" s="17"/>
      <c r="O574" s="17"/>
      <c r="P574" s="17"/>
      <c r="Q574" s="17"/>
      <c r="R574" s="17"/>
      <c r="S574" s="17"/>
      <c r="T574" s="17"/>
      <c r="U574" s="17"/>
      <c r="V574" s="17"/>
      <c r="W574" s="17"/>
      <c r="X574" s="17"/>
      <c r="Y574" s="17"/>
    </row>
    <row r="575" spans="1:25" x14ac:dyDescent="0.25">
      <c r="A575" s="127"/>
      <c r="B575" s="17"/>
      <c r="C575" s="17"/>
      <c r="D575" s="17"/>
      <c r="E575" s="17"/>
      <c r="F575" s="385"/>
      <c r="G575" s="385"/>
      <c r="H575" s="385"/>
      <c r="I575" s="385"/>
      <c r="J575" s="17"/>
      <c r="K575" s="17"/>
      <c r="L575" s="18"/>
      <c r="M575" s="17"/>
      <c r="N575" s="17"/>
      <c r="O575" s="17"/>
      <c r="P575" s="17"/>
      <c r="Q575" s="17"/>
      <c r="R575" s="17"/>
      <c r="S575" s="17"/>
      <c r="T575" s="17"/>
      <c r="U575" s="17"/>
      <c r="V575" s="17"/>
      <c r="W575" s="17"/>
      <c r="X575" s="17"/>
      <c r="Y575" s="17"/>
    </row>
    <row r="576" spans="1:25" x14ac:dyDescent="0.25">
      <c r="A576" s="127"/>
      <c r="B576" s="17"/>
      <c r="C576" s="17"/>
      <c r="D576" s="17"/>
      <c r="E576" s="17"/>
      <c r="F576" s="385"/>
      <c r="G576" s="385"/>
      <c r="H576" s="385"/>
      <c r="I576" s="385"/>
      <c r="J576" s="17"/>
      <c r="K576" s="17"/>
      <c r="L576" s="18"/>
      <c r="M576" s="17"/>
      <c r="N576" s="17"/>
      <c r="O576" s="17"/>
      <c r="P576" s="17"/>
      <c r="Q576" s="17"/>
      <c r="R576" s="17"/>
      <c r="S576" s="17"/>
      <c r="T576" s="17"/>
      <c r="U576" s="17"/>
      <c r="V576" s="17"/>
      <c r="W576" s="17"/>
      <c r="X576" s="17"/>
      <c r="Y576" s="17"/>
    </row>
    <row r="577" spans="1:25" x14ac:dyDescent="0.25">
      <c r="A577" s="127"/>
      <c r="B577" s="17"/>
      <c r="C577" s="17"/>
      <c r="D577" s="17"/>
      <c r="E577" s="17"/>
      <c r="F577" s="385"/>
      <c r="G577" s="385"/>
      <c r="H577" s="385"/>
      <c r="I577" s="385"/>
      <c r="J577" s="17"/>
      <c r="K577" s="17"/>
      <c r="L577" s="18"/>
      <c r="M577" s="17"/>
      <c r="N577" s="17"/>
      <c r="O577" s="17"/>
      <c r="P577" s="17"/>
      <c r="Q577" s="17"/>
      <c r="R577" s="17"/>
      <c r="S577" s="17"/>
      <c r="T577" s="17"/>
      <c r="U577" s="17"/>
      <c r="V577" s="17"/>
      <c r="W577" s="17"/>
      <c r="X577" s="17"/>
      <c r="Y577" s="17"/>
    </row>
    <row r="578" spans="1:25" x14ac:dyDescent="0.25">
      <c r="A578" s="127"/>
      <c r="B578" s="17"/>
      <c r="C578" s="17"/>
      <c r="D578" s="17"/>
      <c r="E578" s="17"/>
      <c r="F578" s="385"/>
      <c r="G578" s="385"/>
      <c r="H578" s="385"/>
      <c r="I578" s="385"/>
      <c r="J578" s="17"/>
      <c r="K578" s="17"/>
      <c r="L578" s="18"/>
      <c r="M578" s="17"/>
      <c r="N578" s="17"/>
      <c r="O578" s="17"/>
      <c r="P578" s="17"/>
      <c r="Q578" s="17"/>
      <c r="R578" s="17"/>
      <c r="S578" s="17"/>
      <c r="T578" s="17"/>
      <c r="U578" s="17"/>
      <c r="V578" s="17"/>
      <c r="W578" s="17"/>
      <c r="X578" s="17"/>
      <c r="Y578" s="17"/>
    </row>
    <row r="579" spans="1:25" x14ac:dyDescent="0.25">
      <c r="A579" s="127"/>
      <c r="B579" s="17"/>
      <c r="C579" s="17"/>
      <c r="D579" s="17"/>
      <c r="E579" s="17"/>
      <c r="F579" s="385"/>
      <c r="G579" s="385"/>
      <c r="H579" s="385"/>
      <c r="I579" s="385"/>
      <c r="J579" s="17"/>
      <c r="K579" s="17"/>
      <c r="L579" s="18"/>
      <c r="M579" s="17"/>
      <c r="N579" s="17"/>
      <c r="O579" s="17"/>
      <c r="P579" s="17"/>
      <c r="Q579" s="17"/>
      <c r="R579" s="17"/>
      <c r="S579" s="17"/>
      <c r="T579" s="17"/>
      <c r="U579" s="17"/>
      <c r="V579" s="17"/>
      <c r="W579" s="17"/>
      <c r="X579" s="17"/>
      <c r="Y579" s="17"/>
    </row>
    <row r="580" spans="1:25" x14ac:dyDescent="0.25">
      <c r="A580" s="127"/>
      <c r="B580" s="17"/>
      <c r="C580" s="17"/>
      <c r="D580" s="17"/>
      <c r="E580" s="17"/>
      <c r="F580" s="385"/>
      <c r="G580" s="385"/>
      <c r="H580" s="385"/>
      <c r="I580" s="385"/>
      <c r="J580" s="17"/>
      <c r="K580" s="17"/>
      <c r="L580" s="18"/>
      <c r="M580" s="17"/>
      <c r="N580" s="17"/>
      <c r="O580" s="17"/>
      <c r="P580" s="17"/>
      <c r="Q580" s="17"/>
      <c r="R580" s="17"/>
      <c r="S580" s="17"/>
      <c r="T580" s="17"/>
      <c r="U580" s="17"/>
      <c r="V580" s="17"/>
      <c r="W580" s="17"/>
      <c r="X580" s="17"/>
      <c r="Y580" s="17"/>
    </row>
    <row r="581" spans="1:25" x14ac:dyDescent="0.25">
      <c r="A581" s="127"/>
      <c r="B581" s="17"/>
      <c r="C581" s="17"/>
      <c r="D581" s="17"/>
      <c r="E581" s="17"/>
      <c r="F581" s="385"/>
      <c r="G581" s="385"/>
      <c r="H581" s="385"/>
      <c r="I581" s="385"/>
      <c r="J581" s="17"/>
      <c r="K581" s="17"/>
      <c r="L581" s="18"/>
      <c r="M581" s="17"/>
      <c r="N581" s="17"/>
      <c r="O581" s="17"/>
      <c r="P581" s="17"/>
      <c r="Q581" s="17"/>
      <c r="R581" s="17"/>
      <c r="S581" s="17"/>
      <c r="T581" s="17"/>
      <c r="U581" s="17"/>
      <c r="V581" s="17"/>
      <c r="W581" s="17"/>
      <c r="X581" s="17"/>
      <c r="Y581" s="17"/>
    </row>
    <row r="582" spans="1:25" x14ac:dyDescent="0.25">
      <c r="A582" s="127"/>
      <c r="B582" s="17"/>
      <c r="C582" s="17"/>
      <c r="D582" s="17"/>
      <c r="E582" s="17"/>
      <c r="F582" s="385"/>
      <c r="G582" s="385"/>
      <c r="H582" s="385"/>
      <c r="I582" s="385"/>
      <c r="J582" s="17"/>
      <c r="K582" s="17"/>
      <c r="L582" s="18"/>
      <c r="M582" s="17"/>
      <c r="N582" s="17"/>
      <c r="O582" s="17"/>
      <c r="P582" s="17"/>
      <c r="Q582" s="17"/>
      <c r="R582" s="17"/>
      <c r="S582" s="17"/>
      <c r="T582" s="17"/>
      <c r="U582" s="17"/>
      <c r="V582" s="17"/>
      <c r="W582" s="17"/>
      <c r="X582" s="17"/>
      <c r="Y582" s="17"/>
    </row>
    <row r="583" spans="1:25" x14ac:dyDescent="0.25">
      <c r="A583" s="127"/>
      <c r="B583" s="17"/>
      <c r="C583" s="17"/>
      <c r="D583" s="17"/>
      <c r="E583" s="17"/>
      <c r="F583" s="385"/>
      <c r="G583" s="385"/>
      <c r="H583" s="385"/>
      <c r="I583" s="385"/>
      <c r="J583" s="17"/>
      <c r="K583" s="17"/>
      <c r="L583" s="18"/>
      <c r="M583" s="17"/>
      <c r="N583" s="17"/>
      <c r="O583" s="17"/>
      <c r="P583" s="17"/>
      <c r="Q583" s="17"/>
      <c r="R583" s="17"/>
      <c r="S583" s="17"/>
      <c r="T583" s="17"/>
      <c r="U583" s="17"/>
      <c r="V583" s="17"/>
      <c r="W583" s="17"/>
      <c r="X583" s="17"/>
      <c r="Y583" s="17"/>
    </row>
    <row r="584" spans="1:25" x14ac:dyDescent="0.25">
      <c r="A584" s="127"/>
      <c r="B584" s="17"/>
      <c r="C584" s="17"/>
      <c r="D584" s="17"/>
      <c r="E584" s="17"/>
      <c r="F584" s="385"/>
      <c r="G584" s="385"/>
      <c r="H584" s="385"/>
      <c r="I584" s="385"/>
      <c r="J584" s="17"/>
      <c r="K584" s="17"/>
      <c r="L584" s="18"/>
      <c r="M584" s="17"/>
      <c r="N584" s="17"/>
      <c r="O584" s="17"/>
      <c r="P584" s="17"/>
      <c r="Q584" s="17"/>
      <c r="R584" s="17"/>
      <c r="S584" s="17"/>
      <c r="T584" s="17"/>
      <c r="U584" s="17"/>
      <c r="V584" s="17"/>
      <c r="W584" s="17"/>
      <c r="X584" s="17"/>
      <c r="Y584" s="17"/>
    </row>
    <row r="585" spans="1:25" x14ac:dyDescent="0.25">
      <c r="A585" s="127"/>
      <c r="B585" s="17"/>
      <c r="C585" s="17"/>
      <c r="D585" s="17"/>
      <c r="E585" s="17"/>
      <c r="F585" s="385"/>
      <c r="G585" s="385"/>
      <c r="H585" s="385"/>
      <c r="I585" s="385"/>
      <c r="J585" s="17"/>
      <c r="K585" s="17"/>
      <c r="L585" s="18"/>
      <c r="M585" s="17"/>
      <c r="N585" s="17"/>
      <c r="O585" s="17"/>
      <c r="P585" s="17"/>
      <c r="Q585" s="17"/>
      <c r="R585" s="17"/>
      <c r="S585" s="17"/>
      <c r="T585" s="17"/>
      <c r="U585" s="17"/>
      <c r="V585" s="17"/>
      <c r="W585" s="17"/>
      <c r="X585" s="17"/>
      <c r="Y585" s="17"/>
    </row>
    <row r="586" spans="1:25" x14ac:dyDescent="0.25">
      <c r="A586" s="127"/>
      <c r="B586" s="17"/>
      <c r="C586" s="17"/>
      <c r="D586" s="17"/>
      <c r="E586" s="17"/>
      <c r="F586" s="385"/>
      <c r="G586" s="385"/>
      <c r="H586" s="385"/>
      <c r="I586" s="385"/>
      <c r="J586" s="17"/>
      <c r="K586" s="17"/>
      <c r="L586" s="18"/>
      <c r="M586" s="17"/>
      <c r="N586" s="17"/>
      <c r="O586" s="17"/>
      <c r="P586" s="17"/>
      <c r="Q586" s="17"/>
      <c r="R586" s="17"/>
      <c r="S586" s="17"/>
      <c r="T586" s="17"/>
      <c r="U586" s="17"/>
      <c r="V586" s="17"/>
      <c r="W586" s="17"/>
      <c r="X586" s="17"/>
      <c r="Y586" s="17"/>
    </row>
    <row r="587" spans="1:25" x14ac:dyDescent="0.25">
      <c r="A587" s="127"/>
      <c r="B587" s="17"/>
      <c r="C587" s="17"/>
      <c r="D587" s="17"/>
      <c r="E587" s="17"/>
      <c r="F587" s="385"/>
      <c r="G587" s="385"/>
      <c r="H587" s="385"/>
      <c r="I587" s="385"/>
      <c r="J587" s="17"/>
      <c r="K587" s="17"/>
      <c r="L587" s="18"/>
      <c r="M587" s="17"/>
      <c r="N587" s="17"/>
      <c r="O587" s="17"/>
      <c r="P587" s="17"/>
      <c r="Q587" s="17"/>
      <c r="R587" s="17"/>
      <c r="S587" s="17"/>
      <c r="T587" s="17"/>
      <c r="U587" s="17"/>
      <c r="V587" s="17"/>
      <c r="W587" s="17"/>
      <c r="X587" s="17"/>
      <c r="Y587" s="17"/>
    </row>
    <row r="588" spans="1:25" x14ac:dyDescent="0.25">
      <c r="A588" s="127"/>
      <c r="B588" s="17"/>
      <c r="C588" s="17"/>
      <c r="D588" s="17"/>
      <c r="E588" s="17"/>
      <c r="F588" s="385"/>
      <c r="G588" s="385"/>
      <c r="H588" s="385"/>
      <c r="I588" s="385"/>
      <c r="J588" s="17"/>
      <c r="K588" s="17"/>
      <c r="L588" s="18"/>
      <c r="M588" s="17"/>
      <c r="N588" s="17"/>
      <c r="O588" s="17"/>
      <c r="P588" s="17"/>
      <c r="Q588" s="17"/>
      <c r="R588" s="17"/>
      <c r="S588" s="17"/>
      <c r="T588" s="17"/>
      <c r="U588" s="17"/>
      <c r="V588" s="17"/>
      <c r="W588" s="17"/>
      <c r="X588" s="17"/>
      <c r="Y588" s="17"/>
    </row>
    <row r="589" spans="1:25" x14ac:dyDescent="0.25">
      <c r="A589" s="127"/>
      <c r="B589" s="17"/>
      <c r="C589" s="17"/>
      <c r="D589" s="17"/>
      <c r="E589" s="17"/>
      <c r="F589" s="385"/>
      <c r="G589" s="385"/>
      <c r="H589" s="385"/>
      <c r="I589" s="385"/>
      <c r="J589" s="17"/>
      <c r="K589" s="17"/>
      <c r="L589" s="18"/>
      <c r="M589" s="17"/>
      <c r="N589" s="17"/>
      <c r="O589" s="17"/>
      <c r="P589" s="17"/>
      <c r="Q589" s="17"/>
      <c r="R589" s="17"/>
      <c r="S589" s="17"/>
      <c r="T589" s="17"/>
      <c r="U589" s="17"/>
      <c r="V589" s="17"/>
      <c r="W589" s="17"/>
      <c r="X589" s="17"/>
      <c r="Y589" s="17"/>
    </row>
    <row r="590" spans="1:25" x14ac:dyDescent="0.25">
      <c r="A590" s="127"/>
      <c r="B590" s="17"/>
      <c r="C590" s="17"/>
      <c r="D590" s="17"/>
      <c r="E590" s="17"/>
      <c r="F590" s="385"/>
      <c r="G590" s="385"/>
      <c r="H590" s="385"/>
      <c r="I590" s="385"/>
      <c r="J590" s="17"/>
      <c r="K590" s="17"/>
      <c r="L590" s="18"/>
      <c r="M590" s="17"/>
      <c r="N590" s="17"/>
      <c r="O590" s="17"/>
      <c r="P590" s="17"/>
      <c r="Q590" s="17"/>
      <c r="R590" s="17"/>
      <c r="S590" s="17"/>
      <c r="T590" s="17"/>
      <c r="U590" s="17"/>
      <c r="V590" s="17"/>
      <c r="W590" s="17"/>
      <c r="X590" s="17"/>
      <c r="Y590" s="17"/>
    </row>
    <row r="591" spans="1:25" x14ac:dyDescent="0.25">
      <c r="A591" s="127"/>
      <c r="B591" s="17"/>
      <c r="C591" s="17"/>
      <c r="D591" s="17"/>
      <c r="E591" s="17"/>
      <c r="F591" s="385"/>
      <c r="G591" s="385"/>
      <c r="H591" s="385"/>
      <c r="I591" s="385"/>
      <c r="J591" s="17"/>
      <c r="K591" s="17"/>
      <c r="L591" s="18"/>
      <c r="M591" s="17"/>
      <c r="N591" s="17"/>
      <c r="O591" s="17"/>
      <c r="P591" s="17"/>
      <c r="Q591" s="17"/>
      <c r="R591" s="17"/>
      <c r="S591" s="17"/>
      <c r="T591" s="17"/>
      <c r="U591" s="17"/>
      <c r="V591" s="17"/>
      <c r="W591" s="17"/>
      <c r="X591" s="17"/>
      <c r="Y591" s="17"/>
    </row>
    <row r="592" spans="1:25" x14ac:dyDescent="0.25">
      <c r="A592" s="127"/>
      <c r="B592" s="17"/>
      <c r="C592" s="17"/>
      <c r="D592" s="17"/>
      <c r="E592" s="17"/>
      <c r="F592" s="385"/>
      <c r="G592" s="385"/>
      <c r="H592" s="385"/>
      <c r="I592" s="385"/>
      <c r="J592" s="17"/>
      <c r="K592" s="17"/>
      <c r="L592" s="18"/>
      <c r="M592" s="17"/>
      <c r="N592" s="17"/>
      <c r="O592" s="17"/>
      <c r="P592" s="17"/>
      <c r="Q592" s="17"/>
      <c r="R592" s="17"/>
      <c r="S592" s="17"/>
      <c r="T592" s="17"/>
      <c r="U592" s="17"/>
      <c r="V592" s="17"/>
      <c r="W592" s="17"/>
      <c r="X592" s="17"/>
      <c r="Y592" s="17"/>
    </row>
    <row r="593" spans="1:25" x14ac:dyDescent="0.25">
      <c r="A593" s="127"/>
      <c r="B593" s="17"/>
      <c r="C593" s="17"/>
      <c r="D593" s="17"/>
      <c r="E593" s="17"/>
      <c r="F593" s="385"/>
      <c r="G593" s="385"/>
      <c r="H593" s="385"/>
      <c r="I593" s="385"/>
      <c r="J593" s="17"/>
      <c r="K593" s="17"/>
      <c r="L593" s="18"/>
      <c r="M593" s="17"/>
      <c r="N593" s="17"/>
      <c r="O593" s="17"/>
      <c r="P593" s="17"/>
      <c r="Q593" s="17"/>
      <c r="R593" s="17"/>
      <c r="S593" s="17"/>
      <c r="T593" s="17"/>
      <c r="U593" s="17"/>
      <c r="V593" s="17"/>
      <c r="W593" s="17"/>
      <c r="X593" s="17"/>
      <c r="Y593" s="17"/>
    </row>
    <row r="594" spans="1:25" x14ac:dyDescent="0.25">
      <c r="A594" s="127"/>
      <c r="B594" s="17"/>
      <c r="C594" s="17"/>
      <c r="D594" s="17"/>
      <c r="E594" s="17"/>
      <c r="F594" s="385"/>
      <c r="G594" s="385"/>
      <c r="H594" s="385"/>
      <c r="I594" s="385"/>
      <c r="J594" s="17"/>
      <c r="K594" s="17"/>
      <c r="L594" s="18"/>
      <c r="M594" s="17"/>
      <c r="N594" s="17"/>
      <c r="O594" s="17"/>
      <c r="P594" s="17"/>
      <c r="Q594" s="17"/>
      <c r="R594" s="17"/>
      <c r="S594" s="17"/>
      <c r="T594" s="17"/>
      <c r="U594" s="17"/>
      <c r="V594" s="17"/>
      <c r="W594" s="17"/>
      <c r="X594" s="17"/>
      <c r="Y594" s="17"/>
    </row>
    <row r="595" spans="1:25" x14ac:dyDescent="0.25">
      <c r="A595" s="127"/>
      <c r="B595" s="17"/>
      <c r="C595" s="17"/>
      <c r="D595" s="17"/>
      <c r="E595" s="17"/>
      <c r="F595" s="385"/>
      <c r="G595" s="385"/>
      <c r="H595" s="385"/>
      <c r="I595" s="385"/>
      <c r="J595" s="17"/>
      <c r="K595" s="17"/>
      <c r="L595" s="18"/>
      <c r="M595" s="17"/>
      <c r="N595" s="17"/>
      <c r="O595" s="17"/>
      <c r="P595" s="17"/>
      <c r="Q595" s="17"/>
      <c r="R595" s="17"/>
      <c r="S595" s="17"/>
      <c r="T595" s="17"/>
      <c r="U595" s="17"/>
      <c r="V595" s="17"/>
      <c r="W595" s="17"/>
      <c r="X595" s="17"/>
      <c r="Y595" s="17"/>
    </row>
    <row r="596" spans="1:25" x14ac:dyDescent="0.25">
      <c r="A596" s="127"/>
      <c r="B596" s="17"/>
      <c r="C596" s="17"/>
      <c r="D596" s="17"/>
      <c r="E596" s="17"/>
      <c r="F596" s="385"/>
      <c r="G596" s="385"/>
      <c r="H596" s="385"/>
      <c r="I596" s="385"/>
      <c r="J596" s="17"/>
      <c r="K596" s="17"/>
      <c r="L596" s="18"/>
      <c r="M596" s="17"/>
      <c r="N596" s="17"/>
      <c r="O596" s="17"/>
      <c r="P596" s="17"/>
      <c r="Q596" s="17"/>
      <c r="R596" s="17"/>
      <c r="S596" s="17"/>
      <c r="T596" s="17"/>
      <c r="U596" s="17"/>
      <c r="V596" s="17"/>
      <c r="W596" s="17"/>
      <c r="X596" s="17"/>
      <c r="Y596" s="17"/>
    </row>
    <row r="597" spans="1:25" x14ac:dyDescent="0.25">
      <c r="A597" s="127"/>
      <c r="B597" s="17"/>
      <c r="C597" s="17"/>
      <c r="D597" s="17"/>
      <c r="E597" s="17"/>
      <c r="F597" s="385"/>
      <c r="G597" s="385"/>
      <c r="H597" s="385"/>
      <c r="I597" s="385"/>
      <c r="J597" s="17"/>
      <c r="K597" s="17"/>
      <c r="L597" s="18"/>
      <c r="M597" s="17"/>
      <c r="N597" s="17"/>
      <c r="O597" s="17"/>
      <c r="P597" s="17"/>
      <c r="Q597" s="17"/>
      <c r="R597" s="17"/>
      <c r="S597" s="17"/>
      <c r="T597" s="17"/>
      <c r="U597" s="17"/>
      <c r="V597" s="17"/>
      <c r="W597" s="17"/>
      <c r="X597" s="17"/>
      <c r="Y597" s="17"/>
    </row>
    <row r="598" spans="1:25" x14ac:dyDescent="0.25">
      <c r="A598" s="127"/>
      <c r="B598" s="17"/>
      <c r="C598" s="17"/>
      <c r="D598" s="17"/>
      <c r="E598" s="17"/>
      <c r="F598" s="385"/>
      <c r="G598" s="385"/>
      <c r="H598" s="385"/>
      <c r="I598" s="385"/>
      <c r="J598" s="17"/>
      <c r="K598" s="17"/>
      <c r="L598" s="18"/>
      <c r="M598" s="17"/>
      <c r="N598" s="17"/>
      <c r="O598" s="17"/>
      <c r="P598" s="17"/>
      <c r="Q598" s="17"/>
      <c r="R598" s="17"/>
      <c r="S598" s="17"/>
      <c r="T598" s="17"/>
      <c r="U598" s="17"/>
      <c r="V598" s="17"/>
      <c r="W598" s="17"/>
      <c r="X598" s="17"/>
      <c r="Y598" s="17"/>
    </row>
    <row r="599" spans="1:25" x14ac:dyDescent="0.25">
      <c r="A599" s="127"/>
      <c r="B599" s="17"/>
      <c r="C599" s="17"/>
      <c r="D599" s="17"/>
      <c r="E599" s="17"/>
      <c r="F599" s="385"/>
      <c r="G599" s="385"/>
      <c r="H599" s="385"/>
      <c r="I599" s="385"/>
      <c r="J599" s="17"/>
      <c r="K599" s="17"/>
      <c r="L599" s="18"/>
      <c r="M599" s="17"/>
      <c r="N599" s="17"/>
      <c r="O599" s="17"/>
      <c r="P599" s="17"/>
      <c r="Q599" s="17"/>
      <c r="R599" s="17"/>
      <c r="S599" s="17"/>
      <c r="T599" s="17"/>
      <c r="U599" s="17"/>
      <c r="V599" s="17"/>
      <c r="W599" s="17"/>
      <c r="X599" s="17"/>
      <c r="Y599" s="17"/>
    </row>
    <row r="600" spans="1:25" x14ac:dyDescent="0.25">
      <c r="A600" s="127"/>
      <c r="B600" s="17"/>
      <c r="C600" s="17"/>
      <c r="D600" s="17"/>
      <c r="E600" s="17"/>
      <c r="F600" s="385"/>
      <c r="G600" s="385"/>
      <c r="H600" s="385"/>
      <c r="I600" s="385"/>
      <c r="J600" s="17"/>
      <c r="K600" s="17"/>
      <c r="L600" s="18"/>
      <c r="M600" s="17"/>
      <c r="N600" s="17"/>
      <c r="O600" s="17"/>
      <c r="P600" s="17"/>
      <c r="Q600" s="17"/>
      <c r="R600" s="17"/>
      <c r="S600" s="17"/>
      <c r="T600" s="17"/>
      <c r="U600" s="17"/>
      <c r="V600" s="17"/>
      <c r="W600" s="17"/>
      <c r="X600" s="17"/>
      <c r="Y600" s="17"/>
    </row>
    <row r="601" spans="1:25" x14ac:dyDescent="0.25">
      <c r="A601" s="127"/>
      <c r="B601" s="17"/>
      <c r="C601" s="17"/>
      <c r="D601" s="17"/>
      <c r="E601" s="17"/>
      <c r="F601" s="385"/>
      <c r="G601" s="385"/>
      <c r="H601" s="385"/>
      <c r="I601" s="385"/>
      <c r="J601" s="17"/>
      <c r="K601" s="17"/>
      <c r="L601" s="18"/>
      <c r="M601" s="17"/>
      <c r="N601" s="17"/>
      <c r="O601" s="17"/>
      <c r="P601" s="17"/>
      <c r="Q601" s="17"/>
      <c r="R601" s="17"/>
      <c r="S601" s="17"/>
      <c r="T601" s="17"/>
      <c r="U601" s="17"/>
      <c r="V601" s="17"/>
      <c r="W601" s="17"/>
      <c r="X601" s="17"/>
      <c r="Y601" s="17"/>
    </row>
    <row r="602" spans="1:25" x14ac:dyDescent="0.25">
      <c r="A602" s="127"/>
      <c r="B602" s="17"/>
      <c r="C602" s="17"/>
      <c r="D602" s="17"/>
      <c r="E602" s="17"/>
      <c r="F602" s="385"/>
      <c r="G602" s="385"/>
      <c r="H602" s="385"/>
      <c r="I602" s="385"/>
      <c r="J602" s="17"/>
      <c r="K602" s="17"/>
      <c r="L602" s="18"/>
      <c r="M602" s="17"/>
      <c r="N602" s="17"/>
      <c r="O602" s="17"/>
      <c r="P602" s="17"/>
      <c r="Q602" s="17"/>
      <c r="R602" s="17"/>
      <c r="S602" s="17"/>
      <c r="T602" s="17"/>
      <c r="U602" s="17"/>
      <c r="V602" s="17"/>
      <c r="W602" s="17"/>
      <c r="X602" s="17"/>
      <c r="Y602" s="17"/>
    </row>
    <row r="603" spans="1:25" x14ac:dyDescent="0.25">
      <c r="A603" s="127"/>
      <c r="B603" s="17"/>
      <c r="C603" s="17"/>
      <c r="D603" s="17"/>
      <c r="E603" s="17"/>
      <c r="F603" s="385"/>
      <c r="G603" s="385"/>
      <c r="H603" s="385"/>
      <c r="I603" s="385"/>
      <c r="J603" s="17"/>
      <c r="K603" s="17"/>
      <c r="L603" s="18"/>
      <c r="M603" s="17"/>
      <c r="N603" s="17"/>
      <c r="O603" s="17"/>
      <c r="P603" s="17"/>
      <c r="Q603" s="17"/>
      <c r="R603" s="17"/>
      <c r="S603" s="17"/>
      <c r="T603" s="17"/>
      <c r="U603" s="17"/>
      <c r="V603" s="17"/>
      <c r="W603" s="17"/>
      <c r="X603" s="17"/>
      <c r="Y603" s="17"/>
    </row>
    <row r="604" spans="1:25" x14ac:dyDescent="0.25">
      <c r="A604" s="127"/>
      <c r="B604" s="17"/>
      <c r="C604" s="17"/>
      <c r="D604" s="17"/>
      <c r="E604" s="17"/>
      <c r="F604" s="385"/>
      <c r="G604" s="385"/>
      <c r="H604" s="385"/>
      <c r="I604" s="385"/>
      <c r="J604" s="17"/>
      <c r="K604" s="17"/>
      <c r="L604" s="18"/>
      <c r="M604" s="17"/>
      <c r="N604" s="17"/>
      <c r="O604" s="17"/>
      <c r="P604" s="17"/>
      <c r="Q604" s="17"/>
      <c r="R604" s="17"/>
      <c r="S604" s="17"/>
      <c r="T604" s="17"/>
      <c r="U604" s="17"/>
      <c r="V604" s="17"/>
      <c r="W604" s="17"/>
      <c r="X604" s="17"/>
      <c r="Y604" s="17"/>
    </row>
    <row r="605" spans="1:25" x14ac:dyDescent="0.25">
      <c r="A605" s="127"/>
      <c r="B605" s="17"/>
      <c r="C605" s="17"/>
      <c r="D605" s="17"/>
      <c r="E605" s="17"/>
      <c r="F605" s="385"/>
      <c r="G605" s="385"/>
      <c r="H605" s="385"/>
      <c r="I605" s="385"/>
      <c r="J605" s="17"/>
      <c r="K605" s="17"/>
      <c r="L605" s="18"/>
      <c r="M605" s="17"/>
      <c r="N605" s="17"/>
      <c r="O605" s="17"/>
      <c r="P605" s="17"/>
      <c r="Q605" s="17"/>
      <c r="R605" s="17"/>
      <c r="S605" s="17"/>
      <c r="T605" s="17"/>
      <c r="U605" s="17"/>
      <c r="V605" s="17"/>
      <c r="W605" s="17"/>
      <c r="X605" s="17"/>
      <c r="Y605" s="17"/>
    </row>
    <row r="606" spans="1:25" x14ac:dyDescent="0.25">
      <c r="A606" s="127"/>
      <c r="B606" s="17"/>
      <c r="C606" s="17"/>
      <c r="D606" s="17"/>
      <c r="E606" s="17"/>
      <c r="F606" s="385"/>
      <c r="G606" s="385"/>
      <c r="H606" s="385"/>
      <c r="I606" s="385"/>
      <c r="J606" s="17"/>
      <c r="K606" s="17"/>
      <c r="L606" s="18"/>
      <c r="M606" s="17"/>
      <c r="N606" s="17"/>
      <c r="O606" s="17"/>
      <c r="P606" s="17"/>
      <c r="Q606" s="17"/>
      <c r="R606" s="17"/>
      <c r="S606" s="17"/>
      <c r="T606" s="17"/>
      <c r="U606" s="17"/>
      <c r="V606" s="17"/>
      <c r="W606" s="17"/>
      <c r="X606" s="17"/>
      <c r="Y606" s="17"/>
    </row>
    <row r="607" spans="1:25" x14ac:dyDescent="0.25">
      <c r="A607" s="127"/>
      <c r="B607" s="17"/>
      <c r="C607" s="17"/>
      <c r="D607" s="17"/>
      <c r="E607" s="17"/>
      <c r="F607" s="385"/>
      <c r="G607" s="385"/>
      <c r="H607" s="385"/>
      <c r="I607" s="385"/>
      <c r="J607" s="17"/>
      <c r="K607" s="17"/>
      <c r="L607" s="18"/>
      <c r="M607" s="17"/>
      <c r="N607" s="17"/>
      <c r="O607" s="17"/>
      <c r="P607" s="17"/>
      <c r="Q607" s="17"/>
      <c r="R607" s="17"/>
      <c r="S607" s="17"/>
      <c r="T607" s="17"/>
      <c r="U607" s="17"/>
      <c r="V607" s="17"/>
      <c r="W607" s="17"/>
      <c r="X607" s="17"/>
      <c r="Y607" s="17"/>
    </row>
    <row r="608" spans="1:25" x14ac:dyDescent="0.25">
      <c r="A608" s="127"/>
      <c r="B608" s="17"/>
      <c r="C608" s="17"/>
      <c r="D608" s="17"/>
      <c r="E608" s="17"/>
      <c r="F608" s="385"/>
      <c r="G608" s="385"/>
      <c r="H608" s="385"/>
      <c r="I608" s="385"/>
      <c r="J608" s="17"/>
      <c r="K608" s="17"/>
      <c r="L608" s="18"/>
      <c r="M608" s="17"/>
      <c r="N608" s="17"/>
      <c r="O608" s="17"/>
      <c r="P608" s="17"/>
      <c r="Q608" s="17"/>
      <c r="R608" s="17"/>
      <c r="S608" s="17"/>
      <c r="T608" s="17"/>
      <c r="U608" s="17"/>
      <c r="V608" s="17"/>
      <c r="W608" s="17"/>
      <c r="X608" s="17"/>
      <c r="Y608" s="17"/>
    </row>
    <row r="609" spans="1:25" x14ac:dyDescent="0.25">
      <c r="A609" s="127"/>
      <c r="B609" s="17"/>
      <c r="C609" s="17"/>
      <c r="D609" s="17"/>
      <c r="E609" s="17"/>
      <c r="F609" s="385"/>
      <c r="G609" s="385"/>
      <c r="H609" s="385"/>
      <c r="I609" s="385"/>
      <c r="J609" s="17"/>
      <c r="K609" s="17"/>
      <c r="L609" s="18"/>
      <c r="M609" s="17"/>
      <c r="N609" s="17"/>
      <c r="O609" s="17"/>
      <c r="P609" s="17"/>
      <c r="Q609" s="17"/>
      <c r="R609" s="17"/>
      <c r="S609" s="17"/>
      <c r="T609" s="17"/>
      <c r="U609" s="17"/>
      <c r="V609" s="17"/>
      <c r="W609" s="17"/>
      <c r="X609" s="17"/>
      <c r="Y609" s="17"/>
    </row>
    <row r="610" spans="1:25" x14ac:dyDescent="0.25">
      <c r="A610" s="127"/>
      <c r="B610" s="17"/>
      <c r="C610" s="17"/>
      <c r="D610" s="17"/>
      <c r="E610" s="17"/>
      <c r="F610" s="385"/>
      <c r="G610" s="385"/>
      <c r="H610" s="385"/>
      <c r="I610" s="385"/>
      <c r="J610" s="17"/>
      <c r="K610" s="17"/>
      <c r="L610" s="18"/>
      <c r="M610" s="17"/>
      <c r="N610" s="17"/>
      <c r="O610" s="17"/>
      <c r="P610" s="17"/>
      <c r="Q610" s="17"/>
      <c r="R610" s="17"/>
      <c r="S610" s="17"/>
      <c r="T610" s="17"/>
      <c r="U610" s="17"/>
      <c r="V610" s="17"/>
      <c r="W610" s="17"/>
      <c r="X610" s="17"/>
      <c r="Y610" s="17"/>
    </row>
    <row r="611" spans="1:25" x14ac:dyDescent="0.25">
      <c r="A611" s="127"/>
      <c r="B611" s="17"/>
      <c r="C611" s="17"/>
      <c r="D611" s="17"/>
      <c r="E611" s="17"/>
      <c r="F611" s="385"/>
      <c r="G611" s="385"/>
      <c r="H611" s="385"/>
      <c r="I611" s="385"/>
      <c r="J611" s="17"/>
      <c r="K611" s="17"/>
      <c r="L611" s="18"/>
      <c r="M611" s="17"/>
      <c r="N611" s="17"/>
      <c r="O611" s="17"/>
      <c r="P611" s="17"/>
      <c r="Q611" s="17"/>
      <c r="R611" s="17"/>
      <c r="S611" s="17"/>
      <c r="T611" s="17"/>
      <c r="U611" s="17"/>
      <c r="V611" s="17"/>
      <c r="W611" s="17"/>
      <c r="X611" s="17"/>
      <c r="Y611" s="17"/>
    </row>
    <row r="612" spans="1:25" x14ac:dyDescent="0.25">
      <c r="A612" s="127"/>
      <c r="B612" s="17"/>
      <c r="C612" s="17"/>
      <c r="D612" s="17"/>
      <c r="E612" s="17"/>
      <c r="F612" s="385"/>
      <c r="G612" s="385"/>
      <c r="H612" s="385"/>
      <c r="I612" s="385"/>
      <c r="J612" s="17"/>
      <c r="K612" s="17"/>
      <c r="L612" s="18"/>
      <c r="M612" s="17"/>
      <c r="N612" s="17"/>
      <c r="O612" s="17"/>
      <c r="P612" s="17"/>
      <c r="Q612" s="17"/>
      <c r="R612" s="17"/>
      <c r="S612" s="17"/>
      <c r="T612" s="17"/>
      <c r="U612" s="17"/>
      <c r="V612" s="17"/>
      <c r="W612" s="17"/>
      <c r="X612" s="17"/>
      <c r="Y612" s="17"/>
    </row>
    <row r="613" spans="1:25" x14ac:dyDescent="0.25">
      <c r="A613" s="127"/>
      <c r="B613" s="17"/>
      <c r="C613" s="17"/>
      <c r="D613" s="17"/>
      <c r="E613" s="17"/>
      <c r="F613" s="385"/>
      <c r="G613" s="385"/>
      <c r="H613" s="385"/>
      <c r="I613" s="385"/>
      <c r="J613" s="17"/>
      <c r="K613" s="17"/>
      <c r="L613" s="18"/>
      <c r="M613" s="17"/>
      <c r="N613" s="17"/>
      <c r="O613" s="17"/>
      <c r="P613" s="17"/>
      <c r="Q613" s="17"/>
      <c r="R613" s="17"/>
      <c r="S613" s="17"/>
      <c r="T613" s="17"/>
      <c r="U613" s="17"/>
      <c r="V613" s="17"/>
      <c r="W613" s="17"/>
      <c r="X613" s="17"/>
      <c r="Y613" s="17"/>
    </row>
    <row r="614" spans="1:25" x14ac:dyDescent="0.25">
      <c r="A614" s="127"/>
      <c r="B614" s="17"/>
      <c r="C614" s="17"/>
      <c r="D614" s="17"/>
      <c r="E614" s="17"/>
      <c r="F614" s="385"/>
      <c r="G614" s="385"/>
      <c r="H614" s="385"/>
      <c r="I614" s="385"/>
      <c r="J614" s="17"/>
      <c r="K614" s="17"/>
      <c r="L614" s="18"/>
      <c r="M614" s="17"/>
      <c r="N614" s="17"/>
      <c r="O614" s="17"/>
      <c r="P614" s="17"/>
      <c r="Q614" s="17"/>
      <c r="R614" s="17"/>
      <c r="S614" s="17"/>
      <c r="T614" s="17"/>
      <c r="U614" s="17"/>
      <c r="V614" s="17"/>
      <c r="W614" s="17"/>
      <c r="X614" s="17"/>
      <c r="Y614" s="17"/>
    </row>
    <row r="615" spans="1:25" x14ac:dyDescent="0.25">
      <c r="A615" s="127"/>
      <c r="B615" s="17"/>
      <c r="C615" s="17"/>
      <c r="D615" s="17"/>
      <c r="E615" s="17"/>
      <c r="F615" s="385"/>
      <c r="G615" s="385"/>
      <c r="H615" s="385"/>
      <c r="I615" s="385"/>
      <c r="J615" s="17"/>
      <c r="K615" s="17"/>
      <c r="L615" s="18"/>
      <c r="M615" s="17"/>
      <c r="N615" s="17"/>
      <c r="O615" s="17"/>
      <c r="P615" s="17"/>
      <c r="Q615" s="17"/>
      <c r="R615" s="17"/>
      <c r="S615" s="17"/>
      <c r="T615" s="17"/>
      <c r="U615" s="17"/>
      <c r="V615" s="17"/>
      <c r="W615" s="17"/>
      <c r="X615" s="17"/>
      <c r="Y615" s="17"/>
    </row>
    <row r="616" spans="1:25" x14ac:dyDescent="0.25">
      <c r="A616" s="127"/>
      <c r="B616" s="17"/>
      <c r="C616" s="17"/>
      <c r="D616" s="17"/>
      <c r="E616" s="17"/>
      <c r="F616" s="385"/>
      <c r="G616" s="385"/>
      <c r="H616" s="385"/>
      <c r="I616" s="385"/>
      <c r="J616" s="17"/>
      <c r="K616" s="17"/>
      <c r="L616" s="18"/>
      <c r="M616" s="17"/>
      <c r="N616" s="17"/>
      <c r="O616" s="17"/>
      <c r="P616" s="17"/>
      <c r="Q616" s="17"/>
      <c r="R616" s="17"/>
      <c r="S616" s="17"/>
      <c r="T616" s="17"/>
      <c r="U616" s="17"/>
      <c r="V616" s="17"/>
      <c r="W616" s="17"/>
      <c r="X616" s="17"/>
      <c r="Y616" s="17"/>
    </row>
    <row r="617" spans="1:25" x14ac:dyDescent="0.25">
      <c r="A617" s="127"/>
      <c r="B617" s="17"/>
      <c r="C617" s="17"/>
      <c r="D617" s="17"/>
      <c r="E617" s="17"/>
      <c r="F617" s="385"/>
      <c r="G617" s="385"/>
      <c r="H617" s="385"/>
      <c r="I617" s="385"/>
      <c r="J617" s="17"/>
      <c r="K617" s="17"/>
      <c r="L617" s="18"/>
      <c r="M617" s="17"/>
      <c r="N617" s="17"/>
      <c r="O617" s="17"/>
      <c r="P617" s="17"/>
      <c r="Q617" s="17"/>
      <c r="R617" s="17"/>
      <c r="S617" s="17"/>
      <c r="T617" s="17"/>
      <c r="U617" s="17"/>
      <c r="V617" s="17"/>
      <c r="W617" s="17"/>
      <c r="X617" s="17"/>
      <c r="Y617" s="17"/>
    </row>
    <row r="618" spans="1:25" x14ac:dyDescent="0.25">
      <c r="A618" s="127"/>
      <c r="B618" s="17"/>
      <c r="C618" s="17"/>
      <c r="D618" s="17"/>
      <c r="E618" s="17"/>
      <c r="F618" s="385"/>
      <c r="G618" s="385"/>
      <c r="H618" s="385"/>
      <c r="I618" s="385"/>
      <c r="J618" s="17"/>
      <c r="K618" s="17"/>
      <c r="L618" s="18"/>
      <c r="M618" s="17"/>
      <c r="N618" s="17"/>
      <c r="O618" s="17"/>
      <c r="P618" s="17"/>
      <c r="Q618" s="17"/>
      <c r="R618" s="17"/>
      <c r="S618" s="17"/>
      <c r="T618" s="17"/>
      <c r="U618" s="17"/>
      <c r="V618" s="17"/>
      <c r="W618" s="17"/>
      <c r="X618" s="17"/>
      <c r="Y618" s="17"/>
    </row>
    <row r="619" spans="1:25" x14ac:dyDescent="0.25">
      <c r="A619" s="127"/>
      <c r="B619" s="17"/>
      <c r="C619" s="17"/>
      <c r="D619" s="17"/>
      <c r="E619" s="17"/>
      <c r="F619" s="385"/>
      <c r="G619" s="385"/>
      <c r="H619" s="385"/>
      <c r="I619" s="385"/>
      <c r="J619" s="17"/>
      <c r="K619" s="17"/>
      <c r="L619" s="18"/>
      <c r="M619" s="17"/>
      <c r="N619" s="17"/>
      <c r="O619" s="17"/>
      <c r="P619" s="17"/>
      <c r="Q619" s="17"/>
      <c r="R619" s="17"/>
      <c r="S619" s="17"/>
      <c r="T619" s="17"/>
      <c r="U619" s="17"/>
      <c r="V619" s="17"/>
      <c r="W619" s="17"/>
      <c r="X619" s="17"/>
      <c r="Y619" s="17"/>
    </row>
    <row r="620" spans="1:25" x14ac:dyDescent="0.25">
      <c r="A620" s="127"/>
      <c r="B620" s="17"/>
      <c r="C620" s="17"/>
      <c r="D620" s="17"/>
      <c r="E620" s="17"/>
      <c r="F620" s="385"/>
      <c r="G620" s="385"/>
      <c r="H620" s="385"/>
      <c r="I620" s="385"/>
      <c r="J620" s="17"/>
      <c r="K620" s="17"/>
      <c r="L620" s="18"/>
      <c r="M620" s="17"/>
      <c r="N620" s="17"/>
      <c r="O620" s="17"/>
      <c r="P620" s="17"/>
      <c r="Q620" s="17"/>
      <c r="R620" s="17"/>
      <c r="S620" s="17"/>
      <c r="T620" s="17"/>
      <c r="U620" s="17"/>
      <c r="V620" s="17"/>
      <c r="W620" s="17"/>
      <c r="X620" s="17"/>
      <c r="Y620" s="17"/>
    </row>
    <row r="621" spans="1:25" x14ac:dyDescent="0.25">
      <c r="A621" s="127"/>
      <c r="B621" s="17"/>
      <c r="C621" s="17"/>
      <c r="D621" s="17"/>
      <c r="E621" s="17"/>
      <c r="F621" s="385"/>
      <c r="G621" s="385"/>
      <c r="H621" s="385"/>
      <c r="I621" s="385"/>
      <c r="J621" s="17"/>
      <c r="K621" s="17"/>
      <c r="L621" s="18"/>
      <c r="M621" s="17"/>
      <c r="N621" s="17"/>
      <c r="O621" s="17"/>
      <c r="P621" s="17"/>
      <c r="Q621" s="17"/>
      <c r="R621" s="17"/>
      <c r="S621" s="17"/>
      <c r="T621" s="17"/>
      <c r="U621" s="17"/>
      <c r="V621" s="17"/>
      <c r="W621" s="17"/>
      <c r="X621" s="17"/>
      <c r="Y621" s="17"/>
    </row>
    <row r="622" spans="1:25" x14ac:dyDescent="0.25">
      <c r="A622" s="127"/>
      <c r="B622" s="17"/>
      <c r="C622" s="17"/>
      <c r="D622" s="17"/>
      <c r="E622" s="17"/>
      <c r="F622" s="385"/>
      <c r="G622" s="385"/>
      <c r="H622" s="385"/>
      <c r="I622" s="385"/>
      <c r="J622" s="17"/>
      <c r="K622" s="17"/>
      <c r="L622" s="18"/>
      <c r="M622" s="17"/>
      <c r="N622" s="17"/>
      <c r="O622" s="17"/>
      <c r="P622" s="17"/>
      <c r="Q622" s="17"/>
      <c r="R622" s="17"/>
      <c r="S622" s="17"/>
      <c r="T622" s="17"/>
      <c r="U622" s="17"/>
      <c r="V622" s="17"/>
      <c r="W622" s="17"/>
      <c r="X622" s="17"/>
      <c r="Y622" s="17"/>
    </row>
    <row r="623" spans="1:25" x14ac:dyDescent="0.25">
      <c r="A623" s="127"/>
      <c r="B623" s="17"/>
      <c r="C623" s="17"/>
      <c r="D623" s="17"/>
      <c r="E623" s="17"/>
      <c r="F623" s="385"/>
      <c r="G623" s="385"/>
      <c r="H623" s="385"/>
      <c r="I623" s="385"/>
      <c r="J623" s="17"/>
      <c r="K623" s="17"/>
      <c r="L623" s="18"/>
      <c r="M623" s="17"/>
      <c r="N623" s="17"/>
      <c r="O623" s="17"/>
      <c r="P623" s="17"/>
      <c r="Q623" s="17"/>
      <c r="R623" s="17"/>
      <c r="S623" s="17"/>
      <c r="T623" s="17"/>
      <c r="U623" s="17"/>
      <c r="V623" s="17"/>
      <c r="W623" s="17"/>
      <c r="X623" s="17"/>
      <c r="Y623" s="17"/>
    </row>
    <row r="624" spans="1:25" x14ac:dyDescent="0.25">
      <c r="A624" s="127"/>
      <c r="B624" s="17"/>
      <c r="C624" s="17"/>
      <c r="D624" s="17"/>
      <c r="E624" s="17"/>
      <c r="F624" s="385"/>
      <c r="G624" s="385"/>
      <c r="H624" s="385"/>
      <c r="I624" s="385"/>
      <c r="J624" s="17"/>
      <c r="K624" s="17"/>
      <c r="L624" s="18"/>
      <c r="M624" s="17"/>
      <c r="N624" s="17"/>
      <c r="O624" s="17"/>
      <c r="P624" s="17"/>
      <c r="Q624" s="17"/>
      <c r="R624" s="17"/>
      <c r="S624" s="17"/>
      <c r="T624" s="17"/>
      <c r="U624" s="17"/>
      <c r="V624" s="17"/>
      <c r="W624" s="17"/>
      <c r="X624" s="17"/>
      <c r="Y624" s="17"/>
    </row>
    <row r="625" spans="1:25" x14ac:dyDescent="0.25">
      <c r="A625" s="127"/>
      <c r="B625" s="17"/>
      <c r="C625" s="17"/>
      <c r="D625" s="17"/>
      <c r="E625" s="17"/>
      <c r="F625" s="385"/>
      <c r="G625" s="385"/>
      <c r="H625" s="385"/>
      <c r="I625" s="385"/>
      <c r="J625" s="17"/>
      <c r="K625" s="17"/>
      <c r="L625" s="18"/>
      <c r="M625" s="17"/>
      <c r="N625" s="17"/>
      <c r="O625" s="17"/>
      <c r="P625" s="17"/>
      <c r="Q625" s="17"/>
      <c r="R625" s="17"/>
      <c r="S625" s="17"/>
      <c r="T625" s="17"/>
      <c r="U625" s="17"/>
      <c r="V625" s="17"/>
      <c r="W625" s="17"/>
      <c r="X625" s="17"/>
      <c r="Y625" s="17"/>
    </row>
    <row r="626" spans="1:25" x14ac:dyDescent="0.25">
      <c r="A626" s="127"/>
      <c r="B626" s="17"/>
      <c r="C626" s="17"/>
      <c r="D626" s="17"/>
      <c r="E626" s="17"/>
      <c r="F626" s="385"/>
      <c r="G626" s="385"/>
      <c r="H626" s="385"/>
      <c r="I626" s="385"/>
      <c r="J626" s="17"/>
      <c r="K626" s="17"/>
      <c r="L626" s="18"/>
      <c r="M626" s="17"/>
      <c r="N626" s="17"/>
      <c r="O626" s="17"/>
      <c r="P626" s="17"/>
      <c r="Q626" s="17"/>
      <c r="R626" s="17"/>
      <c r="S626" s="17"/>
      <c r="T626" s="17"/>
      <c r="U626" s="17"/>
      <c r="V626" s="17"/>
      <c r="W626" s="17"/>
      <c r="X626" s="17"/>
      <c r="Y626" s="17"/>
    </row>
    <row r="627" spans="1:25" x14ac:dyDescent="0.25">
      <c r="A627" s="127"/>
      <c r="B627" s="17"/>
      <c r="C627" s="17"/>
      <c r="D627" s="17"/>
      <c r="E627" s="17"/>
      <c r="F627" s="385"/>
      <c r="G627" s="385"/>
      <c r="H627" s="385"/>
      <c r="I627" s="385"/>
      <c r="J627" s="17"/>
      <c r="K627" s="17"/>
      <c r="L627" s="18"/>
      <c r="M627" s="17"/>
      <c r="N627" s="17"/>
      <c r="O627" s="17"/>
      <c r="P627" s="17"/>
      <c r="Q627" s="17"/>
      <c r="R627" s="17"/>
      <c r="S627" s="17"/>
      <c r="T627" s="17"/>
      <c r="U627" s="17"/>
      <c r="V627" s="17"/>
      <c r="W627" s="17"/>
      <c r="X627" s="17"/>
      <c r="Y627" s="17"/>
    </row>
    <row r="628" spans="1:25" x14ac:dyDescent="0.25">
      <c r="A628" s="127"/>
      <c r="B628" s="17"/>
      <c r="C628" s="17"/>
      <c r="D628" s="17"/>
      <c r="E628" s="17"/>
      <c r="F628" s="385"/>
      <c r="G628" s="385"/>
      <c r="H628" s="385"/>
      <c r="I628" s="385"/>
      <c r="J628" s="17"/>
      <c r="K628" s="17"/>
      <c r="L628" s="18"/>
      <c r="M628" s="17"/>
      <c r="N628" s="17"/>
      <c r="O628" s="17"/>
      <c r="P628" s="17"/>
      <c r="Q628" s="17"/>
      <c r="R628" s="17"/>
      <c r="S628" s="17"/>
      <c r="T628" s="17"/>
      <c r="U628" s="17"/>
      <c r="V628" s="17"/>
      <c r="W628" s="17"/>
      <c r="X628" s="17"/>
      <c r="Y628" s="17"/>
    </row>
    <row r="629" spans="1:25" x14ac:dyDescent="0.25">
      <c r="A629" s="127"/>
      <c r="B629" s="17"/>
      <c r="C629" s="17"/>
      <c r="D629" s="17"/>
      <c r="E629" s="17"/>
      <c r="F629" s="385"/>
      <c r="G629" s="385"/>
      <c r="H629" s="385"/>
      <c r="I629" s="385"/>
      <c r="J629" s="17"/>
      <c r="K629" s="17"/>
      <c r="L629" s="18"/>
      <c r="M629" s="17"/>
      <c r="N629" s="17"/>
      <c r="O629" s="17"/>
      <c r="P629" s="17"/>
      <c r="Q629" s="17"/>
      <c r="R629" s="17"/>
      <c r="S629" s="17"/>
      <c r="T629" s="17"/>
      <c r="U629" s="17"/>
      <c r="V629" s="17"/>
      <c r="W629" s="17"/>
      <c r="X629" s="17"/>
      <c r="Y629" s="17"/>
    </row>
    <row r="630" spans="1:25" x14ac:dyDescent="0.25">
      <c r="A630" s="127"/>
      <c r="B630" s="17"/>
      <c r="C630" s="17"/>
      <c r="D630" s="17"/>
      <c r="E630" s="17"/>
      <c r="F630" s="385"/>
      <c r="G630" s="385"/>
      <c r="H630" s="385"/>
      <c r="I630" s="385"/>
      <c r="J630" s="17"/>
      <c r="K630" s="17"/>
      <c r="L630" s="18"/>
      <c r="M630" s="17"/>
      <c r="N630" s="17"/>
      <c r="O630" s="17"/>
      <c r="P630" s="17"/>
      <c r="Q630" s="17"/>
      <c r="R630" s="17"/>
      <c r="S630" s="17"/>
      <c r="T630" s="17"/>
      <c r="U630" s="17"/>
      <c r="V630" s="17"/>
      <c r="W630" s="17"/>
      <c r="X630" s="17"/>
      <c r="Y630" s="17"/>
    </row>
    <row r="631" spans="1:25" x14ac:dyDescent="0.25">
      <c r="A631" s="127"/>
      <c r="B631" s="17"/>
      <c r="C631" s="17"/>
      <c r="D631" s="17"/>
      <c r="E631" s="17"/>
      <c r="F631" s="385"/>
      <c r="G631" s="385"/>
      <c r="H631" s="385"/>
      <c r="I631" s="385"/>
      <c r="J631" s="17"/>
      <c r="K631" s="17"/>
      <c r="L631" s="18"/>
      <c r="M631" s="17"/>
      <c r="N631" s="17"/>
      <c r="O631" s="17"/>
      <c r="P631" s="17"/>
      <c r="Q631" s="17"/>
      <c r="R631" s="17"/>
      <c r="S631" s="17"/>
      <c r="T631" s="17"/>
      <c r="U631" s="17"/>
      <c r="V631" s="17"/>
      <c r="W631" s="17"/>
      <c r="X631" s="17"/>
      <c r="Y631" s="17"/>
    </row>
    <row r="632" spans="1:25" x14ac:dyDescent="0.25">
      <c r="A632" s="127"/>
      <c r="B632" s="17"/>
      <c r="C632" s="17"/>
      <c r="D632" s="17"/>
      <c r="E632" s="17"/>
      <c r="F632" s="385"/>
      <c r="G632" s="385"/>
      <c r="H632" s="385"/>
      <c r="I632" s="385"/>
      <c r="J632" s="17"/>
      <c r="K632" s="17"/>
      <c r="L632" s="18"/>
      <c r="M632" s="17"/>
      <c r="N632" s="17"/>
      <c r="O632" s="17"/>
      <c r="P632" s="17"/>
      <c r="Q632" s="17"/>
      <c r="R632" s="17"/>
      <c r="S632" s="17"/>
      <c r="T632" s="17"/>
      <c r="U632" s="17"/>
      <c r="V632" s="17"/>
      <c r="W632" s="17"/>
      <c r="X632" s="17"/>
      <c r="Y632" s="17"/>
    </row>
    <row r="633" spans="1:25" x14ac:dyDescent="0.25">
      <c r="A633" s="127"/>
      <c r="B633" s="17"/>
      <c r="C633" s="17"/>
      <c r="D633" s="17"/>
      <c r="E633" s="17"/>
      <c r="F633" s="385"/>
      <c r="G633" s="385"/>
      <c r="H633" s="385"/>
      <c r="I633" s="385"/>
      <c r="J633" s="17"/>
      <c r="K633" s="17"/>
      <c r="L633" s="18"/>
      <c r="M633" s="17"/>
      <c r="N633" s="17"/>
      <c r="O633" s="17"/>
      <c r="P633" s="17"/>
      <c r="Q633" s="17"/>
      <c r="R633" s="17"/>
      <c r="S633" s="17"/>
      <c r="T633" s="17"/>
      <c r="U633" s="17"/>
      <c r="V633" s="17"/>
      <c r="W633" s="17"/>
      <c r="X633" s="17"/>
      <c r="Y633" s="17"/>
    </row>
    <row r="634" spans="1:25" x14ac:dyDescent="0.25">
      <c r="A634" s="127"/>
      <c r="B634" s="17"/>
      <c r="C634" s="17"/>
      <c r="D634" s="17"/>
      <c r="E634" s="17"/>
      <c r="F634" s="385"/>
      <c r="G634" s="385"/>
      <c r="H634" s="385"/>
      <c r="I634" s="385"/>
      <c r="J634" s="17"/>
      <c r="K634" s="17"/>
      <c r="L634" s="18"/>
      <c r="M634" s="17"/>
      <c r="N634" s="17"/>
      <c r="O634" s="17"/>
      <c r="P634" s="17"/>
      <c r="Q634" s="17"/>
      <c r="R634" s="17"/>
      <c r="S634" s="17"/>
      <c r="T634" s="17"/>
      <c r="U634" s="17"/>
      <c r="V634" s="17"/>
      <c r="W634" s="17"/>
      <c r="X634" s="17"/>
      <c r="Y634" s="17"/>
    </row>
    <row r="635" spans="1:25" x14ac:dyDescent="0.25">
      <c r="A635" s="127"/>
      <c r="B635" s="17"/>
      <c r="C635" s="17"/>
      <c r="D635" s="17"/>
      <c r="E635" s="17"/>
      <c r="F635" s="385"/>
      <c r="G635" s="385"/>
      <c r="H635" s="385"/>
      <c r="I635" s="385"/>
      <c r="J635" s="17"/>
      <c r="K635" s="17"/>
      <c r="L635" s="18"/>
      <c r="M635" s="17"/>
      <c r="N635" s="17"/>
      <c r="O635" s="17"/>
      <c r="P635" s="17"/>
      <c r="Q635" s="17"/>
      <c r="R635" s="17"/>
      <c r="S635" s="17"/>
      <c r="T635" s="17"/>
      <c r="U635" s="17"/>
      <c r="V635" s="17"/>
      <c r="W635" s="17"/>
      <c r="X635" s="17"/>
      <c r="Y635" s="17"/>
    </row>
    <row r="636" spans="1:25" x14ac:dyDescent="0.25">
      <c r="A636" s="127"/>
      <c r="B636" s="17"/>
      <c r="C636" s="17"/>
      <c r="D636" s="17"/>
      <c r="E636" s="17"/>
      <c r="F636" s="385"/>
      <c r="G636" s="385"/>
      <c r="H636" s="385"/>
      <c r="I636" s="385"/>
      <c r="J636" s="17"/>
      <c r="K636" s="17"/>
      <c r="L636" s="18"/>
      <c r="M636" s="17"/>
      <c r="N636" s="17"/>
      <c r="O636" s="17"/>
      <c r="P636" s="17"/>
      <c r="Q636" s="17"/>
      <c r="R636" s="17"/>
      <c r="S636" s="17"/>
      <c r="T636" s="17"/>
      <c r="U636" s="17"/>
      <c r="V636" s="17"/>
      <c r="W636" s="17"/>
      <c r="X636" s="17"/>
      <c r="Y636" s="17"/>
    </row>
    <row r="637" spans="1:25" x14ac:dyDescent="0.25">
      <c r="A637" s="127"/>
      <c r="B637" s="17"/>
      <c r="C637" s="17"/>
      <c r="D637" s="17"/>
      <c r="E637" s="17"/>
      <c r="F637" s="385"/>
      <c r="G637" s="385"/>
      <c r="H637" s="385"/>
      <c r="I637" s="385"/>
      <c r="J637" s="17"/>
      <c r="K637" s="17"/>
      <c r="L637" s="18"/>
      <c r="M637" s="17"/>
      <c r="N637" s="17"/>
      <c r="O637" s="17"/>
      <c r="P637" s="17"/>
      <c r="Q637" s="17"/>
      <c r="R637" s="17"/>
      <c r="S637" s="17"/>
      <c r="T637" s="17"/>
      <c r="U637" s="17"/>
      <c r="V637" s="17"/>
      <c r="W637" s="17"/>
      <c r="X637" s="17"/>
      <c r="Y637" s="17"/>
    </row>
    <row r="638" spans="1:25" x14ac:dyDescent="0.25">
      <c r="A638" s="127"/>
      <c r="B638" s="17"/>
      <c r="C638" s="17"/>
      <c r="D638" s="17"/>
      <c r="E638" s="17"/>
      <c r="F638" s="385"/>
      <c r="G638" s="385"/>
      <c r="H638" s="385"/>
      <c r="I638" s="385"/>
      <c r="J638" s="17"/>
      <c r="K638" s="17"/>
      <c r="L638" s="18"/>
      <c r="M638" s="17"/>
      <c r="N638" s="17"/>
      <c r="O638" s="17"/>
      <c r="P638" s="17"/>
      <c r="Q638" s="17"/>
      <c r="R638" s="17"/>
      <c r="S638" s="17"/>
      <c r="T638" s="17"/>
      <c r="U638" s="17"/>
      <c r="V638" s="17"/>
      <c r="W638" s="17"/>
      <c r="X638" s="17"/>
      <c r="Y638" s="17"/>
    </row>
    <row r="639" spans="1:25" x14ac:dyDescent="0.25">
      <c r="A639" s="127"/>
      <c r="B639" s="17"/>
      <c r="C639" s="17"/>
      <c r="D639" s="17"/>
      <c r="E639" s="17"/>
      <c r="F639" s="385"/>
      <c r="G639" s="385"/>
      <c r="H639" s="385"/>
      <c r="I639" s="385"/>
      <c r="J639" s="17"/>
      <c r="K639" s="17"/>
      <c r="L639" s="18"/>
      <c r="M639" s="17"/>
      <c r="N639" s="17"/>
      <c r="O639" s="17"/>
      <c r="P639" s="17"/>
      <c r="Q639" s="17"/>
      <c r="R639" s="17"/>
      <c r="S639" s="17"/>
      <c r="T639" s="17"/>
      <c r="U639" s="17"/>
      <c r="V639" s="17"/>
      <c r="W639" s="17"/>
      <c r="X639" s="17"/>
      <c r="Y639" s="17"/>
    </row>
    <row r="640" spans="1:25" x14ac:dyDescent="0.25">
      <c r="A640" s="127"/>
      <c r="B640" s="17"/>
      <c r="C640" s="17"/>
      <c r="D640" s="17"/>
      <c r="E640" s="17"/>
      <c r="F640" s="385"/>
      <c r="G640" s="385"/>
      <c r="H640" s="385"/>
      <c r="I640" s="385"/>
      <c r="J640" s="17"/>
      <c r="K640" s="17"/>
      <c r="L640" s="18"/>
      <c r="M640" s="17"/>
      <c r="N640" s="17"/>
      <c r="O640" s="17"/>
      <c r="P640" s="17"/>
      <c r="Q640" s="17"/>
      <c r="R640" s="17"/>
      <c r="S640" s="17"/>
      <c r="T640" s="17"/>
      <c r="U640" s="17"/>
      <c r="V640" s="17"/>
      <c r="W640" s="17"/>
      <c r="X640" s="17"/>
      <c r="Y640" s="17"/>
    </row>
    <row r="641" spans="1:25" x14ac:dyDescent="0.25">
      <c r="A641" s="127"/>
      <c r="B641" s="17"/>
      <c r="C641" s="17"/>
      <c r="D641" s="17"/>
      <c r="E641" s="17"/>
      <c r="F641" s="385"/>
      <c r="G641" s="385"/>
      <c r="H641" s="385"/>
      <c r="I641" s="385"/>
      <c r="J641" s="17"/>
      <c r="K641" s="17"/>
      <c r="L641" s="18"/>
      <c r="M641" s="17"/>
      <c r="N641" s="17"/>
      <c r="O641" s="17"/>
      <c r="P641" s="17"/>
      <c r="Q641" s="17"/>
      <c r="R641" s="17"/>
      <c r="S641" s="17"/>
      <c r="T641" s="17"/>
      <c r="U641" s="17"/>
      <c r="V641" s="17"/>
      <c r="W641" s="17"/>
      <c r="X641" s="17"/>
      <c r="Y641" s="17"/>
    </row>
    <row r="642" spans="1:25" x14ac:dyDescent="0.25">
      <c r="A642" s="127"/>
      <c r="B642" s="17"/>
      <c r="C642" s="17"/>
      <c r="D642" s="17"/>
      <c r="E642" s="17"/>
      <c r="F642" s="385"/>
      <c r="G642" s="385"/>
      <c r="H642" s="385"/>
      <c r="I642" s="385"/>
      <c r="J642" s="17"/>
      <c r="K642" s="17"/>
      <c r="L642" s="18"/>
      <c r="M642" s="17"/>
      <c r="N642" s="17"/>
      <c r="O642" s="17"/>
      <c r="P642" s="17"/>
      <c r="Q642" s="17"/>
      <c r="R642" s="17"/>
      <c r="S642" s="17"/>
      <c r="T642" s="17"/>
      <c r="U642" s="17"/>
      <c r="V642" s="17"/>
      <c r="W642" s="17"/>
      <c r="X642" s="17"/>
      <c r="Y642" s="17"/>
    </row>
    <row r="643" spans="1:25" x14ac:dyDescent="0.25">
      <c r="A643" s="127"/>
      <c r="B643" s="17"/>
      <c r="C643" s="17"/>
      <c r="D643" s="17"/>
      <c r="E643" s="17"/>
      <c r="F643" s="385"/>
      <c r="G643" s="385"/>
      <c r="H643" s="385"/>
      <c r="I643" s="385"/>
      <c r="J643" s="17"/>
      <c r="K643" s="17"/>
      <c r="L643" s="18"/>
      <c r="M643" s="17"/>
      <c r="N643" s="17"/>
      <c r="O643" s="17"/>
      <c r="P643" s="17"/>
      <c r="Q643" s="17"/>
      <c r="R643" s="17"/>
      <c r="S643" s="17"/>
      <c r="T643" s="17"/>
      <c r="U643" s="17"/>
      <c r="V643" s="17"/>
      <c r="W643" s="17"/>
      <c r="X643" s="17"/>
      <c r="Y643" s="17"/>
    </row>
    <row r="644" spans="1:25" x14ac:dyDescent="0.25">
      <c r="A644" s="127"/>
      <c r="B644" s="17"/>
      <c r="C644" s="17"/>
      <c r="D644" s="17"/>
      <c r="E644" s="17"/>
      <c r="F644" s="385"/>
      <c r="G644" s="385"/>
      <c r="H644" s="385"/>
      <c r="I644" s="385"/>
      <c r="J644" s="17"/>
      <c r="K644" s="17"/>
      <c r="L644" s="18"/>
      <c r="M644" s="17"/>
      <c r="N644" s="17"/>
      <c r="O644" s="17"/>
      <c r="P644" s="17"/>
      <c r="Q644" s="17"/>
      <c r="R644" s="17"/>
      <c r="S644" s="17"/>
      <c r="T644" s="17"/>
      <c r="U644" s="17"/>
      <c r="V644" s="17"/>
      <c r="W644" s="17"/>
      <c r="X644" s="17"/>
      <c r="Y644" s="17"/>
    </row>
    <row r="645" spans="1:25" x14ac:dyDescent="0.25">
      <c r="A645" s="127"/>
      <c r="B645" s="17"/>
      <c r="C645" s="17"/>
      <c r="D645" s="17"/>
      <c r="E645" s="17"/>
      <c r="F645" s="385"/>
      <c r="G645" s="385"/>
      <c r="H645" s="385"/>
      <c r="I645" s="385"/>
      <c r="J645" s="17"/>
      <c r="K645" s="17"/>
      <c r="L645" s="18"/>
      <c r="M645" s="17"/>
      <c r="N645" s="17"/>
      <c r="O645" s="17"/>
      <c r="P645" s="17"/>
      <c r="Q645" s="17"/>
      <c r="R645" s="17"/>
      <c r="S645" s="17"/>
      <c r="T645" s="17"/>
      <c r="U645" s="17"/>
      <c r="V645" s="17"/>
      <c r="W645" s="17"/>
      <c r="X645" s="17"/>
      <c r="Y645" s="17"/>
    </row>
    <row r="646" spans="1:25" x14ac:dyDescent="0.25">
      <c r="A646" s="127"/>
      <c r="B646" s="17"/>
      <c r="C646" s="17"/>
      <c r="D646" s="17"/>
      <c r="E646" s="17"/>
      <c r="F646" s="385"/>
      <c r="G646" s="385"/>
      <c r="H646" s="385"/>
      <c r="I646" s="385"/>
      <c r="J646" s="17"/>
      <c r="K646" s="17"/>
      <c r="L646" s="18"/>
      <c r="M646" s="17"/>
      <c r="N646" s="17"/>
      <c r="O646" s="17"/>
      <c r="P646" s="17"/>
      <c r="Q646" s="17"/>
      <c r="R646" s="17"/>
      <c r="S646" s="17"/>
      <c r="T646" s="17"/>
      <c r="U646" s="17"/>
      <c r="V646" s="17"/>
      <c r="W646" s="17"/>
      <c r="X646" s="17"/>
      <c r="Y646" s="17"/>
    </row>
    <row r="647" spans="1:25" x14ac:dyDescent="0.25">
      <c r="A647" s="127"/>
      <c r="B647" s="17"/>
      <c r="C647" s="17"/>
      <c r="D647" s="17"/>
      <c r="E647" s="17"/>
      <c r="F647" s="385"/>
      <c r="G647" s="385"/>
      <c r="H647" s="385"/>
      <c r="I647" s="385"/>
      <c r="J647" s="17"/>
      <c r="K647" s="17"/>
      <c r="L647" s="18"/>
      <c r="M647" s="17"/>
      <c r="N647" s="17"/>
      <c r="O647" s="17"/>
      <c r="P647" s="17"/>
      <c r="Q647" s="17"/>
      <c r="R647" s="17"/>
      <c r="S647" s="17"/>
      <c r="T647" s="17"/>
      <c r="U647" s="17"/>
      <c r="V647" s="17"/>
      <c r="W647" s="17"/>
      <c r="X647" s="17"/>
      <c r="Y647" s="17"/>
    </row>
    <row r="648" spans="1:25" x14ac:dyDescent="0.25">
      <c r="A648" s="127"/>
      <c r="B648" s="17"/>
      <c r="C648" s="17"/>
      <c r="D648" s="17"/>
      <c r="E648" s="17"/>
      <c r="F648" s="385"/>
      <c r="G648" s="385"/>
      <c r="H648" s="385"/>
      <c r="I648" s="385"/>
      <c r="J648" s="17"/>
      <c r="K648" s="17"/>
      <c r="L648" s="18"/>
      <c r="M648" s="17"/>
      <c r="N648" s="17"/>
      <c r="O648" s="17"/>
      <c r="P648" s="17"/>
      <c r="Q648" s="17"/>
      <c r="R648" s="17"/>
      <c r="S648" s="17"/>
      <c r="T648" s="17"/>
      <c r="U648" s="17"/>
      <c r="V648" s="17"/>
      <c r="W648" s="17"/>
      <c r="X648" s="17"/>
      <c r="Y648" s="17"/>
    </row>
    <row r="649" spans="1:25" x14ac:dyDescent="0.25">
      <c r="A649" s="127"/>
      <c r="B649" s="17"/>
      <c r="C649" s="17"/>
      <c r="D649" s="17"/>
      <c r="E649" s="17"/>
      <c r="F649" s="385"/>
      <c r="G649" s="385"/>
      <c r="H649" s="385"/>
      <c r="I649" s="385"/>
      <c r="J649" s="17"/>
      <c r="K649" s="17"/>
      <c r="L649" s="18"/>
      <c r="M649" s="17"/>
      <c r="N649" s="17"/>
      <c r="O649" s="17"/>
      <c r="P649" s="17"/>
      <c r="Q649" s="17"/>
      <c r="R649" s="17"/>
      <c r="S649" s="17"/>
      <c r="T649" s="17"/>
      <c r="U649" s="17"/>
      <c r="V649" s="17"/>
      <c r="W649" s="17"/>
      <c r="X649" s="17"/>
      <c r="Y649" s="17"/>
    </row>
    <row r="650" spans="1:25" x14ac:dyDescent="0.25">
      <c r="A650" s="127"/>
      <c r="B650" s="17"/>
      <c r="C650" s="17"/>
      <c r="D650" s="17"/>
      <c r="E650" s="17"/>
      <c r="F650" s="385"/>
      <c r="G650" s="385"/>
      <c r="H650" s="385"/>
      <c r="I650" s="385"/>
      <c r="J650" s="17"/>
      <c r="K650" s="17"/>
      <c r="L650" s="18"/>
      <c r="M650" s="17"/>
      <c r="N650" s="17"/>
      <c r="O650" s="17"/>
      <c r="P650" s="17"/>
      <c r="Q650" s="17"/>
      <c r="R650" s="17"/>
      <c r="S650" s="17"/>
      <c r="T650" s="17"/>
      <c r="U650" s="17"/>
      <c r="V650" s="17"/>
      <c r="W650" s="17"/>
      <c r="X650" s="17"/>
      <c r="Y650" s="17"/>
    </row>
    <row r="651" spans="1:25" x14ac:dyDescent="0.25">
      <c r="A651" s="127"/>
      <c r="B651" s="17"/>
      <c r="C651" s="17"/>
      <c r="D651" s="17"/>
      <c r="E651" s="17"/>
      <c r="F651" s="385"/>
      <c r="G651" s="385"/>
      <c r="H651" s="385"/>
      <c r="I651" s="385"/>
      <c r="J651" s="17"/>
      <c r="K651" s="17"/>
      <c r="L651" s="18"/>
      <c r="M651" s="17"/>
      <c r="N651" s="17"/>
      <c r="O651" s="17"/>
      <c r="P651" s="17"/>
      <c r="Q651" s="17"/>
      <c r="R651" s="17"/>
      <c r="S651" s="17"/>
      <c r="T651" s="17"/>
      <c r="U651" s="17"/>
      <c r="V651" s="17"/>
      <c r="W651" s="17"/>
      <c r="X651" s="17"/>
      <c r="Y651" s="17"/>
    </row>
    <row r="652" spans="1:25" x14ac:dyDescent="0.25">
      <c r="A652" s="127"/>
      <c r="B652" s="17"/>
      <c r="C652" s="17"/>
      <c r="D652" s="17"/>
      <c r="E652" s="17"/>
      <c r="F652" s="385"/>
      <c r="G652" s="385"/>
      <c r="H652" s="385"/>
      <c r="I652" s="385"/>
      <c r="J652" s="17"/>
      <c r="K652" s="17"/>
      <c r="L652" s="18"/>
      <c r="M652" s="17"/>
      <c r="N652" s="17"/>
      <c r="O652" s="17"/>
      <c r="P652" s="17"/>
      <c r="Q652" s="17"/>
      <c r="R652" s="17"/>
      <c r="S652" s="17"/>
      <c r="T652" s="17"/>
      <c r="U652" s="17"/>
      <c r="V652" s="17"/>
      <c r="W652" s="17"/>
      <c r="X652" s="17"/>
      <c r="Y652" s="17"/>
    </row>
    <row r="653" spans="1:25" x14ac:dyDescent="0.25">
      <c r="A653" s="127"/>
      <c r="B653" s="17"/>
      <c r="C653" s="17"/>
      <c r="D653" s="17"/>
      <c r="E653" s="17"/>
      <c r="F653" s="385"/>
      <c r="G653" s="385"/>
      <c r="H653" s="385"/>
      <c r="I653" s="385"/>
      <c r="J653" s="17"/>
      <c r="K653" s="17"/>
      <c r="L653" s="18"/>
      <c r="M653" s="17"/>
      <c r="N653" s="17"/>
      <c r="O653" s="17"/>
      <c r="P653" s="17"/>
      <c r="Q653" s="17"/>
      <c r="R653" s="17"/>
      <c r="S653" s="17"/>
      <c r="T653" s="17"/>
      <c r="U653" s="17"/>
      <c r="V653" s="17"/>
      <c r="W653" s="17"/>
      <c r="X653" s="17"/>
      <c r="Y653" s="17"/>
    </row>
    <row r="654" spans="1:25" x14ac:dyDescent="0.25">
      <c r="A654" s="127"/>
      <c r="B654" s="17"/>
      <c r="C654" s="17"/>
      <c r="D654" s="17"/>
      <c r="E654" s="17"/>
      <c r="F654" s="385"/>
      <c r="G654" s="385"/>
      <c r="H654" s="385"/>
      <c r="I654" s="385"/>
      <c r="J654" s="17"/>
      <c r="K654" s="17"/>
      <c r="L654" s="18"/>
      <c r="M654" s="17"/>
      <c r="N654" s="17"/>
      <c r="O654" s="17"/>
      <c r="P654" s="17"/>
      <c r="Q654" s="17"/>
      <c r="R654" s="17"/>
      <c r="S654" s="17"/>
      <c r="T654" s="17"/>
      <c r="U654" s="17"/>
      <c r="V654" s="17"/>
      <c r="W654" s="17"/>
      <c r="X654" s="17"/>
      <c r="Y654" s="17"/>
    </row>
    <row r="655" spans="1:25" x14ac:dyDescent="0.25">
      <c r="A655" s="127"/>
      <c r="B655" s="17"/>
      <c r="C655" s="17"/>
      <c r="D655" s="17"/>
      <c r="E655" s="17"/>
      <c r="F655" s="385"/>
      <c r="G655" s="385"/>
      <c r="H655" s="385"/>
      <c r="I655" s="385"/>
      <c r="J655" s="17"/>
      <c r="K655" s="17"/>
      <c r="L655" s="18"/>
      <c r="M655" s="17"/>
      <c r="N655" s="17"/>
      <c r="O655" s="17"/>
      <c r="P655" s="17"/>
      <c r="Q655" s="17"/>
      <c r="R655" s="17"/>
      <c r="S655" s="17"/>
      <c r="T655" s="17"/>
      <c r="U655" s="17"/>
      <c r="V655" s="17"/>
      <c r="W655" s="17"/>
      <c r="X655" s="17"/>
      <c r="Y655" s="17"/>
    </row>
    <row r="656" spans="1:25" x14ac:dyDescent="0.25">
      <c r="A656" s="127"/>
      <c r="B656" s="17"/>
      <c r="C656" s="17"/>
      <c r="D656" s="17"/>
      <c r="E656" s="17"/>
      <c r="F656" s="385"/>
      <c r="G656" s="385"/>
      <c r="H656" s="385"/>
      <c r="I656" s="385"/>
      <c r="J656" s="17"/>
      <c r="K656" s="17"/>
      <c r="L656" s="18"/>
      <c r="M656" s="17"/>
      <c r="N656" s="17"/>
      <c r="O656" s="17"/>
      <c r="P656" s="17"/>
      <c r="Q656" s="17"/>
      <c r="R656" s="17"/>
      <c r="S656" s="17"/>
      <c r="T656" s="17"/>
      <c r="U656" s="17"/>
      <c r="V656" s="17"/>
      <c r="W656" s="17"/>
      <c r="X656" s="17"/>
      <c r="Y656" s="17"/>
    </row>
    <row r="657" spans="1:25" x14ac:dyDescent="0.25">
      <c r="A657" s="127"/>
      <c r="B657" s="17"/>
      <c r="C657" s="17"/>
      <c r="D657" s="17"/>
      <c r="E657" s="17"/>
      <c r="F657" s="385"/>
      <c r="G657" s="385"/>
      <c r="H657" s="385"/>
      <c r="I657" s="385"/>
      <c r="J657" s="17"/>
      <c r="K657" s="17"/>
      <c r="L657" s="18"/>
      <c r="M657" s="17"/>
      <c r="N657" s="17"/>
      <c r="O657" s="17"/>
      <c r="P657" s="17"/>
      <c r="Q657" s="17"/>
      <c r="R657" s="17"/>
      <c r="S657" s="17"/>
      <c r="T657" s="17"/>
      <c r="U657" s="17"/>
      <c r="V657" s="17"/>
      <c r="W657" s="17"/>
      <c r="X657" s="17"/>
      <c r="Y657" s="17"/>
    </row>
    <row r="658" spans="1:25" x14ac:dyDescent="0.25">
      <c r="A658" s="127"/>
      <c r="B658" s="17"/>
      <c r="C658" s="17"/>
      <c r="D658" s="17"/>
      <c r="E658" s="17"/>
      <c r="F658" s="385"/>
      <c r="G658" s="385"/>
      <c r="H658" s="385"/>
      <c r="I658" s="385"/>
      <c r="J658" s="17"/>
      <c r="K658" s="17"/>
      <c r="L658" s="18"/>
      <c r="M658" s="17"/>
      <c r="N658" s="17"/>
      <c r="O658" s="17"/>
      <c r="P658" s="17"/>
      <c r="Q658" s="17"/>
      <c r="R658" s="17"/>
      <c r="S658" s="17"/>
      <c r="T658" s="17"/>
      <c r="U658" s="17"/>
      <c r="V658" s="17"/>
      <c r="W658" s="17"/>
      <c r="X658" s="17"/>
      <c r="Y658" s="17"/>
    </row>
    <row r="659" spans="1:25" x14ac:dyDescent="0.25">
      <c r="A659" s="127"/>
      <c r="B659" s="17"/>
      <c r="C659" s="17"/>
      <c r="D659" s="17"/>
      <c r="E659" s="17"/>
      <c r="F659" s="385"/>
      <c r="G659" s="385"/>
      <c r="H659" s="385"/>
      <c r="I659" s="385"/>
      <c r="J659" s="17"/>
      <c r="K659" s="17"/>
      <c r="L659" s="18"/>
      <c r="M659" s="17"/>
      <c r="N659" s="17"/>
      <c r="O659" s="17"/>
      <c r="P659" s="17"/>
      <c r="Q659" s="17"/>
      <c r="R659" s="17"/>
      <c r="S659" s="17"/>
      <c r="T659" s="17"/>
      <c r="U659" s="17"/>
      <c r="V659" s="17"/>
      <c r="W659" s="17"/>
      <c r="X659" s="17"/>
      <c r="Y659" s="17"/>
    </row>
    <row r="660" spans="1:25" x14ac:dyDescent="0.25">
      <c r="A660" s="127"/>
      <c r="B660" s="17"/>
      <c r="C660" s="17"/>
      <c r="D660" s="17"/>
      <c r="E660" s="17"/>
      <c r="F660" s="385"/>
      <c r="G660" s="385"/>
      <c r="H660" s="385"/>
      <c r="I660" s="385"/>
      <c r="J660" s="17"/>
      <c r="K660" s="17"/>
      <c r="L660" s="18"/>
      <c r="M660" s="17"/>
      <c r="N660" s="17"/>
      <c r="O660" s="17"/>
      <c r="P660" s="17"/>
      <c r="Q660" s="17"/>
      <c r="R660" s="17"/>
      <c r="S660" s="17"/>
      <c r="T660" s="17"/>
      <c r="U660" s="17"/>
      <c r="V660" s="17"/>
      <c r="W660" s="17"/>
      <c r="X660" s="17"/>
      <c r="Y660" s="17"/>
    </row>
    <row r="661" spans="1:25" x14ac:dyDescent="0.25">
      <c r="A661" s="127"/>
      <c r="B661" s="17"/>
      <c r="C661" s="17"/>
      <c r="D661" s="17"/>
      <c r="E661" s="17"/>
      <c r="F661" s="385"/>
      <c r="G661" s="385"/>
      <c r="H661" s="385"/>
      <c r="I661" s="385"/>
      <c r="J661" s="17"/>
      <c r="K661" s="17"/>
      <c r="L661" s="18"/>
      <c r="M661" s="17"/>
      <c r="N661" s="17"/>
      <c r="O661" s="17"/>
      <c r="P661" s="17"/>
      <c r="Q661" s="17"/>
      <c r="R661" s="17"/>
      <c r="S661" s="17"/>
      <c r="T661" s="17"/>
      <c r="U661" s="17"/>
      <c r="V661" s="17"/>
      <c r="W661" s="17"/>
      <c r="X661" s="17"/>
      <c r="Y661" s="17"/>
    </row>
    <row r="662" spans="1:25" x14ac:dyDescent="0.25">
      <c r="A662" s="127"/>
      <c r="B662" s="17"/>
      <c r="C662" s="17"/>
      <c r="D662" s="17"/>
      <c r="E662" s="17"/>
      <c r="F662" s="385"/>
      <c r="G662" s="385"/>
      <c r="H662" s="385"/>
      <c r="I662" s="385"/>
      <c r="J662" s="17"/>
      <c r="K662" s="17"/>
      <c r="L662" s="18"/>
      <c r="M662" s="17"/>
      <c r="N662" s="17"/>
      <c r="O662" s="17"/>
      <c r="P662" s="17"/>
      <c r="Q662" s="17"/>
      <c r="R662" s="17"/>
      <c r="S662" s="17"/>
      <c r="T662" s="17"/>
      <c r="U662" s="17"/>
      <c r="V662" s="17"/>
      <c r="W662" s="17"/>
      <c r="X662" s="17"/>
      <c r="Y662" s="17"/>
    </row>
    <row r="663" spans="1:25" x14ac:dyDescent="0.25">
      <c r="A663" s="127"/>
      <c r="B663" s="17"/>
      <c r="C663" s="17"/>
      <c r="D663" s="17"/>
      <c r="E663" s="17"/>
      <c r="F663" s="385"/>
      <c r="G663" s="385"/>
      <c r="H663" s="385"/>
      <c r="I663" s="385"/>
      <c r="J663" s="17"/>
      <c r="K663" s="17"/>
      <c r="L663" s="18"/>
      <c r="M663" s="17"/>
      <c r="N663" s="17"/>
      <c r="O663" s="17"/>
      <c r="P663" s="17"/>
      <c r="Q663" s="17"/>
      <c r="R663" s="17"/>
      <c r="S663" s="17"/>
      <c r="T663" s="17"/>
      <c r="U663" s="17"/>
      <c r="V663" s="17"/>
      <c r="W663" s="17"/>
      <c r="X663" s="17"/>
      <c r="Y663" s="17"/>
    </row>
    <row r="664" spans="1:25" x14ac:dyDescent="0.25">
      <c r="A664" s="127"/>
      <c r="B664" s="17"/>
      <c r="C664" s="17"/>
      <c r="D664" s="17"/>
      <c r="E664" s="17"/>
      <c r="F664" s="385"/>
      <c r="G664" s="385"/>
      <c r="H664" s="385"/>
      <c r="I664" s="385"/>
      <c r="J664" s="17"/>
      <c r="K664" s="17"/>
      <c r="L664" s="18"/>
      <c r="M664" s="17"/>
      <c r="N664" s="17"/>
      <c r="O664" s="17"/>
      <c r="P664" s="17"/>
      <c r="Q664" s="17"/>
      <c r="R664" s="17"/>
      <c r="S664" s="17"/>
      <c r="T664" s="17"/>
      <c r="U664" s="17"/>
      <c r="V664" s="17"/>
      <c r="W664" s="17"/>
      <c r="X664" s="17"/>
      <c r="Y664" s="17"/>
    </row>
    <row r="665" spans="1:25" x14ac:dyDescent="0.25">
      <c r="A665" s="127"/>
      <c r="B665" s="17"/>
      <c r="C665" s="17"/>
      <c r="D665" s="17"/>
      <c r="E665" s="17"/>
      <c r="F665" s="385"/>
      <c r="G665" s="385"/>
      <c r="H665" s="385"/>
      <c r="I665" s="385"/>
      <c r="J665" s="17"/>
      <c r="K665" s="17"/>
      <c r="L665" s="18"/>
      <c r="M665" s="17"/>
      <c r="N665" s="17"/>
      <c r="O665" s="17"/>
      <c r="P665" s="17"/>
      <c r="Q665" s="17"/>
      <c r="R665" s="17"/>
      <c r="S665" s="17"/>
      <c r="T665" s="17"/>
      <c r="U665" s="17"/>
      <c r="V665" s="17"/>
      <c r="W665" s="17"/>
      <c r="X665" s="17"/>
      <c r="Y665" s="17"/>
    </row>
    <row r="666" spans="1:25" x14ac:dyDescent="0.25">
      <c r="A666" s="127"/>
      <c r="B666" s="17"/>
      <c r="C666" s="17"/>
      <c r="D666" s="17"/>
      <c r="E666" s="17"/>
      <c r="F666" s="385"/>
      <c r="G666" s="385"/>
      <c r="H666" s="385"/>
      <c r="I666" s="385"/>
      <c r="J666" s="17"/>
      <c r="K666" s="17"/>
      <c r="L666" s="18"/>
      <c r="M666" s="17"/>
      <c r="N666" s="17"/>
      <c r="O666" s="17"/>
      <c r="P666" s="17"/>
      <c r="Q666" s="17"/>
      <c r="R666" s="17"/>
      <c r="S666" s="17"/>
      <c r="T666" s="17"/>
      <c r="U666" s="17"/>
      <c r="V666" s="17"/>
      <c r="W666" s="17"/>
      <c r="X666" s="17"/>
      <c r="Y666" s="17"/>
    </row>
    <row r="667" spans="1:25" x14ac:dyDescent="0.25">
      <c r="A667" s="127"/>
      <c r="B667" s="17"/>
      <c r="C667" s="17"/>
      <c r="D667" s="17"/>
      <c r="E667" s="17"/>
      <c r="F667" s="385"/>
      <c r="G667" s="385"/>
      <c r="H667" s="385"/>
      <c r="I667" s="385"/>
      <c r="J667" s="17"/>
      <c r="K667" s="17"/>
      <c r="L667" s="18"/>
      <c r="M667" s="17"/>
      <c r="N667" s="17"/>
      <c r="O667" s="17"/>
      <c r="P667" s="17"/>
      <c r="Q667" s="17"/>
      <c r="R667" s="17"/>
      <c r="S667" s="17"/>
      <c r="T667" s="17"/>
      <c r="U667" s="17"/>
      <c r="V667" s="17"/>
      <c r="W667" s="17"/>
      <c r="X667" s="17"/>
      <c r="Y667" s="17"/>
    </row>
    <row r="668" spans="1:25" x14ac:dyDescent="0.25">
      <c r="A668" s="127"/>
      <c r="B668" s="17"/>
      <c r="C668" s="17"/>
      <c r="D668" s="17"/>
      <c r="E668" s="17"/>
      <c r="F668" s="385"/>
      <c r="G668" s="385"/>
      <c r="H668" s="385"/>
      <c r="I668" s="385"/>
      <c r="J668" s="17"/>
      <c r="K668" s="17"/>
      <c r="L668" s="18"/>
      <c r="M668" s="17"/>
      <c r="N668" s="17"/>
      <c r="O668" s="17"/>
      <c r="P668" s="17"/>
      <c r="Q668" s="17"/>
      <c r="R668" s="17"/>
      <c r="S668" s="17"/>
      <c r="T668" s="17"/>
      <c r="U668" s="17"/>
      <c r="V668" s="17"/>
      <c r="W668" s="17"/>
      <c r="X668" s="17"/>
      <c r="Y668" s="17"/>
    </row>
    <row r="669" spans="1:25" x14ac:dyDescent="0.25">
      <c r="A669" s="127"/>
      <c r="B669" s="17"/>
      <c r="C669" s="17"/>
      <c r="D669" s="17"/>
      <c r="E669" s="17"/>
      <c r="F669" s="385"/>
      <c r="G669" s="385"/>
      <c r="H669" s="385"/>
      <c r="I669" s="385"/>
      <c r="J669" s="17"/>
      <c r="K669" s="17"/>
      <c r="L669" s="18"/>
      <c r="M669" s="17"/>
      <c r="N669" s="17"/>
      <c r="O669" s="17"/>
      <c r="P669" s="17"/>
      <c r="Q669" s="17"/>
      <c r="R669" s="17"/>
      <c r="S669" s="17"/>
      <c r="T669" s="17"/>
      <c r="U669" s="17"/>
      <c r="V669" s="17"/>
      <c r="W669" s="17"/>
      <c r="X669" s="17"/>
      <c r="Y669" s="17"/>
    </row>
    <row r="670" spans="1:25" x14ac:dyDescent="0.25">
      <c r="A670" s="127"/>
      <c r="B670" s="17"/>
      <c r="C670" s="17"/>
      <c r="D670" s="17"/>
      <c r="E670" s="17"/>
      <c r="F670" s="385"/>
      <c r="G670" s="385"/>
      <c r="H670" s="385"/>
      <c r="I670" s="385"/>
      <c r="J670" s="17"/>
      <c r="K670" s="17"/>
      <c r="L670" s="18"/>
      <c r="M670" s="17"/>
      <c r="N670" s="17"/>
      <c r="O670" s="17"/>
      <c r="P670" s="17"/>
      <c r="Q670" s="17"/>
      <c r="R670" s="17"/>
      <c r="S670" s="17"/>
      <c r="T670" s="17"/>
      <c r="U670" s="17"/>
      <c r="V670" s="17"/>
      <c r="W670" s="17"/>
      <c r="X670" s="17"/>
      <c r="Y670" s="17"/>
    </row>
    <row r="671" spans="1:25" x14ac:dyDescent="0.25">
      <c r="A671" s="127"/>
      <c r="B671" s="17"/>
      <c r="C671" s="17"/>
      <c r="D671" s="17"/>
      <c r="E671" s="17"/>
      <c r="F671" s="385"/>
      <c r="G671" s="385"/>
      <c r="H671" s="385"/>
      <c r="I671" s="385"/>
      <c r="J671" s="17"/>
      <c r="K671" s="17"/>
      <c r="L671" s="18"/>
      <c r="M671" s="17"/>
      <c r="N671" s="17"/>
      <c r="O671" s="17"/>
      <c r="P671" s="17"/>
      <c r="Q671" s="17"/>
      <c r="R671" s="17"/>
      <c r="S671" s="17"/>
      <c r="T671" s="17"/>
      <c r="U671" s="17"/>
      <c r="V671" s="17"/>
      <c r="W671" s="17"/>
      <c r="X671" s="17"/>
      <c r="Y671" s="17"/>
    </row>
    <row r="672" spans="1:25" x14ac:dyDescent="0.25">
      <c r="A672" s="127"/>
      <c r="B672" s="17"/>
      <c r="C672" s="17"/>
      <c r="D672" s="17"/>
      <c r="E672" s="17"/>
      <c r="F672" s="385"/>
      <c r="G672" s="385"/>
      <c r="H672" s="385"/>
      <c r="I672" s="385"/>
      <c r="J672" s="17"/>
      <c r="K672" s="17"/>
      <c r="L672" s="18"/>
      <c r="M672" s="17"/>
      <c r="N672" s="17"/>
      <c r="O672" s="17"/>
      <c r="P672" s="17"/>
      <c r="Q672" s="17"/>
      <c r="R672" s="17"/>
      <c r="S672" s="17"/>
      <c r="T672" s="17"/>
      <c r="U672" s="17"/>
      <c r="V672" s="17"/>
      <c r="W672" s="17"/>
      <c r="X672" s="17"/>
      <c r="Y672" s="17"/>
    </row>
    <row r="673" spans="1:25" x14ac:dyDescent="0.25">
      <c r="A673" s="127"/>
      <c r="B673" s="17"/>
      <c r="C673" s="17"/>
      <c r="D673" s="17"/>
      <c r="E673" s="17"/>
      <c r="F673" s="385"/>
      <c r="G673" s="385"/>
      <c r="H673" s="385"/>
      <c r="I673" s="385"/>
      <c r="J673" s="17"/>
      <c r="K673" s="17"/>
      <c r="L673" s="18"/>
      <c r="M673" s="17"/>
      <c r="N673" s="17"/>
      <c r="O673" s="17"/>
      <c r="P673" s="17"/>
      <c r="Q673" s="17"/>
      <c r="R673" s="17"/>
      <c r="S673" s="17"/>
      <c r="T673" s="17"/>
      <c r="U673" s="17"/>
      <c r="V673" s="17"/>
      <c r="W673" s="17"/>
      <c r="X673" s="17"/>
      <c r="Y673" s="17"/>
    </row>
    <row r="674" spans="1:25" x14ac:dyDescent="0.25">
      <c r="A674" s="127"/>
      <c r="B674" s="17"/>
      <c r="C674" s="17"/>
      <c r="D674" s="17"/>
      <c r="E674" s="17"/>
      <c r="F674" s="385"/>
      <c r="G674" s="385"/>
      <c r="H674" s="385"/>
      <c r="I674" s="385"/>
      <c r="J674" s="17"/>
      <c r="K674" s="17"/>
      <c r="L674" s="18"/>
      <c r="M674" s="17"/>
      <c r="N674" s="17"/>
      <c r="O674" s="17"/>
      <c r="P674" s="17"/>
      <c r="Q674" s="17"/>
      <c r="R674" s="17"/>
      <c r="S674" s="17"/>
      <c r="T674" s="17"/>
      <c r="U674" s="17"/>
      <c r="V674" s="17"/>
      <c r="W674" s="17"/>
      <c r="X674" s="17"/>
      <c r="Y674" s="17"/>
    </row>
    <row r="675" spans="1:25" x14ac:dyDescent="0.25">
      <c r="A675" s="127"/>
      <c r="B675" s="17"/>
      <c r="C675" s="17"/>
      <c r="D675" s="17"/>
      <c r="E675" s="17"/>
      <c r="F675" s="385"/>
      <c r="G675" s="385"/>
      <c r="H675" s="385"/>
      <c r="I675" s="385"/>
      <c r="J675" s="17"/>
      <c r="K675" s="17"/>
      <c r="L675" s="18"/>
      <c r="M675" s="17"/>
      <c r="N675" s="17"/>
      <c r="O675" s="17"/>
      <c r="P675" s="17"/>
      <c r="Q675" s="17"/>
      <c r="R675" s="17"/>
      <c r="S675" s="17"/>
      <c r="T675" s="17"/>
      <c r="U675" s="17"/>
      <c r="V675" s="17"/>
      <c r="W675" s="17"/>
      <c r="X675" s="17"/>
      <c r="Y675" s="17"/>
    </row>
    <row r="676" spans="1:25" x14ac:dyDescent="0.25">
      <c r="A676" s="127"/>
      <c r="B676" s="17"/>
      <c r="C676" s="17"/>
      <c r="D676" s="17"/>
      <c r="E676" s="17"/>
      <c r="F676" s="385"/>
      <c r="G676" s="385"/>
      <c r="H676" s="385"/>
      <c r="I676" s="385"/>
      <c r="J676" s="17"/>
      <c r="K676" s="17"/>
      <c r="L676" s="18"/>
      <c r="M676" s="17"/>
      <c r="N676" s="17"/>
      <c r="O676" s="17"/>
      <c r="P676" s="17"/>
      <c r="Q676" s="17"/>
      <c r="R676" s="17"/>
      <c r="S676" s="17"/>
      <c r="T676" s="17"/>
      <c r="U676" s="17"/>
      <c r="V676" s="17"/>
      <c r="W676" s="17"/>
      <c r="X676" s="17"/>
      <c r="Y676" s="17"/>
    </row>
    <row r="677" spans="1:25" x14ac:dyDescent="0.25">
      <c r="A677" s="127"/>
      <c r="B677" s="17"/>
      <c r="C677" s="17"/>
      <c r="D677" s="17"/>
      <c r="E677" s="17"/>
      <c r="F677" s="385"/>
      <c r="G677" s="385"/>
      <c r="H677" s="385"/>
      <c r="I677" s="385"/>
      <c r="J677" s="17"/>
      <c r="K677" s="17"/>
      <c r="L677" s="18"/>
      <c r="M677" s="17"/>
      <c r="N677" s="17"/>
      <c r="O677" s="17"/>
      <c r="P677" s="17"/>
      <c r="Q677" s="17"/>
      <c r="R677" s="17"/>
      <c r="S677" s="17"/>
      <c r="T677" s="17"/>
      <c r="U677" s="17"/>
      <c r="V677" s="17"/>
      <c r="W677" s="17"/>
      <c r="X677" s="17"/>
      <c r="Y677" s="17"/>
    </row>
    <row r="678" spans="1:25" x14ac:dyDescent="0.25">
      <c r="A678" s="127"/>
      <c r="B678" s="17"/>
      <c r="C678" s="17"/>
      <c r="D678" s="17"/>
      <c r="E678" s="17"/>
      <c r="F678" s="385"/>
      <c r="G678" s="385"/>
      <c r="H678" s="385"/>
      <c r="I678" s="385"/>
      <c r="J678" s="17"/>
      <c r="K678" s="17"/>
      <c r="L678" s="18"/>
      <c r="M678" s="17"/>
      <c r="N678" s="17"/>
      <c r="O678" s="17"/>
      <c r="P678" s="17"/>
      <c r="Q678" s="17"/>
      <c r="R678" s="17"/>
      <c r="S678" s="17"/>
      <c r="T678" s="17"/>
      <c r="U678" s="17"/>
      <c r="V678" s="17"/>
      <c r="W678" s="17"/>
      <c r="X678" s="17"/>
      <c r="Y678" s="17"/>
    </row>
    <row r="679" spans="1:25" x14ac:dyDescent="0.25">
      <c r="A679" s="127"/>
      <c r="B679" s="17"/>
      <c r="C679" s="17"/>
      <c r="D679" s="17"/>
      <c r="E679" s="17"/>
      <c r="F679" s="385"/>
      <c r="G679" s="385"/>
      <c r="H679" s="385"/>
      <c r="I679" s="385"/>
      <c r="J679" s="17"/>
      <c r="K679" s="17"/>
      <c r="L679" s="18"/>
      <c r="M679" s="17"/>
      <c r="N679" s="17"/>
      <c r="O679" s="17"/>
      <c r="P679" s="17"/>
      <c r="Q679" s="17"/>
      <c r="R679" s="17"/>
      <c r="S679" s="17"/>
      <c r="T679" s="17"/>
      <c r="U679" s="17"/>
      <c r="V679" s="17"/>
      <c r="W679" s="17"/>
      <c r="X679" s="17"/>
      <c r="Y679" s="17"/>
    </row>
    <row r="680" spans="1:25" x14ac:dyDescent="0.25">
      <c r="A680" s="127"/>
      <c r="B680" s="17"/>
      <c r="C680" s="17"/>
      <c r="D680" s="17"/>
      <c r="E680" s="17"/>
      <c r="F680" s="385"/>
      <c r="G680" s="385"/>
      <c r="H680" s="385"/>
      <c r="I680" s="385"/>
      <c r="J680" s="17"/>
      <c r="K680" s="17"/>
      <c r="L680" s="18"/>
      <c r="M680" s="17"/>
      <c r="N680" s="17"/>
      <c r="O680" s="17"/>
      <c r="P680" s="17"/>
      <c r="Q680" s="17"/>
      <c r="R680" s="17"/>
      <c r="S680" s="17"/>
      <c r="T680" s="17"/>
      <c r="U680" s="17"/>
      <c r="V680" s="17"/>
      <c r="W680" s="17"/>
      <c r="X680" s="17"/>
      <c r="Y680" s="17"/>
    </row>
    <row r="681" spans="1:25" x14ac:dyDescent="0.25">
      <c r="A681" s="127"/>
      <c r="B681" s="17"/>
      <c r="C681" s="17"/>
      <c r="D681" s="17"/>
      <c r="E681" s="17"/>
      <c r="F681" s="385"/>
      <c r="G681" s="385"/>
      <c r="H681" s="385"/>
      <c r="I681" s="385"/>
      <c r="J681" s="17"/>
      <c r="K681" s="17"/>
      <c r="L681" s="18"/>
      <c r="M681" s="17"/>
      <c r="N681" s="17"/>
      <c r="O681" s="17"/>
      <c r="P681" s="17"/>
      <c r="Q681" s="17"/>
      <c r="R681" s="17"/>
      <c r="S681" s="17"/>
      <c r="T681" s="17"/>
      <c r="U681" s="17"/>
      <c r="V681" s="17"/>
      <c r="W681" s="17"/>
      <c r="X681" s="17"/>
      <c r="Y681" s="17"/>
    </row>
    <row r="682" spans="1:25" x14ac:dyDescent="0.25">
      <c r="A682" s="127"/>
      <c r="B682" s="17"/>
      <c r="C682" s="17"/>
      <c r="D682" s="17"/>
      <c r="E682" s="17"/>
      <c r="F682" s="385"/>
      <c r="G682" s="385"/>
      <c r="H682" s="385"/>
      <c r="I682" s="385"/>
      <c r="J682" s="17"/>
      <c r="K682" s="17"/>
      <c r="L682" s="18"/>
      <c r="M682" s="17"/>
      <c r="N682" s="17"/>
      <c r="O682" s="17"/>
      <c r="P682" s="17"/>
      <c r="Q682" s="17"/>
      <c r="R682" s="17"/>
      <c r="S682" s="17"/>
      <c r="T682" s="17"/>
      <c r="U682" s="17"/>
      <c r="V682" s="17"/>
      <c r="W682" s="17"/>
      <c r="X682" s="17"/>
      <c r="Y682" s="17"/>
    </row>
    <row r="683" spans="1:25" x14ac:dyDescent="0.25">
      <c r="A683" s="127"/>
      <c r="B683" s="17"/>
      <c r="C683" s="17"/>
      <c r="D683" s="17"/>
      <c r="E683" s="17"/>
      <c r="F683" s="385"/>
      <c r="G683" s="385"/>
      <c r="H683" s="385"/>
      <c r="I683" s="385"/>
      <c r="J683" s="17"/>
      <c r="K683" s="17"/>
      <c r="L683" s="18"/>
      <c r="M683" s="17"/>
      <c r="N683" s="17"/>
      <c r="O683" s="17"/>
      <c r="P683" s="17"/>
      <c r="Q683" s="17"/>
      <c r="R683" s="17"/>
      <c r="S683" s="17"/>
      <c r="T683" s="17"/>
      <c r="U683" s="17"/>
      <c r="V683" s="17"/>
      <c r="W683" s="17"/>
      <c r="X683" s="17"/>
      <c r="Y683" s="17"/>
    </row>
    <row r="684" spans="1:25" x14ac:dyDescent="0.25">
      <c r="A684" s="127"/>
      <c r="B684" s="17"/>
      <c r="C684" s="17"/>
      <c r="D684" s="17"/>
      <c r="E684" s="17"/>
      <c r="F684" s="385"/>
      <c r="G684" s="385"/>
      <c r="H684" s="385"/>
      <c r="I684" s="385"/>
      <c r="J684" s="17"/>
      <c r="K684" s="17"/>
      <c r="L684" s="18"/>
      <c r="M684" s="17"/>
      <c r="N684" s="17"/>
      <c r="O684" s="17"/>
      <c r="P684" s="17"/>
      <c r="Q684" s="17"/>
      <c r="R684" s="17"/>
      <c r="S684" s="17"/>
      <c r="T684" s="17"/>
      <c r="U684" s="17"/>
      <c r="V684" s="17"/>
      <c r="W684" s="17"/>
      <c r="X684" s="17"/>
      <c r="Y684" s="17"/>
    </row>
    <row r="685" spans="1:25" x14ac:dyDescent="0.25">
      <c r="A685" s="127"/>
      <c r="B685" s="17"/>
      <c r="C685" s="17"/>
      <c r="D685" s="17"/>
      <c r="E685" s="17"/>
      <c r="F685" s="385"/>
      <c r="G685" s="385"/>
      <c r="H685" s="385"/>
      <c r="I685" s="385"/>
      <c r="J685" s="17"/>
      <c r="K685" s="17"/>
      <c r="L685" s="18"/>
      <c r="M685" s="17"/>
      <c r="N685" s="17"/>
      <c r="O685" s="17"/>
      <c r="P685" s="17"/>
      <c r="Q685" s="17"/>
      <c r="R685" s="17"/>
      <c r="S685" s="17"/>
      <c r="T685" s="17"/>
      <c r="U685" s="17"/>
      <c r="V685" s="17"/>
      <c r="W685" s="17"/>
      <c r="X685" s="17"/>
      <c r="Y685" s="17"/>
    </row>
    <row r="686" spans="1:25" x14ac:dyDescent="0.25">
      <c r="A686" s="127"/>
      <c r="B686" s="17"/>
      <c r="C686" s="17"/>
      <c r="D686" s="17"/>
      <c r="E686" s="17"/>
      <c r="F686" s="385"/>
      <c r="G686" s="385"/>
      <c r="H686" s="385"/>
      <c r="I686" s="385"/>
      <c r="J686" s="17"/>
      <c r="K686" s="17"/>
      <c r="L686" s="18"/>
      <c r="M686" s="17"/>
      <c r="N686" s="17"/>
      <c r="O686" s="17"/>
      <c r="P686" s="17"/>
      <c r="Q686" s="17"/>
      <c r="R686" s="17"/>
      <c r="S686" s="17"/>
      <c r="T686" s="17"/>
      <c r="U686" s="17"/>
      <c r="V686" s="17"/>
      <c r="W686" s="17"/>
      <c r="X686" s="17"/>
      <c r="Y686" s="17"/>
    </row>
    <row r="687" spans="1:25" x14ac:dyDescent="0.25">
      <c r="A687" s="127"/>
      <c r="B687" s="17"/>
      <c r="C687" s="17"/>
      <c r="D687" s="17"/>
      <c r="E687" s="17"/>
      <c r="F687" s="385"/>
      <c r="G687" s="385"/>
      <c r="H687" s="385"/>
      <c r="I687" s="385"/>
      <c r="J687" s="17"/>
      <c r="K687" s="17"/>
      <c r="L687" s="18"/>
      <c r="M687" s="17"/>
      <c r="N687" s="17"/>
      <c r="O687" s="17"/>
      <c r="P687" s="17"/>
      <c r="Q687" s="17"/>
      <c r="R687" s="17"/>
      <c r="S687" s="17"/>
      <c r="T687" s="17"/>
      <c r="U687" s="17"/>
      <c r="V687" s="17"/>
      <c r="W687" s="17"/>
      <c r="X687" s="17"/>
      <c r="Y687" s="17"/>
    </row>
    <row r="688" spans="1:25" x14ac:dyDescent="0.25">
      <c r="A688" s="127"/>
      <c r="B688" s="17"/>
      <c r="C688" s="17"/>
      <c r="D688" s="17"/>
      <c r="E688" s="17"/>
      <c r="F688" s="385"/>
      <c r="G688" s="385"/>
      <c r="H688" s="385"/>
      <c r="I688" s="385"/>
      <c r="J688" s="17"/>
      <c r="K688" s="17"/>
      <c r="L688" s="18"/>
      <c r="M688" s="17"/>
      <c r="N688" s="17"/>
      <c r="O688" s="17"/>
      <c r="P688" s="17"/>
      <c r="Q688" s="17"/>
      <c r="R688" s="17"/>
      <c r="S688" s="17"/>
      <c r="T688" s="17"/>
      <c r="U688" s="17"/>
      <c r="V688" s="17"/>
      <c r="W688" s="17"/>
      <c r="X688" s="17"/>
      <c r="Y688" s="17"/>
    </row>
    <row r="689" spans="1:25" x14ac:dyDescent="0.25">
      <c r="A689" s="127"/>
      <c r="B689" s="17"/>
      <c r="C689" s="17"/>
      <c r="D689" s="17"/>
      <c r="E689" s="17"/>
      <c r="F689" s="385"/>
      <c r="G689" s="385"/>
      <c r="H689" s="385"/>
      <c r="I689" s="385"/>
      <c r="J689" s="17"/>
      <c r="K689" s="17"/>
      <c r="L689" s="18"/>
      <c r="M689" s="17"/>
      <c r="N689" s="17"/>
      <c r="O689" s="17"/>
      <c r="P689" s="17"/>
      <c r="Q689" s="17"/>
      <c r="R689" s="17"/>
      <c r="S689" s="17"/>
      <c r="T689" s="17"/>
      <c r="U689" s="17"/>
      <c r="V689" s="17"/>
      <c r="W689" s="17"/>
      <c r="X689" s="17"/>
      <c r="Y689" s="17"/>
    </row>
    <row r="690" spans="1:25" x14ac:dyDescent="0.25">
      <c r="A690" s="127"/>
      <c r="B690" s="17"/>
      <c r="C690" s="17"/>
      <c r="D690" s="17"/>
      <c r="E690" s="17"/>
      <c r="F690" s="385"/>
      <c r="G690" s="385"/>
      <c r="H690" s="385"/>
      <c r="I690" s="385"/>
      <c r="J690" s="17"/>
      <c r="K690" s="17"/>
      <c r="L690" s="18"/>
      <c r="M690" s="17"/>
      <c r="N690" s="17"/>
      <c r="O690" s="17"/>
      <c r="P690" s="17"/>
      <c r="Q690" s="17"/>
      <c r="R690" s="17"/>
      <c r="S690" s="17"/>
      <c r="T690" s="17"/>
      <c r="U690" s="17"/>
      <c r="V690" s="17"/>
      <c r="W690" s="17"/>
      <c r="X690" s="17"/>
      <c r="Y690" s="17"/>
    </row>
    <row r="691" spans="1:25" x14ac:dyDescent="0.25">
      <c r="A691" s="127"/>
      <c r="B691" s="17"/>
      <c r="C691" s="17"/>
      <c r="D691" s="17"/>
      <c r="E691" s="17"/>
      <c r="F691" s="385"/>
      <c r="G691" s="385"/>
      <c r="H691" s="385"/>
      <c r="I691" s="385"/>
      <c r="J691" s="17"/>
      <c r="K691" s="17"/>
      <c r="L691" s="18"/>
      <c r="M691" s="17"/>
      <c r="N691" s="17"/>
      <c r="O691" s="17"/>
      <c r="P691" s="17"/>
      <c r="Q691" s="17"/>
      <c r="R691" s="17"/>
      <c r="S691" s="17"/>
      <c r="T691" s="17"/>
      <c r="U691" s="17"/>
      <c r="V691" s="17"/>
      <c r="W691" s="17"/>
      <c r="X691" s="17"/>
      <c r="Y691" s="17"/>
    </row>
    <row r="692" spans="1:25" x14ac:dyDescent="0.25">
      <c r="A692" s="127"/>
      <c r="B692" s="17"/>
      <c r="C692" s="17"/>
      <c r="D692" s="17"/>
      <c r="E692" s="17"/>
      <c r="F692" s="385"/>
      <c r="G692" s="385"/>
      <c r="H692" s="385"/>
      <c r="I692" s="385"/>
      <c r="J692" s="17"/>
      <c r="K692" s="17"/>
      <c r="L692" s="18"/>
      <c r="M692" s="17"/>
      <c r="N692" s="17"/>
      <c r="O692" s="17"/>
      <c r="P692" s="17"/>
      <c r="Q692" s="17"/>
      <c r="R692" s="17"/>
      <c r="S692" s="17"/>
      <c r="T692" s="17"/>
      <c r="U692" s="17"/>
      <c r="V692" s="17"/>
      <c r="W692" s="17"/>
      <c r="X692" s="17"/>
      <c r="Y692" s="17"/>
    </row>
    <row r="693" spans="1:25" x14ac:dyDescent="0.25">
      <c r="A693" s="127"/>
      <c r="B693" s="17"/>
      <c r="C693" s="17"/>
      <c r="D693" s="17"/>
      <c r="E693" s="17"/>
      <c r="F693" s="385"/>
      <c r="G693" s="385"/>
      <c r="H693" s="385"/>
      <c r="I693" s="385"/>
      <c r="J693" s="17"/>
      <c r="K693" s="17"/>
      <c r="L693" s="18"/>
      <c r="M693" s="17"/>
      <c r="N693" s="17"/>
      <c r="O693" s="17"/>
      <c r="P693" s="17"/>
      <c r="Q693" s="17"/>
      <c r="R693" s="17"/>
      <c r="S693" s="17"/>
      <c r="T693" s="17"/>
      <c r="U693" s="17"/>
      <c r="V693" s="17"/>
      <c r="W693" s="17"/>
      <c r="X693" s="17"/>
      <c r="Y693" s="17"/>
    </row>
    <row r="694" spans="1:25" x14ac:dyDescent="0.25">
      <c r="A694" s="127"/>
      <c r="B694" s="17"/>
      <c r="C694" s="17"/>
      <c r="D694" s="17"/>
      <c r="E694" s="17"/>
      <c r="F694" s="385"/>
      <c r="G694" s="385"/>
      <c r="H694" s="385"/>
      <c r="I694" s="385"/>
      <c r="J694" s="17"/>
      <c r="K694" s="17"/>
      <c r="L694" s="18"/>
      <c r="M694" s="17"/>
      <c r="N694" s="17"/>
      <c r="O694" s="17"/>
      <c r="P694" s="17"/>
      <c r="Q694" s="17"/>
      <c r="R694" s="17"/>
      <c r="S694" s="17"/>
      <c r="T694" s="17"/>
      <c r="U694" s="17"/>
      <c r="V694" s="17"/>
      <c r="W694" s="17"/>
      <c r="X694" s="17"/>
      <c r="Y694" s="17"/>
    </row>
    <row r="695" spans="1:25" x14ac:dyDescent="0.25">
      <c r="A695" s="127"/>
      <c r="B695" s="17"/>
      <c r="C695" s="17"/>
      <c r="D695" s="17"/>
      <c r="E695" s="17"/>
      <c r="F695" s="385"/>
      <c r="G695" s="385"/>
      <c r="H695" s="385"/>
      <c r="I695" s="385"/>
      <c r="J695" s="17"/>
      <c r="K695" s="17"/>
      <c r="L695" s="18"/>
      <c r="M695" s="17"/>
      <c r="N695" s="17"/>
      <c r="O695" s="17"/>
      <c r="P695" s="17"/>
      <c r="Q695" s="17"/>
      <c r="R695" s="17"/>
      <c r="S695" s="17"/>
      <c r="T695" s="17"/>
      <c r="U695" s="17"/>
      <c r="V695" s="17"/>
      <c r="W695" s="17"/>
      <c r="X695" s="17"/>
      <c r="Y695" s="17"/>
    </row>
    <row r="696" spans="1:25" x14ac:dyDescent="0.25">
      <c r="A696" s="127"/>
      <c r="B696" s="17"/>
      <c r="C696" s="17"/>
      <c r="D696" s="17"/>
      <c r="E696" s="17"/>
      <c r="F696" s="385"/>
      <c r="G696" s="385"/>
      <c r="H696" s="385"/>
      <c r="I696" s="385"/>
      <c r="J696" s="17"/>
      <c r="K696" s="17"/>
      <c r="L696" s="18"/>
      <c r="M696" s="17"/>
      <c r="N696" s="17"/>
      <c r="O696" s="17"/>
      <c r="P696" s="17"/>
      <c r="Q696" s="17"/>
      <c r="R696" s="17"/>
      <c r="S696" s="17"/>
      <c r="T696" s="17"/>
      <c r="U696" s="17"/>
      <c r="V696" s="17"/>
      <c r="W696" s="17"/>
      <c r="X696" s="17"/>
      <c r="Y696" s="17"/>
    </row>
    <row r="697" spans="1:25" x14ac:dyDescent="0.25">
      <c r="A697" s="127"/>
      <c r="B697" s="17"/>
      <c r="C697" s="17"/>
      <c r="D697" s="17"/>
      <c r="E697" s="17"/>
      <c r="F697" s="385"/>
      <c r="G697" s="385"/>
      <c r="H697" s="385"/>
      <c r="I697" s="385"/>
      <c r="J697" s="17"/>
      <c r="K697" s="17"/>
      <c r="L697" s="18"/>
      <c r="M697" s="17"/>
      <c r="N697" s="17"/>
      <c r="O697" s="17"/>
      <c r="P697" s="17"/>
      <c r="Q697" s="17"/>
      <c r="R697" s="17"/>
      <c r="S697" s="17"/>
      <c r="T697" s="17"/>
      <c r="U697" s="17"/>
      <c r="V697" s="17"/>
      <c r="W697" s="17"/>
      <c r="X697" s="17"/>
      <c r="Y697" s="17"/>
    </row>
    <row r="698" spans="1:25" x14ac:dyDescent="0.25">
      <c r="A698" s="127"/>
      <c r="B698" s="17"/>
      <c r="C698" s="17"/>
      <c r="D698" s="17"/>
      <c r="E698" s="17"/>
      <c r="F698" s="385"/>
      <c r="G698" s="385"/>
      <c r="H698" s="385"/>
      <c r="I698" s="385"/>
      <c r="J698" s="17"/>
      <c r="K698" s="17"/>
      <c r="L698" s="18"/>
      <c r="M698" s="17"/>
      <c r="N698" s="17"/>
      <c r="O698" s="17"/>
      <c r="P698" s="17"/>
      <c r="Q698" s="17"/>
      <c r="R698" s="17"/>
      <c r="S698" s="17"/>
      <c r="T698" s="17"/>
      <c r="U698" s="17"/>
      <c r="V698" s="17"/>
      <c r="W698" s="17"/>
      <c r="X698" s="17"/>
      <c r="Y698" s="17"/>
    </row>
    <row r="699" spans="1:25" x14ac:dyDescent="0.25">
      <c r="A699" s="127"/>
      <c r="B699" s="17"/>
      <c r="C699" s="17"/>
      <c r="D699" s="17"/>
      <c r="E699" s="17"/>
      <c r="F699" s="385"/>
      <c r="G699" s="385"/>
      <c r="H699" s="385"/>
      <c r="I699" s="385"/>
      <c r="J699" s="17"/>
      <c r="K699" s="17"/>
      <c r="L699" s="18"/>
      <c r="M699" s="17"/>
      <c r="N699" s="17"/>
      <c r="O699" s="17"/>
      <c r="P699" s="17"/>
      <c r="Q699" s="17"/>
      <c r="R699" s="17"/>
      <c r="S699" s="17"/>
      <c r="T699" s="17"/>
      <c r="U699" s="17"/>
      <c r="V699" s="17"/>
      <c r="W699" s="17"/>
      <c r="X699" s="17"/>
      <c r="Y699" s="17"/>
    </row>
    <row r="700" spans="1:25" x14ac:dyDescent="0.25">
      <c r="A700" s="127"/>
      <c r="B700" s="17"/>
      <c r="C700" s="17"/>
      <c r="D700" s="17"/>
      <c r="E700" s="17"/>
      <c r="F700" s="385"/>
      <c r="G700" s="385"/>
      <c r="H700" s="385"/>
      <c r="I700" s="385"/>
      <c r="J700" s="17"/>
      <c r="K700" s="17"/>
      <c r="L700" s="18"/>
      <c r="M700" s="17"/>
      <c r="N700" s="17"/>
      <c r="O700" s="17"/>
      <c r="P700" s="17"/>
      <c r="Q700" s="17"/>
      <c r="R700" s="17"/>
      <c r="S700" s="17"/>
      <c r="T700" s="17"/>
      <c r="U700" s="17"/>
      <c r="V700" s="17"/>
      <c r="W700" s="17"/>
      <c r="X700" s="17"/>
      <c r="Y700" s="17"/>
    </row>
    <row r="701" spans="1:25" x14ac:dyDescent="0.25">
      <c r="A701" s="127"/>
      <c r="B701" s="17"/>
      <c r="C701" s="17"/>
      <c r="D701" s="17"/>
      <c r="E701" s="17"/>
      <c r="F701" s="385"/>
      <c r="G701" s="385"/>
      <c r="H701" s="385"/>
      <c r="I701" s="385"/>
      <c r="J701" s="17"/>
      <c r="K701" s="17"/>
      <c r="L701" s="18"/>
      <c r="M701" s="17"/>
      <c r="N701" s="17"/>
      <c r="O701" s="17"/>
      <c r="P701" s="17"/>
      <c r="Q701" s="17"/>
      <c r="R701" s="17"/>
      <c r="S701" s="17"/>
      <c r="T701" s="17"/>
      <c r="U701" s="17"/>
      <c r="V701" s="17"/>
      <c r="W701" s="17"/>
      <c r="X701" s="17"/>
      <c r="Y701" s="17"/>
    </row>
    <row r="702" spans="1:25" x14ac:dyDescent="0.25">
      <c r="A702" s="127"/>
      <c r="B702" s="17"/>
      <c r="C702" s="17"/>
      <c r="D702" s="17"/>
      <c r="E702" s="17"/>
      <c r="F702" s="385"/>
      <c r="G702" s="385"/>
      <c r="H702" s="385"/>
      <c r="I702" s="385"/>
      <c r="J702" s="17"/>
      <c r="K702" s="17"/>
      <c r="L702" s="18"/>
      <c r="M702" s="17"/>
      <c r="N702" s="17"/>
      <c r="O702" s="17"/>
      <c r="P702" s="17"/>
      <c r="Q702" s="17"/>
      <c r="R702" s="17"/>
      <c r="S702" s="17"/>
      <c r="T702" s="17"/>
      <c r="U702" s="17"/>
      <c r="V702" s="17"/>
      <c r="W702" s="17"/>
      <c r="X702" s="17"/>
      <c r="Y702" s="17"/>
    </row>
    <row r="703" spans="1:25" x14ac:dyDescent="0.25">
      <c r="A703" s="127"/>
      <c r="B703" s="17"/>
      <c r="C703" s="17"/>
      <c r="D703" s="17"/>
      <c r="E703" s="17"/>
      <c r="F703" s="385"/>
      <c r="G703" s="385"/>
      <c r="H703" s="385"/>
      <c r="I703" s="385"/>
      <c r="J703" s="17"/>
      <c r="K703" s="17"/>
      <c r="L703" s="18"/>
      <c r="M703" s="17"/>
      <c r="N703" s="17"/>
      <c r="O703" s="17"/>
      <c r="P703" s="17"/>
      <c r="Q703" s="17"/>
      <c r="R703" s="17"/>
      <c r="S703" s="17"/>
      <c r="T703" s="17"/>
      <c r="U703" s="17"/>
      <c r="V703" s="17"/>
      <c r="W703" s="17"/>
      <c r="X703" s="17"/>
      <c r="Y703" s="17"/>
    </row>
    <row r="704" spans="1:25" x14ac:dyDescent="0.25">
      <c r="A704" s="127"/>
      <c r="B704" s="17"/>
      <c r="C704" s="17"/>
      <c r="D704" s="17"/>
      <c r="E704" s="17"/>
      <c r="F704" s="385"/>
      <c r="G704" s="385"/>
      <c r="H704" s="385"/>
      <c r="I704" s="385"/>
      <c r="J704" s="17"/>
      <c r="K704" s="17"/>
      <c r="L704" s="18"/>
      <c r="M704" s="17"/>
      <c r="N704" s="17"/>
      <c r="O704" s="17"/>
      <c r="P704" s="17"/>
      <c r="Q704" s="17"/>
      <c r="R704" s="17"/>
      <c r="S704" s="17"/>
      <c r="T704" s="17"/>
      <c r="U704" s="17"/>
      <c r="V704" s="17"/>
      <c r="W704" s="17"/>
      <c r="X704" s="17"/>
      <c r="Y704" s="17"/>
    </row>
    <row r="705" spans="1:25" x14ac:dyDescent="0.25">
      <c r="A705" s="127"/>
      <c r="B705" s="17"/>
      <c r="C705" s="17"/>
      <c r="D705" s="17"/>
      <c r="E705" s="17"/>
      <c r="F705" s="385"/>
      <c r="G705" s="385"/>
      <c r="H705" s="385"/>
      <c r="I705" s="385"/>
      <c r="J705" s="17"/>
      <c r="K705" s="17"/>
      <c r="L705" s="18"/>
      <c r="M705" s="17"/>
      <c r="N705" s="17"/>
      <c r="O705" s="17"/>
      <c r="P705" s="17"/>
      <c r="Q705" s="17"/>
      <c r="R705" s="17"/>
      <c r="S705" s="17"/>
      <c r="T705" s="17"/>
      <c r="U705" s="17"/>
      <c r="V705" s="17"/>
      <c r="W705" s="17"/>
      <c r="X705" s="17"/>
      <c r="Y705" s="17"/>
    </row>
    <row r="706" spans="1:25" x14ac:dyDescent="0.25">
      <c r="A706" s="127"/>
      <c r="B706" s="17"/>
      <c r="C706" s="17"/>
      <c r="D706" s="17"/>
      <c r="E706" s="17"/>
      <c r="F706" s="385"/>
      <c r="G706" s="385"/>
      <c r="H706" s="385"/>
      <c r="I706" s="385"/>
      <c r="J706" s="17"/>
      <c r="K706" s="17"/>
      <c r="L706" s="18"/>
      <c r="M706" s="17"/>
      <c r="N706" s="17"/>
      <c r="O706" s="17"/>
      <c r="P706" s="17"/>
      <c r="Q706" s="17"/>
      <c r="R706" s="17"/>
      <c r="S706" s="17"/>
      <c r="T706" s="17"/>
      <c r="U706" s="17"/>
      <c r="V706" s="17"/>
      <c r="W706" s="17"/>
      <c r="X706" s="17"/>
      <c r="Y706" s="17"/>
    </row>
    <row r="707" spans="1:25" x14ac:dyDescent="0.25">
      <c r="A707" s="127"/>
      <c r="B707" s="17"/>
      <c r="C707" s="17"/>
      <c r="D707" s="17"/>
      <c r="E707" s="17"/>
      <c r="F707" s="385"/>
      <c r="G707" s="385"/>
      <c r="H707" s="385"/>
      <c r="I707" s="385"/>
      <c r="J707" s="17"/>
      <c r="K707" s="17"/>
      <c r="L707" s="18"/>
      <c r="M707" s="17"/>
      <c r="N707" s="17"/>
      <c r="O707" s="17"/>
      <c r="P707" s="17"/>
      <c r="Q707" s="17"/>
      <c r="R707" s="17"/>
      <c r="S707" s="17"/>
      <c r="T707" s="17"/>
      <c r="U707" s="17"/>
      <c r="V707" s="17"/>
      <c r="W707" s="17"/>
      <c r="X707" s="17"/>
      <c r="Y707" s="17"/>
    </row>
    <row r="708" spans="1:25" x14ac:dyDescent="0.25">
      <c r="A708" s="127"/>
      <c r="B708" s="17"/>
      <c r="C708" s="17"/>
      <c r="D708" s="17"/>
      <c r="E708" s="17"/>
      <c r="F708" s="385"/>
      <c r="G708" s="385"/>
      <c r="H708" s="385"/>
      <c r="I708" s="385"/>
      <c r="J708" s="17"/>
      <c r="K708" s="17"/>
      <c r="L708" s="18"/>
      <c r="M708" s="17"/>
      <c r="N708" s="17"/>
      <c r="O708" s="17"/>
      <c r="P708" s="17"/>
      <c r="Q708" s="17"/>
      <c r="R708" s="17"/>
      <c r="S708" s="17"/>
      <c r="T708" s="17"/>
      <c r="U708" s="17"/>
      <c r="V708" s="17"/>
      <c r="W708" s="17"/>
      <c r="X708" s="17"/>
      <c r="Y708" s="17"/>
    </row>
    <row r="709" spans="1:25" x14ac:dyDescent="0.25">
      <c r="A709" s="127"/>
      <c r="B709" s="17"/>
      <c r="C709" s="17"/>
      <c r="D709" s="17"/>
      <c r="E709" s="17"/>
      <c r="F709" s="385"/>
      <c r="G709" s="385"/>
      <c r="H709" s="385"/>
      <c r="I709" s="385"/>
      <c r="J709" s="17"/>
      <c r="K709" s="17"/>
      <c r="L709" s="18"/>
      <c r="M709" s="17"/>
      <c r="N709" s="17"/>
      <c r="O709" s="17"/>
      <c r="P709" s="17"/>
      <c r="Q709" s="17"/>
      <c r="R709" s="17"/>
      <c r="S709" s="17"/>
      <c r="T709" s="17"/>
      <c r="U709" s="17"/>
      <c r="V709" s="17"/>
      <c r="W709" s="17"/>
      <c r="X709" s="17"/>
      <c r="Y709" s="17"/>
    </row>
    <row r="710" spans="1:25" x14ac:dyDescent="0.25">
      <c r="A710" s="127"/>
      <c r="B710" s="17"/>
      <c r="C710" s="17"/>
      <c r="D710" s="17"/>
      <c r="E710" s="17"/>
      <c r="F710" s="385"/>
      <c r="G710" s="385"/>
      <c r="H710" s="385"/>
      <c r="I710" s="385"/>
      <c r="J710" s="17"/>
      <c r="K710" s="17"/>
      <c r="L710" s="18"/>
      <c r="M710" s="17"/>
      <c r="N710" s="17"/>
      <c r="O710" s="17"/>
      <c r="P710" s="17"/>
      <c r="Q710" s="17"/>
      <c r="R710" s="17"/>
      <c r="S710" s="17"/>
      <c r="T710" s="17"/>
      <c r="U710" s="17"/>
      <c r="V710" s="17"/>
      <c r="W710" s="17"/>
      <c r="X710" s="17"/>
      <c r="Y710" s="17"/>
    </row>
    <row r="711" spans="1:25" x14ac:dyDescent="0.25">
      <c r="A711" s="127"/>
      <c r="B711" s="17"/>
      <c r="C711" s="17"/>
      <c r="D711" s="17"/>
      <c r="E711" s="17"/>
      <c r="F711" s="385"/>
      <c r="G711" s="385"/>
      <c r="H711" s="385"/>
      <c r="I711" s="385"/>
      <c r="J711" s="17"/>
      <c r="K711" s="17"/>
      <c r="L711" s="18"/>
      <c r="M711" s="17"/>
      <c r="N711" s="17"/>
      <c r="O711" s="17"/>
      <c r="P711" s="17"/>
      <c r="Q711" s="17"/>
      <c r="R711" s="17"/>
      <c r="S711" s="17"/>
      <c r="T711" s="17"/>
      <c r="U711" s="17"/>
      <c r="V711" s="17"/>
      <c r="W711" s="17"/>
      <c r="X711" s="17"/>
      <c r="Y711" s="17"/>
    </row>
    <row r="712" spans="1:25" x14ac:dyDescent="0.25">
      <c r="A712" s="127"/>
      <c r="B712" s="17"/>
      <c r="C712" s="17"/>
      <c r="D712" s="17"/>
      <c r="E712" s="17"/>
      <c r="F712" s="385"/>
      <c r="G712" s="385"/>
      <c r="H712" s="385"/>
      <c r="I712" s="385"/>
      <c r="J712" s="17"/>
      <c r="K712" s="17"/>
      <c r="L712" s="18"/>
      <c r="M712" s="17"/>
      <c r="N712" s="17"/>
      <c r="O712" s="17"/>
      <c r="P712" s="17"/>
      <c r="Q712" s="17"/>
      <c r="R712" s="17"/>
      <c r="S712" s="17"/>
      <c r="T712" s="17"/>
      <c r="U712" s="17"/>
      <c r="V712" s="17"/>
      <c r="W712" s="17"/>
      <c r="X712" s="17"/>
      <c r="Y712" s="17"/>
    </row>
    <row r="713" spans="1:25" x14ac:dyDescent="0.25">
      <c r="A713" s="127"/>
      <c r="B713" s="17"/>
      <c r="C713" s="17"/>
      <c r="D713" s="17"/>
      <c r="E713" s="17"/>
      <c r="F713" s="385"/>
      <c r="G713" s="385"/>
      <c r="H713" s="385"/>
      <c r="I713" s="385"/>
      <c r="J713" s="17"/>
      <c r="K713" s="17"/>
      <c r="L713" s="18"/>
      <c r="M713" s="17"/>
      <c r="N713" s="17"/>
      <c r="O713" s="17"/>
      <c r="P713" s="17"/>
      <c r="Q713" s="17"/>
      <c r="R713" s="17"/>
      <c r="S713" s="17"/>
      <c r="T713" s="17"/>
      <c r="U713" s="17"/>
      <c r="V713" s="17"/>
      <c r="W713" s="17"/>
      <c r="X713" s="17"/>
      <c r="Y713" s="17"/>
    </row>
    <row r="714" spans="1:25" x14ac:dyDescent="0.25">
      <c r="A714" s="127"/>
      <c r="B714" s="17"/>
      <c r="C714" s="17"/>
      <c r="D714" s="17"/>
      <c r="E714" s="17"/>
      <c r="F714" s="385"/>
      <c r="G714" s="385"/>
      <c r="H714" s="385"/>
      <c r="I714" s="385"/>
      <c r="J714" s="17"/>
      <c r="K714" s="17"/>
      <c r="L714" s="18"/>
      <c r="M714" s="17"/>
      <c r="N714" s="17"/>
      <c r="O714" s="17"/>
      <c r="P714" s="17"/>
      <c r="Q714" s="17"/>
      <c r="R714" s="17"/>
      <c r="S714" s="17"/>
      <c r="T714" s="17"/>
      <c r="U714" s="17"/>
      <c r="V714" s="17"/>
      <c r="W714" s="17"/>
      <c r="X714" s="17"/>
      <c r="Y714" s="17"/>
    </row>
    <row r="715" spans="1:25" x14ac:dyDescent="0.25">
      <c r="A715" s="127"/>
      <c r="B715" s="17"/>
      <c r="C715" s="17"/>
      <c r="D715" s="17"/>
      <c r="E715" s="17"/>
      <c r="F715" s="385"/>
      <c r="G715" s="385"/>
      <c r="H715" s="385"/>
      <c r="I715" s="385"/>
      <c r="J715" s="17"/>
      <c r="K715" s="17"/>
      <c r="L715" s="18"/>
      <c r="M715" s="17"/>
      <c r="N715" s="17"/>
      <c r="O715" s="17"/>
      <c r="P715" s="17"/>
      <c r="Q715" s="17"/>
      <c r="R715" s="17"/>
      <c r="S715" s="17"/>
      <c r="T715" s="17"/>
      <c r="U715" s="17"/>
      <c r="V715" s="17"/>
      <c r="W715" s="17"/>
      <c r="X715" s="17"/>
      <c r="Y715" s="17"/>
    </row>
    <row r="716" spans="1:25" x14ac:dyDescent="0.25">
      <c r="A716" s="127"/>
      <c r="B716" s="17"/>
      <c r="C716" s="17"/>
      <c r="D716" s="17"/>
      <c r="E716" s="17"/>
      <c r="F716" s="385"/>
      <c r="G716" s="385"/>
      <c r="H716" s="385"/>
      <c r="I716" s="385"/>
      <c r="J716" s="17"/>
      <c r="K716" s="17"/>
      <c r="L716" s="18"/>
      <c r="M716" s="17"/>
      <c r="N716" s="17"/>
      <c r="O716" s="17"/>
      <c r="P716" s="17"/>
      <c r="Q716" s="17"/>
      <c r="R716" s="17"/>
      <c r="S716" s="17"/>
      <c r="T716" s="17"/>
      <c r="U716" s="17"/>
      <c r="V716" s="17"/>
      <c r="W716" s="17"/>
      <c r="X716" s="17"/>
      <c r="Y716" s="17"/>
    </row>
    <row r="717" spans="1:25" x14ac:dyDescent="0.25">
      <c r="A717" s="127"/>
      <c r="B717" s="17"/>
      <c r="C717" s="17"/>
      <c r="D717" s="17"/>
      <c r="E717" s="17"/>
      <c r="F717" s="385"/>
      <c r="G717" s="385"/>
      <c r="H717" s="385"/>
      <c r="I717" s="385"/>
      <c r="J717" s="17"/>
      <c r="K717" s="17"/>
      <c r="L717" s="18"/>
      <c r="M717" s="17"/>
      <c r="N717" s="17"/>
      <c r="O717" s="17"/>
      <c r="P717" s="17"/>
      <c r="Q717" s="17"/>
      <c r="R717" s="17"/>
      <c r="S717" s="17"/>
      <c r="T717" s="17"/>
      <c r="U717" s="17"/>
      <c r="V717" s="17"/>
      <c r="W717" s="17"/>
      <c r="X717" s="17"/>
      <c r="Y717" s="17"/>
    </row>
    <row r="718" spans="1:25" x14ac:dyDescent="0.25">
      <c r="A718" s="127"/>
      <c r="B718" s="17"/>
      <c r="C718" s="17"/>
      <c r="D718" s="17"/>
      <c r="E718" s="17"/>
      <c r="F718" s="385"/>
      <c r="G718" s="385"/>
      <c r="H718" s="385"/>
      <c r="I718" s="385"/>
      <c r="J718" s="17"/>
      <c r="K718" s="17"/>
      <c r="L718" s="18"/>
      <c r="M718" s="17"/>
      <c r="N718" s="17"/>
      <c r="O718" s="17"/>
      <c r="P718" s="17"/>
      <c r="Q718" s="17"/>
      <c r="R718" s="17"/>
      <c r="S718" s="17"/>
      <c r="T718" s="17"/>
      <c r="U718" s="17"/>
      <c r="V718" s="17"/>
      <c r="W718" s="17"/>
      <c r="X718" s="17"/>
      <c r="Y718" s="17"/>
    </row>
    <row r="719" spans="1:25" x14ac:dyDescent="0.25">
      <c r="A719" s="127"/>
      <c r="B719" s="17"/>
      <c r="C719" s="17"/>
      <c r="D719" s="17"/>
      <c r="E719" s="17"/>
      <c r="F719" s="385"/>
      <c r="G719" s="385"/>
      <c r="H719" s="385"/>
      <c r="I719" s="385"/>
      <c r="J719" s="17"/>
      <c r="K719" s="17"/>
      <c r="L719" s="18"/>
      <c r="M719" s="17"/>
      <c r="N719" s="17"/>
      <c r="O719" s="17"/>
      <c r="P719" s="17"/>
      <c r="Q719" s="17"/>
      <c r="R719" s="17"/>
      <c r="S719" s="17"/>
      <c r="T719" s="17"/>
      <c r="U719" s="17"/>
      <c r="V719" s="17"/>
      <c r="W719" s="17"/>
      <c r="X719" s="17"/>
      <c r="Y719" s="17"/>
    </row>
    <row r="720" spans="1:25" x14ac:dyDescent="0.25">
      <c r="A720" s="127"/>
      <c r="B720" s="17"/>
      <c r="C720" s="17"/>
      <c r="D720" s="17"/>
      <c r="E720" s="17"/>
      <c r="F720" s="385"/>
      <c r="G720" s="385"/>
      <c r="H720" s="385"/>
      <c r="I720" s="385"/>
      <c r="J720" s="17"/>
      <c r="K720" s="17"/>
      <c r="L720" s="18"/>
      <c r="M720" s="17"/>
      <c r="N720" s="17"/>
      <c r="O720" s="17"/>
      <c r="P720" s="17"/>
      <c r="Q720" s="17"/>
      <c r="R720" s="17"/>
      <c r="S720" s="17"/>
      <c r="T720" s="17"/>
      <c r="U720" s="17"/>
      <c r="V720" s="17"/>
      <c r="W720" s="17"/>
      <c r="X720" s="17"/>
      <c r="Y720" s="17"/>
    </row>
    <row r="721" spans="1:25" x14ac:dyDescent="0.25">
      <c r="A721" s="127"/>
      <c r="B721" s="17"/>
      <c r="C721" s="17"/>
      <c r="D721" s="17"/>
      <c r="E721" s="17"/>
      <c r="F721" s="385"/>
      <c r="G721" s="385"/>
      <c r="H721" s="385"/>
      <c r="I721" s="385"/>
      <c r="J721" s="17"/>
      <c r="K721" s="17"/>
      <c r="L721" s="18"/>
      <c r="M721" s="17"/>
      <c r="N721" s="17"/>
      <c r="O721" s="17"/>
      <c r="P721" s="17"/>
      <c r="Q721" s="17"/>
      <c r="R721" s="17"/>
      <c r="S721" s="17"/>
      <c r="T721" s="17"/>
      <c r="U721" s="17"/>
      <c r="V721" s="17"/>
      <c r="W721" s="17"/>
      <c r="X721" s="17"/>
      <c r="Y721" s="17"/>
    </row>
    <row r="722" spans="1:25" x14ac:dyDescent="0.25">
      <c r="A722" s="127"/>
      <c r="B722" s="17"/>
      <c r="C722" s="17"/>
      <c r="D722" s="17"/>
      <c r="E722" s="17"/>
      <c r="F722" s="385"/>
      <c r="G722" s="385"/>
      <c r="H722" s="385"/>
      <c r="I722" s="385"/>
      <c r="J722" s="17"/>
      <c r="K722" s="17"/>
      <c r="L722" s="18"/>
      <c r="M722" s="17"/>
      <c r="N722" s="17"/>
      <c r="O722" s="17"/>
      <c r="P722" s="17"/>
      <c r="Q722" s="17"/>
      <c r="R722" s="17"/>
      <c r="S722" s="17"/>
      <c r="T722" s="17"/>
      <c r="U722" s="17"/>
      <c r="V722" s="17"/>
      <c r="W722" s="17"/>
      <c r="X722" s="17"/>
      <c r="Y722" s="17"/>
    </row>
    <row r="723" spans="1:25" x14ac:dyDescent="0.25">
      <c r="A723" s="127"/>
      <c r="B723" s="17"/>
      <c r="C723" s="17"/>
      <c r="D723" s="17"/>
      <c r="E723" s="17"/>
      <c r="F723" s="385"/>
      <c r="G723" s="385"/>
      <c r="H723" s="385"/>
      <c r="I723" s="385"/>
      <c r="J723" s="17"/>
      <c r="K723" s="17"/>
      <c r="L723" s="18"/>
      <c r="M723" s="17"/>
      <c r="N723" s="17"/>
      <c r="O723" s="17"/>
      <c r="P723" s="17"/>
      <c r="Q723" s="17"/>
      <c r="R723" s="17"/>
      <c r="S723" s="17"/>
      <c r="T723" s="17"/>
      <c r="U723" s="17"/>
      <c r="V723" s="17"/>
      <c r="W723" s="17"/>
      <c r="X723" s="17"/>
      <c r="Y723" s="17"/>
    </row>
    <row r="724" spans="1:25" x14ac:dyDescent="0.25">
      <c r="A724" s="127"/>
      <c r="B724" s="17"/>
      <c r="C724" s="17"/>
      <c r="D724" s="17"/>
      <c r="E724" s="17"/>
      <c r="F724" s="385"/>
      <c r="G724" s="385"/>
      <c r="H724" s="385"/>
      <c r="I724" s="385"/>
      <c r="J724" s="17"/>
      <c r="K724" s="17"/>
      <c r="L724" s="18"/>
      <c r="M724" s="17"/>
      <c r="N724" s="17"/>
      <c r="O724" s="17"/>
      <c r="P724" s="17"/>
      <c r="Q724" s="17"/>
      <c r="R724" s="17"/>
      <c r="S724" s="17"/>
      <c r="T724" s="17"/>
      <c r="U724" s="17"/>
      <c r="V724" s="17"/>
      <c r="W724" s="17"/>
      <c r="X724" s="17"/>
      <c r="Y724" s="17"/>
    </row>
    <row r="725" spans="1:25" x14ac:dyDescent="0.25">
      <c r="A725" s="127"/>
      <c r="B725" s="17"/>
      <c r="C725" s="17"/>
      <c r="D725" s="17"/>
      <c r="E725" s="17"/>
      <c r="F725" s="385"/>
      <c r="G725" s="385"/>
      <c r="H725" s="385"/>
      <c r="I725" s="385"/>
      <c r="J725" s="17"/>
      <c r="K725" s="17"/>
      <c r="L725" s="18"/>
      <c r="M725" s="17"/>
      <c r="N725" s="17"/>
      <c r="O725" s="17"/>
      <c r="P725" s="17"/>
      <c r="Q725" s="17"/>
      <c r="R725" s="17"/>
      <c r="S725" s="17"/>
      <c r="T725" s="17"/>
      <c r="U725" s="17"/>
      <c r="V725" s="17"/>
      <c r="W725" s="17"/>
      <c r="X725" s="17"/>
      <c r="Y725" s="17"/>
    </row>
    <row r="726" spans="1:25" x14ac:dyDescent="0.25">
      <c r="A726" s="127"/>
      <c r="B726" s="17"/>
      <c r="C726" s="17"/>
      <c r="D726" s="17"/>
      <c r="E726" s="17"/>
      <c r="F726" s="385"/>
      <c r="G726" s="385"/>
      <c r="H726" s="385"/>
      <c r="I726" s="385"/>
      <c r="J726" s="17"/>
      <c r="K726" s="17"/>
      <c r="L726" s="18"/>
      <c r="M726" s="17"/>
      <c r="N726" s="17"/>
      <c r="O726" s="17"/>
      <c r="P726" s="17"/>
      <c r="Q726" s="17"/>
      <c r="R726" s="17"/>
      <c r="S726" s="17"/>
      <c r="T726" s="17"/>
      <c r="U726" s="17"/>
      <c r="V726" s="17"/>
      <c r="W726" s="17"/>
      <c r="X726" s="17"/>
      <c r="Y726" s="17"/>
    </row>
    <row r="727" spans="1:25" x14ac:dyDescent="0.25">
      <c r="A727" s="127"/>
      <c r="B727" s="17"/>
      <c r="C727" s="17"/>
      <c r="D727" s="17"/>
      <c r="E727" s="17"/>
      <c r="F727" s="385"/>
      <c r="G727" s="385"/>
      <c r="H727" s="385"/>
      <c r="I727" s="385"/>
      <c r="J727" s="17"/>
      <c r="K727" s="17"/>
      <c r="L727" s="18"/>
      <c r="M727" s="17"/>
      <c r="N727" s="17"/>
      <c r="O727" s="17"/>
      <c r="P727" s="17"/>
      <c r="Q727" s="17"/>
      <c r="R727" s="17"/>
      <c r="S727" s="17"/>
      <c r="T727" s="17"/>
      <c r="U727" s="17"/>
      <c r="V727" s="17"/>
      <c r="W727" s="17"/>
      <c r="X727" s="17"/>
      <c r="Y727" s="17"/>
    </row>
    <row r="728" spans="1:25" x14ac:dyDescent="0.25">
      <c r="A728" s="127"/>
      <c r="B728" s="17"/>
      <c r="C728" s="17"/>
      <c r="D728" s="17"/>
      <c r="E728" s="17"/>
      <c r="F728" s="385"/>
      <c r="G728" s="385"/>
      <c r="H728" s="385"/>
      <c r="I728" s="385"/>
      <c r="J728" s="17"/>
      <c r="K728" s="17"/>
      <c r="L728" s="18"/>
      <c r="M728" s="17"/>
      <c r="N728" s="17"/>
      <c r="O728" s="17"/>
      <c r="P728" s="17"/>
      <c r="Q728" s="17"/>
      <c r="R728" s="17"/>
      <c r="S728" s="17"/>
      <c r="T728" s="17"/>
      <c r="U728" s="17"/>
      <c r="V728" s="17"/>
      <c r="W728" s="17"/>
      <c r="X728" s="17"/>
      <c r="Y728" s="17"/>
    </row>
    <row r="729" spans="1:25" x14ac:dyDescent="0.25">
      <c r="A729" s="127"/>
      <c r="B729" s="17"/>
      <c r="C729" s="17"/>
      <c r="D729" s="17"/>
      <c r="E729" s="17"/>
      <c r="F729" s="385"/>
      <c r="G729" s="385"/>
      <c r="H729" s="385"/>
      <c r="I729" s="385"/>
      <c r="J729" s="17"/>
      <c r="K729" s="17"/>
      <c r="L729" s="18"/>
      <c r="M729" s="17"/>
      <c r="N729" s="17"/>
      <c r="O729" s="17"/>
      <c r="P729" s="17"/>
      <c r="Q729" s="17"/>
      <c r="R729" s="17"/>
      <c r="S729" s="17"/>
      <c r="T729" s="17"/>
      <c r="U729" s="17"/>
      <c r="V729" s="17"/>
      <c r="W729" s="17"/>
      <c r="X729" s="17"/>
      <c r="Y729" s="17"/>
    </row>
    <row r="730" spans="1:25" x14ac:dyDescent="0.25">
      <c r="A730" s="127"/>
      <c r="B730" s="17"/>
      <c r="C730" s="17"/>
      <c r="D730" s="17"/>
      <c r="E730" s="17"/>
      <c r="F730" s="385"/>
      <c r="G730" s="385"/>
      <c r="H730" s="385"/>
      <c r="I730" s="385"/>
      <c r="J730" s="17"/>
      <c r="K730" s="17"/>
      <c r="L730" s="18"/>
      <c r="M730" s="17"/>
      <c r="N730" s="17"/>
      <c r="O730" s="17"/>
      <c r="P730" s="17"/>
      <c r="Q730" s="17"/>
      <c r="R730" s="17"/>
      <c r="S730" s="17"/>
      <c r="T730" s="17"/>
      <c r="U730" s="17"/>
      <c r="V730" s="17"/>
      <c r="W730" s="17"/>
      <c r="X730" s="17"/>
      <c r="Y730" s="17"/>
    </row>
    <row r="731" spans="1:25" x14ac:dyDescent="0.25">
      <c r="A731" s="127"/>
      <c r="B731" s="17"/>
      <c r="C731" s="17"/>
      <c r="D731" s="17"/>
      <c r="E731" s="17"/>
      <c r="F731" s="385"/>
      <c r="G731" s="385"/>
      <c r="H731" s="385"/>
      <c r="I731" s="385"/>
      <c r="J731" s="17"/>
      <c r="K731" s="17"/>
      <c r="L731" s="18"/>
      <c r="M731" s="17"/>
      <c r="N731" s="17"/>
      <c r="O731" s="17"/>
      <c r="P731" s="17"/>
      <c r="Q731" s="17"/>
      <c r="R731" s="17"/>
      <c r="S731" s="17"/>
      <c r="T731" s="17"/>
      <c r="U731" s="17"/>
      <c r="V731" s="17"/>
      <c r="W731" s="17"/>
      <c r="X731" s="17"/>
      <c r="Y731" s="17"/>
    </row>
    <row r="732" spans="1:25" x14ac:dyDescent="0.25">
      <c r="A732" s="127"/>
      <c r="B732" s="17"/>
      <c r="C732" s="17"/>
      <c r="D732" s="17"/>
      <c r="E732" s="17"/>
      <c r="F732" s="385"/>
      <c r="G732" s="385"/>
      <c r="H732" s="385"/>
      <c r="I732" s="385"/>
      <c r="J732" s="17"/>
      <c r="K732" s="17"/>
      <c r="L732" s="18"/>
      <c r="M732" s="17"/>
      <c r="N732" s="17"/>
      <c r="O732" s="17"/>
      <c r="P732" s="17"/>
      <c r="Q732" s="17"/>
      <c r="R732" s="17"/>
      <c r="S732" s="17"/>
      <c r="T732" s="17"/>
      <c r="U732" s="17"/>
      <c r="V732" s="17"/>
      <c r="W732" s="17"/>
      <c r="X732" s="17"/>
      <c r="Y732" s="17"/>
    </row>
    <row r="733" spans="1:25" x14ac:dyDescent="0.25">
      <c r="A733" s="127"/>
      <c r="B733" s="17"/>
      <c r="C733" s="17"/>
      <c r="D733" s="17"/>
      <c r="E733" s="17"/>
      <c r="F733" s="385"/>
      <c r="G733" s="385"/>
      <c r="H733" s="385"/>
      <c r="I733" s="385"/>
      <c r="J733" s="17"/>
      <c r="K733" s="17"/>
      <c r="L733" s="18"/>
      <c r="M733" s="17"/>
      <c r="N733" s="17"/>
      <c r="O733" s="17"/>
      <c r="P733" s="17"/>
      <c r="Q733" s="17"/>
      <c r="R733" s="17"/>
      <c r="S733" s="17"/>
      <c r="T733" s="17"/>
      <c r="U733" s="17"/>
      <c r="V733" s="17"/>
      <c r="W733" s="17"/>
      <c r="X733" s="17"/>
      <c r="Y733" s="17"/>
    </row>
    <row r="734" spans="1:25" x14ac:dyDescent="0.25">
      <c r="A734" s="127"/>
      <c r="B734" s="17"/>
      <c r="C734" s="17"/>
      <c r="D734" s="17"/>
      <c r="E734" s="17"/>
      <c r="F734" s="385"/>
      <c r="G734" s="385"/>
      <c r="H734" s="385"/>
      <c r="I734" s="385"/>
      <c r="J734" s="17"/>
      <c r="K734" s="17"/>
      <c r="L734" s="18"/>
      <c r="M734" s="17"/>
      <c r="N734" s="17"/>
      <c r="O734" s="17"/>
      <c r="P734" s="17"/>
      <c r="Q734" s="17"/>
      <c r="R734" s="17"/>
      <c r="S734" s="17"/>
      <c r="T734" s="17"/>
      <c r="U734" s="17"/>
      <c r="V734" s="17"/>
      <c r="W734" s="17"/>
      <c r="X734" s="17"/>
      <c r="Y734" s="17"/>
    </row>
    <row r="735" spans="1:25" x14ac:dyDescent="0.25">
      <c r="A735" s="127"/>
      <c r="B735" s="17"/>
      <c r="C735" s="17"/>
      <c r="D735" s="17"/>
      <c r="E735" s="17"/>
      <c r="F735" s="385"/>
      <c r="G735" s="385"/>
      <c r="H735" s="385"/>
      <c r="I735" s="385"/>
      <c r="J735" s="17"/>
      <c r="K735" s="17"/>
      <c r="L735" s="18"/>
      <c r="M735" s="17"/>
      <c r="N735" s="17"/>
      <c r="O735" s="17"/>
      <c r="P735" s="17"/>
      <c r="Q735" s="17"/>
      <c r="R735" s="17"/>
      <c r="S735" s="17"/>
      <c r="T735" s="17"/>
      <c r="U735" s="17"/>
      <c r="V735" s="17"/>
      <c r="W735" s="17"/>
      <c r="X735" s="17"/>
      <c r="Y735" s="17"/>
    </row>
    <row r="736" spans="1:25" x14ac:dyDescent="0.25">
      <c r="A736" s="127"/>
      <c r="B736" s="17"/>
      <c r="C736" s="17"/>
      <c r="D736" s="17"/>
      <c r="E736" s="17"/>
      <c r="F736" s="385"/>
      <c r="G736" s="385"/>
      <c r="H736" s="385"/>
      <c r="I736" s="385"/>
      <c r="J736" s="17"/>
      <c r="K736" s="17"/>
      <c r="L736" s="18"/>
      <c r="M736" s="17"/>
      <c r="N736" s="17"/>
      <c r="O736" s="17"/>
      <c r="P736" s="17"/>
      <c r="Q736" s="17"/>
      <c r="R736" s="17"/>
      <c r="S736" s="17"/>
      <c r="T736" s="17"/>
      <c r="U736" s="17"/>
      <c r="V736" s="17"/>
      <c r="W736" s="17"/>
      <c r="X736" s="17"/>
      <c r="Y736" s="17"/>
    </row>
    <row r="737" spans="1:25" x14ac:dyDescent="0.25">
      <c r="A737" s="127"/>
      <c r="B737" s="17"/>
      <c r="C737" s="17"/>
      <c r="D737" s="17"/>
      <c r="E737" s="17"/>
      <c r="F737" s="385"/>
      <c r="G737" s="385"/>
      <c r="H737" s="385"/>
      <c r="I737" s="385"/>
      <c r="J737" s="17"/>
      <c r="K737" s="17"/>
      <c r="L737" s="18"/>
      <c r="M737" s="17"/>
      <c r="N737" s="17"/>
      <c r="O737" s="17"/>
      <c r="P737" s="17"/>
      <c r="Q737" s="17"/>
      <c r="R737" s="17"/>
      <c r="S737" s="17"/>
      <c r="T737" s="17"/>
      <c r="U737" s="17"/>
      <c r="V737" s="17"/>
      <c r="W737" s="17"/>
      <c r="X737" s="17"/>
      <c r="Y737" s="17"/>
    </row>
    <row r="738" spans="1:25" x14ac:dyDescent="0.25">
      <c r="A738" s="127"/>
      <c r="B738" s="17"/>
      <c r="C738" s="17"/>
      <c r="D738" s="17"/>
      <c r="E738" s="17"/>
      <c r="F738" s="385"/>
      <c r="G738" s="385"/>
      <c r="H738" s="385"/>
      <c r="I738" s="385"/>
      <c r="J738" s="17"/>
      <c r="K738" s="17"/>
      <c r="L738" s="18"/>
      <c r="M738" s="17"/>
      <c r="N738" s="17"/>
      <c r="O738" s="17"/>
      <c r="P738" s="17"/>
      <c r="Q738" s="17"/>
      <c r="R738" s="17"/>
      <c r="S738" s="17"/>
      <c r="T738" s="17"/>
      <c r="U738" s="17"/>
      <c r="V738" s="17"/>
      <c r="W738" s="17"/>
      <c r="X738" s="17"/>
      <c r="Y738" s="17"/>
    </row>
    <row r="739" spans="1:25" x14ac:dyDescent="0.25">
      <c r="A739" s="127"/>
      <c r="B739" s="17"/>
      <c r="C739" s="17"/>
      <c r="D739" s="17"/>
      <c r="E739" s="17"/>
      <c r="F739" s="385"/>
      <c r="G739" s="385"/>
      <c r="H739" s="385"/>
      <c r="I739" s="385"/>
      <c r="J739" s="17"/>
      <c r="K739" s="17"/>
      <c r="L739" s="18"/>
      <c r="M739" s="17"/>
      <c r="N739" s="17"/>
      <c r="O739" s="17"/>
      <c r="P739" s="17"/>
      <c r="Q739" s="17"/>
      <c r="R739" s="17"/>
      <c r="S739" s="17"/>
      <c r="T739" s="17"/>
      <c r="U739" s="17"/>
      <c r="V739" s="17"/>
      <c r="W739" s="17"/>
      <c r="X739" s="17"/>
      <c r="Y739" s="17"/>
    </row>
    <row r="740" spans="1:25" x14ac:dyDescent="0.25">
      <c r="A740" s="127"/>
      <c r="B740" s="17"/>
      <c r="C740" s="17"/>
      <c r="D740" s="17"/>
      <c r="E740" s="17"/>
      <c r="F740" s="385"/>
      <c r="G740" s="385"/>
      <c r="H740" s="385"/>
      <c r="I740" s="385"/>
      <c r="J740" s="17"/>
      <c r="K740" s="17"/>
      <c r="L740" s="18"/>
      <c r="M740" s="17"/>
      <c r="N740" s="17"/>
      <c r="O740" s="17"/>
      <c r="P740" s="17"/>
      <c r="Q740" s="17"/>
      <c r="R740" s="17"/>
      <c r="S740" s="17"/>
      <c r="T740" s="17"/>
      <c r="U740" s="17"/>
      <c r="V740" s="17"/>
      <c r="W740" s="17"/>
      <c r="X740" s="17"/>
      <c r="Y740" s="17"/>
    </row>
    <row r="741" spans="1:25" x14ac:dyDescent="0.25">
      <c r="A741" s="127"/>
      <c r="B741" s="17"/>
      <c r="C741" s="17"/>
      <c r="D741" s="17"/>
      <c r="E741" s="17"/>
      <c r="F741" s="385"/>
      <c r="G741" s="385"/>
      <c r="H741" s="385"/>
      <c r="I741" s="385"/>
      <c r="J741" s="17"/>
      <c r="K741" s="17"/>
      <c r="L741" s="18"/>
      <c r="M741" s="17"/>
      <c r="N741" s="17"/>
      <c r="O741" s="17"/>
      <c r="P741" s="17"/>
      <c r="Q741" s="17"/>
      <c r="R741" s="17"/>
      <c r="S741" s="17"/>
      <c r="T741" s="17"/>
      <c r="U741" s="17"/>
      <c r="V741" s="17"/>
      <c r="W741" s="17"/>
      <c r="X741" s="17"/>
      <c r="Y741" s="17"/>
    </row>
    <row r="742" spans="1:25" x14ac:dyDescent="0.25">
      <c r="A742" s="127"/>
      <c r="B742" s="17"/>
      <c r="C742" s="17"/>
      <c r="D742" s="17"/>
      <c r="E742" s="17"/>
      <c r="F742" s="385"/>
      <c r="G742" s="385"/>
      <c r="H742" s="385"/>
      <c r="I742" s="385"/>
      <c r="J742" s="17"/>
      <c r="K742" s="17"/>
      <c r="L742" s="18"/>
      <c r="M742" s="17"/>
      <c r="N742" s="17"/>
      <c r="O742" s="17"/>
      <c r="P742" s="17"/>
      <c r="Q742" s="17"/>
      <c r="R742" s="17"/>
      <c r="S742" s="17"/>
      <c r="T742" s="17"/>
      <c r="U742" s="17"/>
      <c r="V742" s="17"/>
      <c r="W742" s="17"/>
      <c r="X742" s="17"/>
      <c r="Y742" s="17"/>
    </row>
    <row r="743" spans="1:25" x14ac:dyDescent="0.25">
      <c r="A743" s="127"/>
      <c r="B743" s="17"/>
      <c r="C743" s="17"/>
      <c r="D743" s="17"/>
      <c r="E743" s="17"/>
      <c r="F743" s="385"/>
      <c r="G743" s="385"/>
      <c r="H743" s="385"/>
      <c r="I743" s="385"/>
      <c r="J743" s="17"/>
      <c r="K743" s="17"/>
      <c r="L743" s="18"/>
      <c r="M743" s="17"/>
      <c r="N743" s="17"/>
      <c r="O743" s="17"/>
      <c r="P743" s="17"/>
      <c r="Q743" s="17"/>
      <c r="R743" s="17"/>
      <c r="S743" s="17"/>
      <c r="T743" s="17"/>
      <c r="U743" s="17"/>
      <c r="V743" s="17"/>
      <c r="W743" s="17"/>
      <c r="X743" s="17"/>
      <c r="Y743" s="17"/>
    </row>
    <row r="744" spans="1:25" x14ac:dyDescent="0.25">
      <c r="A744" s="127"/>
      <c r="B744" s="17"/>
      <c r="C744" s="17"/>
      <c r="D744" s="17"/>
      <c r="E744" s="17"/>
      <c r="F744" s="385"/>
      <c r="G744" s="385"/>
      <c r="H744" s="385"/>
      <c r="I744" s="385"/>
      <c r="J744" s="17"/>
      <c r="K744" s="17"/>
      <c r="L744" s="18"/>
      <c r="M744" s="17"/>
      <c r="N744" s="17"/>
      <c r="O744" s="17"/>
      <c r="P744" s="17"/>
      <c r="Q744" s="17"/>
      <c r="R744" s="17"/>
      <c r="S744" s="17"/>
      <c r="T744" s="17"/>
      <c r="U744" s="17"/>
      <c r="V744" s="17"/>
      <c r="W744" s="17"/>
      <c r="X744" s="17"/>
      <c r="Y744" s="17"/>
    </row>
    <row r="745" spans="1:25" x14ac:dyDescent="0.25">
      <c r="A745" s="127"/>
      <c r="B745" s="17"/>
      <c r="C745" s="17"/>
      <c r="D745" s="17"/>
      <c r="E745" s="17"/>
      <c r="F745" s="385"/>
      <c r="G745" s="385"/>
      <c r="H745" s="385"/>
      <c r="I745" s="385"/>
      <c r="J745" s="17"/>
      <c r="K745" s="17"/>
      <c r="L745" s="18"/>
      <c r="M745" s="17"/>
      <c r="N745" s="17"/>
      <c r="O745" s="17"/>
      <c r="P745" s="17"/>
      <c r="Q745" s="17"/>
      <c r="R745" s="17"/>
      <c r="S745" s="17"/>
      <c r="T745" s="17"/>
      <c r="U745" s="17"/>
      <c r="V745" s="17"/>
      <c r="W745" s="17"/>
      <c r="X745" s="17"/>
      <c r="Y745" s="17"/>
    </row>
    <row r="746" spans="1:25" x14ac:dyDescent="0.25">
      <c r="A746" s="127"/>
      <c r="B746" s="17"/>
      <c r="C746" s="17"/>
      <c r="D746" s="17"/>
      <c r="E746" s="17"/>
      <c r="F746" s="385"/>
      <c r="G746" s="385"/>
      <c r="H746" s="385"/>
      <c r="I746" s="385"/>
      <c r="J746" s="17"/>
      <c r="K746" s="17"/>
      <c r="L746" s="18"/>
      <c r="M746" s="17"/>
      <c r="N746" s="17"/>
      <c r="O746" s="17"/>
      <c r="P746" s="17"/>
      <c r="Q746" s="17"/>
      <c r="R746" s="17"/>
      <c r="S746" s="17"/>
      <c r="T746" s="17"/>
      <c r="U746" s="17"/>
      <c r="V746" s="17"/>
      <c r="W746" s="17"/>
      <c r="X746" s="17"/>
      <c r="Y746" s="17"/>
    </row>
    <row r="747" spans="1:25" x14ac:dyDescent="0.25">
      <c r="A747" s="127"/>
      <c r="B747" s="17"/>
      <c r="C747" s="17"/>
      <c r="D747" s="17"/>
      <c r="E747" s="17"/>
      <c r="F747" s="385"/>
      <c r="G747" s="385"/>
      <c r="H747" s="385"/>
      <c r="I747" s="385"/>
      <c r="J747" s="17"/>
      <c r="K747" s="17"/>
      <c r="L747" s="18"/>
      <c r="M747" s="17"/>
      <c r="N747" s="17"/>
      <c r="O747" s="17"/>
      <c r="P747" s="17"/>
      <c r="Q747" s="17"/>
      <c r="R747" s="17"/>
      <c r="S747" s="17"/>
      <c r="T747" s="17"/>
      <c r="U747" s="17"/>
      <c r="V747" s="17"/>
      <c r="W747" s="17"/>
      <c r="X747" s="17"/>
      <c r="Y747" s="17"/>
    </row>
    <row r="748" spans="1:25" x14ac:dyDescent="0.25">
      <c r="A748" s="127"/>
      <c r="B748" s="17"/>
      <c r="C748" s="17"/>
      <c r="D748" s="17"/>
      <c r="E748" s="17"/>
      <c r="F748" s="385"/>
      <c r="G748" s="385"/>
      <c r="H748" s="385"/>
      <c r="I748" s="385"/>
      <c r="J748" s="17"/>
      <c r="K748" s="17"/>
      <c r="L748" s="18"/>
      <c r="M748" s="17"/>
      <c r="N748" s="17"/>
      <c r="O748" s="17"/>
      <c r="P748" s="17"/>
      <c r="Q748" s="17"/>
      <c r="R748" s="17"/>
      <c r="S748" s="17"/>
      <c r="T748" s="17"/>
      <c r="U748" s="17"/>
      <c r="V748" s="17"/>
      <c r="W748" s="17"/>
      <c r="X748" s="17"/>
      <c r="Y748" s="17"/>
    </row>
  </sheetData>
  <mergeCells count="247">
    <mergeCell ref="D266:E266"/>
    <mergeCell ref="C267:E267"/>
    <mergeCell ref="C268:E268"/>
    <mergeCell ref="C269:E269"/>
    <mergeCell ref="C270:E270"/>
    <mergeCell ref="C271:E271"/>
    <mergeCell ref="C260:E260"/>
    <mergeCell ref="D261:E261"/>
    <mergeCell ref="D262:E262"/>
    <mergeCell ref="D263:E263"/>
    <mergeCell ref="D264:E264"/>
    <mergeCell ref="D265:E265"/>
    <mergeCell ref="B284:E284"/>
    <mergeCell ref="C278:E278"/>
    <mergeCell ref="C279:E279"/>
    <mergeCell ref="C280:E280"/>
    <mergeCell ref="C281:E281"/>
    <mergeCell ref="C282:E282"/>
    <mergeCell ref="C283:E283"/>
    <mergeCell ref="C272:E272"/>
    <mergeCell ref="C273:E273"/>
    <mergeCell ref="D274:E274"/>
    <mergeCell ref="D275:E275"/>
    <mergeCell ref="C276:E276"/>
    <mergeCell ref="C277:E277"/>
    <mergeCell ref="C254:E254"/>
    <mergeCell ref="C255:E255"/>
    <mergeCell ref="C256:E256"/>
    <mergeCell ref="D257:E257"/>
    <mergeCell ref="D258:E258"/>
    <mergeCell ref="D259:E259"/>
    <mergeCell ref="D248:E248"/>
    <mergeCell ref="D249:E249"/>
    <mergeCell ref="D250:E250"/>
    <mergeCell ref="D251:E251"/>
    <mergeCell ref="D252:E252"/>
    <mergeCell ref="D253:E253"/>
    <mergeCell ref="C242:E242"/>
    <mergeCell ref="C243:E243"/>
    <mergeCell ref="D244:E244"/>
    <mergeCell ref="D245:E245"/>
    <mergeCell ref="D246:E246"/>
    <mergeCell ref="D247:E247"/>
    <mergeCell ref="D236:E236"/>
    <mergeCell ref="D237:E237"/>
    <mergeCell ref="D238:E238"/>
    <mergeCell ref="D239:E239"/>
    <mergeCell ref="D240:E240"/>
    <mergeCell ref="C241:E241"/>
    <mergeCell ref="D230:E230"/>
    <mergeCell ref="D231:E231"/>
    <mergeCell ref="D232:E232"/>
    <mergeCell ref="D233:E233"/>
    <mergeCell ref="D234:E234"/>
    <mergeCell ref="D235:E235"/>
    <mergeCell ref="D224:E224"/>
    <mergeCell ref="D225:E225"/>
    <mergeCell ref="C226:E226"/>
    <mergeCell ref="D227:E227"/>
    <mergeCell ref="D228:E228"/>
    <mergeCell ref="C229:E229"/>
    <mergeCell ref="D218:E218"/>
    <mergeCell ref="D219:E219"/>
    <mergeCell ref="D220:E220"/>
    <mergeCell ref="D221:E221"/>
    <mergeCell ref="D222:E222"/>
    <mergeCell ref="D223:E223"/>
    <mergeCell ref="D212:E212"/>
    <mergeCell ref="D213:E213"/>
    <mergeCell ref="D214:E214"/>
    <mergeCell ref="C215:E215"/>
    <mergeCell ref="D216:E216"/>
    <mergeCell ref="D217:E217"/>
    <mergeCell ref="D206:E206"/>
    <mergeCell ref="D207:E207"/>
    <mergeCell ref="D208:E208"/>
    <mergeCell ref="D209:E209"/>
    <mergeCell ref="D210:E210"/>
    <mergeCell ref="D211:E211"/>
    <mergeCell ref="D200:E200"/>
    <mergeCell ref="D201:E201"/>
    <mergeCell ref="D202:E202"/>
    <mergeCell ref="D203:E203"/>
    <mergeCell ref="C204:E204"/>
    <mergeCell ref="D205:E205"/>
    <mergeCell ref="D194:E194"/>
    <mergeCell ref="D195:E195"/>
    <mergeCell ref="D196:E196"/>
    <mergeCell ref="D197:E197"/>
    <mergeCell ref="D198:E198"/>
    <mergeCell ref="D199:E199"/>
    <mergeCell ref="C188:E188"/>
    <mergeCell ref="C189:E189"/>
    <mergeCell ref="C190:E190"/>
    <mergeCell ref="C191:E191"/>
    <mergeCell ref="C192:E192"/>
    <mergeCell ref="C193:E193"/>
    <mergeCell ref="C182:E182"/>
    <mergeCell ref="C183:E183"/>
    <mergeCell ref="C184:E184"/>
    <mergeCell ref="C185:E185"/>
    <mergeCell ref="C186:E186"/>
    <mergeCell ref="C187:E187"/>
    <mergeCell ref="C176:E176"/>
    <mergeCell ref="C177:E177"/>
    <mergeCell ref="C178:E178"/>
    <mergeCell ref="D179:E179"/>
    <mergeCell ref="D180:E180"/>
    <mergeCell ref="C181:E181"/>
    <mergeCell ref="D167:E167"/>
    <mergeCell ref="D168:E168"/>
    <mergeCell ref="D169:E169"/>
    <mergeCell ref="D170:E170"/>
    <mergeCell ref="D171:E171"/>
    <mergeCell ref="C172:E172"/>
    <mergeCell ref="C161:E161"/>
    <mergeCell ref="D162:E162"/>
    <mergeCell ref="D163:E163"/>
    <mergeCell ref="D164:E164"/>
    <mergeCell ref="D165:E165"/>
    <mergeCell ref="D166:E166"/>
    <mergeCell ref="D155:E155"/>
    <mergeCell ref="D156:E156"/>
    <mergeCell ref="D157:E157"/>
    <mergeCell ref="C158:E158"/>
    <mergeCell ref="C159:E159"/>
    <mergeCell ref="C160:E160"/>
    <mergeCell ref="D149:E149"/>
    <mergeCell ref="D150:E150"/>
    <mergeCell ref="D151:E151"/>
    <mergeCell ref="D152:E152"/>
    <mergeCell ref="D153:E153"/>
    <mergeCell ref="D154:E154"/>
    <mergeCell ref="C143:E143"/>
    <mergeCell ref="D144:E144"/>
    <mergeCell ref="D145:E145"/>
    <mergeCell ref="C146:E146"/>
    <mergeCell ref="D147:E147"/>
    <mergeCell ref="D148:E148"/>
    <mergeCell ref="D137:E137"/>
    <mergeCell ref="D138:E138"/>
    <mergeCell ref="D139:E139"/>
    <mergeCell ref="D140:E140"/>
    <mergeCell ref="D141:E141"/>
    <mergeCell ref="D142:E142"/>
    <mergeCell ref="D131:E131"/>
    <mergeCell ref="C132:E132"/>
    <mergeCell ref="D133:E133"/>
    <mergeCell ref="D134:E134"/>
    <mergeCell ref="D135:E135"/>
    <mergeCell ref="D136:E136"/>
    <mergeCell ref="D125:E125"/>
    <mergeCell ref="D126:E126"/>
    <mergeCell ref="D127:E127"/>
    <mergeCell ref="D128:E128"/>
    <mergeCell ref="D129:E129"/>
    <mergeCell ref="D130:E130"/>
    <mergeCell ref="D119:E119"/>
    <mergeCell ref="D120:E120"/>
    <mergeCell ref="C121:E121"/>
    <mergeCell ref="D122:E122"/>
    <mergeCell ref="D123:E123"/>
    <mergeCell ref="D124:E124"/>
    <mergeCell ref="D113:E113"/>
    <mergeCell ref="D114:E114"/>
    <mergeCell ref="D115:E115"/>
    <mergeCell ref="D116:E116"/>
    <mergeCell ref="D117:E117"/>
    <mergeCell ref="D118:E118"/>
    <mergeCell ref="D104:E104"/>
    <mergeCell ref="C105:E105"/>
    <mergeCell ref="C109:E109"/>
    <mergeCell ref="C110:E110"/>
    <mergeCell ref="D111:E111"/>
    <mergeCell ref="D112:E112"/>
    <mergeCell ref="D98:E98"/>
    <mergeCell ref="D99:E99"/>
    <mergeCell ref="D100:E100"/>
    <mergeCell ref="C101:E101"/>
    <mergeCell ref="C102:E102"/>
    <mergeCell ref="D103:E103"/>
    <mergeCell ref="C92:E92"/>
    <mergeCell ref="D93:E93"/>
    <mergeCell ref="D94:E94"/>
    <mergeCell ref="D95:E95"/>
    <mergeCell ref="C96:E96"/>
    <mergeCell ref="D97:E97"/>
    <mergeCell ref="C86:E86"/>
    <mergeCell ref="C87:E87"/>
    <mergeCell ref="C88:E88"/>
    <mergeCell ref="C89:E89"/>
    <mergeCell ref="C90:E90"/>
    <mergeCell ref="C91:E91"/>
    <mergeCell ref="C78:E78"/>
    <mergeCell ref="C81:E81"/>
    <mergeCell ref="C82:E82"/>
    <mergeCell ref="C83:E83"/>
    <mergeCell ref="C84:E84"/>
    <mergeCell ref="C85:E85"/>
    <mergeCell ref="C56:E56"/>
    <mergeCell ref="C64:E64"/>
    <mergeCell ref="C70:E70"/>
    <mergeCell ref="C71:E71"/>
    <mergeCell ref="C72:E72"/>
    <mergeCell ref="C77:E77"/>
    <mergeCell ref="C50:E50"/>
    <mergeCell ref="C51:E51"/>
    <mergeCell ref="C52:E52"/>
    <mergeCell ref="C53:E53"/>
    <mergeCell ref="D54:E54"/>
    <mergeCell ref="D55:E55"/>
    <mergeCell ref="C38:E38"/>
    <mergeCell ref="C39:E39"/>
    <mergeCell ref="C40:E40"/>
    <mergeCell ref="C44:E44"/>
    <mergeCell ref="C45:E45"/>
    <mergeCell ref="C46:E46"/>
    <mergeCell ref="C30:E30"/>
    <mergeCell ref="C31:E31"/>
    <mergeCell ref="C32:E32"/>
    <mergeCell ref="C33:E33"/>
    <mergeCell ref="C34:E34"/>
    <mergeCell ref="C35:E35"/>
    <mergeCell ref="C24:E24"/>
    <mergeCell ref="C25:E25"/>
    <mergeCell ref="C26:E26"/>
    <mergeCell ref="C27:E27"/>
    <mergeCell ref="C28:E28"/>
    <mergeCell ref="C29:E29"/>
    <mergeCell ref="Y2:Y4"/>
    <mergeCell ref="C5:E5"/>
    <mergeCell ref="C6:E6"/>
    <mergeCell ref="C20:E20"/>
    <mergeCell ref="C21:E21"/>
    <mergeCell ref="C22:E22"/>
    <mergeCell ref="C23:E23"/>
    <mergeCell ref="B2:E4"/>
    <mergeCell ref="J2:L2"/>
    <mergeCell ref="J3:J4"/>
    <mergeCell ref="K3:K4"/>
    <mergeCell ref="L3:L4"/>
    <mergeCell ref="M2:X2"/>
    <mergeCell ref="F2:F4"/>
    <mergeCell ref="G2:G4"/>
    <mergeCell ref="H2:H4"/>
    <mergeCell ref="I2:I4"/>
    <mergeCell ref="M3:W3"/>
  </mergeCells>
  <pageMargins left="0.25" right="0.25" top="0.75" bottom="0.75" header="0.3" footer="0.3"/>
  <pageSetup paperSize="9" scale="41" orientation="landscape" horizontalDpi="4294967293" r:id="rId1"/>
  <headerFooter>
    <oddHeader>&amp;C&amp;"Times New Roman,Félkövér"&amp;12 011130 Önkormányzatok és önkormányzati hivatalok jogalkotó és általános igazgatási tevékenységeKiadások - 2017. év</oddHead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B732"/>
  <sheetViews>
    <sheetView view="pageBreakPreview" zoomScale="60" zoomScaleNormal="72" workbookViewId="0">
      <pane xSplit="5" ySplit="4" topLeftCell="F5" activePane="bottomRight" state="frozen"/>
      <selection pane="topRight" activeCell="F1" sqref="F1"/>
      <selection pane="bottomLeft" activeCell="A5" sqref="A5"/>
      <selection pane="bottomRight" activeCell="AB14" sqref="AB14"/>
    </sheetView>
  </sheetViews>
  <sheetFormatPr defaultColWidth="9.140625" defaultRowHeight="15" x14ac:dyDescent="0.25"/>
  <cols>
    <col min="1" max="1" width="7.85546875" style="125" bestFit="1" customWidth="1"/>
    <col min="2" max="2" width="6.85546875" style="16" bestFit="1" customWidth="1"/>
    <col min="3" max="4" width="3.28515625" style="12" customWidth="1"/>
    <col min="5" max="5" width="48.85546875" style="12" customWidth="1"/>
    <col min="6" max="9" width="11.28515625" style="352" customWidth="1"/>
    <col min="10" max="10" width="11" style="12" customWidth="1"/>
    <col min="11" max="11" width="11.140625" style="12" customWidth="1"/>
    <col min="12" max="12" width="11.7109375" style="49" customWidth="1"/>
    <col min="13" max="13" width="10.140625" style="12" bestFit="1" customWidth="1"/>
    <col min="14" max="14" width="11" style="12" customWidth="1"/>
    <col min="15" max="15" width="13" style="12" customWidth="1"/>
    <col min="16" max="26" width="10.140625" style="12" bestFit="1" customWidth="1"/>
    <col min="27" max="27" width="11.28515625" style="12" bestFit="1" customWidth="1"/>
    <col min="28" max="16384" width="9.140625" style="17"/>
  </cols>
  <sheetData>
    <row r="1" spans="1:27" ht="15.75" thickBot="1" x14ac:dyDescent="0.3">
      <c r="AA1" s="11" t="s">
        <v>828</v>
      </c>
    </row>
    <row r="2" spans="1:27" ht="29.25" customHeight="1" x14ac:dyDescent="0.25">
      <c r="B2" s="854" t="s">
        <v>0</v>
      </c>
      <c r="C2" s="855"/>
      <c r="D2" s="855"/>
      <c r="E2" s="855"/>
      <c r="F2" s="938" t="s">
        <v>1042</v>
      </c>
      <c r="G2" s="938" t="s">
        <v>1053</v>
      </c>
      <c r="H2" s="938" t="s">
        <v>1055</v>
      </c>
      <c r="I2" s="938" t="s">
        <v>1060</v>
      </c>
      <c r="J2" s="927" t="s">
        <v>1031</v>
      </c>
      <c r="K2" s="840"/>
      <c r="L2" s="841"/>
      <c r="M2" s="839" t="s">
        <v>1038</v>
      </c>
      <c r="N2" s="840"/>
      <c r="O2" s="841"/>
      <c r="P2" s="836" t="s">
        <v>1032</v>
      </c>
      <c r="Q2" s="855"/>
      <c r="R2" s="855"/>
      <c r="S2" s="855"/>
      <c r="T2" s="855"/>
      <c r="U2" s="855"/>
      <c r="V2" s="855"/>
      <c r="W2" s="855"/>
      <c r="X2" s="855"/>
      <c r="Y2" s="855"/>
      <c r="Z2" s="855"/>
      <c r="AA2" s="897"/>
    </row>
    <row r="3" spans="1:27" ht="22.5" customHeight="1" x14ac:dyDescent="0.25">
      <c r="B3" s="856"/>
      <c r="C3" s="857"/>
      <c r="D3" s="857"/>
      <c r="E3" s="857"/>
      <c r="F3" s="939"/>
      <c r="G3" s="939"/>
      <c r="H3" s="939"/>
      <c r="I3" s="939"/>
      <c r="J3" s="928" t="s">
        <v>854</v>
      </c>
      <c r="K3" s="930" t="s">
        <v>855</v>
      </c>
      <c r="L3" s="932" t="s">
        <v>571</v>
      </c>
      <c r="M3" s="943" t="s">
        <v>841</v>
      </c>
      <c r="N3" s="945" t="s">
        <v>844</v>
      </c>
      <c r="O3" s="946" t="s">
        <v>972</v>
      </c>
      <c r="P3" s="895" t="s">
        <v>1033</v>
      </c>
      <c r="Q3" s="896"/>
      <c r="R3" s="896"/>
      <c r="S3" s="896"/>
      <c r="T3" s="896"/>
      <c r="U3" s="896"/>
      <c r="V3" s="896"/>
      <c r="W3" s="896"/>
      <c r="X3" s="896"/>
      <c r="Y3" s="896"/>
      <c r="Z3" s="941"/>
      <c r="AA3" s="735" t="s">
        <v>1034</v>
      </c>
    </row>
    <row r="4" spans="1:27" ht="21" customHeight="1" thickBot="1" x14ac:dyDescent="0.3">
      <c r="B4" s="858"/>
      <c r="C4" s="859"/>
      <c r="D4" s="859"/>
      <c r="E4" s="859"/>
      <c r="F4" s="940"/>
      <c r="G4" s="940"/>
      <c r="H4" s="940"/>
      <c r="I4" s="940"/>
      <c r="J4" s="929"/>
      <c r="K4" s="931"/>
      <c r="L4" s="933"/>
      <c r="M4" s="944"/>
      <c r="N4" s="845"/>
      <c r="O4" s="947"/>
      <c r="P4" s="129" t="s">
        <v>593</v>
      </c>
      <c r="Q4" s="65" t="s">
        <v>594</v>
      </c>
      <c r="R4" s="65" t="s">
        <v>595</v>
      </c>
      <c r="S4" s="65" t="s">
        <v>596</v>
      </c>
      <c r="T4" s="65" t="s">
        <v>597</v>
      </c>
      <c r="U4" s="628" t="s">
        <v>598</v>
      </c>
      <c r="V4" s="82" t="s">
        <v>599</v>
      </c>
      <c r="W4" s="268" t="s">
        <v>600</v>
      </c>
      <c r="X4" s="650" t="s">
        <v>601</v>
      </c>
      <c r="Y4" s="724" t="s">
        <v>602</v>
      </c>
      <c r="Z4" s="652" t="s">
        <v>603</v>
      </c>
      <c r="AA4" s="727" t="s">
        <v>604</v>
      </c>
    </row>
    <row r="5" spans="1:27" ht="15.75" thickBot="1" x14ac:dyDescent="0.3">
      <c r="B5" s="83" t="s">
        <v>118</v>
      </c>
      <c r="C5" s="934" t="s">
        <v>119</v>
      </c>
      <c r="D5" s="935"/>
      <c r="E5" s="935"/>
      <c r="F5" s="407">
        <f>F6+F20</f>
        <v>1954650</v>
      </c>
      <c r="G5" s="380">
        <f>G6+G20</f>
        <v>1774650</v>
      </c>
      <c r="H5" s="247">
        <v>1774650</v>
      </c>
      <c r="I5" s="247">
        <v>1734650</v>
      </c>
      <c r="J5" s="247">
        <f>J6+J20</f>
        <v>1734650</v>
      </c>
      <c r="K5" s="146">
        <f t="shared" ref="K5:AA5" si="0">K6+K20</f>
        <v>0</v>
      </c>
      <c r="L5" s="163">
        <f>SUM(J5:K5)</f>
        <v>1734650</v>
      </c>
      <c r="M5" s="85">
        <f>M6+M20</f>
        <v>0</v>
      </c>
      <c r="N5" s="86">
        <f>N6+N20</f>
        <v>0</v>
      </c>
      <c r="O5" s="86">
        <f>O6+O20</f>
        <v>1734650</v>
      </c>
      <c r="P5" s="85">
        <f t="shared" si="0"/>
        <v>94050</v>
      </c>
      <c r="Q5" s="86">
        <f t="shared" si="0"/>
        <v>112725</v>
      </c>
      <c r="R5" s="86">
        <f t="shared" si="0"/>
        <v>212725</v>
      </c>
      <c r="S5" s="86">
        <f t="shared" si="0"/>
        <v>112725</v>
      </c>
      <c r="T5" s="86">
        <f t="shared" si="0"/>
        <v>142725</v>
      </c>
      <c r="U5" s="89">
        <f t="shared" si="0"/>
        <v>142725</v>
      </c>
      <c r="V5" s="86">
        <f t="shared" si="0"/>
        <v>112725</v>
      </c>
      <c r="W5" s="88">
        <f t="shared" si="0"/>
        <v>152725</v>
      </c>
      <c r="X5" s="482">
        <f t="shared" si="0"/>
        <v>112725</v>
      </c>
      <c r="Y5" s="89">
        <f t="shared" si="0"/>
        <v>177725</v>
      </c>
      <c r="Z5" s="90">
        <f t="shared" si="0"/>
        <v>152725</v>
      </c>
      <c r="AA5" s="728">
        <f t="shared" si="0"/>
        <v>208350</v>
      </c>
    </row>
    <row r="6" spans="1:27" x14ac:dyDescent="0.25">
      <c r="B6" s="122" t="s">
        <v>609</v>
      </c>
      <c r="C6" s="868" t="s">
        <v>120</v>
      </c>
      <c r="D6" s="869"/>
      <c r="E6" s="869"/>
      <c r="F6" s="390">
        <f>SUM(F7:F19)</f>
        <v>1554650</v>
      </c>
      <c r="G6" s="416">
        <f>SUM(G7:G19)</f>
        <v>1554650</v>
      </c>
      <c r="H6" s="248">
        <v>1554650</v>
      </c>
      <c r="I6" s="248">
        <v>1554650</v>
      </c>
      <c r="J6" s="248">
        <f>J7+J8+J9+J10+J11+J12+J13+J14+J15+J16+J17+J18+J19</f>
        <v>1554650</v>
      </c>
      <c r="K6" s="147">
        <f t="shared" ref="K6:AA6" si="1">K7+K8+K9+K10+K11+K12+K13+K14+K15+K16+K17+K18+K19</f>
        <v>0</v>
      </c>
      <c r="L6" s="164">
        <f t="shared" ref="L6:L82" si="2">SUM(J6:K6)</f>
        <v>1554650</v>
      </c>
      <c r="M6" s="116">
        <f>M7+M8+M9+M10+M11+M12+M13+M14+M15+M16+M17+M18+M19</f>
        <v>0</v>
      </c>
      <c r="N6" s="117">
        <f>N7+N8+N9+N10+N11+N12+N13+N14+N15+N16+N17+N18+N19</f>
        <v>0</v>
      </c>
      <c r="O6" s="117">
        <f>O7+O8+O9+O10+O11+O12+O13+O14+O15+O16+O17+O18+O19</f>
        <v>1554650</v>
      </c>
      <c r="P6" s="116">
        <f>P7+P8+P9+P10+P11+P12+P13+P14+P15+P16+P17+P18+P19</f>
        <v>94050</v>
      </c>
      <c r="Q6" s="117">
        <f t="shared" si="1"/>
        <v>112725</v>
      </c>
      <c r="R6" s="117">
        <f t="shared" si="1"/>
        <v>212725</v>
      </c>
      <c r="S6" s="117">
        <f t="shared" si="1"/>
        <v>112725</v>
      </c>
      <c r="T6" s="117">
        <f t="shared" si="1"/>
        <v>112725</v>
      </c>
      <c r="U6" s="120">
        <f t="shared" si="1"/>
        <v>112725</v>
      </c>
      <c r="V6" s="117">
        <f t="shared" si="1"/>
        <v>112725</v>
      </c>
      <c r="W6" s="119">
        <f t="shared" si="1"/>
        <v>112725</v>
      </c>
      <c r="X6" s="483">
        <f t="shared" si="1"/>
        <v>112725</v>
      </c>
      <c r="Y6" s="120">
        <f t="shared" si="1"/>
        <v>137725</v>
      </c>
      <c r="Z6" s="121">
        <f t="shared" si="1"/>
        <v>112725</v>
      </c>
      <c r="AA6" s="729">
        <f t="shared" si="1"/>
        <v>208350</v>
      </c>
    </row>
    <row r="7" spans="1:27" s="208" customFormat="1" x14ac:dyDescent="0.25">
      <c r="A7" s="125" t="s">
        <v>121</v>
      </c>
      <c r="B7" s="188" t="s">
        <v>610</v>
      </c>
      <c r="C7" s="201"/>
      <c r="D7" s="264" t="s">
        <v>122</v>
      </c>
      <c r="E7" s="264"/>
      <c r="F7" s="381">
        <v>1135125</v>
      </c>
      <c r="G7" s="420">
        <v>1135125</v>
      </c>
      <c r="H7" s="269">
        <v>1135125</v>
      </c>
      <c r="I7" s="269">
        <v>1135125</v>
      </c>
      <c r="J7" s="269">
        <f>SUM(P7:AA7)</f>
        <v>1135125</v>
      </c>
      <c r="K7" s="189"/>
      <c r="L7" s="190">
        <f t="shared" si="2"/>
        <v>1135125</v>
      </c>
      <c r="M7" s="198"/>
      <c r="N7" s="192"/>
      <c r="O7" s="192">
        <f>L7</f>
        <v>1135125</v>
      </c>
      <c r="P7" s="198">
        <v>83250</v>
      </c>
      <c r="Q7" s="192">
        <v>95625</v>
      </c>
      <c r="R7" s="192">
        <v>95625</v>
      </c>
      <c r="S7" s="192">
        <v>95625</v>
      </c>
      <c r="T7" s="192">
        <v>95625</v>
      </c>
      <c r="U7" s="193">
        <v>95625</v>
      </c>
      <c r="V7" s="192">
        <v>95625</v>
      </c>
      <c r="W7" s="191">
        <v>95625</v>
      </c>
      <c r="X7" s="484">
        <v>95625</v>
      </c>
      <c r="Y7" s="193">
        <v>95625</v>
      </c>
      <c r="Z7" s="194">
        <v>95625</v>
      </c>
      <c r="AA7" s="646">
        <v>95625</v>
      </c>
    </row>
    <row r="8" spans="1:27" s="208" customFormat="1" x14ac:dyDescent="0.25">
      <c r="A8" s="125" t="s">
        <v>123</v>
      </c>
      <c r="B8" s="188" t="s">
        <v>611</v>
      </c>
      <c r="C8" s="201"/>
      <c r="D8" s="264" t="s">
        <v>124</v>
      </c>
      <c r="E8" s="264"/>
      <c r="F8" s="381">
        <v>95625</v>
      </c>
      <c r="G8" s="420">
        <v>95625</v>
      </c>
      <c r="H8" s="269">
        <v>95625</v>
      </c>
      <c r="I8" s="269">
        <v>95625</v>
      </c>
      <c r="J8" s="269">
        <f t="shared" ref="J8:J18" si="3">SUM(P8:AA8)</f>
        <v>95625</v>
      </c>
      <c r="K8" s="189"/>
      <c r="L8" s="190">
        <f t="shared" si="2"/>
        <v>95625</v>
      </c>
      <c r="M8" s="198"/>
      <c r="N8" s="192"/>
      <c r="O8" s="192">
        <f>L8</f>
        <v>95625</v>
      </c>
      <c r="P8" s="198"/>
      <c r="Q8" s="192"/>
      <c r="R8" s="192"/>
      <c r="S8" s="192"/>
      <c r="T8" s="192"/>
      <c r="U8" s="193"/>
      <c r="V8" s="192"/>
      <c r="W8" s="191"/>
      <c r="X8" s="484"/>
      <c r="Y8" s="193"/>
      <c r="Z8" s="194"/>
      <c r="AA8" s="194">
        <v>95625</v>
      </c>
    </row>
    <row r="9" spans="1:27" s="208" customFormat="1" hidden="1" x14ac:dyDescent="0.25">
      <c r="A9" s="125" t="s">
        <v>125</v>
      </c>
      <c r="B9" s="188" t="s">
        <v>612</v>
      </c>
      <c r="C9" s="201"/>
      <c r="D9" s="264" t="s">
        <v>126</v>
      </c>
      <c r="E9" s="264"/>
      <c r="F9" s="381">
        <v>0</v>
      </c>
      <c r="G9" s="420">
        <v>0</v>
      </c>
      <c r="H9" s="269">
        <v>0</v>
      </c>
      <c r="I9" s="269">
        <v>0</v>
      </c>
      <c r="J9" s="269">
        <f t="shared" si="3"/>
        <v>0</v>
      </c>
      <c r="K9" s="189"/>
      <c r="L9" s="190">
        <f t="shared" si="2"/>
        <v>0</v>
      </c>
      <c r="M9" s="198"/>
      <c r="N9" s="192"/>
      <c r="O9" s="192"/>
      <c r="P9" s="198"/>
      <c r="Q9" s="192"/>
      <c r="R9" s="192"/>
      <c r="S9" s="192"/>
      <c r="T9" s="192"/>
      <c r="U9" s="193"/>
      <c r="V9" s="192"/>
      <c r="W9" s="191"/>
      <c r="X9" s="484"/>
      <c r="Y9" s="193"/>
      <c r="Z9" s="194"/>
      <c r="AA9" s="646"/>
    </row>
    <row r="10" spans="1:27" s="208" customFormat="1" hidden="1" x14ac:dyDescent="0.25">
      <c r="A10" s="125" t="s">
        <v>127</v>
      </c>
      <c r="B10" s="188" t="s">
        <v>613</v>
      </c>
      <c r="C10" s="201"/>
      <c r="D10" s="264" t="s">
        <v>351</v>
      </c>
      <c r="E10" s="264"/>
      <c r="F10" s="381">
        <v>0</v>
      </c>
      <c r="G10" s="420">
        <v>0</v>
      </c>
      <c r="H10" s="269">
        <v>0</v>
      </c>
      <c r="I10" s="269">
        <v>0</v>
      </c>
      <c r="J10" s="269">
        <f t="shared" si="3"/>
        <v>0</v>
      </c>
      <c r="K10" s="189"/>
      <c r="L10" s="190">
        <f t="shared" si="2"/>
        <v>0</v>
      </c>
      <c r="M10" s="198"/>
      <c r="N10" s="192"/>
      <c r="O10" s="192">
        <f>L10</f>
        <v>0</v>
      </c>
      <c r="P10" s="198"/>
      <c r="Q10" s="192"/>
      <c r="R10" s="192"/>
      <c r="S10" s="192"/>
      <c r="T10" s="192"/>
      <c r="U10" s="193"/>
      <c r="V10" s="192"/>
      <c r="W10" s="191"/>
      <c r="X10" s="484"/>
      <c r="Y10" s="193"/>
      <c r="Z10" s="194"/>
      <c r="AA10" s="646"/>
    </row>
    <row r="11" spans="1:27" s="208" customFormat="1" hidden="1" x14ac:dyDescent="0.25">
      <c r="A11" s="125" t="s">
        <v>128</v>
      </c>
      <c r="B11" s="188" t="s">
        <v>614</v>
      </c>
      <c r="C11" s="201"/>
      <c r="D11" s="264" t="s">
        <v>129</v>
      </c>
      <c r="E11" s="264"/>
      <c r="F11" s="381">
        <v>0</v>
      </c>
      <c r="G11" s="420">
        <v>0</v>
      </c>
      <c r="H11" s="269">
        <v>0</v>
      </c>
      <c r="I11" s="269">
        <v>0</v>
      </c>
      <c r="J11" s="269">
        <f t="shared" si="3"/>
        <v>0</v>
      </c>
      <c r="K11" s="189"/>
      <c r="L11" s="190">
        <f t="shared" si="2"/>
        <v>0</v>
      </c>
      <c r="M11" s="198"/>
      <c r="N11" s="192"/>
      <c r="O11" s="192"/>
      <c r="P11" s="198"/>
      <c r="Q11" s="192"/>
      <c r="R11" s="192"/>
      <c r="S11" s="192"/>
      <c r="T11" s="192"/>
      <c r="U11" s="193"/>
      <c r="V11" s="192"/>
      <c r="W11" s="191"/>
      <c r="X11" s="484"/>
      <c r="Y11" s="193"/>
      <c r="Z11" s="194"/>
      <c r="AA11" s="646"/>
    </row>
    <row r="12" spans="1:27" s="208" customFormat="1" hidden="1" x14ac:dyDescent="0.25">
      <c r="A12" s="125" t="s">
        <v>130</v>
      </c>
      <c r="B12" s="188" t="s">
        <v>615</v>
      </c>
      <c r="C12" s="201"/>
      <c r="D12" s="264" t="s">
        <v>131</v>
      </c>
      <c r="E12" s="264"/>
      <c r="F12" s="381">
        <v>0</v>
      </c>
      <c r="G12" s="420">
        <v>0</v>
      </c>
      <c r="H12" s="269">
        <v>0</v>
      </c>
      <c r="I12" s="269">
        <v>0</v>
      </c>
      <c r="J12" s="269">
        <f t="shared" si="3"/>
        <v>0</v>
      </c>
      <c r="K12" s="189"/>
      <c r="L12" s="190">
        <f t="shared" si="2"/>
        <v>0</v>
      </c>
      <c r="M12" s="198"/>
      <c r="N12" s="192"/>
      <c r="O12" s="192"/>
      <c r="P12" s="198"/>
      <c r="Q12" s="192"/>
      <c r="R12" s="192"/>
      <c r="S12" s="192"/>
      <c r="T12" s="192"/>
      <c r="U12" s="193"/>
      <c r="V12" s="192"/>
      <c r="W12" s="191"/>
      <c r="X12" s="484"/>
      <c r="Y12" s="193"/>
      <c r="Z12" s="194"/>
      <c r="AA12" s="646"/>
    </row>
    <row r="13" spans="1:27" s="208" customFormat="1" x14ac:dyDescent="0.25">
      <c r="A13" s="125" t="s">
        <v>132</v>
      </c>
      <c r="B13" s="188" t="s">
        <v>616</v>
      </c>
      <c r="C13" s="201"/>
      <c r="D13" s="264" t="s">
        <v>133</v>
      </c>
      <c r="E13" s="264"/>
      <c r="F13" s="381">
        <v>100000</v>
      </c>
      <c r="G13" s="420">
        <v>100000</v>
      </c>
      <c r="H13" s="269">
        <v>100000</v>
      </c>
      <c r="I13" s="269">
        <v>100000</v>
      </c>
      <c r="J13" s="269">
        <f t="shared" si="3"/>
        <v>100000</v>
      </c>
      <c r="K13" s="189"/>
      <c r="L13" s="190">
        <f t="shared" si="2"/>
        <v>100000</v>
      </c>
      <c r="M13" s="198"/>
      <c r="N13" s="192"/>
      <c r="O13" s="192">
        <f>L13</f>
        <v>100000</v>
      </c>
      <c r="P13" s="198"/>
      <c r="Q13" s="192"/>
      <c r="R13" s="192">
        <v>100000</v>
      </c>
      <c r="S13" s="192"/>
      <c r="T13" s="192"/>
      <c r="U13" s="193"/>
      <c r="V13" s="192"/>
      <c r="W13" s="191"/>
      <c r="X13" s="484"/>
      <c r="Y13" s="193"/>
      <c r="Z13" s="194"/>
      <c r="AA13" s="646"/>
    </row>
    <row r="14" spans="1:27" s="208" customFormat="1" x14ac:dyDescent="0.25">
      <c r="A14" s="125" t="s">
        <v>134</v>
      </c>
      <c r="B14" s="188" t="s">
        <v>617</v>
      </c>
      <c r="C14" s="201"/>
      <c r="D14" s="264" t="s">
        <v>135</v>
      </c>
      <c r="E14" s="264"/>
      <c r="F14" s="381">
        <v>25000</v>
      </c>
      <c r="G14" s="420">
        <v>25000</v>
      </c>
      <c r="H14" s="269">
        <v>25000</v>
      </c>
      <c r="I14" s="269">
        <v>25000</v>
      </c>
      <c r="J14" s="269">
        <f t="shared" si="3"/>
        <v>25000</v>
      </c>
      <c r="K14" s="189"/>
      <c r="L14" s="190">
        <f t="shared" si="2"/>
        <v>25000</v>
      </c>
      <c r="M14" s="198"/>
      <c r="N14" s="192"/>
      <c r="O14" s="192">
        <f>L14</f>
        <v>25000</v>
      </c>
      <c r="P14" s="198"/>
      <c r="Q14" s="192"/>
      <c r="R14" s="192"/>
      <c r="S14" s="192"/>
      <c r="T14" s="192"/>
      <c r="U14" s="193"/>
      <c r="V14" s="192"/>
      <c r="W14" s="191"/>
      <c r="X14" s="484"/>
      <c r="Y14" s="193">
        <v>25000</v>
      </c>
      <c r="Z14" s="194"/>
      <c r="AA14" s="646"/>
    </row>
    <row r="15" spans="1:27" s="208" customFormat="1" hidden="1" x14ac:dyDescent="0.25">
      <c r="A15" s="125" t="s">
        <v>136</v>
      </c>
      <c r="B15" s="188" t="s">
        <v>618</v>
      </c>
      <c r="C15" s="201"/>
      <c r="D15" s="264" t="s">
        <v>137</v>
      </c>
      <c r="E15" s="264"/>
      <c r="F15" s="381">
        <v>0</v>
      </c>
      <c r="G15" s="420">
        <v>0</v>
      </c>
      <c r="H15" s="269">
        <v>0</v>
      </c>
      <c r="I15" s="269">
        <v>0</v>
      </c>
      <c r="J15" s="269">
        <f t="shared" si="3"/>
        <v>0</v>
      </c>
      <c r="K15" s="189"/>
      <c r="L15" s="190">
        <f t="shared" si="2"/>
        <v>0</v>
      </c>
      <c r="M15" s="198"/>
      <c r="N15" s="192"/>
      <c r="O15" s="192"/>
      <c r="P15" s="198"/>
      <c r="Q15" s="192"/>
      <c r="R15" s="192"/>
      <c r="S15" s="192"/>
      <c r="T15" s="192"/>
      <c r="U15" s="193"/>
      <c r="V15" s="192"/>
      <c r="W15" s="191"/>
      <c r="X15" s="484"/>
      <c r="Y15" s="193"/>
      <c r="Z15" s="194"/>
      <c r="AA15" s="646"/>
    </row>
    <row r="16" spans="1:27" s="208" customFormat="1" hidden="1" x14ac:dyDescent="0.25">
      <c r="A16" s="125" t="s">
        <v>138</v>
      </c>
      <c r="B16" s="188" t="s">
        <v>619</v>
      </c>
      <c r="C16" s="201"/>
      <c r="D16" s="264" t="s">
        <v>139</v>
      </c>
      <c r="E16" s="264"/>
      <c r="F16" s="381">
        <v>0</v>
      </c>
      <c r="G16" s="420">
        <v>0</v>
      </c>
      <c r="H16" s="269">
        <v>0</v>
      </c>
      <c r="I16" s="269">
        <v>0</v>
      </c>
      <c r="J16" s="269">
        <f t="shared" si="3"/>
        <v>0</v>
      </c>
      <c r="K16" s="189"/>
      <c r="L16" s="190">
        <f t="shared" si="2"/>
        <v>0</v>
      </c>
      <c r="M16" s="198"/>
      <c r="N16" s="192"/>
      <c r="O16" s="192"/>
      <c r="P16" s="198"/>
      <c r="Q16" s="192"/>
      <c r="R16" s="192"/>
      <c r="S16" s="192"/>
      <c r="T16" s="192"/>
      <c r="U16" s="193"/>
      <c r="V16" s="192"/>
      <c r="W16" s="191"/>
      <c r="X16" s="484"/>
      <c r="Y16" s="193"/>
      <c r="Z16" s="194"/>
      <c r="AA16" s="646"/>
    </row>
    <row r="17" spans="1:27" s="208" customFormat="1" hidden="1" x14ac:dyDescent="0.25">
      <c r="A17" s="125" t="s">
        <v>140</v>
      </c>
      <c r="B17" s="188" t="s">
        <v>620</v>
      </c>
      <c r="C17" s="201"/>
      <c r="D17" s="264" t="s">
        <v>141</v>
      </c>
      <c r="E17" s="264"/>
      <c r="F17" s="381">
        <v>0</v>
      </c>
      <c r="G17" s="420">
        <v>0</v>
      </c>
      <c r="H17" s="269">
        <v>0</v>
      </c>
      <c r="I17" s="269">
        <v>0</v>
      </c>
      <c r="J17" s="269">
        <f t="shared" si="3"/>
        <v>0</v>
      </c>
      <c r="K17" s="189"/>
      <c r="L17" s="190">
        <f t="shared" si="2"/>
        <v>0</v>
      </c>
      <c r="M17" s="198"/>
      <c r="N17" s="192"/>
      <c r="O17" s="192"/>
      <c r="P17" s="198"/>
      <c r="Q17" s="192"/>
      <c r="R17" s="192"/>
      <c r="S17" s="192"/>
      <c r="T17" s="192"/>
      <c r="U17" s="193"/>
      <c r="V17" s="192"/>
      <c r="W17" s="191"/>
      <c r="X17" s="484"/>
      <c r="Y17" s="193"/>
      <c r="Z17" s="194"/>
      <c r="AA17" s="646"/>
    </row>
    <row r="18" spans="1:27" s="208" customFormat="1" hidden="1" x14ac:dyDescent="0.25">
      <c r="A18" s="125" t="s">
        <v>142</v>
      </c>
      <c r="B18" s="188" t="s">
        <v>621</v>
      </c>
      <c r="C18" s="201"/>
      <c r="D18" s="264" t="s">
        <v>143</v>
      </c>
      <c r="E18" s="264"/>
      <c r="F18" s="381">
        <v>0</v>
      </c>
      <c r="G18" s="420">
        <v>0</v>
      </c>
      <c r="H18" s="269">
        <v>0</v>
      </c>
      <c r="I18" s="269">
        <v>0</v>
      </c>
      <c r="J18" s="269">
        <f t="shared" si="3"/>
        <v>0</v>
      </c>
      <c r="K18" s="189"/>
      <c r="L18" s="190">
        <f t="shared" si="2"/>
        <v>0</v>
      </c>
      <c r="M18" s="198"/>
      <c r="N18" s="192"/>
      <c r="O18" s="192"/>
      <c r="P18" s="198"/>
      <c r="Q18" s="192"/>
      <c r="R18" s="192"/>
      <c r="S18" s="192"/>
      <c r="T18" s="192"/>
      <c r="U18" s="193"/>
      <c r="V18" s="192"/>
      <c r="W18" s="191"/>
      <c r="X18" s="484"/>
      <c r="Y18" s="193"/>
      <c r="Z18" s="194"/>
      <c r="AA18" s="646"/>
    </row>
    <row r="19" spans="1:27" s="208" customFormat="1" x14ac:dyDescent="0.25">
      <c r="A19" s="125" t="s">
        <v>144</v>
      </c>
      <c r="B19" s="188" t="s">
        <v>622</v>
      </c>
      <c r="C19" s="201"/>
      <c r="D19" s="264" t="s">
        <v>145</v>
      </c>
      <c r="E19" s="264"/>
      <c r="F19" s="381">
        <v>198900</v>
      </c>
      <c r="G19" s="420">
        <v>198900</v>
      </c>
      <c r="H19" s="269">
        <v>198900</v>
      </c>
      <c r="I19" s="269">
        <v>198900</v>
      </c>
      <c r="J19" s="269">
        <f>SUM(P19:AA19)</f>
        <v>198900</v>
      </c>
      <c r="K19" s="189"/>
      <c r="L19" s="190">
        <f t="shared" si="2"/>
        <v>198900</v>
      </c>
      <c r="M19" s="198"/>
      <c r="N19" s="192"/>
      <c r="O19" s="192">
        <f>L19</f>
        <v>198900</v>
      </c>
      <c r="P19" s="198">
        <v>10800</v>
      </c>
      <c r="Q19" s="192">
        <v>17100</v>
      </c>
      <c r="R19" s="192">
        <v>17100</v>
      </c>
      <c r="S19" s="192">
        <v>17100</v>
      </c>
      <c r="T19" s="192">
        <v>17100</v>
      </c>
      <c r="U19" s="193">
        <v>17100</v>
      </c>
      <c r="V19" s="192">
        <v>17100</v>
      </c>
      <c r="W19" s="191">
        <v>17100</v>
      </c>
      <c r="X19" s="484">
        <v>17100</v>
      </c>
      <c r="Y19" s="193">
        <v>17100</v>
      </c>
      <c r="Z19" s="194">
        <v>17100</v>
      </c>
      <c r="AA19" s="646">
        <v>17100</v>
      </c>
    </row>
    <row r="20" spans="1:27" x14ac:dyDescent="0.25">
      <c r="B20" s="91" t="s">
        <v>623</v>
      </c>
      <c r="C20" s="870" t="s">
        <v>146</v>
      </c>
      <c r="D20" s="871"/>
      <c r="E20" s="871"/>
      <c r="F20" s="386">
        <f>F22</f>
        <v>400000</v>
      </c>
      <c r="G20" s="419">
        <f>G22</f>
        <v>220000</v>
      </c>
      <c r="H20" s="250">
        <v>220000</v>
      </c>
      <c r="I20" s="250">
        <v>180000</v>
      </c>
      <c r="J20" s="250">
        <f>J21+J22+J23</f>
        <v>180000</v>
      </c>
      <c r="K20" s="149">
        <f t="shared" ref="K20:AA20" si="4">K21+K22+K23</f>
        <v>0</v>
      </c>
      <c r="L20" s="165">
        <f t="shared" si="2"/>
        <v>180000</v>
      </c>
      <c r="M20" s="93">
        <f>M21+M22+M23</f>
        <v>0</v>
      </c>
      <c r="N20" s="94">
        <f>N21+N22+N23</f>
        <v>0</v>
      </c>
      <c r="O20" s="94">
        <f>O21+O22+O23</f>
        <v>180000</v>
      </c>
      <c r="P20" s="93">
        <f t="shared" si="4"/>
        <v>0</v>
      </c>
      <c r="Q20" s="94">
        <f t="shared" si="4"/>
        <v>0</v>
      </c>
      <c r="R20" s="94">
        <f t="shared" si="4"/>
        <v>0</v>
      </c>
      <c r="S20" s="94">
        <f t="shared" si="4"/>
        <v>0</v>
      </c>
      <c r="T20" s="94">
        <f t="shared" si="4"/>
        <v>30000</v>
      </c>
      <c r="U20" s="97">
        <f t="shared" si="4"/>
        <v>30000</v>
      </c>
      <c r="V20" s="94">
        <f t="shared" si="4"/>
        <v>0</v>
      </c>
      <c r="W20" s="96">
        <f t="shared" si="4"/>
        <v>40000</v>
      </c>
      <c r="X20" s="485">
        <f t="shared" si="4"/>
        <v>0</v>
      </c>
      <c r="Y20" s="97">
        <f t="shared" si="4"/>
        <v>40000</v>
      </c>
      <c r="Z20" s="98">
        <f t="shared" si="4"/>
        <v>40000</v>
      </c>
      <c r="AA20" s="731">
        <f t="shared" si="4"/>
        <v>0</v>
      </c>
    </row>
    <row r="21" spans="1:27" s="41" customFormat="1" hidden="1" x14ac:dyDescent="0.25">
      <c r="A21" s="125" t="s">
        <v>147</v>
      </c>
      <c r="B21" s="53" t="s">
        <v>624</v>
      </c>
      <c r="C21" s="891" t="s">
        <v>148</v>
      </c>
      <c r="D21" s="892"/>
      <c r="E21" s="892"/>
      <c r="F21" s="382"/>
      <c r="G21" s="417"/>
      <c r="H21" s="256">
        <v>0</v>
      </c>
      <c r="I21" s="256">
        <v>0</v>
      </c>
      <c r="J21" s="256">
        <f>SUM(P21:AA21)</f>
        <v>0</v>
      </c>
      <c r="K21" s="155"/>
      <c r="L21" s="167">
        <f t="shared" si="2"/>
        <v>0</v>
      </c>
      <c r="M21" s="76"/>
      <c r="N21" s="13"/>
      <c r="O21" s="13"/>
      <c r="P21" s="76"/>
      <c r="Q21" s="13"/>
      <c r="R21" s="13"/>
      <c r="S21" s="13"/>
      <c r="T21" s="13"/>
      <c r="U21" s="81"/>
      <c r="V21" s="13"/>
      <c r="W21" s="43"/>
      <c r="X21" s="486"/>
      <c r="Y21" s="81"/>
      <c r="Z21" s="45"/>
      <c r="AA21" s="730"/>
    </row>
    <row r="22" spans="1:27" s="41" customFormat="1" ht="28.5" customHeight="1" thickBot="1" x14ac:dyDescent="0.3">
      <c r="A22" s="125" t="s">
        <v>149</v>
      </c>
      <c r="B22" s="53" t="s">
        <v>625</v>
      </c>
      <c r="C22" s="893" t="s">
        <v>877</v>
      </c>
      <c r="D22" s="894"/>
      <c r="E22" s="894"/>
      <c r="F22" s="383">
        <v>400000</v>
      </c>
      <c r="G22" s="440">
        <v>220000</v>
      </c>
      <c r="H22" s="256">
        <v>220000</v>
      </c>
      <c r="I22" s="256">
        <v>180000</v>
      </c>
      <c r="J22" s="256">
        <f>SUM(P22:AA22)</f>
        <v>180000</v>
      </c>
      <c r="K22" s="155"/>
      <c r="L22" s="167">
        <f t="shared" si="2"/>
        <v>180000</v>
      </c>
      <c r="M22" s="76"/>
      <c r="N22" s="13"/>
      <c r="O22" s="13">
        <f>L22</f>
        <v>180000</v>
      </c>
      <c r="P22" s="76"/>
      <c r="Q22" s="13"/>
      <c r="R22" s="13"/>
      <c r="S22" s="13"/>
      <c r="T22" s="13">
        <v>30000</v>
      </c>
      <c r="U22" s="81">
        <v>30000</v>
      </c>
      <c r="V22" s="13"/>
      <c r="W22" s="43">
        <v>40000</v>
      </c>
      <c r="X22" s="486"/>
      <c r="Y22" s="81">
        <v>40000</v>
      </c>
      <c r="Z22" s="45">
        <v>40000</v>
      </c>
      <c r="AA22" s="730"/>
    </row>
    <row r="23" spans="1:27" s="41" customFormat="1" ht="15.75" hidden="1" thickBot="1" x14ac:dyDescent="0.3">
      <c r="A23" s="125" t="s">
        <v>150</v>
      </c>
      <c r="B23" s="195" t="s">
        <v>626</v>
      </c>
      <c r="C23" s="936" t="s">
        <v>151</v>
      </c>
      <c r="D23" s="937"/>
      <c r="E23" s="937"/>
      <c r="F23" s="392"/>
      <c r="G23" s="439"/>
      <c r="H23" s="591"/>
      <c r="I23" s="270">
        <v>0</v>
      </c>
      <c r="J23" s="270">
        <f>SUM(P23:AA23)</f>
        <v>0</v>
      </c>
      <c r="K23" s="196"/>
      <c r="L23" s="167">
        <f t="shared" si="2"/>
        <v>0</v>
      </c>
      <c r="M23" s="76"/>
      <c r="N23" s="13"/>
      <c r="O23" s="13"/>
      <c r="P23" s="76"/>
      <c r="Q23" s="13"/>
      <c r="R23" s="13"/>
      <c r="S23" s="13"/>
      <c r="T23" s="13"/>
      <c r="U23" s="81"/>
      <c r="V23" s="13"/>
      <c r="W23" s="43"/>
      <c r="X23" s="486"/>
      <c r="Y23" s="81"/>
      <c r="Z23" s="45"/>
      <c r="AA23" s="730"/>
    </row>
    <row r="24" spans="1:27" ht="15.75" thickBot="1" x14ac:dyDescent="0.3">
      <c r="A24" s="125" t="s">
        <v>966</v>
      </c>
      <c r="B24" s="83" t="s">
        <v>152</v>
      </c>
      <c r="C24" s="866" t="s">
        <v>803</v>
      </c>
      <c r="D24" s="866"/>
      <c r="E24" s="867"/>
      <c r="F24" s="384">
        <f>F25+F28+F31</f>
        <v>452270</v>
      </c>
      <c r="G24" s="410">
        <f>G25+G28+G31</f>
        <v>391975</v>
      </c>
      <c r="H24" s="252">
        <v>383175</v>
      </c>
      <c r="I24" s="252">
        <v>391095.73699999996</v>
      </c>
      <c r="J24" s="252">
        <f>J25+J26+J27+J28+J29+J30+J31</f>
        <v>396164</v>
      </c>
      <c r="K24" s="151">
        <f t="shared" ref="K24:AA24" si="5">K25+K26+K27+K28+K29+K30+K31</f>
        <v>0</v>
      </c>
      <c r="L24" s="163">
        <f t="shared" si="2"/>
        <v>396164</v>
      </c>
      <c r="M24" s="85">
        <f>M25+M26+M27+M28+M29+M30+M31</f>
        <v>0</v>
      </c>
      <c r="N24" s="86">
        <f>N25+N26+N27+N28+N29+N30+N31</f>
        <v>0</v>
      </c>
      <c r="O24" s="86">
        <f>O25+O26+O27+O28+O29+O30+O31</f>
        <v>396164</v>
      </c>
      <c r="P24" s="85">
        <f t="shared" si="5"/>
        <v>28155</v>
      </c>
      <c r="Q24" s="86">
        <f t="shared" si="5"/>
        <v>24799.5</v>
      </c>
      <c r="R24" s="86">
        <f t="shared" si="5"/>
        <v>59020.5</v>
      </c>
      <c r="S24" s="86">
        <f t="shared" si="5"/>
        <v>24799.5</v>
      </c>
      <c r="T24" s="86">
        <f t="shared" si="5"/>
        <v>31399.5</v>
      </c>
      <c r="U24" s="89">
        <f t="shared" si="5"/>
        <v>31399.5</v>
      </c>
      <c r="V24" s="86">
        <f t="shared" si="5"/>
        <v>24799.5</v>
      </c>
      <c r="W24" s="88">
        <f t="shared" si="5"/>
        <v>24799.5</v>
      </c>
      <c r="X24" s="482">
        <f t="shared" si="5"/>
        <v>24799.5</v>
      </c>
      <c r="Y24" s="89">
        <f>Y25+Y26+Y27+Y28+Y29+Y30+Y31</f>
        <v>43635</v>
      </c>
      <c r="Z24" s="90">
        <f t="shared" si="5"/>
        <v>32720</v>
      </c>
      <c r="AA24" s="728">
        <f t="shared" si="5"/>
        <v>45837</v>
      </c>
    </row>
    <row r="25" spans="1:27" x14ac:dyDescent="0.25">
      <c r="B25" s="61"/>
      <c r="C25" s="921" t="s">
        <v>154</v>
      </c>
      <c r="D25" s="922"/>
      <c r="E25" s="922"/>
      <c r="F25" s="387">
        <v>407226</v>
      </c>
      <c r="G25" s="412">
        <v>341226</v>
      </c>
      <c r="H25" s="253">
        <v>332426</v>
      </c>
      <c r="I25" s="253">
        <v>340346.5</v>
      </c>
      <c r="J25" s="253">
        <f>SUM(P25:AA25)</f>
        <v>348267</v>
      </c>
      <c r="K25" s="152"/>
      <c r="L25" s="166">
        <f t="shared" si="2"/>
        <v>348267</v>
      </c>
      <c r="M25" s="74"/>
      <c r="N25" s="1"/>
      <c r="O25" s="1">
        <f>L25</f>
        <v>348267</v>
      </c>
      <c r="P25" s="74">
        <v>25394</v>
      </c>
      <c r="Q25" s="1">
        <f>(Q7+Q19)*0.22</f>
        <v>24799.5</v>
      </c>
      <c r="R25" s="1">
        <f>(R7+R19)*0.22</f>
        <v>24799.5</v>
      </c>
      <c r="S25" s="1">
        <f>(S7+S19)*0.22</f>
        <v>24799.5</v>
      </c>
      <c r="T25" s="1">
        <f>(T7+T19+T20)*0.22</f>
        <v>31399.5</v>
      </c>
      <c r="U25" s="80">
        <f>(U7+U19+U20)*0.22</f>
        <v>31399.5</v>
      </c>
      <c r="V25" s="1">
        <f>(V7+V19+V20)*0.22</f>
        <v>24799.5</v>
      </c>
      <c r="W25" s="42">
        <f>(W7+W19)*0.22</f>
        <v>24799.5</v>
      </c>
      <c r="X25" s="487">
        <f>(X7+X19+X20)*0.22</f>
        <v>24799.5</v>
      </c>
      <c r="Y25" s="80">
        <v>32720</v>
      </c>
      <c r="Z25" s="748">
        <v>32720</v>
      </c>
      <c r="AA25" s="718">
        <f>(AA7+AA19+AA8)*0.22</f>
        <v>45837</v>
      </c>
    </row>
    <row r="26" spans="1:27" hidden="1" x14ac:dyDescent="0.25">
      <c r="B26" s="62"/>
      <c r="C26" s="923" t="s">
        <v>155</v>
      </c>
      <c r="D26" s="924"/>
      <c r="E26" s="924"/>
      <c r="F26" s="388"/>
      <c r="G26" s="413"/>
      <c r="H26" s="254">
        <v>0</v>
      </c>
      <c r="I26" s="254">
        <v>0</v>
      </c>
      <c r="J26" s="254">
        <f t="shared" ref="J26:J31" si="6">SUM(P26:AA26)</f>
        <v>0</v>
      </c>
      <c r="K26" s="153"/>
      <c r="L26" s="166">
        <f t="shared" si="2"/>
        <v>0</v>
      </c>
      <c r="M26" s="74"/>
      <c r="N26" s="1"/>
      <c r="O26" s="1"/>
      <c r="P26" s="74"/>
      <c r="Q26" s="1"/>
      <c r="R26" s="1"/>
      <c r="S26" s="1"/>
      <c r="T26" s="1"/>
      <c r="U26" s="80"/>
      <c r="V26" s="1"/>
      <c r="W26" s="42"/>
      <c r="X26" s="487"/>
      <c r="Y26" s="80"/>
      <c r="Z26" s="44"/>
      <c r="AA26" s="718"/>
    </row>
    <row r="27" spans="1:27" hidden="1" x14ac:dyDescent="0.25">
      <c r="B27" s="62"/>
      <c r="C27" s="923" t="s">
        <v>156</v>
      </c>
      <c r="D27" s="924"/>
      <c r="E27" s="924"/>
      <c r="F27" s="388"/>
      <c r="G27" s="413"/>
      <c r="H27" s="254">
        <v>0</v>
      </c>
      <c r="I27" s="254">
        <v>0</v>
      </c>
      <c r="J27" s="254">
        <f t="shared" si="6"/>
        <v>0</v>
      </c>
      <c r="K27" s="153"/>
      <c r="L27" s="166">
        <f t="shared" si="2"/>
        <v>0</v>
      </c>
      <c r="M27" s="74"/>
      <c r="N27" s="1"/>
      <c r="O27" s="1"/>
      <c r="P27" s="74"/>
      <c r="Q27" s="1"/>
      <c r="R27" s="1"/>
      <c r="S27" s="1"/>
      <c r="T27" s="1"/>
      <c r="U27" s="80"/>
      <c r="V27" s="1"/>
      <c r="W27" s="42"/>
      <c r="X27" s="487"/>
      <c r="Y27" s="80"/>
      <c r="Z27" s="44"/>
      <c r="AA27" s="718"/>
    </row>
    <row r="28" spans="1:27" x14ac:dyDescent="0.25">
      <c r="B28" s="62"/>
      <c r="C28" s="923" t="s">
        <v>157</v>
      </c>
      <c r="D28" s="924"/>
      <c r="E28" s="924"/>
      <c r="F28" s="388">
        <v>22966</v>
      </c>
      <c r="G28" s="413">
        <v>25721</v>
      </c>
      <c r="H28" s="254">
        <v>25720.941999999999</v>
      </c>
      <c r="I28" s="254">
        <v>25720.941999999999</v>
      </c>
      <c r="J28" s="254">
        <f t="shared" si="6"/>
        <v>24344</v>
      </c>
      <c r="K28" s="153"/>
      <c r="L28" s="166">
        <f t="shared" si="2"/>
        <v>24344</v>
      </c>
      <c r="M28" s="74"/>
      <c r="N28" s="1"/>
      <c r="O28" s="1">
        <f>L28</f>
        <v>24344</v>
      </c>
      <c r="P28" s="74">
        <v>1333</v>
      </c>
      <c r="Q28" s="1"/>
      <c r="R28" s="1">
        <v>16521</v>
      </c>
      <c r="S28" s="1"/>
      <c r="T28" s="1"/>
      <c r="U28" s="80"/>
      <c r="V28" s="1"/>
      <c r="W28" s="42"/>
      <c r="X28" s="487"/>
      <c r="Y28" s="80">
        <v>6490</v>
      </c>
      <c r="Z28" s="44"/>
      <c r="AA28" s="718"/>
    </row>
    <row r="29" spans="1:27" hidden="1" x14ac:dyDescent="0.25">
      <c r="B29" s="62"/>
      <c r="C29" s="923" t="s">
        <v>158</v>
      </c>
      <c r="D29" s="924"/>
      <c r="E29" s="924"/>
      <c r="F29" s="388"/>
      <c r="G29" s="413"/>
      <c r="H29" s="254">
        <v>0</v>
      </c>
      <c r="I29" s="254">
        <v>0</v>
      </c>
      <c r="J29" s="254">
        <f t="shared" si="6"/>
        <v>0</v>
      </c>
      <c r="K29" s="153"/>
      <c r="L29" s="166">
        <f t="shared" si="2"/>
        <v>0</v>
      </c>
      <c r="M29" s="74"/>
      <c r="N29" s="1"/>
      <c r="O29" s="1"/>
      <c r="P29" s="74"/>
      <c r="Q29" s="1"/>
      <c r="R29" s="1"/>
      <c r="S29" s="1"/>
      <c r="T29" s="1"/>
      <c r="U29" s="80"/>
      <c r="V29" s="1"/>
      <c r="W29" s="42"/>
      <c r="X29" s="487"/>
      <c r="Y29" s="80"/>
      <c r="Z29" s="44"/>
      <c r="AA29" s="718"/>
    </row>
    <row r="30" spans="1:27" hidden="1" x14ac:dyDescent="0.25">
      <c r="B30" s="62"/>
      <c r="C30" s="923" t="s">
        <v>159</v>
      </c>
      <c r="D30" s="924"/>
      <c r="E30" s="924"/>
      <c r="F30" s="388"/>
      <c r="G30" s="413"/>
      <c r="H30" s="254">
        <v>0</v>
      </c>
      <c r="I30" s="254">
        <v>0</v>
      </c>
      <c r="J30" s="254">
        <f t="shared" si="6"/>
        <v>0</v>
      </c>
      <c r="K30" s="153"/>
      <c r="L30" s="166">
        <f t="shared" si="2"/>
        <v>0</v>
      </c>
      <c r="M30" s="74"/>
      <c r="N30" s="1"/>
      <c r="O30" s="1"/>
      <c r="P30" s="74"/>
      <c r="Q30" s="1"/>
      <c r="R30" s="1"/>
      <c r="S30" s="1"/>
      <c r="T30" s="1"/>
      <c r="U30" s="80"/>
      <c r="V30" s="1"/>
      <c r="W30" s="42"/>
      <c r="X30" s="487"/>
      <c r="Y30" s="80"/>
      <c r="Z30" s="44"/>
      <c r="AA30" s="718"/>
    </row>
    <row r="31" spans="1:27" ht="15.75" thickBot="1" x14ac:dyDescent="0.3">
      <c r="B31" s="63"/>
      <c r="C31" s="925" t="s">
        <v>160</v>
      </c>
      <c r="D31" s="926"/>
      <c r="E31" s="926"/>
      <c r="F31" s="389">
        <v>22078</v>
      </c>
      <c r="G31" s="415">
        <v>25028</v>
      </c>
      <c r="H31" s="255">
        <v>25028.294999999998</v>
      </c>
      <c r="I31" s="255">
        <v>25028.294999999998</v>
      </c>
      <c r="J31" s="255">
        <f t="shared" si="6"/>
        <v>23553</v>
      </c>
      <c r="K31" s="154"/>
      <c r="L31" s="166">
        <f t="shared" si="2"/>
        <v>23553</v>
      </c>
      <c r="M31" s="74"/>
      <c r="N31" s="1"/>
      <c r="O31" s="1">
        <f>L31</f>
        <v>23553</v>
      </c>
      <c r="P31" s="74">
        <v>1428</v>
      </c>
      <c r="Q31" s="1"/>
      <c r="R31" s="1">
        <v>17700</v>
      </c>
      <c r="S31" s="1"/>
      <c r="T31" s="1"/>
      <c r="U31" s="80"/>
      <c r="V31" s="1"/>
      <c r="W31" s="42"/>
      <c r="X31" s="487"/>
      <c r="Y31" s="80">
        <v>4425</v>
      </c>
      <c r="Z31" s="44"/>
      <c r="AA31" s="718"/>
    </row>
    <row r="32" spans="1:27" ht="15.75" thickBot="1" x14ac:dyDescent="0.3">
      <c r="B32" s="83" t="s">
        <v>161</v>
      </c>
      <c r="C32" s="867" t="s">
        <v>162</v>
      </c>
      <c r="D32" s="875"/>
      <c r="E32" s="875"/>
      <c r="F32" s="384">
        <f>F33+F42+F63</f>
        <v>1887824</v>
      </c>
      <c r="G32" s="410">
        <f>G33+G42+G63</f>
        <v>1804319</v>
      </c>
      <c r="H32" s="592">
        <v>1854595</v>
      </c>
      <c r="I32" s="252">
        <v>1842239.12</v>
      </c>
      <c r="J32" s="252">
        <f>J33+J39+J42+J60+J63</f>
        <v>1760630.12</v>
      </c>
      <c r="K32" s="151">
        <f t="shared" ref="K32:AA32" si="7">K33+K39+K42+K60+K63</f>
        <v>0</v>
      </c>
      <c r="L32" s="163">
        <f t="shared" si="2"/>
        <v>1760630.12</v>
      </c>
      <c r="M32" s="85">
        <f>M33+M39+M42+M60+M63</f>
        <v>351620.12</v>
      </c>
      <c r="N32" s="86">
        <f>N33+N39+N42+N60+N63</f>
        <v>993308</v>
      </c>
      <c r="O32" s="86">
        <f>O33+O39+O42+O60+O63</f>
        <v>415702</v>
      </c>
      <c r="P32" s="85">
        <f t="shared" si="7"/>
        <v>84338</v>
      </c>
      <c r="Q32" s="86">
        <f t="shared" si="7"/>
        <v>101780</v>
      </c>
      <c r="R32" s="86">
        <f t="shared" si="7"/>
        <v>93709.119999999995</v>
      </c>
      <c r="S32" s="86">
        <f t="shared" si="7"/>
        <v>128373</v>
      </c>
      <c r="T32" s="86">
        <f t="shared" si="7"/>
        <v>138686</v>
      </c>
      <c r="U32" s="89">
        <f t="shared" si="7"/>
        <v>319353</v>
      </c>
      <c r="V32" s="86">
        <f t="shared" si="7"/>
        <v>130490</v>
      </c>
      <c r="W32" s="88">
        <f t="shared" si="7"/>
        <v>114512</v>
      </c>
      <c r="X32" s="482">
        <f t="shared" si="7"/>
        <v>119353</v>
      </c>
      <c r="Y32" s="89">
        <f t="shared" si="7"/>
        <v>317772</v>
      </c>
      <c r="Z32" s="90">
        <f t="shared" si="7"/>
        <v>87265</v>
      </c>
      <c r="AA32" s="728">
        <f t="shared" si="7"/>
        <v>124999</v>
      </c>
    </row>
    <row r="33" spans="1:27" x14ac:dyDescent="0.25">
      <c r="B33" s="122" t="s">
        <v>627</v>
      </c>
      <c r="C33" s="868" t="s">
        <v>163</v>
      </c>
      <c r="D33" s="869"/>
      <c r="E33" s="869"/>
      <c r="F33" s="390">
        <f>F35</f>
        <v>286800</v>
      </c>
      <c r="G33" s="416">
        <f>G35</f>
        <v>230890</v>
      </c>
      <c r="H33" s="248">
        <v>256874</v>
      </c>
      <c r="I33" s="248">
        <v>258566</v>
      </c>
      <c r="J33" s="248">
        <f>J34+J35+J38</f>
        <v>205503</v>
      </c>
      <c r="K33" s="147">
        <f t="shared" ref="K33:AA33" si="8">K34+K35+K38</f>
        <v>0</v>
      </c>
      <c r="L33" s="164">
        <f t="shared" si="2"/>
        <v>205503</v>
      </c>
      <c r="M33" s="116">
        <f>M34+M35+M38</f>
        <v>5118</v>
      </c>
      <c r="N33" s="117">
        <f>N34+N35+N38</f>
        <v>0</v>
      </c>
      <c r="O33" s="117">
        <f>O34+O35+O38</f>
        <v>200385</v>
      </c>
      <c r="P33" s="116">
        <f t="shared" si="8"/>
        <v>0</v>
      </c>
      <c r="Q33" s="117">
        <f t="shared" si="8"/>
        <v>12590</v>
      </c>
      <c r="R33" s="117">
        <f t="shared" si="8"/>
        <v>11811</v>
      </c>
      <c r="S33" s="117">
        <f t="shared" si="8"/>
        <v>38002</v>
      </c>
      <c r="T33" s="117">
        <f t="shared" si="8"/>
        <v>30692</v>
      </c>
      <c r="U33" s="120">
        <f t="shared" si="8"/>
        <v>15748</v>
      </c>
      <c r="V33" s="117">
        <f t="shared" si="8"/>
        <v>22047</v>
      </c>
      <c r="W33" s="119">
        <f t="shared" si="8"/>
        <v>19297</v>
      </c>
      <c r="X33" s="483">
        <f t="shared" si="8"/>
        <v>19687</v>
      </c>
      <c r="Y33" s="120">
        <f t="shared" si="8"/>
        <v>21692</v>
      </c>
      <c r="Z33" s="121">
        <f t="shared" si="8"/>
        <v>3937</v>
      </c>
      <c r="AA33" s="729">
        <f t="shared" si="8"/>
        <v>10000</v>
      </c>
    </row>
    <row r="34" spans="1:27" s="41" customFormat="1" hidden="1" x14ac:dyDescent="0.25">
      <c r="A34" s="125" t="s">
        <v>164</v>
      </c>
      <c r="B34" s="53" t="s">
        <v>628</v>
      </c>
      <c r="C34" s="891" t="s">
        <v>165</v>
      </c>
      <c r="D34" s="892"/>
      <c r="E34" s="892"/>
      <c r="F34" s="382"/>
      <c r="G34" s="417"/>
      <c r="H34" s="256">
        <v>0</v>
      </c>
      <c r="I34" s="256">
        <v>0</v>
      </c>
      <c r="J34" s="256">
        <f>SUM(P34:AA34)</f>
        <v>0</v>
      </c>
      <c r="K34" s="155"/>
      <c r="L34" s="167">
        <f t="shared" si="2"/>
        <v>0</v>
      </c>
      <c r="M34" s="76"/>
      <c r="N34" s="13"/>
      <c r="O34" s="13"/>
      <c r="P34" s="76"/>
      <c r="Q34" s="13"/>
      <c r="R34" s="13"/>
      <c r="S34" s="13"/>
      <c r="T34" s="13"/>
      <c r="U34" s="81"/>
      <c r="V34" s="13"/>
      <c r="W34" s="43"/>
      <c r="X34" s="486"/>
      <c r="Y34" s="81"/>
      <c r="Z34" s="45"/>
      <c r="AA34" s="730"/>
    </row>
    <row r="35" spans="1:27" s="41" customFormat="1" x14ac:dyDescent="0.25">
      <c r="A35" s="125" t="s">
        <v>166</v>
      </c>
      <c r="B35" s="53" t="s">
        <v>629</v>
      </c>
      <c r="C35" s="891" t="s">
        <v>167</v>
      </c>
      <c r="D35" s="892"/>
      <c r="E35" s="892"/>
      <c r="F35" s="382">
        <f>F36+F37</f>
        <v>286800</v>
      </c>
      <c r="G35" s="417">
        <f>G36+G37</f>
        <v>230890</v>
      </c>
      <c r="H35" s="256">
        <v>258566</v>
      </c>
      <c r="I35" s="256">
        <v>258566</v>
      </c>
      <c r="J35" s="256">
        <f>SUM(J36:J37)</f>
        <v>205503</v>
      </c>
      <c r="K35" s="155">
        <f>SUM(K36:K37)</f>
        <v>0</v>
      </c>
      <c r="L35" s="167">
        <f t="shared" si="2"/>
        <v>205503</v>
      </c>
      <c r="M35" s="76">
        <f>SUM(M36:M37)</f>
        <v>5118</v>
      </c>
      <c r="N35" s="13">
        <f t="shared" ref="N35:AA35" si="9">SUM(N36:N37)</f>
        <v>0</v>
      </c>
      <c r="O35" s="13">
        <f>SUM(O36:O37)</f>
        <v>200385</v>
      </c>
      <c r="P35" s="76">
        <f t="shared" si="9"/>
        <v>0</v>
      </c>
      <c r="Q35" s="13">
        <f t="shared" si="9"/>
        <v>12590</v>
      </c>
      <c r="R35" s="13">
        <f t="shared" si="9"/>
        <v>11811</v>
      </c>
      <c r="S35" s="13">
        <f t="shared" si="9"/>
        <v>38002</v>
      </c>
      <c r="T35" s="13">
        <f t="shared" si="9"/>
        <v>30692</v>
      </c>
      <c r="U35" s="81">
        <f t="shared" si="9"/>
        <v>15748</v>
      </c>
      <c r="V35" s="13">
        <f t="shared" si="9"/>
        <v>22047</v>
      </c>
      <c r="W35" s="43">
        <f t="shared" si="9"/>
        <v>19297</v>
      </c>
      <c r="X35" s="486">
        <f t="shared" si="9"/>
        <v>19687</v>
      </c>
      <c r="Y35" s="81">
        <f t="shared" si="9"/>
        <v>21692</v>
      </c>
      <c r="Z35" s="45">
        <f t="shared" si="9"/>
        <v>3937</v>
      </c>
      <c r="AA35" s="730">
        <f t="shared" si="9"/>
        <v>10000</v>
      </c>
    </row>
    <row r="36" spans="1:27" x14ac:dyDescent="0.25">
      <c r="B36" s="55"/>
      <c r="C36" s="301"/>
      <c r="D36" s="241" t="s">
        <v>841</v>
      </c>
      <c r="E36" s="241"/>
      <c r="F36" s="391">
        <v>12000</v>
      </c>
      <c r="G36" s="418">
        <v>5118</v>
      </c>
      <c r="H36" s="249">
        <v>5118</v>
      </c>
      <c r="I36" s="249">
        <v>5118</v>
      </c>
      <c r="J36" s="249">
        <f>SUM(P36:AA36)</f>
        <v>5118</v>
      </c>
      <c r="K36" s="148"/>
      <c r="L36" s="166">
        <f>SUM(J36:K36)</f>
        <v>5118</v>
      </c>
      <c r="M36" s="74">
        <f>L36</f>
        <v>5118</v>
      </c>
      <c r="N36" s="1"/>
      <c r="O36" s="1"/>
      <c r="P36" s="74"/>
      <c r="Q36" s="1"/>
      <c r="R36" s="1"/>
      <c r="S36" s="1"/>
      <c r="T36" s="1"/>
      <c r="U36" s="80"/>
      <c r="V36" s="1">
        <v>5118</v>
      </c>
      <c r="W36" s="42"/>
      <c r="X36" s="487"/>
      <c r="Y36" s="80"/>
      <c r="Z36" s="44"/>
      <c r="AA36" s="718"/>
    </row>
    <row r="37" spans="1:27" x14ac:dyDescent="0.25">
      <c r="B37" s="55"/>
      <c r="C37" s="301"/>
      <c r="D37" s="241" t="s">
        <v>993</v>
      </c>
      <c r="E37" s="241"/>
      <c r="F37" s="391">
        <v>274800</v>
      </c>
      <c r="G37" s="418">
        <v>225772</v>
      </c>
      <c r="H37" s="249">
        <v>251756</v>
      </c>
      <c r="I37" s="249">
        <v>253448</v>
      </c>
      <c r="J37" s="249">
        <f>SUM(P37:AA37)</f>
        <v>200385</v>
      </c>
      <c r="K37" s="148"/>
      <c r="L37" s="166">
        <f>SUM(J37:K37)</f>
        <v>200385</v>
      </c>
      <c r="M37" s="74"/>
      <c r="N37" s="1"/>
      <c r="O37" s="1">
        <f>L37</f>
        <v>200385</v>
      </c>
      <c r="P37" s="74"/>
      <c r="Q37" s="1">
        <v>12590</v>
      </c>
      <c r="R37" s="1">
        <v>11811</v>
      </c>
      <c r="S37" s="1">
        <v>38002</v>
      </c>
      <c r="T37" s="1">
        <v>30692</v>
      </c>
      <c r="U37" s="80">
        <v>15748</v>
      </c>
      <c r="V37" s="1">
        <v>16929</v>
      </c>
      <c r="W37" s="42">
        <v>19297</v>
      </c>
      <c r="X37" s="487">
        <v>19687</v>
      </c>
      <c r="Y37" s="80">
        <v>21692</v>
      </c>
      <c r="Z37" s="44">
        <v>3937</v>
      </c>
      <c r="AA37" s="718">
        <v>10000</v>
      </c>
    </row>
    <row r="38" spans="1:27" s="41" customFormat="1" hidden="1" x14ac:dyDescent="0.25">
      <c r="A38" s="125" t="s">
        <v>168</v>
      </c>
      <c r="B38" s="53" t="s">
        <v>630</v>
      </c>
      <c r="C38" s="891" t="s">
        <v>169</v>
      </c>
      <c r="D38" s="892"/>
      <c r="E38" s="892"/>
      <c r="F38" s="382"/>
      <c r="G38" s="417"/>
      <c r="H38" s="256">
        <v>0</v>
      </c>
      <c r="I38" s="256">
        <v>0</v>
      </c>
      <c r="J38" s="256">
        <f>SUM(P38:AA38)</f>
        <v>0</v>
      </c>
      <c r="K38" s="155"/>
      <c r="L38" s="167">
        <f t="shared" si="2"/>
        <v>0</v>
      </c>
      <c r="M38" s="76"/>
      <c r="N38" s="13"/>
      <c r="O38" s="13"/>
      <c r="P38" s="76"/>
      <c r="Q38" s="13"/>
      <c r="R38" s="13"/>
      <c r="S38" s="13"/>
      <c r="T38" s="13"/>
      <c r="U38" s="81"/>
      <c r="V38" s="13"/>
      <c r="W38" s="43"/>
      <c r="X38" s="486"/>
      <c r="Y38" s="81"/>
      <c r="Z38" s="45"/>
      <c r="AA38" s="730"/>
    </row>
    <row r="39" spans="1:27" hidden="1" x14ac:dyDescent="0.25">
      <c r="B39" s="91" t="s">
        <v>631</v>
      </c>
      <c r="C39" s="870" t="s">
        <v>170</v>
      </c>
      <c r="D39" s="871"/>
      <c r="E39" s="871"/>
      <c r="F39" s="386"/>
      <c r="G39" s="419"/>
      <c r="H39" s="250">
        <v>0</v>
      </c>
      <c r="I39" s="250">
        <v>0</v>
      </c>
      <c r="J39" s="250">
        <f>J40+J41</f>
        <v>0</v>
      </c>
      <c r="K39" s="149">
        <f t="shared" ref="K39:AA39" si="10">K40+K41</f>
        <v>0</v>
      </c>
      <c r="L39" s="165">
        <f t="shared" si="2"/>
        <v>0</v>
      </c>
      <c r="M39" s="93">
        <f>M40+M41</f>
        <v>0</v>
      </c>
      <c r="N39" s="94">
        <f>N40+N41</f>
        <v>0</v>
      </c>
      <c r="O39" s="94">
        <f>O40+O41</f>
        <v>0</v>
      </c>
      <c r="P39" s="93">
        <f t="shared" si="10"/>
        <v>0</v>
      </c>
      <c r="Q39" s="94">
        <f t="shared" si="10"/>
        <v>0</v>
      </c>
      <c r="R39" s="94">
        <f t="shared" si="10"/>
        <v>0</v>
      </c>
      <c r="S39" s="94">
        <f t="shared" si="10"/>
        <v>0</v>
      </c>
      <c r="T39" s="94">
        <f t="shared" si="10"/>
        <v>0</v>
      </c>
      <c r="U39" s="97">
        <f t="shared" si="10"/>
        <v>0</v>
      </c>
      <c r="V39" s="94">
        <f t="shared" si="10"/>
        <v>0</v>
      </c>
      <c r="W39" s="278">
        <f t="shared" si="10"/>
        <v>0</v>
      </c>
      <c r="X39" s="490">
        <f t="shared" si="10"/>
        <v>0</v>
      </c>
      <c r="Y39" s="97">
        <f t="shared" si="10"/>
        <v>0</v>
      </c>
      <c r="Z39" s="98">
        <f t="shared" si="10"/>
        <v>0</v>
      </c>
      <c r="AA39" s="731">
        <f t="shared" si="10"/>
        <v>0</v>
      </c>
    </row>
    <row r="40" spans="1:27" s="41" customFormat="1" hidden="1" x14ac:dyDescent="0.25">
      <c r="A40" s="125" t="s">
        <v>171</v>
      </c>
      <c r="B40" s="53" t="s">
        <v>632</v>
      </c>
      <c r="C40" s="891" t="s">
        <v>172</v>
      </c>
      <c r="D40" s="892"/>
      <c r="E40" s="892"/>
      <c r="F40" s="382"/>
      <c r="G40" s="417"/>
      <c r="H40" s="256">
        <v>0</v>
      </c>
      <c r="I40" s="256">
        <v>0</v>
      </c>
      <c r="J40" s="256">
        <f>SUM(P40:AA40)</f>
        <v>0</v>
      </c>
      <c r="K40" s="155"/>
      <c r="L40" s="167">
        <f t="shared" si="2"/>
        <v>0</v>
      </c>
      <c r="M40" s="76"/>
      <c r="N40" s="13"/>
      <c r="O40" s="13"/>
      <c r="P40" s="76"/>
      <c r="Q40" s="13"/>
      <c r="R40" s="13"/>
      <c r="S40" s="13"/>
      <c r="T40" s="13"/>
      <c r="U40" s="81"/>
      <c r="V40" s="13"/>
      <c r="W40" s="43"/>
      <c r="X40" s="486"/>
      <c r="Y40" s="81"/>
      <c r="Z40" s="45"/>
      <c r="AA40" s="730"/>
    </row>
    <row r="41" spans="1:27" s="41" customFormat="1" hidden="1" x14ac:dyDescent="0.25">
      <c r="A41" s="125" t="s">
        <v>173</v>
      </c>
      <c r="B41" s="53" t="s">
        <v>633</v>
      </c>
      <c r="C41" s="891" t="s">
        <v>174</v>
      </c>
      <c r="D41" s="892"/>
      <c r="E41" s="892"/>
      <c r="F41" s="382"/>
      <c r="G41" s="417"/>
      <c r="H41" s="256">
        <v>0</v>
      </c>
      <c r="I41" s="256">
        <v>0</v>
      </c>
      <c r="J41" s="256">
        <f>SUM(P41:AA41)</f>
        <v>0</v>
      </c>
      <c r="K41" s="155"/>
      <c r="L41" s="167">
        <f t="shared" si="2"/>
        <v>0</v>
      </c>
      <c r="M41" s="76"/>
      <c r="N41" s="13"/>
      <c r="O41" s="13"/>
      <c r="P41" s="76"/>
      <c r="Q41" s="13"/>
      <c r="R41" s="13"/>
      <c r="S41" s="13"/>
      <c r="T41" s="13"/>
      <c r="U41" s="81"/>
      <c r="V41" s="13"/>
      <c r="W41" s="43"/>
      <c r="X41" s="486"/>
      <c r="Y41" s="81"/>
      <c r="Z41" s="45"/>
      <c r="AA41" s="730"/>
    </row>
    <row r="42" spans="1:27" x14ac:dyDescent="0.25">
      <c r="B42" s="91" t="s">
        <v>634</v>
      </c>
      <c r="C42" s="870" t="s">
        <v>175</v>
      </c>
      <c r="D42" s="871"/>
      <c r="E42" s="871"/>
      <c r="F42" s="386">
        <f>F43+F49+F50+F57</f>
        <v>1230254</v>
      </c>
      <c r="G42" s="419">
        <f>G43+G49+G50+G57</f>
        <v>1187098</v>
      </c>
      <c r="H42" s="250">
        <v>1192383.1200000001</v>
      </c>
      <c r="I42" s="250">
        <v>1192452.1200000001</v>
      </c>
      <c r="J42" s="250">
        <f>J43+J48+J49+J50+J53+J56+J57</f>
        <v>1166556.1200000001</v>
      </c>
      <c r="K42" s="149">
        <f t="shared" ref="K42:AA42" si="11">K43+K48+K49+K50+K53+K56+K57</f>
        <v>0</v>
      </c>
      <c r="L42" s="165">
        <f t="shared" si="2"/>
        <v>1166556.1200000001</v>
      </c>
      <c r="M42" s="93">
        <f>M43+M48+M49+M50+M53+M56+M57</f>
        <v>273196.12</v>
      </c>
      <c r="N42" s="94">
        <f>N43+N48+N49+N50+N53+N56+N57</f>
        <v>788906</v>
      </c>
      <c r="O42" s="94">
        <f>O43+O48+O49+O50+O53+O56+O57</f>
        <v>104454</v>
      </c>
      <c r="P42" s="93">
        <f t="shared" si="11"/>
        <v>67229</v>
      </c>
      <c r="Q42" s="94">
        <f t="shared" si="11"/>
        <v>68160</v>
      </c>
      <c r="R42" s="94">
        <f t="shared" si="11"/>
        <v>62636.119999999995</v>
      </c>
      <c r="S42" s="94">
        <f t="shared" si="11"/>
        <v>65817</v>
      </c>
      <c r="T42" s="94">
        <f t="shared" si="11"/>
        <v>79644</v>
      </c>
      <c r="U42" s="97">
        <f t="shared" si="11"/>
        <v>236537</v>
      </c>
      <c r="V42" s="94">
        <f t="shared" si="11"/>
        <v>81499</v>
      </c>
      <c r="W42" s="96">
        <f t="shared" si="11"/>
        <v>71669</v>
      </c>
      <c r="X42" s="485">
        <f t="shared" si="11"/>
        <v>76867</v>
      </c>
      <c r="Y42" s="97">
        <f t="shared" si="11"/>
        <v>229293</v>
      </c>
      <c r="Z42" s="98">
        <f t="shared" si="11"/>
        <v>65585</v>
      </c>
      <c r="AA42" s="731">
        <f t="shared" si="11"/>
        <v>61620</v>
      </c>
    </row>
    <row r="43" spans="1:27" s="41" customFormat="1" x14ac:dyDescent="0.25">
      <c r="A43" s="125" t="s">
        <v>176</v>
      </c>
      <c r="B43" s="53" t="s">
        <v>635</v>
      </c>
      <c r="C43" s="891" t="s">
        <v>177</v>
      </c>
      <c r="D43" s="892"/>
      <c r="E43" s="892"/>
      <c r="F43" s="382">
        <f>F44+F45+F46+F47</f>
        <v>628452</v>
      </c>
      <c r="G43" s="417">
        <f>G44+G45+G46+G47</f>
        <v>696456</v>
      </c>
      <c r="H43" s="256">
        <v>757149</v>
      </c>
      <c r="I43" s="256">
        <v>705979</v>
      </c>
      <c r="J43" s="256">
        <f>SUM(J44:J47)</f>
        <v>700083</v>
      </c>
      <c r="K43" s="155">
        <f>SUM(K44:K47)</f>
        <v>0</v>
      </c>
      <c r="L43" s="167">
        <f t="shared" si="2"/>
        <v>700083</v>
      </c>
      <c r="M43" s="76">
        <f t="shared" ref="M43:AA43" si="12">SUM(M44:M47)</f>
        <v>9441</v>
      </c>
      <c r="N43" s="13">
        <f t="shared" si="12"/>
        <v>688642</v>
      </c>
      <c r="O43" s="13">
        <f t="shared" si="12"/>
        <v>2000</v>
      </c>
      <c r="P43" s="76">
        <f t="shared" si="12"/>
        <v>32475</v>
      </c>
      <c r="Q43" s="13">
        <f t="shared" si="12"/>
        <v>39835</v>
      </c>
      <c r="R43" s="13">
        <f t="shared" si="12"/>
        <v>33067</v>
      </c>
      <c r="S43" s="13">
        <f t="shared" si="12"/>
        <v>37275</v>
      </c>
      <c r="T43" s="13">
        <f t="shared" si="12"/>
        <v>49173</v>
      </c>
      <c r="U43" s="81">
        <f t="shared" si="12"/>
        <v>143162</v>
      </c>
      <c r="V43" s="13">
        <f t="shared" si="12"/>
        <v>36060</v>
      </c>
      <c r="W43" s="43">
        <f t="shared" si="12"/>
        <v>37066</v>
      </c>
      <c r="X43" s="486">
        <f t="shared" si="12"/>
        <v>37066</v>
      </c>
      <c r="Y43" s="81">
        <f t="shared" si="12"/>
        <v>184415</v>
      </c>
      <c r="Z43" s="45">
        <f t="shared" si="12"/>
        <v>37227</v>
      </c>
      <c r="AA43" s="730">
        <f t="shared" si="12"/>
        <v>33262</v>
      </c>
    </row>
    <row r="44" spans="1:27" x14ac:dyDescent="0.25">
      <c r="B44" s="55"/>
      <c r="C44" s="301"/>
      <c r="D44" s="241" t="s">
        <v>1002</v>
      </c>
      <c r="E44" s="241"/>
      <c r="F44" s="391">
        <v>1452</v>
      </c>
      <c r="G44" s="418">
        <v>1965</v>
      </c>
      <c r="H44" s="249">
        <v>1965</v>
      </c>
      <c r="I44" s="249">
        <v>1965</v>
      </c>
      <c r="J44" s="249">
        <f t="shared" ref="J44:J49" si="13">SUM(P44:AA44)</f>
        <v>1965</v>
      </c>
      <c r="K44" s="148"/>
      <c r="L44" s="166">
        <f>SUM(J44:K44)</f>
        <v>1965</v>
      </c>
      <c r="M44" s="74">
        <f>L44</f>
        <v>1965</v>
      </c>
      <c r="N44" s="1"/>
      <c r="O44" s="1"/>
      <c r="P44" s="74">
        <v>121</v>
      </c>
      <c r="Q44" s="1">
        <v>121</v>
      </c>
      <c r="R44" s="1">
        <v>121</v>
      </c>
      <c r="S44" s="1">
        <v>121</v>
      </c>
      <c r="T44" s="1">
        <v>375</v>
      </c>
      <c r="U44" s="80">
        <v>158</v>
      </c>
      <c r="V44" s="1">
        <v>158</v>
      </c>
      <c r="W44" s="42">
        <v>158</v>
      </c>
      <c r="X44" s="487">
        <v>158</v>
      </c>
      <c r="Y44" s="80">
        <v>158</v>
      </c>
      <c r="Z44" s="44">
        <v>158</v>
      </c>
      <c r="AA44" s="718">
        <v>158</v>
      </c>
    </row>
    <row r="45" spans="1:27" x14ac:dyDescent="0.25">
      <c r="B45" s="55"/>
      <c r="C45" s="301"/>
      <c r="D45" s="241" t="s">
        <v>1003</v>
      </c>
      <c r="E45" s="241"/>
      <c r="F45" s="391">
        <v>617000</v>
      </c>
      <c r="G45" s="418">
        <v>687370</v>
      </c>
      <c r="H45" s="249">
        <v>745708</v>
      </c>
      <c r="I45" s="249">
        <v>694538</v>
      </c>
      <c r="J45" s="249">
        <f t="shared" si="13"/>
        <v>688642</v>
      </c>
      <c r="K45" s="148"/>
      <c r="L45" s="166">
        <f>SUM(J45:K45)</f>
        <v>688642</v>
      </c>
      <c r="M45" s="74"/>
      <c r="N45" s="1">
        <f>L45</f>
        <v>688642</v>
      </c>
      <c r="O45" s="1"/>
      <c r="P45" s="74">
        <v>32354</v>
      </c>
      <c r="Q45" s="1">
        <v>39714</v>
      </c>
      <c r="R45" s="1">
        <v>32946</v>
      </c>
      <c r="S45" s="1">
        <v>36033</v>
      </c>
      <c r="T45" s="1">
        <v>48798</v>
      </c>
      <c r="U45" s="80">
        <v>143004</v>
      </c>
      <c r="V45" s="1">
        <v>35902</v>
      </c>
      <c r="W45" s="42">
        <v>36908</v>
      </c>
      <c r="X45" s="487">
        <v>36908</v>
      </c>
      <c r="Y45" s="80">
        <f>35902+142000</f>
        <v>177902</v>
      </c>
      <c r="Z45" s="44">
        <v>37069</v>
      </c>
      <c r="AA45" s="718">
        <v>31104</v>
      </c>
    </row>
    <row r="46" spans="1:27" x14ac:dyDescent="0.25">
      <c r="B46" s="55"/>
      <c r="C46" s="301"/>
      <c r="D46" s="241" t="s">
        <v>1004</v>
      </c>
      <c r="E46" s="241"/>
      <c r="F46" s="391">
        <v>2000</v>
      </c>
      <c r="G46" s="418">
        <v>2000</v>
      </c>
      <c r="H46" s="249">
        <v>2000</v>
      </c>
      <c r="I46" s="249">
        <v>2000</v>
      </c>
      <c r="J46" s="249">
        <f t="shared" si="13"/>
        <v>2000</v>
      </c>
      <c r="K46" s="148"/>
      <c r="L46" s="166">
        <f>SUM(J46:K46)</f>
        <v>2000</v>
      </c>
      <c r="M46" s="74"/>
      <c r="N46" s="1"/>
      <c r="O46" s="1">
        <f>L46</f>
        <v>2000</v>
      </c>
      <c r="P46" s="74"/>
      <c r="Q46" s="1"/>
      <c r="R46" s="1"/>
      <c r="S46" s="1"/>
      <c r="T46" s="1"/>
      <c r="U46" s="80"/>
      <c r="V46" s="1"/>
      <c r="W46" s="42"/>
      <c r="X46" s="487"/>
      <c r="Y46" s="80"/>
      <c r="Z46" s="44"/>
      <c r="AA46" s="718">
        <v>2000</v>
      </c>
    </row>
    <row r="47" spans="1:27" x14ac:dyDescent="0.25">
      <c r="B47" s="55"/>
      <c r="C47" s="301"/>
      <c r="D47" s="241" t="s">
        <v>1005</v>
      </c>
      <c r="E47" s="241"/>
      <c r="F47" s="391">
        <v>8000</v>
      </c>
      <c r="G47" s="418">
        <v>5121</v>
      </c>
      <c r="H47" s="249">
        <v>7476</v>
      </c>
      <c r="I47" s="249">
        <v>7476</v>
      </c>
      <c r="J47" s="249">
        <f t="shared" si="13"/>
        <v>7476</v>
      </c>
      <c r="K47" s="148"/>
      <c r="L47" s="166">
        <f>SUM(J47:K47)</f>
        <v>7476</v>
      </c>
      <c r="M47" s="74">
        <f>L47</f>
        <v>7476</v>
      </c>
      <c r="N47" s="1"/>
      <c r="O47" s="1"/>
      <c r="P47" s="74"/>
      <c r="Q47" s="1"/>
      <c r="R47" s="1"/>
      <c r="S47" s="1">
        <v>1121</v>
      </c>
      <c r="T47" s="1"/>
      <c r="U47" s="80"/>
      <c r="V47" s="1"/>
      <c r="W47" s="42"/>
      <c r="X47" s="487"/>
      <c r="Y47" s="80">
        <v>6355</v>
      </c>
      <c r="Z47" s="44"/>
      <c r="AA47" s="718"/>
    </row>
    <row r="48" spans="1:27" s="41" customFormat="1" hidden="1" x14ac:dyDescent="0.25">
      <c r="A48" s="125" t="s">
        <v>178</v>
      </c>
      <c r="B48" s="53" t="s">
        <v>636</v>
      </c>
      <c r="C48" s="891" t="s">
        <v>179</v>
      </c>
      <c r="D48" s="892"/>
      <c r="E48" s="892"/>
      <c r="F48" s="382"/>
      <c r="G48" s="417"/>
      <c r="H48" s="256">
        <v>0</v>
      </c>
      <c r="I48" s="256">
        <v>0</v>
      </c>
      <c r="J48" s="256">
        <f t="shared" si="13"/>
        <v>0</v>
      </c>
      <c r="K48" s="155"/>
      <c r="L48" s="167">
        <f t="shared" si="2"/>
        <v>0</v>
      </c>
      <c r="M48" s="76"/>
      <c r="N48" s="13"/>
      <c r="O48" s="13"/>
      <c r="P48" s="76"/>
      <c r="Q48" s="13"/>
      <c r="R48" s="13"/>
      <c r="S48" s="13"/>
      <c r="T48" s="13"/>
      <c r="U48" s="81"/>
      <c r="V48" s="13"/>
      <c r="W48" s="43"/>
      <c r="X48" s="486"/>
      <c r="Y48" s="81"/>
      <c r="Z48" s="45"/>
      <c r="AA48" s="730"/>
    </row>
    <row r="49" spans="1:27" s="41" customFormat="1" x14ac:dyDescent="0.25">
      <c r="A49" s="125" t="s">
        <v>180</v>
      </c>
      <c r="B49" s="53" t="s">
        <v>637</v>
      </c>
      <c r="C49" s="891" t="s">
        <v>181</v>
      </c>
      <c r="D49" s="892"/>
      <c r="E49" s="892"/>
      <c r="F49" s="382">
        <v>265002</v>
      </c>
      <c r="G49" s="417">
        <v>255715</v>
      </c>
      <c r="H49" s="256">
        <v>255715.12</v>
      </c>
      <c r="I49" s="256">
        <v>255715.12</v>
      </c>
      <c r="J49" s="256">
        <f t="shared" si="13"/>
        <v>255715.12</v>
      </c>
      <c r="K49" s="155"/>
      <c r="L49" s="167">
        <f t="shared" si="2"/>
        <v>255715.12</v>
      </c>
      <c r="M49" s="76">
        <f>L49</f>
        <v>255715.12</v>
      </c>
      <c r="N49" s="13"/>
      <c r="O49" s="13"/>
      <c r="P49" s="76">
        <v>26429</v>
      </c>
      <c r="Q49" s="13">
        <v>20000</v>
      </c>
      <c r="R49" s="13">
        <f>714.29*28</f>
        <v>20000.12</v>
      </c>
      <c r="S49" s="13">
        <v>20000</v>
      </c>
      <c r="T49" s="13">
        <v>20000</v>
      </c>
      <c r="U49" s="81">
        <v>20000</v>
      </c>
      <c r="V49" s="13">
        <v>29286</v>
      </c>
      <c r="W49" s="43">
        <v>20000</v>
      </c>
      <c r="X49" s="486">
        <v>20000</v>
      </c>
      <c r="Y49" s="81">
        <v>20000</v>
      </c>
      <c r="Z49" s="45">
        <v>20000</v>
      </c>
      <c r="AA49" s="730">
        <v>20000</v>
      </c>
    </row>
    <row r="50" spans="1:27" s="41" customFormat="1" x14ac:dyDescent="0.25">
      <c r="A50" s="125" t="s">
        <v>182</v>
      </c>
      <c r="B50" s="53" t="s">
        <v>638</v>
      </c>
      <c r="C50" s="891" t="s">
        <v>183</v>
      </c>
      <c r="D50" s="892"/>
      <c r="E50" s="892"/>
      <c r="F50" s="382">
        <f>F51+F52</f>
        <v>310000</v>
      </c>
      <c r="G50" s="417">
        <f>G51+G52</f>
        <v>217843</v>
      </c>
      <c r="H50" s="256">
        <v>207055</v>
      </c>
      <c r="I50" s="256">
        <v>213674</v>
      </c>
      <c r="J50" s="256">
        <f>SUM(J51:J52)</f>
        <v>193674</v>
      </c>
      <c r="K50" s="155">
        <f>SUM(K51:K52)</f>
        <v>0</v>
      </c>
      <c r="L50" s="167">
        <f t="shared" si="2"/>
        <v>193674</v>
      </c>
      <c r="M50" s="76">
        <f t="shared" ref="M50:AA50" si="14">SUM(M51:M52)</f>
        <v>0</v>
      </c>
      <c r="N50" s="13">
        <f t="shared" si="14"/>
        <v>100264</v>
      </c>
      <c r="O50" s="13">
        <f t="shared" si="14"/>
        <v>93410</v>
      </c>
      <c r="P50" s="76">
        <f t="shared" si="14"/>
        <v>8325</v>
      </c>
      <c r="Q50" s="13">
        <f t="shared" si="14"/>
        <v>8325</v>
      </c>
      <c r="R50" s="13">
        <f t="shared" si="14"/>
        <v>9569</v>
      </c>
      <c r="S50" s="13">
        <f t="shared" si="14"/>
        <v>0</v>
      </c>
      <c r="T50" s="13">
        <f t="shared" si="14"/>
        <v>10471</v>
      </c>
      <c r="U50" s="81">
        <f t="shared" si="14"/>
        <v>73375</v>
      </c>
      <c r="V50" s="13">
        <f t="shared" si="14"/>
        <v>16153</v>
      </c>
      <c r="W50" s="43">
        <f t="shared" si="14"/>
        <v>14603</v>
      </c>
      <c r="X50" s="486">
        <f t="shared" si="14"/>
        <v>11259</v>
      </c>
      <c r="Y50" s="81">
        <f t="shared" si="14"/>
        <v>24878</v>
      </c>
      <c r="Z50" s="45">
        <f t="shared" si="14"/>
        <v>8358</v>
      </c>
      <c r="AA50" s="730">
        <f t="shared" si="14"/>
        <v>8358</v>
      </c>
    </row>
    <row r="51" spans="1:27" x14ac:dyDescent="0.25">
      <c r="B51" s="55"/>
      <c r="C51" s="301"/>
      <c r="D51" s="241" t="s">
        <v>844</v>
      </c>
      <c r="E51" s="241"/>
      <c r="F51" s="391">
        <v>100000</v>
      </c>
      <c r="G51" s="418">
        <v>100099</v>
      </c>
      <c r="H51" s="249">
        <v>100165</v>
      </c>
      <c r="I51" s="249">
        <v>100264</v>
      </c>
      <c r="J51" s="249">
        <f>SUM(P51:AA51)</f>
        <v>100264</v>
      </c>
      <c r="K51" s="148"/>
      <c r="L51" s="166">
        <f>SUM(J51:K51)</f>
        <v>100264</v>
      </c>
      <c r="M51" s="74"/>
      <c r="N51" s="1">
        <f>L51</f>
        <v>100264</v>
      </c>
      <c r="O51" s="1"/>
      <c r="P51" s="74">
        <v>8325</v>
      </c>
      <c r="Q51" s="1">
        <v>8325</v>
      </c>
      <c r="R51" s="1">
        <v>8325</v>
      </c>
      <c r="S51" s="1"/>
      <c r="T51" s="1">
        <v>8325</v>
      </c>
      <c r="U51" s="80">
        <v>16816</v>
      </c>
      <c r="V51" s="1">
        <v>8358</v>
      </c>
      <c r="W51" s="1">
        <v>8358</v>
      </c>
      <c r="X51" s="487">
        <v>8358</v>
      </c>
      <c r="Y51" s="80">
        <v>8358</v>
      </c>
      <c r="Z51" s="44">
        <v>8358</v>
      </c>
      <c r="AA51" s="718">
        <v>8358</v>
      </c>
    </row>
    <row r="52" spans="1:27" x14ac:dyDescent="0.25">
      <c r="B52" s="55"/>
      <c r="C52" s="301"/>
      <c r="D52" s="241" t="s">
        <v>993</v>
      </c>
      <c r="E52" s="241"/>
      <c r="F52" s="391">
        <v>210000</v>
      </c>
      <c r="G52" s="418">
        <v>117744</v>
      </c>
      <c r="H52" s="249">
        <v>106890</v>
      </c>
      <c r="I52" s="249">
        <v>113410</v>
      </c>
      <c r="J52" s="249">
        <f>SUM(P52:AA52)</f>
        <v>93410</v>
      </c>
      <c r="K52" s="148"/>
      <c r="L52" s="166">
        <f>SUM(J52:K52)</f>
        <v>93410</v>
      </c>
      <c r="M52" s="74"/>
      <c r="N52" s="1"/>
      <c r="O52" s="1">
        <f>L52</f>
        <v>93410</v>
      </c>
      <c r="P52" s="74"/>
      <c r="Q52" s="1"/>
      <c r="R52" s="1">
        <v>1244</v>
      </c>
      <c r="S52" s="1"/>
      <c r="T52" s="1">
        <v>2146</v>
      </c>
      <c r="U52" s="80">
        <v>56559</v>
      </c>
      <c r="V52" s="1">
        <v>7795</v>
      </c>
      <c r="W52" s="42">
        <v>6245</v>
      </c>
      <c r="X52" s="487">
        <v>2901</v>
      </c>
      <c r="Y52" s="80">
        <v>16520</v>
      </c>
      <c r="Z52" s="44"/>
      <c r="AA52" s="718"/>
    </row>
    <row r="53" spans="1:27" s="18" customFormat="1" hidden="1" x14ac:dyDescent="0.25">
      <c r="A53" s="125" t="s">
        <v>184</v>
      </c>
      <c r="B53" s="53" t="s">
        <v>639</v>
      </c>
      <c r="C53" s="891" t="s">
        <v>185</v>
      </c>
      <c r="D53" s="892"/>
      <c r="E53" s="892"/>
      <c r="F53" s="382"/>
      <c r="G53" s="417"/>
      <c r="H53" s="256">
        <v>0</v>
      </c>
      <c r="I53" s="256">
        <v>0</v>
      </c>
      <c r="J53" s="256">
        <f>J54+J55</f>
        <v>0</v>
      </c>
      <c r="K53" s="155">
        <f t="shared" ref="K53:AA53" si="15">K54+K55</f>
        <v>0</v>
      </c>
      <c r="L53" s="167">
        <f t="shared" si="2"/>
        <v>0</v>
      </c>
      <c r="M53" s="76">
        <f>M54+M55</f>
        <v>0</v>
      </c>
      <c r="N53" s="13">
        <f>N54+N55</f>
        <v>0</v>
      </c>
      <c r="O53" s="13">
        <f>O54+O55</f>
        <v>0</v>
      </c>
      <c r="P53" s="76">
        <f t="shared" si="15"/>
        <v>0</v>
      </c>
      <c r="Q53" s="13">
        <f t="shared" si="15"/>
        <v>0</v>
      </c>
      <c r="R53" s="13">
        <f t="shared" si="15"/>
        <v>0</v>
      </c>
      <c r="S53" s="13">
        <f t="shared" si="15"/>
        <v>0</v>
      </c>
      <c r="T53" s="13">
        <f t="shared" si="15"/>
        <v>0</v>
      </c>
      <c r="U53" s="81">
        <f t="shared" si="15"/>
        <v>0</v>
      </c>
      <c r="V53" s="13">
        <f t="shared" si="15"/>
        <v>0</v>
      </c>
      <c r="W53" s="43">
        <f t="shared" si="15"/>
        <v>0</v>
      </c>
      <c r="X53" s="486">
        <f t="shared" si="15"/>
        <v>0</v>
      </c>
      <c r="Y53" s="81">
        <f t="shared" si="15"/>
        <v>0</v>
      </c>
      <c r="Z53" s="45">
        <f t="shared" si="15"/>
        <v>0</v>
      </c>
      <c r="AA53" s="730">
        <f t="shared" si="15"/>
        <v>0</v>
      </c>
    </row>
    <row r="54" spans="1:27" hidden="1" x14ac:dyDescent="0.25">
      <c r="B54" s="55"/>
      <c r="C54" s="267"/>
      <c r="D54" s="850" t="s">
        <v>186</v>
      </c>
      <c r="E54" s="850"/>
      <c r="F54" s="391"/>
      <c r="G54" s="418"/>
      <c r="H54" s="249">
        <v>0</v>
      </c>
      <c r="I54" s="249">
        <v>0</v>
      </c>
      <c r="J54" s="249">
        <f>SUM(P54:AA54)</f>
        <v>0</v>
      </c>
      <c r="K54" s="148"/>
      <c r="L54" s="166">
        <f t="shared" si="2"/>
        <v>0</v>
      </c>
      <c r="M54" s="74"/>
      <c r="N54" s="1"/>
      <c r="O54" s="1"/>
      <c r="P54" s="74"/>
      <c r="Q54" s="1"/>
      <c r="R54" s="1"/>
      <c r="S54" s="1"/>
      <c r="T54" s="1"/>
      <c r="U54" s="80"/>
      <c r="V54" s="1"/>
      <c r="W54" s="42"/>
      <c r="X54" s="487"/>
      <c r="Y54" s="80"/>
      <c r="Z54" s="44"/>
      <c r="AA54" s="718"/>
    </row>
    <row r="55" spans="1:27" hidden="1" x14ac:dyDescent="0.25">
      <c r="B55" s="55"/>
      <c r="C55" s="267"/>
      <c r="D55" s="850" t="s">
        <v>187</v>
      </c>
      <c r="E55" s="850"/>
      <c r="F55" s="391"/>
      <c r="G55" s="418"/>
      <c r="H55" s="249">
        <v>0</v>
      </c>
      <c r="I55" s="249">
        <v>0</v>
      </c>
      <c r="J55" s="249">
        <f>SUM(P55:AA55)</f>
        <v>0</v>
      </c>
      <c r="K55" s="148"/>
      <c r="L55" s="166">
        <f t="shared" si="2"/>
        <v>0</v>
      </c>
      <c r="M55" s="74"/>
      <c r="N55" s="1"/>
      <c r="O55" s="1"/>
      <c r="P55" s="74"/>
      <c r="Q55" s="1"/>
      <c r="R55" s="1"/>
      <c r="S55" s="1"/>
      <c r="T55" s="1"/>
      <c r="U55" s="80"/>
      <c r="V55" s="1"/>
      <c r="W55" s="42"/>
      <c r="X55" s="487"/>
      <c r="Y55" s="80"/>
      <c r="Z55" s="44"/>
      <c r="AA55" s="718"/>
    </row>
    <row r="56" spans="1:27" s="41" customFormat="1" hidden="1" x14ac:dyDescent="0.25">
      <c r="A56" s="125" t="s">
        <v>188</v>
      </c>
      <c r="B56" s="53" t="s">
        <v>640</v>
      </c>
      <c r="C56" s="898" t="s">
        <v>189</v>
      </c>
      <c r="D56" s="899"/>
      <c r="E56" s="899"/>
      <c r="F56" s="382"/>
      <c r="G56" s="417"/>
      <c r="H56" s="256">
        <v>0</v>
      </c>
      <c r="I56" s="256">
        <v>0</v>
      </c>
      <c r="J56" s="256">
        <f>SUM(P56:AA56)</f>
        <v>0</v>
      </c>
      <c r="K56" s="155"/>
      <c r="L56" s="167">
        <f t="shared" si="2"/>
        <v>0</v>
      </c>
      <c r="M56" s="76"/>
      <c r="N56" s="13"/>
      <c r="O56" s="13"/>
      <c r="P56" s="76"/>
      <c r="Q56" s="13"/>
      <c r="R56" s="13"/>
      <c r="S56" s="13"/>
      <c r="T56" s="13"/>
      <c r="U56" s="81"/>
      <c r="V56" s="13"/>
      <c r="W56" s="43"/>
      <c r="X56" s="486"/>
      <c r="Y56" s="81"/>
      <c r="Z56" s="45"/>
      <c r="AA56" s="730"/>
    </row>
    <row r="57" spans="1:27" s="41" customFormat="1" x14ac:dyDescent="0.25">
      <c r="A57" s="125" t="s">
        <v>190</v>
      </c>
      <c r="B57" s="53" t="s">
        <v>641</v>
      </c>
      <c r="C57" s="898" t="s">
        <v>191</v>
      </c>
      <c r="D57" s="899"/>
      <c r="E57" s="899"/>
      <c r="F57" s="382">
        <f>F58+F59</f>
        <v>26800</v>
      </c>
      <c r="G57" s="417">
        <f>G58+G59</f>
        <v>17084</v>
      </c>
      <c r="H57" s="256">
        <v>17084</v>
      </c>
      <c r="I57" s="256">
        <v>17084</v>
      </c>
      <c r="J57" s="256">
        <f>SUM(J58:J59)</f>
        <v>17084</v>
      </c>
      <c r="K57" s="155">
        <f>SUM(K58:K59)</f>
        <v>0</v>
      </c>
      <c r="L57" s="167">
        <f t="shared" si="2"/>
        <v>17084</v>
      </c>
      <c r="M57" s="76">
        <f t="shared" ref="M57:AA57" si="16">SUM(M58:M59)</f>
        <v>8040</v>
      </c>
      <c r="N57" s="13">
        <f t="shared" si="16"/>
        <v>0</v>
      </c>
      <c r="O57" s="13">
        <f t="shared" si="16"/>
        <v>9044</v>
      </c>
      <c r="P57" s="76">
        <f t="shared" si="16"/>
        <v>0</v>
      </c>
      <c r="Q57" s="13">
        <f t="shared" si="16"/>
        <v>0</v>
      </c>
      <c r="R57" s="13">
        <f t="shared" si="16"/>
        <v>0</v>
      </c>
      <c r="S57" s="13">
        <f t="shared" si="16"/>
        <v>8542</v>
      </c>
      <c r="T57" s="13">
        <f t="shared" si="16"/>
        <v>0</v>
      </c>
      <c r="U57" s="81">
        <f t="shared" si="16"/>
        <v>0</v>
      </c>
      <c r="V57" s="13">
        <f t="shared" si="16"/>
        <v>0</v>
      </c>
      <c r="W57" s="43">
        <f t="shared" si="16"/>
        <v>0</v>
      </c>
      <c r="X57" s="486">
        <f t="shared" si="16"/>
        <v>8542</v>
      </c>
      <c r="Y57" s="81">
        <f t="shared" si="16"/>
        <v>0</v>
      </c>
      <c r="Z57" s="45">
        <f t="shared" si="16"/>
        <v>0</v>
      </c>
      <c r="AA57" s="730">
        <f t="shared" si="16"/>
        <v>0</v>
      </c>
    </row>
    <row r="58" spans="1:27" x14ac:dyDescent="0.25">
      <c r="B58" s="55"/>
      <c r="C58" s="267"/>
      <c r="D58" s="241" t="s">
        <v>841</v>
      </c>
      <c r="E58" s="452"/>
      <c r="F58" s="391">
        <v>3800</v>
      </c>
      <c r="G58" s="418">
        <v>8040</v>
      </c>
      <c r="H58" s="249">
        <v>8040</v>
      </c>
      <c r="I58" s="249">
        <v>8040</v>
      </c>
      <c r="J58" s="249">
        <f>SUM(P58:AA58)</f>
        <v>8040</v>
      </c>
      <c r="K58" s="148"/>
      <c r="L58" s="166">
        <f>SUM(J58:K58)</f>
        <v>8040</v>
      </c>
      <c r="M58" s="74">
        <f>L58</f>
        <v>8040</v>
      </c>
      <c r="N58" s="1"/>
      <c r="O58" s="1"/>
      <c r="P58" s="74"/>
      <c r="Q58" s="1"/>
      <c r="R58" s="1"/>
      <c r="S58" s="1">
        <v>4020</v>
      </c>
      <c r="T58" s="1"/>
      <c r="U58" s="80"/>
      <c r="V58" s="1"/>
      <c r="W58" s="42"/>
      <c r="X58" s="487">
        <v>4020</v>
      </c>
      <c r="Y58" s="80"/>
      <c r="Z58" s="44"/>
      <c r="AA58" s="718"/>
    </row>
    <row r="59" spans="1:27" x14ac:dyDescent="0.25">
      <c r="B59" s="55"/>
      <c r="C59" s="267"/>
      <c r="D59" s="241" t="s">
        <v>993</v>
      </c>
      <c r="E59" s="452"/>
      <c r="F59" s="391">
        <v>23000</v>
      </c>
      <c r="G59" s="418">
        <v>9044</v>
      </c>
      <c r="H59" s="249">
        <v>9044</v>
      </c>
      <c r="I59" s="249">
        <v>9044</v>
      </c>
      <c r="J59" s="249">
        <f>SUM(P59:AA59)</f>
        <v>9044</v>
      </c>
      <c r="K59" s="148"/>
      <c r="L59" s="166">
        <f>SUM(J59:K59)</f>
        <v>9044</v>
      </c>
      <c r="M59" s="74"/>
      <c r="N59" s="1"/>
      <c r="O59" s="1">
        <f>L59</f>
        <v>9044</v>
      </c>
      <c r="P59" s="74"/>
      <c r="Q59" s="1"/>
      <c r="R59" s="1"/>
      <c r="S59" s="1">
        <v>4522</v>
      </c>
      <c r="T59" s="1"/>
      <c r="U59" s="80"/>
      <c r="V59" s="1"/>
      <c r="W59" s="42"/>
      <c r="X59" s="487">
        <v>4522</v>
      </c>
      <c r="Y59" s="80"/>
      <c r="Z59" s="44"/>
      <c r="AA59" s="718"/>
    </row>
    <row r="60" spans="1:27" hidden="1" x14ac:dyDescent="0.25">
      <c r="B60" s="91" t="s">
        <v>642</v>
      </c>
      <c r="C60" s="873" t="s">
        <v>192</v>
      </c>
      <c r="D60" s="874"/>
      <c r="E60" s="874"/>
      <c r="F60" s="386"/>
      <c r="G60" s="419"/>
      <c r="H60" s="250">
        <v>0</v>
      </c>
      <c r="I60" s="250">
        <v>0</v>
      </c>
      <c r="J60" s="250">
        <f>J61+J62</f>
        <v>0</v>
      </c>
      <c r="K60" s="149">
        <f t="shared" ref="K60:AA60" si="17">K61+K62</f>
        <v>0</v>
      </c>
      <c r="L60" s="165">
        <f t="shared" si="2"/>
        <v>0</v>
      </c>
      <c r="M60" s="93">
        <f>M61+M62</f>
        <v>0</v>
      </c>
      <c r="N60" s="94">
        <f>N61+N62</f>
        <v>0</v>
      </c>
      <c r="O60" s="94">
        <f>O61+O62</f>
        <v>0</v>
      </c>
      <c r="P60" s="93">
        <f t="shared" si="17"/>
        <v>0</v>
      </c>
      <c r="Q60" s="94">
        <f t="shared" si="17"/>
        <v>0</v>
      </c>
      <c r="R60" s="94">
        <f t="shared" si="17"/>
        <v>0</v>
      </c>
      <c r="S60" s="94">
        <f t="shared" si="17"/>
        <v>0</v>
      </c>
      <c r="T60" s="94">
        <f t="shared" si="17"/>
        <v>0</v>
      </c>
      <c r="U60" s="97">
        <f t="shared" si="17"/>
        <v>0</v>
      </c>
      <c r="V60" s="94">
        <f t="shared" si="17"/>
        <v>0</v>
      </c>
      <c r="W60" s="278">
        <f t="shared" si="17"/>
        <v>0</v>
      </c>
      <c r="X60" s="490">
        <f t="shared" si="17"/>
        <v>0</v>
      </c>
      <c r="Y60" s="97">
        <f t="shared" si="17"/>
        <v>0</v>
      </c>
      <c r="Z60" s="98">
        <f t="shared" si="17"/>
        <v>0</v>
      </c>
      <c r="AA60" s="731">
        <f t="shared" si="17"/>
        <v>0</v>
      </c>
    </row>
    <row r="61" spans="1:27" s="41" customFormat="1" hidden="1" x14ac:dyDescent="0.25">
      <c r="A61" s="125" t="s">
        <v>193</v>
      </c>
      <c r="B61" s="53" t="s">
        <v>643</v>
      </c>
      <c r="C61" s="898" t="s">
        <v>194</v>
      </c>
      <c r="D61" s="899"/>
      <c r="E61" s="899"/>
      <c r="F61" s="382"/>
      <c r="G61" s="417"/>
      <c r="H61" s="256">
        <v>0</v>
      </c>
      <c r="I61" s="256">
        <v>0</v>
      </c>
      <c r="J61" s="256">
        <f>SUM(P61:AA61)</f>
        <v>0</v>
      </c>
      <c r="K61" s="155"/>
      <c r="L61" s="167">
        <f t="shared" si="2"/>
        <v>0</v>
      </c>
      <c r="M61" s="76"/>
      <c r="N61" s="13"/>
      <c r="O61" s="13"/>
      <c r="P61" s="76"/>
      <c r="Q61" s="13"/>
      <c r="R61" s="13"/>
      <c r="S61" s="13"/>
      <c r="T61" s="13"/>
      <c r="U61" s="81"/>
      <c r="V61" s="13"/>
      <c r="W61" s="43"/>
      <c r="X61" s="486"/>
      <c r="Y61" s="81"/>
      <c r="Z61" s="45"/>
      <c r="AA61" s="730"/>
    </row>
    <row r="62" spans="1:27" s="41" customFormat="1" hidden="1" x14ac:dyDescent="0.25">
      <c r="A62" s="125" t="s">
        <v>195</v>
      </c>
      <c r="B62" s="53" t="s">
        <v>644</v>
      </c>
      <c r="C62" s="898" t="s">
        <v>196</v>
      </c>
      <c r="D62" s="899"/>
      <c r="E62" s="899"/>
      <c r="F62" s="382"/>
      <c r="G62" s="417"/>
      <c r="H62" s="256">
        <v>0</v>
      </c>
      <c r="I62" s="256">
        <v>0</v>
      </c>
      <c r="J62" s="256">
        <f>SUM(P62:AA62)</f>
        <v>0</v>
      </c>
      <c r="K62" s="155"/>
      <c r="L62" s="167">
        <f t="shared" si="2"/>
        <v>0</v>
      </c>
      <c r="M62" s="76"/>
      <c r="N62" s="13"/>
      <c r="O62" s="13"/>
      <c r="P62" s="76"/>
      <c r="Q62" s="13"/>
      <c r="R62" s="13"/>
      <c r="S62" s="13"/>
      <c r="T62" s="13"/>
      <c r="U62" s="81"/>
      <c r="V62" s="13"/>
      <c r="W62" s="43"/>
      <c r="X62" s="486"/>
      <c r="Y62" s="81"/>
      <c r="Z62" s="45"/>
      <c r="AA62" s="730"/>
    </row>
    <row r="63" spans="1:27" x14ac:dyDescent="0.25">
      <c r="B63" s="91" t="s">
        <v>645</v>
      </c>
      <c r="C63" s="873" t="s">
        <v>197</v>
      </c>
      <c r="D63" s="874"/>
      <c r="E63" s="874"/>
      <c r="F63" s="386">
        <f>F64+F71</f>
        <v>370770</v>
      </c>
      <c r="G63" s="419">
        <f>G64+G71</f>
        <v>386331</v>
      </c>
      <c r="H63" s="250">
        <v>391221</v>
      </c>
      <c r="I63" s="250">
        <v>391221</v>
      </c>
      <c r="J63" s="250">
        <f>J64+J68+J69+J70+J71</f>
        <v>388571</v>
      </c>
      <c r="K63" s="149">
        <f t="shared" ref="K63:AA63" si="18">K64+K68+K69+K70+K71</f>
        <v>0</v>
      </c>
      <c r="L63" s="165">
        <f t="shared" si="2"/>
        <v>388571</v>
      </c>
      <c r="M63" s="93">
        <f>M64+M68+M69+M70+M71</f>
        <v>73306</v>
      </c>
      <c r="N63" s="94">
        <f>N64+N68+N69+N70+N71</f>
        <v>204402</v>
      </c>
      <c r="O63" s="94">
        <f>O64+O68+O69+O70+O71</f>
        <v>110863</v>
      </c>
      <c r="P63" s="93">
        <f t="shared" si="18"/>
        <v>17109</v>
      </c>
      <c r="Q63" s="94">
        <f t="shared" si="18"/>
        <v>21030</v>
      </c>
      <c r="R63" s="94">
        <f t="shared" si="18"/>
        <v>19262</v>
      </c>
      <c r="S63" s="94">
        <f t="shared" si="18"/>
        <v>24554</v>
      </c>
      <c r="T63" s="94">
        <f t="shared" si="18"/>
        <v>28350</v>
      </c>
      <c r="U63" s="97">
        <f t="shared" si="18"/>
        <v>67068</v>
      </c>
      <c r="V63" s="94">
        <f t="shared" si="18"/>
        <v>26944</v>
      </c>
      <c r="W63" s="96">
        <f t="shared" si="18"/>
        <v>23546</v>
      </c>
      <c r="X63" s="485">
        <f t="shared" si="18"/>
        <v>22799</v>
      </c>
      <c r="Y63" s="97">
        <f t="shared" si="18"/>
        <v>66787</v>
      </c>
      <c r="Z63" s="98">
        <f t="shared" si="18"/>
        <v>17743</v>
      </c>
      <c r="AA63" s="731">
        <f t="shared" si="18"/>
        <v>53379</v>
      </c>
    </row>
    <row r="64" spans="1:27" s="41" customFormat="1" x14ac:dyDescent="0.25">
      <c r="A64" s="125" t="s">
        <v>198</v>
      </c>
      <c r="B64" s="53" t="s">
        <v>646</v>
      </c>
      <c r="C64" s="898" t="s">
        <v>878</v>
      </c>
      <c r="D64" s="899"/>
      <c r="E64" s="899"/>
      <c r="F64" s="382">
        <f>F65+F66+F67</f>
        <v>369770</v>
      </c>
      <c r="G64" s="417">
        <f>G65+G66+G67</f>
        <v>386331</v>
      </c>
      <c r="H64" s="256">
        <v>359720</v>
      </c>
      <c r="I64" s="256">
        <v>390223</v>
      </c>
      <c r="J64" s="256">
        <f>SUM(J65:J67)</f>
        <v>387573</v>
      </c>
      <c r="K64" s="155">
        <f>SUM(K65:K67)</f>
        <v>0</v>
      </c>
      <c r="L64" s="167">
        <f t="shared" si="2"/>
        <v>387573</v>
      </c>
      <c r="M64" s="76">
        <f t="shared" ref="M64:AA64" si="19">SUM(M65:M67)</f>
        <v>73306</v>
      </c>
      <c r="N64" s="13">
        <f t="shared" si="19"/>
        <v>204402</v>
      </c>
      <c r="O64" s="13">
        <f t="shared" si="19"/>
        <v>109865</v>
      </c>
      <c r="P64" s="76">
        <f t="shared" si="19"/>
        <v>17109</v>
      </c>
      <c r="Q64" s="13">
        <f t="shared" si="19"/>
        <v>21030</v>
      </c>
      <c r="R64" s="13">
        <f t="shared" si="19"/>
        <v>19262</v>
      </c>
      <c r="S64" s="13">
        <f t="shared" si="19"/>
        <v>24554</v>
      </c>
      <c r="T64" s="13">
        <f t="shared" si="19"/>
        <v>28350</v>
      </c>
      <c r="U64" s="81">
        <f t="shared" si="19"/>
        <v>67068</v>
      </c>
      <c r="V64" s="13">
        <f t="shared" si="19"/>
        <v>26944</v>
      </c>
      <c r="W64" s="43">
        <f t="shared" si="19"/>
        <v>23546</v>
      </c>
      <c r="X64" s="486">
        <f t="shared" si="19"/>
        <v>22801</v>
      </c>
      <c r="Y64" s="81">
        <f t="shared" si="19"/>
        <v>66787</v>
      </c>
      <c r="Z64" s="45">
        <f t="shared" si="19"/>
        <v>17743</v>
      </c>
      <c r="AA64" s="730">
        <f t="shared" si="19"/>
        <v>52379</v>
      </c>
    </row>
    <row r="65" spans="1:28" x14ac:dyDescent="0.25">
      <c r="B65" s="55"/>
      <c r="C65" s="267"/>
      <c r="D65" s="452" t="s">
        <v>841</v>
      </c>
      <c r="E65" s="452"/>
      <c r="F65" s="391">
        <v>71570</v>
      </c>
      <c r="G65" s="418">
        <v>73551</v>
      </c>
      <c r="H65" s="249">
        <v>72473</v>
      </c>
      <c r="I65" s="249">
        <v>73845</v>
      </c>
      <c r="J65" s="249">
        <f t="shared" ref="J65:J71" si="20">SUM(P65:AA65)</f>
        <v>73306</v>
      </c>
      <c r="K65" s="148"/>
      <c r="L65" s="166">
        <f>SUM(J65:K65)</f>
        <v>73306</v>
      </c>
      <c r="M65" s="74">
        <f>L65</f>
        <v>73306</v>
      </c>
      <c r="N65" s="1"/>
      <c r="O65" s="1"/>
      <c r="P65" s="74">
        <v>7169</v>
      </c>
      <c r="Q65" s="1">
        <v>5433</v>
      </c>
      <c r="R65" s="1">
        <v>5433</v>
      </c>
      <c r="S65" s="1">
        <v>5736</v>
      </c>
      <c r="T65" s="1">
        <v>5494</v>
      </c>
      <c r="U65" s="80">
        <v>5441</v>
      </c>
      <c r="V65" s="1">
        <v>9330</v>
      </c>
      <c r="W65" s="42">
        <v>5441</v>
      </c>
      <c r="X65" s="487">
        <v>5441</v>
      </c>
      <c r="Y65" s="80">
        <v>7157</v>
      </c>
      <c r="Z65" s="44">
        <v>5441</v>
      </c>
      <c r="AA65" s="718">
        <v>5790</v>
      </c>
    </row>
    <row r="66" spans="1:28" x14ac:dyDescent="0.25">
      <c r="B66" s="55"/>
      <c r="C66" s="267"/>
      <c r="D66" s="452" t="s">
        <v>844</v>
      </c>
      <c r="E66" s="452"/>
      <c r="F66" s="391">
        <v>160200</v>
      </c>
      <c r="G66" s="418">
        <v>174780</v>
      </c>
      <c r="H66" s="249">
        <v>170550</v>
      </c>
      <c r="I66" s="249">
        <v>206513</v>
      </c>
      <c r="J66" s="249">
        <f t="shared" si="20"/>
        <v>204402</v>
      </c>
      <c r="K66" s="148"/>
      <c r="L66" s="166">
        <f>SUM(J66:K66)</f>
        <v>204402</v>
      </c>
      <c r="M66" s="74"/>
      <c r="N66" s="1">
        <f>L66</f>
        <v>204402</v>
      </c>
      <c r="O66" s="1"/>
      <c r="P66" s="74">
        <v>9940</v>
      </c>
      <c r="Q66" s="1">
        <v>12198</v>
      </c>
      <c r="R66" s="1">
        <v>10304</v>
      </c>
      <c r="S66" s="1">
        <v>8557</v>
      </c>
      <c r="T66" s="1">
        <v>13989</v>
      </c>
      <c r="U66" s="80">
        <v>42104</v>
      </c>
      <c r="V66" s="1">
        <v>10938</v>
      </c>
      <c r="W66" s="42">
        <v>11208</v>
      </c>
      <c r="X66" s="487">
        <v>11262</v>
      </c>
      <c r="Y66" s="80">
        <v>49313</v>
      </c>
      <c r="Z66" s="44">
        <v>11239</v>
      </c>
      <c r="AA66" s="718">
        <v>13350</v>
      </c>
    </row>
    <row r="67" spans="1:28" x14ac:dyDescent="0.25">
      <c r="B67" s="55"/>
      <c r="C67" s="267"/>
      <c r="D67" s="452" t="s">
        <v>993</v>
      </c>
      <c r="E67" s="452"/>
      <c r="F67" s="391">
        <v>138000</v>
      </c>
      <c r="G67" s="418">
        <v>138000</v>
      </c>
      <c r="H67" s="249">
        <v>116697</v>
      </c>
      <c r="I67" s="249">
        <v>109865</v>
      </c>
      <c r="J67" s="249">
        <f t="shared" si="20"/>
        <v>109865</v>
      </c>
      <c r="K67" s="148"/>
      <c r="L67" s="166">
        <f>SUM(J67:K67)</f>
        <v>109865</v>
      </c>
      <c r="M67" s="74"/>
      <c r="N67" s="1"/>
      <c r="O67" s="1">
        <f>L67</f>
        <v>109865</v>
      </c>
      <c r="P67" s="74"/>
      <c r="Q67" s="1">
        <v>3399</v>
      </c>
      <c r="R67" s="1">
        <v>3525</v>
      </c>
      <c r="S67" s="1">
        <v>10261</v>
      </c>
      <c r="T67" s="1">
        <v>8867</v>
      </c>
      <c r="U67" s="80">
        <v>19523</v>
      </c>
      <c r="V67" s="1">
        <v>6676</v>
      </c>
      <c r="W67" s="42">
        <v>6897</v>
      </c>
      <c r="X67" s="487">
        <v>6098</v>
      </c>
      <c r="Y67" s="80">
        <v>10317</v>
      </c>
      <c r="Z67" s="44">
        <v>1063</v>
      </c>
      <c r="AA67" s="718">
        <f>11500+5650+16089</f>
        <v>33239</v>
      </c>
    </row>
    <row r="68" spans="1:28" s="41" customFormat="1" hidden="1" x14ac:dyDescent="0.25">
      <c r="A68" s="125" t="s">
        <v>199</v>
      </c>
      <c r="B68" s="53" t="s">
        <v>647</v>
      </c>
      <c r="C68" s="898" t="s">
        <v>200</v>
      </c>
      <c r="D68" s="899"/>
      <c r="E68" s="899"/>
      <c r="F68" s="382"/>
      <c r="G68" s="417"/>
      <c r="H68" s="256">
        <v>0</v>
      </c>
      <c r="I68" s="256">
        <v>0</v>
      </c>
      <c r="J68" s="256">
        <f t="shared" si="20"/>
        <v>0</v>
      </c>
      <c r="K68" s="155"/>
      <c r="L68" s="167">
        <f t="shared" si="2"/>
        <v>0</v>
      </c>
      <c r="M68" s="76"/>
      <c r="N68" s="13"/>
      <c r="O68" s="13"/>
      <c r="P68" s="76"/>
      <c r="Q68" s="13"/>
      <c r="R68" s="13"/>
      <c r="S68" s="13"/>
      <c r="T68" s="13"/>
      <c r="U68" s="81"/>
      <c r="V68" s="13"/>
      <c r="W68" s="43"/>
      <c r="X68" s="486"/>
      <c r="Y68" s="81"/>
      <c r="Z68" s="45"/>
      <c r="AA68" s="730"/>
    </row>
    <row r="69" spans="1:28" s="41" customFormat="1" hidden="1" x14ac:dyDescent="0.25">
      <c r="A69" s="125" t="s">
        <v>201</v>
      </c>
      <c r="B69" s="53" t="s">
        <v>648</v>
      </c>
      <c r="C69" s="898" t="s">
        <v>202</v>
      </c>
      <c r="D69" s="899"/>
      <c r="E69" s="899"/>
      <c r="F69" s="382"/>
      <c r="G69" s="417"/>
      <c r="H69" s="256">
        <v>0</v>
      </c>
      <c r="I69" s="256">
        <v>0</v>
      </c>
      <c r="J69" s="256">
        <f t="shared" si="20"/>
        <v>0</v>
      </c>
      <c r="K69" s="155"/>
      <c r="L69" s="167">
        <f t="shared" si="2"/>
        <v>0</v>
      </c>
      <c r="M69" s="76"/>
      <c r="N69" s="13"/>
      <c r="O69" s="13"/>
      <c r="P69" s="76"/>
      <c r="Q69" s="13"/>
      <c r="R69" s="13"/>
      <c r="S69" s="13"/>
      <c r="T69" s="13"/>
      <c r="U69" s="81"/>
      <c r="V69" s="13"/>
      <c r="W69" s="43"/>
      <c r="X69" s="486"/>
      <c r="Y69" s="81"/>
      <c r="Z69" s="45"/>
      <c r="AA69" s="730"/>
    </row>
    <row r="70" spans="1:28" s="41" customFormat="1" hidden="1" x14ac:dyDescent="0.25">
      <c r="A70" s="125" t="s">
        <v>203</v>
      </c>
      <c r="B70" s="53" t="s">
        <v>649</v>
      </c>
      <c r="C70" s="898" t="s">
        <v>204</v>
      </c>
      <c r="D70" s="899"/>
      <c r="E70" s="899"/>
      <c r="F70" s="382"/>
      <c r="G70" s="417"/>
      <c r="H70" s="256">
        <v>0</v>
      </c>
      <c r="I70" s="256">
        <v>0</v>
      </c>
      <c r="J70" s="256">
        <f t="shared" si="20"/>
        <v>0</v>
      </c>
      <c r="K70" s="155"/>
      <c r="L70" s="167">
        <f t="shared" si="2"/>
        <v>0</v>
      </c>
      <c r="M70" s="76"/>
      <c r="N70" s="13"/>
      <c r="O70" s="13"/>
      <c r="P70" s="76"/>
      <c r="Q70" s="13"/>
      <c r="R70" s="13"/>
      <c r="S70" s="13"/>
      <c r="T70" s="13"/>
      <c r="U70" s="81"/>
      <c r="V70" s="13"/>
      <c r="W70" s="43"/>
      <c r="X70" s="486"/>
      <c r="Y70" s="81"/>
      <c r="Z70" s="45"/>
      <c r="AA70" s="730"/>
    </row>
    <row r="71" spans="1:28" s="41" customFormat="1" ht="15.75" thickBot="1" x14ac:dyDescent="0.3">
      <c r="A71" s="125" t="s">
        <v>205</v>
      </c>
      <c r="B71" s="195" t="s">
        <v>650</v>
      </c>
      <c r="C71" s="903" t="s">
        <v>206</v>
      </c>
      <c r="D71" s="904"/>
      <c r="E71" s="904"/>
      <c r="F71" s="392">
        <v>1000</v>
      </c>
      <c r="G71" s="439">
        <v>0</v>
      </c>
      <c r="H71" s="270">
        <v>998</v>
      </c>
      <c r="I71" s="270">
        <v>998</v>
      </c>
      <c r="J71" s="270">
        <f t="shared" si="20"/>
        <v>998</v>
      </c>
      <c r="K71" s="196"/>
      <c r="L71" s="167">
        <f t="shared" si="2"/>
        <v>998</v>
      </c>
      <c r="M71" s="76"/>
      <c r="N71" s="13"/>
      <c r="O71" s="13">
        <f>L71</f>
        <v>998</v>
      </c>
      <c r="P71" s="76"/>
      <c r="Q71" s="13"/>
      <c r="R71" s="13"/>
      <c r="S71" s="13"/>
      <c r="T71" s="13"/>
      <c r="U71" s="81"/>
      <c r="V71" s="13"/>
      <c r="W71" s="43"/>
      <c r="X71" s="486">
        <v>-2</v>
      </c>
      <c r="Y71" s="81"/>
      <c r="Z71" s="45"/>
      <c r="AA71" s="747">
        <v>1000</v>
      </c>
    </row>
    <row r="72" spans="1:28" ht="15.75" thickBot="1" x14ac:dyDescent="0.3">
      <c r="B72" s="83" t="s">
        <v>207</v>
      </c>
      <c r="C72" s="877" t="s">
        <v>208</v>
      </c>
      <c r="D72" s="878"/>
      <c r="E72" s="878"/>
      <c r="F72" s="384"/>
      <c r="G72" s="410"/>
      <c r="H72" s="592"/>
      <c r="I72" s="252">
        <v>0</v>
      </c>
      <c r="J72" s="252">
        <f>J73+J74+J75+J76+J77+J78+J79+J83</f>
        <v>0</v>
      </c>
      <c r="K72" s="151">
        <f t="shared" ref="K72:AA72" si="21">K73+K74+K75+K76+K77+K78+K79+K83</f>
        <v>0</v>
      </c>
      <c r="L72" s="163">
        <f t="shared" si="2"/>
        <v>0</v>
      </c>
      <c r="M72" s="85">
        <f>M73+M74+M75+M76+M77+M78+M79+M83</f>
        <v>0</v>
      </c>
      <c r="N72" s="86">
        <f>N73+N74+N75+N76+N77+N78+N79+N83</f>
        <v>0</v>
      </c>
      <c r="O72" s="86">
        <f>O73+O74+O75+O76+O77+O78+O79+O83</f>
        <v>0</v>
      </c>
      <c r="P72" s="85">
        <f t="shared" si="21"/>
        <v>0</v>
      </c>
      <c r="Q72" s="86">
        <f t="shared" si="21"/>
        <v>0</v>
      </c>
      <c r="R72" s="86">
        <f t="shared" si="21"/>
        <v>0</v>
      </c>
      <c r="S72" s="86">
        <f t="shared" si="21"/>
        <v>0</v>
      </c>
      <c r="T72" s="86">
        <f t="shared" si="21"/>
        <v>0</v>
      </c>
      <c r="U72" s="89">
        <f t="shared" si="21"/>
        <v>0</v>
      </c>
      <c r="V72" s="86">
        <f t="shared" si="21"/>
        <v>0</v>
      </c>
      <c r="W72" s="88">
        <f t="shared" si="21"/>
        <v>0</v>
      </c>
      <c r="X72" s="482">
        <f t="shared" si="21"/>
        <v>0</v>
      </c>
      <c r="Y72" s="89">
        <f t="shared" si="21"/>
        <v>0</v>
      </c>
      <c r="Z72" s="90">
        <f t="shared" si="21"/>
        <v>0</v>
      </c>
      <c r="AA72" s="728">
        <f t="shared" si="21"/>
        <v>0</v>
      </c>
    </row>
    <row r="73" spans="1:28" s="18" customFormat="1" hidden="1" x14ac:dyDescent="0.25">
      <c r="A73" s="125" t="s">
        <v>879</v>
      </c>
      <c r="B73" s="114" t="s">
        <v>880</v>
      </c>
      <c r="C73" s="900" t="s">
        <v>881</v>
      </c>
      <c r="D73" s="901"/>
      <c r="E73" s="901"/>
      <c r="F73" s="390"/>
      <c r="G73" s="416"/>
      <c r="H73" s="586"/>
      <c r="I73" s="248">
        <v>0</v>
      </c>
      <c r="J73" s="248">
        <f t="shared" ref="J73:J78" si="22">SUM(P73:AA73)</f>
        <v>0</v>
      </c>
      <c r="K73" s="147"/>
      <c r="L73" s="165">
        <f t="shared" si="2"/>
        <v>0</v>
      </c>
      <c r="M73" s="93"/>
      <c r="N73" s="94"/>
      <c r="O73" s="94"/>
      <c r="P73" s="93"/>
      <c r="Q73" s="94"/>
      <c r="R73" s="94"/>
      <c r="S73" s="94"/>
      <c r="T73" s="94"/>
      <c r="U73" s="97"/>
      <c r="V73" s="94"/>
      <c r="W73" s="632"/>
      <c r="X73" s="669"/>
      <c r="Y73" s="97"/>
      <c r="Z73" s="98"/>
      <c r="AA73" s="731"/>
    </row>
    <row r="74" spans="1:28" s="18" customFormat="1" hidden="1" x14ac:dyDescent="0.25">
      <c r="A74" s="125" t="s">
        <v>209</v>
      </c>
      <c r="B74" s="114" t="s">
        <v>651</v>
      </c>
      <c r="C74" s="900" t="s">
        <v>210</v>
      </c>
      <c r="D74" s="901"/>
      <c r="E74" s="901"/>
      <c r="F74" s="390"/>
      <c r="G74" s="416"/>
      <c r="H74" s="586"/>
      <c r="I74" s="248">
        <v>0</v>
      </c>
      <c r="J74" s="248">
        <f t="shared" si="22"/>
        <v>0</v>
      </c>
      <c r="K74" s="147"/>
      <c r="L74" s="165">
        <f t="shared" si="2"/>
        <v>0</v>
      </c>
      <c r="M74" s="93"/>
      <c r="N74" s="94"/>
      <c r="O74" s="94"/>
      <c r="P74" s="93"/>
      <c r="Q74" s="94"/>
      <c r="R74" s="94"/>
      <c r="S74" s="94"/>
      <c r="T74" s="94"/>
      <c r="U74" s="97"/>
      <c r="V74" s="94"/>
      <c r="W74" s="632"/>
      <c r="X74" s="669"/>
      <c r="Y74" s="97"/>
      <c r="Z74" s="98"/>
      <c r="AA74" s="731"/>
    </row>
    <row r="75" spans="1:28" s="18" customFormat="1" hidden="1" x14ac:dyDescent="0.25">
      <c r="A75" s="125" t="s">
        <v>211</v>
      </c>
      <c r="B75" s="91" t="s">
        <v>652</v>
      </c>
      <c r="C75" s="873" t="s">
        <v>352</v>
      </c>
      <c r="D75" s="874"/>
      <c r="E75" s="874"/>
      <c r="F75" s="386"/>
      <c r="G75" s="419"/>
      <c r="H75" s="588"/>
      <c r="I75" s="250">
        <v>0</v>
      </c>
      <c r="J75" s="250">
        <f t="shared" si="22"/>
        <v>0</v>
      </c>
      <c r="K75" s="149"/>
      <c r="L75" s="165">
        <f t="shared" si="2"/>
        <v>0</v>
      </c>
      <c r="M75" s="93"/>
      <c r="N75" s="94"/>
      <c r="O75" s="94"/>
      <c r="P75" s="93"/>
      <c r="Q75" s="94"/>
      <c r="R75" s="94"/>
      <c r="S75" s="94"/>
      <c r="T75" s="94"/>
      <c r="U75" s="97"/>
      <c r="V75" s="94"/>
      <c r="W75" s="632"/>
      <c r="X75" s="669"/>
      <c r="Y75" s="97"/>
      <c r="Z75" s="98"/>
      <c r="AA75" s="731"/>
    </row>
    <row r="76" spans="1:28" s="18" customFormat="1" hidden="1" x14ac:dyDescent="0.25">
      <c r="A76" s="125" t="s">
        <v>212</v>
      </c>
      <c r="B76" s="114" t="s">
        <v>653</v>
      </c>
      <c r="C76" s="873" t="s">
        <v>882</v>
      </c>
      <c r="D76" s="874"/>
      <c r="E76" s="874"/>
      <c r="F76" s="386"/>
      <c r="G76" s="419"/>
      <c r="H76" s="588"/>
      <c r="I76" s="250">
        <v>0</v>
      </c>
      <c r="J76" s="250">
        <f t="shared" si="22"/>
        <v>0</v>
      </c>
      <c r="K76" s="149"/>
      <c r="L76" s="165">
        <f t="shared" si="2"/>
        <v>0</v>
      </c>
      <c r="M76" s="93"/>
      <c r="N76" s="94"/>
      <c r="O76" s="94"/>
      <c r="P76" s="93"/>
      <c r="Q76" s="94"/>
      <c r="R76" s="94"/>
      <c r="S76" s="94"/>
      <c r="T76" s="94"/>
      <c r="U76" s="97"/>
      <c r="V76" s="94"/>
      <c r="W76" s="632"/>
      <c r="X76" s="669"/>
      <c r="Y76" s="97"/>
      <c r="Z76" s="98"/>
      <c r="AA76" s="731"/>
    </row>
    <row r="77" spans="1:28" s="18" customFormat="1" hidden="1" x14ac:dyDescent="0.25">
      <c r="A77" s="125" t="s">
        <v>213</v>
      </c>
      <c r="B77" s="91" t="s">
        <v>654</v>
      </c>
      <c r="C77" s="873" t="s">
        <v>883</v>
      </c>
      <c r="D77" s="874"/>
      <c r="E77" s="874"/>
      <c r="F77" s="386"/>
      <c r="G77" s="419"/>
      <c r="H77" s="588"/>
      <c r="I77" s="250">
        <v>0</v>
      </c>
      <c r="J77" s="250">
        <f t="shared" si="22"/>
        <v>0</v>
      </c>
      <c r="K77" s="149"/>
      <c r="L77" s="165">
        <f t="shared" si="2"/>
        <v>0</v>
      </c>
      <c r="M77" s="93"/>
      <c r="N77" s="94"/>
      <c r="O77" s="94"/>
      <c r="P77" s="93"/>
      <c r="Q77" s="94"/>
      <c r="R77" s="94"/>
      <c r="S77" s="94"/>
      <c r="T77" s="94"/>
      <c r="U77" s="97"/>
      <c r="V77" s="94"/>
      <c r="W77" s="632"/>
      <c r="X77" s="669"/>
      <c r="Y77" s="97"/>
      <c r="Z77" s="98"/>
      <c r="AA77" s="731"/>
    </row>
    <row r="78" spans="1:28" s="18" customFormat="1" hidden="1" x14ac:dyDescent="0.25">
      <c r="A78" s="125" t="s">
        <v>214</v>
      </c>
      <c r="B78" s="114" t="s">
        <v>655</v>
      </c>
      <c r="C78" s="873" t="s">
        <v>215</v>
      </c>
      <c r="D78" s="874"/>
      <c r="E78" s="874"/>
      <c r="F78" s="386"/>
      <c r="G78" s="419"/>
      <c r="H78" s="588"/>
      <c r="I78" s="250">
        <v>0</v>
      </c>
      <c r="J78" s="250">
        <f t="shared" si="22"/>
        <v>0</v>
      </c>
      <c r="K78" s="149"/>
      <c r="L78" s="165">
        <f t="shared" si="2"/>
        <v>0</v>
      </c>
      <c r="M78" s="93"/>
      <c r="N78" s="94"/>
      <c r="O78" s="94"/>
      <c r="P78" s="93"/>
      <c r="Q78" s="94"/>
      <c r="R78" s="94"/>
      <c r="S78" s="94"/>
      <c r="T78" s="94"/>
      <c r="U78" s="97"/>
      <c r="V78" s="94"/>
      <c r="W78" s="632"/>
      <c r="X78" s="669"/>
      <c r="Y78" s="97"/>
      <c r="Z78" s="98"/>
      <c r="AA78" s="731"/>
    </row>
    <row r="79" spans="1:28" s="18" customFormat="1" hidden="1" x14ac:dyDescent="0.25">
      <c r="A79" s="125" t="s">
        <v>216</v>
      </c>
      <c r="B79" s="91" t="s">
        <v>656</v>
      </c>
      <c r="C79" s="873" t="s">
        <v>217</v>
      </c>
      <c r="D79" s="874"/>
      <c r="E79" s="874"/>
      <c r="F79" s="386"/>
      <c r="G79" s="419"/>
      <c r="H79" s="588"/>
      <c r="I79" s="250">
        <v>0</v>
      </c>
      <c r="J79" s="250">
        <f>J80+J81+J82</f>
        <v>0</v>
      </c>
      <c r="K79" s="149">
        <f t="shared" ref="K79:AA79" si="23">K80+K81+K82</f>
        <v>0</v>
      </c>
      <c r="L79" s="165">
        <f t="shared" si="2"/>
        <v>0</v>
      </c>
      <c r="M79" s="93">
        <f>M80+M81+M82</f>
        <v>0</v>
      </c>
      <c r="N79" s="94">
        <f>N80+N81+N82</f>
        <v>0</v>
      </c>
      <c r="O79" s="94">
        <f>O80+O81+O82</f>
        <v>0</v>
      </c>
      <c r="P79" s="93">
        <f t="shared" si="23"/>
        <v>0</v>
      </c>
      <c r="Q79" s="94">
        <f t="shared" si="23"/>
        <v>0</v>
      </c>
      <c r="R79" s="94">
        <f t="shared" si="23"/>
        <v>0</v>
      </c>
      <c r="S79" s="94">
        <f t="shared" si="23"/>
        <v>0</v>
      </c>
      <c r="T79" s="94">
        <f t="shared" si="23"/>
        <v>0</v>
      </c>
      <c r="U79" s="97">
        <f t="shared" si="23"/>
        <v>0</v>
      </c>
      <c r="V79" s="94">
        <f t="shared" si="23"/>
        <v>0</v>
      </c>
      <c r="W79" s="632">
        <f t="shared" si="23"/>
        <v>0</v>
      </c>
      <c r="X79" s="669">
        <f t="shared" si="23"/>
        <v>0</v>
      </c>
      <c r="Y79" s="97">
        <f t="shared" si="23"/>
        <v>0</v>
      </c>
      <c r="Z79" s="98">
        <f t="shared" si="23"/>
        <v>0</v>
      </c>
      <c r="AA79" s="731">
        <f t="shared" si="23"/>
        <v>0</v>
      </c>
    </row>
    <row r="80" spans="1:28" hidden="1" x14ac:dyDescent="0.25">
      <c r="B80" s="55"/>
      <c r="C80" s="2"/>
      <c r="D80" s="850" t="s">
        <v>343</v>
      </c>
      <c r="E80" s="850"/>
      <c r="F80" s="391"/>
      <c r="G80" s="418"/>
      <c r="H80" s="596"/>
      <c r="I80" s="249">
        <v>0</v>
      </c>
      <c r="J80" s="249">
        <f>SUM(P80:AA80)</f>
        <v>0</v>
      </c>
      <c r="K80" s="148"/>
      <c r="L80" s="166">
        <f t="shared" si="2"/>
        <v>0</v>
      </c>
      <c r="M80" s="74"/>
      <c r="N80" s="1"/>
      <c r="O80" s="1"/>
      <c r="P80" s="74"/>
      <c r="Q80" s="1"/>
      <c r="R80" s="1"/>
      <c r="S80" s="1"/>
      <c r="T80" s="1"/>
      <c r="U80" s="80"/>
      <c r="V80" s="1"/>
      <c r="W80" s="633"/>
      <c r="X80" s="670"/>
      <c r="Y80" s="80"/>
      <c r="Z80" s="44"/>
      <c r="AA80" s="718"/>
      <c r="AB80" s="21"/>
    </row>
    <row r="81" spans="1:27" hidden="1" x14ac:dyDescent="0.25">
      <c r="B81" s="55"/>
      <c r="C81" s="2"/>
      <c r="D81" s="850" t="s">
        <v>344</v>
      </c>
      <c r="E81" s="850"/>
      <c r="F81" s="391"/>
      <c r="G81" s="418"/>
      <c r="H81" s="596"/>
      <c r="I81" s="249">
        <v>0</v>
      </c>
      <c r="J81" s="249">
        <f>SUM(P81:AA81)</f>
        <v>0</v>
      </c>
      <c r="K81" s="148"/>
      <c r="L81" s="166">
        <f t="shared" si="2"/>
        <v>0</v>
      </c>
      <c r="M81" s="74"/>
      <c r="N81" s="1"/>
      <c r="O81" s="1"/>
      <c r="P81" s="74"/>
      <c r="Q81" s="1"/>
      <c r="R81" s="1"/>
      <c r="S81" s="1"/>
      <c r="T81" s="1"/>
      <c r="U81" s="80"/>
      <c r="V81" s="1"/>
      <c r="W81" s="633"/>
      <c r="X81" s="670"/>
      <c r="Y81" s="80"/>
      <c r="Z81" s="44"/>
      <c r="AA81" s="718"/>
    </row>
    <row r="82" spans="1:27" hidden="1" x14ac:dyDescent="0.25">
      <c r="B82" s="55"/>
      <c r="C82" s="2"/>
      <c r="D82" s="850" t="s">
        <v>345</v>
      </c>
      <c r="E82" s="850"/>
      <c r="F82" s="391"/>
      <c r="G82" s="418"/>
      <c r="H82" s="596"/>
      <c r="I82" s="249">
        <v>0</v>
      </c>
      <c r="J82" s="249">
        <f>SUM(P82:AA82)</f>
        <v>0</v>
      </c>
      <c r="K82" s="148"/>
      <c r="L82" s="166">
        <f t="shared" si="2"/>
        <v>0</v>
      </c>
      <c r="M82" s="74"/>
      <c r="N82" s="1"/>
      <c r="O82" s="1"/>
      <c r="P82" s="74"/>
      <c r="Q82" s="1"/>
      <c r="R82" s="1"/>
      <c r="S82" s="1"/>
      <c r="T82" s="1"/>
      <c r="U82" s="80"/>
      <c r="V82" s="1"/>
      <c r="W82" s="633"/>
      <c r="X82" s="670"/>
      <c r="Y82" s="80"/>
      <c r="Z82" s="44"/>
      <c r="AA82" s="718"/>
    </row>
    <row r="83" spans="1:27" s="18" customFormat="1" hidden="1" x14ac:dyDescent="0.25">
      <c r="A83" s="125" t="s">
        <v>218</v>
      </c>
      <c r="B83" s="91" t="s">
        <v>657</v>
      </c>
      <c r="C83" s="873" t="s">
        <v>219</v>
      </c>
      <c r="D83" s="874"/>
      <c r="E83" s="874"/>
      <c r="F83" s="386"/>
      <c r="G83" s="419"/>
      <c r="H83" s="588"/>
      <c r="I83" s="250">
        <v>0</v>
      </c>
      <c r="J83" s="250">
        <f>J84+J85+J86+J87</f>
        <v>0</v>
      </c>
      <c r="K83" s="149">
        <f t="shared" ref="K83:AA83" si="24">K84+K85+K86+K87</f>
        <v>0</v>
      </c>
      <c r="L83" s="165">
        <f t="shared" ref="L83:L146" si="25">SUM(J83:K83)</f>
        <v>0</v>
      </c>
      <c r="M83" s="93">
        <f>M84+M85+M86+M87</f>
        <v>0</v>
      </c>
      <c r="N83" s="94">
        <f>N84+N85+N86+N87</f>
        <v>0</v>
      </c>
      <c r="O83" s="94">
        <f>O84+O85+O86+O87</f>
        <v>0</v>
      </c>
      <c r="P83" s="93">
        <f t="shared" si="24"/>
        <v>0</v>
      </c>
      <c r="Q83" s="94">
        <f t="shared" si="24"/>
        <v>0</v>
      </c>
      <c r="R83" s="94">
        <f t="shared" si="24"/>
        <v>0</v>
      </c>
      <c r="S83" s="94">
        <f t="shared" si="24"/>
        <v>0</v>
      </c>
      <c r="T83" s="94">
        <f t="shared" si="24"/>
        <v>0</v>
      </c>
      <c r="U83" s="97">
        <f t="shared" si="24"/>
        <v>0</v>
      </c>
      <c r="V83" s="94">
        <f t="shared" si="24"/>
        <v>0</v>
      </c>
      <c r="W83" s="632">
        <f t="shared" si="24"/>
        <v>0</v>
      </c>
      <c r="X83" s="669">
        <f t="shared" si="24"/>
        <v>0</v>
      </c>
      <c r="Y83" s="97">
        <f t="shared" si="24"/>
        <v>0</v>
      </c>
      <c r="Z83" s="98">
        <f t="shared" si="24"/>
        <v>0</v>
      </c>
      <c r="AA83" s="731">
        <f t="shared" si="24"/>
        <v>0</v>
      </c>
    </row>
    <row r="84" spans="1:27" hidden="1" x14ac:dyDescent="0.25">
      <c r="B84" s="55"/>
      <c r="C84" s="2"/>
      <c r="D84" s="850" t="s">
        <v>836</v>
      </c>
      <c r="E84" s="850"/>
      <c r="F84" s="391"/>
      <c r="G84" s="418"/>
      <c r="H84" s="596"/>
      <c r="I84" s="249">
        <v>0</v>
      </c>
      <c r="J84" s="249">
        <f>SUM(P84:AA84)</f>
        <v>0</v>
      </c>
      <c r="K84" s="148"/>
      <c r="L84" s="166">
        <f t="shared" si="25"/>
        <v>0</v>
      </c>
      <c r="M84" s="74"/>
      <c r="N84" s="1"/>
      <c r="O84" s="1"/>
      <c r="P84" s="74"/>
      <c r="Q84" s="1"/>
      <c r="R84" s="1"/>
      <c r="S84" s="1"/>
      <c r="T84" s="1"/>
      <c r="U84" s="80"/>
      <c r="V84" s="1"/>
      <c r="W84" s="633"/>
      <c r="X84" s="670"/>
      <c r="Y84" s="80"/>
      <c r="Z84" s="44"/>
      <c r="AA84" s="718"/>
    </row>
    <row r="85" spans="1:27" hidden="1" x14ac:dyDescent="0.25">
      <c r="B85" s="55"/>
      <c r="C85" s="2"/>
      <c r="D85" s="850" t="s">
        <v>346</v>
      </c>
      <c r="E85" s="850"/>
      <c r="F85" s="391"/>
      <c r="G85" s="418"/>
      <c r="H85" s="596"/>
      <c r="I85" s="249">
        <v>0</v>
      </c>
      <c r="J85" s="249">
        <f>SUM(P85:AA85)</f>
        <v>0</v>
      </c>
      <c r="K85" s="148"/>
      <c r="L85" s="166">
        <f t="shared" si="25"/>
        <v>0</v>
      </c>
      <c r="M85" s="74"/>
      <c r="N85" s="1"/>
      <c r="O85" s="1"/>
      <c r="P85" s="74"/>
      <c r="Q85" s="1"/>
      <c r="R85" s="1"/>
      <c r="S85" s="1"/>
      <c r="T85" s="1"/>
      <c r="U85" s="80"/>
      <c r="V85" s="1"/>
      <c r="W85" s="633"/>
      <c r="X85" s="670"/>
      <c r="Y85" s="80"/>
      <c r="Z85" s="44"/>
      <c r="AA85" s="718"/>
    </row>
    <row r="86" spans="1:27" hidden="1" x14ac:dyDescent="0.25">
      <c r="B86" s="55"/>
      <c r="C86" s="2"/>
      <c r="D86" s="850" t="s">
        <v>837</v>
      </c>
      <c r="E86" s="850"/>
      <c r="F86" s="391"/>
      <c r="G86" s="418"/>
      <c r="H86" s="596"/>
      <c r="I86" s="249">
        <v>0</v>
      </c>
      <c r="J86" s="249">
        <f>SUM(P86:AA86)</f>
        <v>0</v>
      </c>
      <c r="K86" s="148"/>
      <c r="L86" s="166">
        <f t="shared" si="25"/>
        <v>0</v>
      </c>
      <c r="M86" s="74"/>
      <c r="N86" s="1"/>
      <c r="O86" s="1"/>
      <c r="P86" s="74"/>
      <c r="Q86" s="1"/>
      <c r="R86" s="1"/>
      <c r="S86" s="1"/>
      <c r="T86" s="1"/>
      <c r="U86" s="80"/>
      <c r="V86" s="1"/>
      <c r="W86" s="633"/>
      <c r="X86" s="670"/>
      <c r="Y86" s="80"/>
      <c r="Z86" s="44"/>
      <c r="AA86" s="718"/>
    </row>
    <row r="87" spans="1:27" ht="15.75" hidden="1" thickBot="1" x14ac:dyDescent="0.3">
      <c r="B87" s="55"/>
      <c r="C87" s="2"/>
      <c r="D87" s="850" t="s">
        <v>835</v>
      </c>
      <c r="E87" s="850"/>
      <c r="F87" s="391"/>
      <c r="G87" s="418"/>
      <c r="H87" s="596"/>
      <c r="I87" s="249">
        <v>0</v>
      </c>
      <c r="J87" s="249">
        <f>SUM(P87:AA87)</f>
        <v>0</v>
      </c>
      <c r="K87" s="148"/>
      <c r="L87" s="166">
        <f t="shared" si="25"/>
        <v>0</v>
      </c>
      <c r="M87" s="74"/>
      <c r="N87" s="1"/>
      <c r="O87" s="1"/>
      <c r="P87" s="74"/>
      <c r="Q87" s="1"/>
      <c r="R87" s="1"/>
      <c r="S87" s="1"/>
      <c r="T87" s="1"/>
      <c r="U87" s="80"/>
      <c r="V87" s="1"/>
      <c r="W87" s="633"/>
      <c r="X87" s="670"/>
      <c r="Y87" s="80"/>
      <c r="Z87" s="44"/>
      <c r="AA87" s="718"/>
    </row>
    <row r="88" spans="1:27" ht="15.75" thickBot="1" x14ac:dyDescent="0.3">
      <c r="B88" s="99" t="s">
        <v>220</v>
      </c>
      <c r="C88" s="877" t="s">
        <v>221</v>
      </c>
      <c r="D88" s="878"/>
      <c r="E88" s="878"/>
      <c r="F88" s="384"/>
      <c r="G88" s="410"/>
      <c r="H88" s="592"/>
      <c r="I88" s="252">
        <v>0</v>
      </c>
      <c r="J88" s="252">
        <f>J89+J92+J96+J97+J108+J119+J130+J133+J145+J146+J147+J148+J159</f>
        <v>0</v>
      </c>
      <c r="K88" s="151">
        <f t="shared" ref="K88:AA88" si="26">K89+K92+K96+K97+K108+K119+K130+K133+K145+K146+K147+K148+K159</f>
        <v>0</v>
      </c>
      <c r="L88" s="163">
        <f t="shared" si="25"/>
        <v>0</v>
      </c>
      <c r="M88" s="85">
        <f>M89+M92+M96+M97+M108+M119+M130+M133+M145+M146+M147+M148+M159</f>
        <v>0</v>
      </c>
      <c r="N88" s="86">
        <f>N89+N92+N96+N97+N108+N119+N130+N133+N145+N146+N147+N148+N159</f>
        <v>0</v>
      </c>
      <c r="O88" s="86">
        <f>O89+O92+O96+O97+O108+O119+O130+O133+O145+O146+O147+O148+O159</f>
        <v>0</v>
      </c>
      <c r="P88" s="85">
        <f t="shared" si="26"/>
        <v>0</v>
      </c>
      <c r="Q88" s="86">
        <f t="shared" si="26"/>
        <v>0</v>
      </c>
      <c r="R88" s="86">
        <f t="shared" si="26"/>
        <v>0</v>
      </c>
      <c r="S88" s="86">
        <f t="shared" si="26"/>
        <v>0</v>
      </c>
      <c r="T88" s="86">
        <f t="shared" si="26"/>
        <v>0</v>
      </c>
      <c r="U88" s="89">
        <f t="shared" si="26"/>
        <v>0</v>
      </c>
      <c r="V88" s="86">
        <f t="shared" si="26"/>
        <v>0</v>
      </c>
      <c r="W88" s="88">
        <f t="shared" si="26"/>
        <v>0</v>
      </c>
      <c r="X88" s="482">
        <f t="shared" si="26"/>
        <v>0</v>
      </c>
      <c r="Y88" s="89">
        <f t="shared" si="26"/>
        <v>0</v>
      </c>
      <c r="Z88" s="90">
        <f t="shared" si="26"/>
        <v>0</v>
      </c>
      <c r="AA88" s="728">
        <f t="shared" si="26"/>
        <v>0</v>
      </c>
    </row>
    <row r="89" spans="1:27" s="41" customFormat="1" hidden="1" x14ac:dyDescent="0.25">
      <c r="A89" s="125" t="s">
        <v>222</v>
      </c>
      <c r="B89" s="123" t="s">
        <v>658</v>
      </c>
      <c r="C89" s="879" t="s">
        <v>223</v>
      </c>
      <c r="D89" s="880"/>
      <c r="E89" s="880"/>
      <c r="F89" s="393"/>
      <c r="G89" s="422"/>
      <c r="H89" s="597"/>
      <c r="I89" s="257">
        <v>0</v>
      </c>
      <c r="J89" s="257">
        <f>J90+J91</f>
        <v>0</v>
      </c>
      <c r="K89" s="156">
        <f t="shared" ref="K89:AA89" si="27">K90+K91</f>
        <v>0</v>
      </c>
      <c r="L89" s="168">
        <f t="shared" si="25"/>
        <v>0</v>
      </c>
      <c r="M89" s="170">
        <f>M90+M91</f>
        <v>0</v>
      </c>
      <c r="N89" s="131">
        <f>N90+N91</f>
        <v>0</v>
      </c>
      <c r="O89" s="131">
        <f>O90+O91</f>
        <v>0</v>
      </c>
      <c r="P89" s="170">
        <f t="shared" si="27"/>
        <v>0</v>
      </c>
      <c r="Q89" s="131">
        <f t="shared" si="27"/>
        <v>0</v>
      </c>
      <c r="R89" s="131">
        <f t="shared" si="27"/>
        <v>0</v>
      </c>
      <c r="S89" s="131">
        <f t="shared" si="27"/>
        <v>0</v>
      </c>
      <c r="T89" s="131">
        <f t="shared" si="27"/>
        <v>0</v>
      </c>
      <c r="U89" s="132">
        <f t="shared" si="27"/>
        <v>0</v>
      </c>
      <c r="V89" s="131">
        <f t="shared" si="27"/>
        <v>0</v>
      </c>
      <c r="W89" s="634">
        <f t="shared" si="27"/>
        <v>0</v>
      </c>
      <c r="X89" s="671">
        <f t="shared" si="27"/>
        <v>0</v>
      </c>
      <c r="Y89" s="132">
        <f t="shared" si="27"/>
        <v>0</v>
      </c>
      <c r="Z89" s="133">
        <f t="shared" si="27"/>
        <v>0</v>
      </c>
      <c r="AA89" s="736">
        <f t="shared" si="27"/>
        <v>0</v>
      </c>
    </row>
    <row r="90" spans="1:27" hidden="1" x14ac:dyDescent="0.25">
      <c r="B90" s="55"/>
      <c r="C90" s="2"/>
      <c r="D90" s="850" t="s">
        <v>347</v>
      </c>
      <c r="E90" s="850"/>
      <c r="F90" s="391"/>
      <c r="G90" s="418"/>
      <c r="H90" s="596"/>
      <c r="I90" s="249">
        <v>0</v>
      </c>
      <c r="J90" s="249">
        <f>SUM(P90:AA90)</f>
        <v>0</v>
      </c>
      <c r="K90" s="148"/>
      <c r="L90" s="166">
        <f t="shared" si="25"/>
        <v>0</v>
      </c>
      <c r="M90" s="74"/>
      <c r="N90" s="1"/>
      <c r="O90" s="1"/>
      <c r="P90" s="74"/>
      <c r="Q90" s="1"/>
      <c r="R90" s="1"/>
      <c r="S90" s="1"/>
      <c r="T90" s="1"/>
      <c r="U90" s="80"/>
      <c r="V90" s="1"/>
      <c r="W90" s="633"/>
      <c r="X90" s="670"/>
      <c r="Y90" s="80"/>
      <c r="Z90" s="44"/>
      <c r="AA90" s="718"/>
    </row>
    <row r="91" spans="1:27" hidden="1" x14ac:dyDescent="0.25">
      <c r="B91" s="55"/>
      <c r="C91" s="2"/>
      <c r="D91" s="850" t="s">
        <v>348</v>
      </c>
      <c r="E91" s="850"/>
      <c r="F91" s="391"/>
      <c r="G91" s="418"/>
      <c r="H91" s="596"/>
      <c r="I91" s="249">
        <v>0</v>
      </c>
      <c r="J91" s="249">
        <f>SUM(P91:AA91)</f>
        <v>0</v>
      </c>
      <c r="K91" s="148"/>
      <c r="L91" s="166">
        <f t="shared" si="25"/>
        <v>0</v>
      </c>
      <c r="M91" s="74"/>
      <c r="N91" s="1"/>
      <c r="O91" s="1"/>
      <c r="P91" s="74"/>
      <c r="Q91" s="1"/>
      <c r="R91" s="1"/>
      <c r="S91" s="1"/>
      <c r="T91" s="1"/>
      <c r="U91" s="80"/>
      <c r="V91" s="1"/>
      <c r="W91" s="633"/>
      <c r="X91" s="670"/>
      <c r="Y91" s="80"/>
      <c r="Z91" s="44"/>
      <c r="AA91" s="718"/>
    </row>
    <row r="92" spans="1:27" hidden="1" x14ac:dyDescent="0.25">
      <c r="B92" s="123" t="s">
        <v>838</v>
      </c>
      <c r="C92" s="879" t="s">
        <v>839</v>
      </c>
      <c r="D92" s="880"/>
      <c r="E92" s="880"/>
      <c r="F92" s="393"/>
      <c r="G92" s="422"/>
      <c r="H92" s="597"/>
      <c r="I92" s="257">
        <v>0</v>
      </c>
      <c r="J92" s="257">
        <f>J93+J94+J95</f>
        <v>0</v>
      </c>
      <c r="K92" s="156">
        <f t="shared" ref="K92:AA92" si="28">K93+K94+K95</f>
        <v>0</v>
      </c>
      <c r="L92" s="168">
        <f t="shared" si="25"/>
        <v>0</v>
      </c>
      <c r="M92" s="170">
        <f>M93+M94+M95</f>
        <v>0</v>
      </c>
      <c r="N92" s="131">
        <f>N93+N94+N95</f>
        <v>0</v>
      </c>
      <c r="O92" s="131">
        <f>O93+O94+O95</f>
        <v>0</v>
      </c>
      <c r="P92" s="170">
        <f t="shared" si="28"/>
        <v>0</v>
      </c>
      <c r="Q92" s="131">
        <f t="shared" si="28"/>
        <v>0</v>
      </c>
      <c r="R92" s="131">
        <f t="shared" si="28"/>
        <v>0</v>
      </c>
      <c r="S92" s="131">
        <f t="shared" si="28"/>
        <v>0</v>
      </c>
      <c r="T92" s="131">
        <f t="shared" si="28"/>
        <v>0</v>
      </c>
      <c r="U92" s="132">
        <f t="shared" si="28"/>
        <v>0</v>
      </c>
      <c r="V92" s="131">
        <f t="shared" si="28"/>
        <v>0</v>
      </c>
      <c r="W92" s="634">
        <f t="shared" si="28"/>
        <v>0</v>
      </c>
      <c r="X92" s="671">
        <f t="shared" si="28"/>
        <v>0</v>
      </c>
      <c r="Y92" s="132">
        <f t="shared" si="28"/>
        <v>0</v>
      </c>
      <c r="Z92" s="133">
        <f t="shared" si="28"/>
        <v>0</v>
      </c>
      <c r="AA92" s="736">
        <f t="shared" si="28"/>
        <v>0</v>
      </c>
    </row>
    <row r="93" spans="1:27" s="208" customFormat="1" hidden="1" x14ac:dyDescent="0.25">
      <c r="A93" s="125" t="s">
        <v>884</v>
      </c>
      <c r="B93" s="188" t="s">
        <v>885</v>
      </c>
      <c r="C93" s="201"/>
      <c r="D93" s="264" t="s">
        <v>971</v>
      </c>
      <c r="E93" s="264"/>
      <c r="F93" s="381"/>
      <c r="G93" s="420"/>
      <c r="H93" s="587"/>
      <c r="I93" s="269">
        <v>0</v>
      </c>
      <c r="J93" s="269">
        <f>SUM(P93:AA93)</f>
        <v>0</v>
      </c>
      <c r="K93" s="189"/>
      <c r="L93" s="190">
        <f t="shared" si="25"/>
        <v>0</v>
      </c>
      <c r="M93" s="198"/>
      <c r="N93" s="192"/>
      <c r="O93" s="192"/>
      <c r="P93" s="198"/>
      <c r="Q93" s="192"/>
      <c r="R93" s="192"/>
      <c r="S93" s="192"/>
      <c r="T93" s="192"/>
      <c r="U93" s="193"/>
      <c r="V93" s="192"/>
      <c r="W93" s="635"/>
      <c r="X93" s="672"/>
      <c r="Y93" s="193"/>
      <c r="Z93" s="194"/>
      <c r="AA93" s="646"/>
    </row>
    <row r="94" spans="1:27" s="208" customFormat="1" hidden="1" x14ac:dyDescent="0.25">
      <c r="A94" s="125" t="s">
        <v>224</v>
      </c>
      <c r="B94" s="188" t="s">
        <v>659</v>
      </c>
      <c r="C94" s="201"/>
      <c r="D94" s="264" t="s">
        <v>225</v>
      </c>
      <c r="E94" s="264"/>
      <c r="F94" s="381"/>
      <c r="G94" s="420"/>
      <c r="H94" s="587"/>
      <c r="I94" s="269">
        <v>0</v>
      </c>
      <c r="J94" s="269">
        <f>SUM(P94:AA94)</f>
        <v>0</v>
      </c>
      <c r="K94" s="189"/>
      <c r="L94" s="190">
        <f t="shared" si="25"/>
        <v>0</v>
      </c>
      <c r="M94" s="198"/>
      <c r="N94" s="192"/>
      <c r="O94" s="192"/>
      <c r="P94" s="198"/>
      <c r="Q94" s="192"/>
      <c r="R94" s="192"/>
      <c r="S94" s="192"/>
      <c r="T94" s="192"/>
      <c r="U94" s="193"/>
      <c r="V94" s="192"/>
      <c r="W94" s="635"/>
      <c r="X94" s="672"/>
      <c r="Y94" s="193"/>
      <c r="Z94" s="194"/>
      <c r="AA94" s="646"/>
    </row>
    <row r="95" spans="1:27" s="208" customFormat="1" hidden="1" x14ac:dyDescent="0.25">
      <c r="A95" s="125" t="s">
        <v>226</v>
      </c>
      <c r="B95" s="188" t="s">
        <v>660</v>
      </c>
      <c r="C95" s="201"/>
      <c r="D95" s="264" t="s">
        <v>227</v>
      </c>
      <c r="E95" s="264"/>
      <c r="F95" s="381"/>
      <c r="G95" s="420"/>
      <c r="H95" s="587"/>
      <c r="I95" s="269">
        <v>0</v>
      </c>
      <c r="J95" s="269">
        <f>SUM(P95:AA95)</f>
        <v>0</v>
      </c>
      <c r="K95" s="189"/>
      <c r="L95" s="190">
        <f t="shared" si="25"/>
        <v>0</v>
      </c>
      <c r="M95" s="198"/>
      <c r="N95" s="192"/>
      <c r="O95" s="192"/>
      <c r="P95" s="198"/>
      <c r="Q95" s="192"/>
      <c r="R95" s="192"/>
      <c r="S95" s="192"/>
      <c r="T95" s="192"/>
      <c r="U95" s="193"/>
      <c r="V95" s="192"/>
      <c r="W95" s="635"/>
      <c r="X95" s="672"/>
      <c r="Y95" s="193"/>
      <c r="Z95" s="194"/>
      <c r="AA95" s="646"/>
    </row>
    <row r="96" spans="1:27" s="41" customFormat="1" ht="27.75" hidden="1" customHeight="1" x14ac:dyDescent="0.25">
      <c r="A96" s="125" t="s">
        <v>228</v>
      </c>
      <c r="B96" s="106" t="s">
        <v>661</v>
      </c>
      <c r="C96" s="919" t="s">
        <v>353</v>
      </c>
      <c r="D96" s="920"/>
      <c r="E96" s="920"/>
      <c r="F96" s="394"/>
      <c r="G96" s="423"/>
      <c r="H96" s="598"/>
      <c r="I96" s="258">
        <v>0</v>
      </c>
      <c r="J96" s="258">
        <f>SUM(P96:AA96)</f>
        <v>0</v>
      </c>
      <c r="K96" s="157"/>
      <c r="L96" s="169">
        <f t="shared" si="25"/>
        <v>0</v>
      </c>
      <c r="M96" s="108"/>
      <c r="N96" s="109"/>
      <c r="O96" s="109"/>
      <c r="P96" s="108"/>
      <c r="Q96" s="109"/>
      <c r="R96" s="109"/>
      <c r="S96" s="109"/>
      <c r="T96" s="109"/>
      <c r="U96" s="112"/>
      <c r="V96" s="109"/>
      <c r="W96" s="636"/>
      <c r="X96" s="673"/>
      <c r="Y96" s="112"/>
      <c r="Z96" s="113"/>
      <c r="AA96" s="732"/>
    </row>
    <row r="97" spans="1:27" s="41" customFormat="1" hidden="1" x14ac:dyDescent="0.25">
      <c r="A97" s="125" t="s">
        <v>229</v>
      </c>
      <c r="B97" s="106" t="s">
        <v>662</v>
      </c>
      <c r="C97" s="919" t="s">
        <v>804</v>
      </c>
      <c r="D97" s="920"/>
      <c r="E97" s="920"/>
      <c r="F97" s="394"/>
      <c r="G97" s="423"/>
      <c r="H97" s="598"/>
      <c r="I97" s="258">
        <v>0</v>
      </c>
      <c r="J97" s="258">
        <f>J98+J99+J100+J101+J102+J103+J104+J105+J106+J107</f>
        <v>0</v>
      </c>
      <c r="K97" s="157">
        <f t="shared" ref="K97:AA97" si="29">K98+K99+K100+K101+K102+K103+K104+K105+K106+K107</f>
        <v>0</v>
      </c>
      <c r="L97" s="169">
        <f t="shared" si="25"/>
        <v>0</v>
      </c>
      <c r="M97" s="108">
        <f>M98+M99+M100+M101+M102+M103+M104+M105+M106+M107</f>
        <v>0</v>
      </c>
      <c r="N97" s="109">
        <f>N98+N99+N100+N101+N102+N103+N104+N105+N106+N107</f>
        <v>0</v>
      </c>
      <c r="O97" s="109">
        <f>O98+O99+O100+O101+O102+O103+O104+O105+O106+O107</f>
        <v>0</v>
      </c>
      <c r="P97" s="108">
        <f t="shared" si="29"/>
        <v>0</v>
      </c>
      <c r="Q97" s="109">
        <f t="shared" si="29"/>
        <v>0</v>
      </c>
      <c r="R97" s="109">
        <f t="shared" si="29"/>
        <v>0</v>
      </c>
      <c r="S97" s="109">
        <f t="shared" si="29"/>
        <v>0</v>
      </c>
      <c r="T97" s="109">
        <f t="shared" si="29"/>
        <v>0</v>
      </c>
      <c r="U97" s="112">
        <f t="shared" si="29"/>
        <v>0</v>
      </c>
      <c r="V97" s="109">
        <f t="shared" si="29"/>
        <v>0</v>
      </c>
      <c r="W97" s="636">
        <f t="shared" si="29"/>
        <v>0</v>
      </c>
      <c r="X97" s="673">
        <f t="shared" si="29"/>
        <v>0</v>
      </c>
      <c r="Y97" s="112">
        <f t="shared" si="29"/>
        <v>0</v>
      </c>
      <c r="Z97" s="113">
        <f t="shared" si="29"/>
        <v>0</v>
      </c>
      <c r="AA97" s="732">
        <f t="shared" si="29"/>
        <v>0</v>
      </c>
    </row>
    <row r="98" spans="1:27" hidden="1" x14ac:dyDescent="0.25">
      <c r="B98" s="55"/>
      <c r="C98" s="2"/>
      <c r="D98" s="850" t="s">
        <v>370</v>
      </c>
      <c r="E98" s="850"/>
      <c r="F98" s="391"/>
      <c r="G98" s="418"/>
      <c r="H98" s="596"/>
      <c r="I98" s="249">
        <v>0</v>
      </c>
      <c r="J98" s="249">
        <f t="shared" ref="J98:J107" si="30">SUM(P98:AA98)</f>
        <v>0</v>
      </c>
      <c r="K98" s="148"/>
      <c r="L98" s="166">
        <f t="shared" si="25"/>
        <v>0</v>
      </c>
      <c r="M98" s="74"/>
      <c r="N98" s="1"/>
      <c r="O98" s="1"/>
      <c r="P98" s="74"/>
      <c r="Q98" s="1"/>
      <c r="R98" s="1"/>
      <c r="S98" s="1"/>
      <c r="T98" s="1"/>
      <c r="U98" s="80"/>
      <c r="V98" s="1"/>
      <c r="W98" s="633"/>
      <c r="X98" s="670"/>
      <c r="Y98" s="80"/>
      <c r="Z98" s="44"/>
      <c r="AA98" s="718"/>
    </row>
    <row r="99" spans="1:27" hidden="1" x14ac:dyDescent="0.25">
      <c r="B99" s="55"/>
      <c r="C99" s="2"/>
      <c r="D99" s="850" t="s">
        <v>506</v>
      </c>
      <c r="E99" s="850"/>
      <c r="F99" s="391"/>
      <c r="G99" s="418"/>
      <c r="H99" s="596"/>
      <c r="I99" s="249">
        <v>0</v>
      </c>
      <c r="J99" s="249">
        <f t="shared" si="30"/>
        <v>0</v>
      </c>
      <c r="K99" s="148"/>
      <c r="L99" s="166">
        <f t="shared" si="25"/>
        <v>0</v>
      </c>
      <c r="M99" s="74"/>
      <c r="N99" s="1"/>
      <c r="O99" s="1"/>
      <c r="P99" s="74"/>
      <c r="Q99" s="1"/>
      <c r="R99" s="1"/>
      <c r="S99" s="1"/>
      <c r="T99" s="1"/>
      <c r="U99" s="80"/>
      <c r="V99" s="1"/>
      <c r="W99" s="633"/>
      <c r="X99" s="670"/>
      <c r="Y99" s="80"/>
      <c r="Z99" s="44"/>
      <c r="AA99" s="718"/>
    </row>
    <row r="100" spans="1:27" hidden="1" x14ac:dyDescent="0.25">
      <c r="B100" s="55"/>
      <c r="C100" s="2"/>
      <c r="D100" s="850" t="s">
        <v>507</v>
      </c>
      <c r="E100" s="850"/>
      <c r="F100" s="391"/>
      <c r="G100" s="418"/>
      <c r="H100" s="596"/>
      <c r="I100" s="249">
        <v>0</v>
      </c>
      <c r="J100" s="249">
        <f t="shared" si="30"/>
        <v>0</v>
      </c>
      <c r="K100" s="148"/>
      <c r="L100" s="166">
        <f t="shared" si="25"/>
        <v>0</v>
      </c>
      <c r="M100" s="74"/>
      <c r="N100" s="1"/>
      <c r="O100" s="1"/>
      <c r="P100" s="74"/>
      <c r="Q100" s="1"/>
      <c r="R100" s="1"/>
      <c r="S100" s="1"/>
      <c r="T100" s="1"/>
      <c r="U100" s="80"/>
      <c r="V100" s="1"/>
      <c r="W100" s="633"/>
      <c r="X100" s="670"/>
      <c r="Y100" s="80"/>
      <c r="Z100" s="44"/>
      <c r="AA100" s="718"/>
    </row>
    <row r="101" spans="1:27" hidden="1" x14ac:dyDescent="0.25">
      <c r="B101" s="55"/>
      <c r="C101" s="2"/>
      <c r="D101" s="850" t="s">
        <v>508</v>
      </c>
      <c r="E101" s="850"/>
      <c r="F101" s="391"/>
      <c r="G101" s="418"/>
      <c r="H101" s="596"/>
      <c r="I101" s="249">
        <v>0</v>
      </c>
      <c r="J101" s="249">
        <f t="shared" si="30"/>
        <v>0</v>
      </c>
      <c r="K101" s="148"/>
      <c r="L101" s="166">
        <f t="shared" si="25"/>
        <v>0</v>
      </c>
      <c r="M101" s="74"/>
      <c r="N101" s="1"/>
      <c r="O101" s="1"/>
      <c r="P101" s="74"/>
      <c r="Q101" s="1"/>
      <c r="R101" s="1"/>
      <c r="S101" s="1"/>
      <c r="T101" s="1"/>
      <c r="U101" s="80"/>
      <c r="V101" s="1"/>
      <c r="W101" s="633"/>
      <c r="X101" s="670"/>
      <c r="Y101" s="80"/>
      <c r="Z101" s="44"/>
      <c r="AA101" s="718"/>
    </row>
    <row r="102" spans="1:27" hidden="1" x14ac:dyDescent="0.25">
      <c r="B102" s="55"/>
      <c r="C102" s="2"/>
      <c r="D102" s="850" t="s">
        <v>509</v>
      </c>
      <c r="E102" s="850"/>
      <c r="F102" s="391"/>
      <c r="G102" s="418"/>
      <c r="H102" s="596"/>
      <c r="I102" s="249">
        <v>0</v>
      </c>
      <c r="J102" s="249">
        <f t="shared" si="30"/>
        <v>0</v>
      </c>
      <c r="K102" s="148"/>
      <c r="L102" s="166">
        <f t="shared" si="25"/>
        <v>0</v>
      </c>
      <c r="M102" s="74"/>
      <c r="N102" s="1"/>
      <c r="O102" s="1"/>
      <c r="P102" s="74"/>
      <c r="Q102" s="1"/>
      <c r="R102" s="1"/>
      <c r="S102" s="1"/>
      <c r="T102" s="1"/>
      <c r="U102" s="80"/>
      <c r="V102" s="1"/>
      <c r="W102" s="633"/>
      <c r="X102" s="670"/>
      <c r="Y102" s="80"/>
      <c r="Z102" s="44"/>
      <c r="AA102" s="718"/>
    </row>
    <row r="103" spans="1:27" hidden="1" x14ac:dyDescent="0.25">
      <c r="B103" s="55"/>
      <c r="C103" s="2"/>
      <c r="D103" s="850" t="s">
        <v>510</v>
      </c>
      <c r="E103" s="850"/>
      <c r="F103" s="391"/>
      <c r="G103" s="418"/>
      <c r="H103" s="596"/>
      <c r="I103" s="249">
        <v>0</v>
      </c>
      <c r="J103" s="249">
        <f t="shared" si="30"/>
        <v>0</v>
      </c>
      <c r="K103" s="148"/>
      <c r="L103" s="166">
        <f t="shared" si="25"/>
        <v>0</v>
      </c>
      <c r="M103" s="74"/>
      <c r="N103" s="1"/>
      <c r="O103" s="1"/>
      <c r="P103" s="74"/>
      <c r="Q103" s="1"/>
      <c r="R103" s="1"/>
      <c r="S103" s="1"/>
      <c r="T103" s="1"/>
      <c r="U103" s="80"/>
      <c r="V103" s="1"/>
      <c r="W103" s="633"/>
      <c r="X103" s="670"/>
      <c r="Y103" s="80"/>
      <c r="Z103" s="44"/>
      <c r="AA103" s="718"/>
    </row>
    <row r="104" spans="1:27" ht="25.5" hidden="1" customHeight="1" x14ac:dyDescent="0.25">
      <c r="B104" s="55"/>
      <c r="C104" s="2"/>
      <c r="D104" s="851" t="s">
        <v>511</v>
      </c>
      <c r="E104" s="851"/>
      <c r="F104" s="395"/>
      <c r="G104" s="424"/>
      <c r="H104" s="599"/>
      <c r="I104" s="259">
        <v>0</v>
      </c>
      <c r="J104" s="259">
        <f t="shared" si="30"/>
        <v>0</v>
      </c>
      <c r="K104" s="158"/>
      <c r="L104" s="166">
        <f t="shared" si="25"/>
        <v>0</v>
      </c>
      <c r="M104" s="74"/>
      <c r="N104" s="1"/>
      <c r="O104" s="1"/>
      <c r="P104" s="74"/>
      <c r="Q104" s="1"/>
      <c r="R104" s="1"/>
      <c r="S104" s="1"/>
      <c r="T104" s="1"/>
      <c r="U104" s="80"/>
      <c r="V104" s="1"/>
      <c r="W104" s="633"/>
      <c r="X104" s="670"/>
      <c r="Y104" s="80"/>
      <c r="Z104" s="44"/>
      <c r="AA104" s="718"/>
    </row>
    <row r="105" spans="1:27" hidden="1" x14ac:dyDescent="0.25">
      <c r="B105" s="55"/>
      <c r="C105" s="2"/>
      <c r="D105" s="850" t="s">
        <v>805</v>
      </c>
      <c r="E105" s="850"/>
      <c r="F105" s="391"/>
      <c r="G105" s="418"/>
      <c r="H105" s="596"/>
      <c r="I105" s="249">
        <v>0</v>
      </c>
      <c r="J105" s="249">
        <f t="shared" si="30"/>
        <v>0</v>
      </c>
      <c r="K105" s="148"/>
      <c r="L105" s="166">
        <f t="shared" si="25"/>
        <v>0</v>
      </c>
      <c r="M105" s="74"/>
      <c r="N105" s="1"/>
      <c r="O105" s="1"/>
      <c r="P105" s="74"/>
      <c r="Q105" s="1"/>
      <c r="R105" s="1"/>
      <c r="S105" s="1"/>
      <c r="T105" s="1"/>
      <c r="U105" s="80"/>
      <c r="V105" s="1"/>
      <c r="W105" s="633"/>
      <c r="X105" s="670"/>
      <c r="Y105" s="80"/>
      <c r="Z105" s="44"/>
      <c r="AA105" s="718"/>
    </row>
    <row r="106" spans="1:27" ht="25.5" hidden="1" customHeight="1" x14ac:dyDescent="0.25">
      <c r="B106" s="55"/>
      <c r="C106" s="2"/>
      <c r="D106" s="851" t="s">
        <v>512</v>
      </c>
      <c r="E106" s="851"/>
      <c r="F106" s="395"/>
      <c r="G106" s="424"/>
      <c r="H106" s="599"/>
      <c r="I106" s="259">
        <v>0</v>
      </c>
      <c r="J106" s="259">
        <f t="shared" si="30"/>
        <v>0</v>
      </c>
      <c r="K106" s="158"/>
      <c r="L106" s="166">
        <f t="shared" si="25"/>
        <v>0</v>
      </c>
      <c r="M106" s="74"/>
      <c r="N106" s="1"/>
      <c r="O106" s="1"/>
      <c r="P106" s="74"/>
      <c r="Q106" s="1"/>
      <c r="R106" s="1"/>
      <c r="S106" s="1"/>
      <c r="T106" s="1"/>
      <c r="U106" s="80"/>
      <c r="V106" s="1"/>
      <c r="W106" s="633"/>
      <c r="X106" s="670"/>
      <c r="Y106" s="80"/>
      <c r="Z106" s="44"/>
      <c r="AA106" s="718"/>
    </row>
    <row r="107" spans="1:27" ht="25.5" hidden="1" customHeight="1" x14ac:dyDescent="0.25">
      <c r="B107" s="55"/>
      <c r="C107" s="2"/>
      <c r="D107" s="851" t="s">
        <v>513</v>
      </c>
      <c r="E107" s="851"/>
      <c r="F107" s="395"/>
      <c r="G107" s="424"/>
      <c r="H107" s="599"/>
      <c r="I107" s="259">
        <v>0</v>
      </c>
      <c r="J107" s="259">
        <f t="shared" si="30"/>
        <v>0</v>
      </c>
      <c r="K107" s="158"/>
      <c r="L107" s="166">
        <f t="shared" si="25"/>
        <v>0</v>
      </c>
      <c r="M107" s="74"/>
      <c r="N107" s="1"/>
      <c r="O107" s="1"/>
      <c r="P107" s="74"/>
      <c r="Q107" s="1"/>
      <c r="R107" s="1"/>
      <c r="S107" s="1"/>
      <c r="T107" s="1"/>
      <c r="U107" s="80"/>
      <c r="V107" s="1"/>
      <c r="W107" s="633"/>
      <c r="X107" s="670"/>
      <c r="Y107" s="80"/>
      <c r="Z107" s="44"/>
      <c r="AA107" s="718"/>
    </row>
    <row r="108" spans="1:27" s="41" customFormat="1" ht="15" hidden="1" customHeight="1" x14ac:dyDescent="0.25">
      <c r="A108" s="125" t="s">
        <v>230</v>
      </c>
      <c r="B108" s="106" t="s">
        <v>663</v>
      </c>
      <c r="C108" s="919" t="s">
        <v>806</v>
      </c>
      <c r="D108" s="920"/>
      <c r="E108" s="920"/>
      <c r="F108" s="394"/>
      <c r="G108" s="423"/>
      <c r="H108" s="598"/>
      <c r="I108" s="258">
        <v>0</v>
      </c>
      <c r="J108" s="258">
        <f>J109+J110+J111+J112+J113+J114+J115+J116+J117+J118</f>
        <v>0</v>
      </c>
      <c r="K108" s="157">
        <f t="shared" ref="K108:AA108" si="31">K109+K110+K111+K112+K113+K114+K115+K116+K117+K118</f>
        <v>0</v>
      </c>
      <c r="L108" s="169">
        <f t="shared" si="25"/>
        <v>0</v>
      </c>
      <c r="M108" s="108">
        <f>M109+M110+M111+M112+M113+M114+M115+M116+M117+M118</f>
        <v>0</v>
      </c>
      <c r="N108" s="109">
        <f>N109+N110+N111+N112+N113+N114+N115+N116+N117+N118</f>
        <v>0</v>
      </c>
      <c r="O108" s="109">
        <f>O109+O110+O111+O112+O113+O114+O115+O116+O117+O118</f>
        <v>0</v>
      </c>
      <c r="P108" s="108">
        <f t="shared" si="31"/>
        <v>0</v>
      </c>
      <c r="Q108" s="109">
        <f t="shared" si="31"/>
        <v>0</v>
      </c>
      <c r="R108" s="109">
        <f t="shared" si="31"/>
        <v>0</v>
      </c>
      <c r="S108" s="109">
        <f t="shared" si="31"/>
        <v>0</v>
      </c>
      <c r="T108" s="109">
        <f t="shared" si="31"/>
        <v>0</v>
      </c>
      <c r="U108" s="112">
        <f t="shared" si="31"/>
        <v>0</v>
      </c>
      <c r="V108" s="109">
        <f t="shared" si="31"/>
        <v>0</v>
      </c>
      <c r="W108" s="636">
        <f t="shared" si="31"/>
        <v>0</v>
      </c>
      <c r="X108" s="673">
        <f t="shared" si="31"/>
        <v>0</v>
      </c>
      <c r="Y108" s="112">
        <f t="shared" si="31"/>
        <v>0</v>
      </c>
      <c r="Z108" s="113">
        <f t="shared" si="31"/>
        <v>0</v>
      </c>
      <c r="AA108" s="732">
        <f t="shared" si="31"/>
        <v>0</v>
      </c>
    </row>
    <row r="109" spans="1:27" hidden="1" x14ac:dyDescent="0.25">
      <c r="B109" s="55"/>
      <c r="C109" s="2"/>
      <c r="D109" s="850" t="s">
        <v>369</v>
      </c>
      <c r="E109" s="850"/>
      <c r="F109" s="391"/>
      <c r="G109" s="418"/>
      <c r="H109" s="596"/>
      <c r="I109" s="249">
        <v>0</v>
      </c>
      <c r="J109" s="249">
        <f t="shared" ref="J109:J118" si="32">SUM(P109:AA109)</f>
        <v>0</v>
      </c>
      <c r="K109" s="148"/>
      <c r="L109" s="166">
        <f t="shared" si="25"/>
        <v>0</v>
      </c>
      <c r="M109" s="74"/>
      <c r="N109" s="1"/>
      <c r="O109" s="1"/>
      <c r="P109" s="74"/>
      <c r="Q109" s="1"/>
      <c r="R109" s="1"/>
      <c r="S109" s="1"/>
      <c r="T109" s="1"/>
      <c r="U109" s="80"/>
      <c r="V109" s="1"/>
      <c r="W109" s="633"/>
      <c r="X109" s="670"/>
      <c r="Y109" s="80"/>
      <c r="Z109" s="44"/>
      <c r="AA109" s="718"/>
    </row>
    <row r="110" spans="1:27" hidden="1" x14ac:dyDescent="0.25">
      <c r="B110" s="55"/>
      <c r="C110" s="2"/>
      <c r="D110" s="850" t="s">
        <v>514</v>
      </c>
      <c r="E110" s="850"/>
      <c r="F110" s="391"/>
      <c r="G110" s="418"/>
      <c r="H110" s="596"/>
      <c r="I110" s="249">
        <v>0</v>
      </c>
      <c r="J110" s="249">
        <f t="shared" si="32"/>
        <v>0</v>
      </c>
      <c r="K110" s="148"/>
      <c r="L110" s="166">
        <f t="shared" si="25"/>
        <v>0</v>
      </c>
      <c r="M110" s="74"/>
      <c r="N110" s="1"/>
      <c r="O110" s="1"/>
      <c r="P110" s="74"/>
      <c r="Q110" s="1"/>
      <c r="R110" s="1"/>
      <c r="S110" s="1"/>
      <c r="T110" s="1"/>
      <c r="U110" s="80"/>
      <c r="V110" s="1"/>
      <c r="W110" s="633"/>
      <c r="X110" s="670"/>
      <c r="Y110" s="80"/>
      <c r="Z110" s="44"/>
      <c r="AA110" s="718"/>
    </row>
    <row r="111" spans="1:27" hidden="1" x14ac:dyDescent="0.25">
      <c r="B111" s="55"/>
      <c r="C111" s="2"/>
      <c r="D111" s="850" t="s">
        <v>516</v>
      </c>
      <c r="E111" s="850"/>
      <c r="F111" s="391"/>
      <c r="G111" s="418"/>
      <c r="H111" s="596"/>
      <c r="I111" s="249">
        <v>0</v>
      </c>
      <c r="J111" s="249">
        <f t="shared" si="32"/>
        <v>0</v>
      </c>
      <c r="K111" s="148"/>
      <c r="L111" s="166">
        <f t="shared" si="25"/>
        <v>0</v>
      </c>
      <c r="M111" s="74"/>
      <c r="N111" s="1"/>
      <c r="O111" s="1"/>
      <c r="P111" s="74"/>
      <c r="Q111" s="1"/>
      <c r="R111" s="1"/>
      <c r="S111" s="1"/>
      <c r="T111" s="1"/>
      <c r="U111" s="80"/>
      <c r="V111" s="1"/>
      <c r="W111" s="633"/>
      <c r="X111" s="670"/>
      <c r="Y111" s="80"/>
      <c r="Z111" s="44"/>
      <c r="AA111" s="718"/>
    </row>
    <row r="112" spans="1:27" hidden="1" x14ac:dyDescent="0.25">
      <c r="B112" s="55"/>
      <c r="C112" s="2"/>
      <c r="D112" s="850" t="s">
        <v>808</v>
      </c>
      <c r="E112" s="850"/>
      <c r="F112" s="391"/>
      <c r="G112" s="418"/>
      <c r="H112" s="596"/>
      <c r="I112" s="249">
        <v>0</v>
      </c>
      <c r="J112" s="249">
        <f t="shared" si="32"/>
        <v>0</v>
      </c>
      <c r="K112" s="148"/>
      <c r="L112" s="166">
        <f t="shared" si="25"/>
        <v>0</v>
      </c>
      <c r="M112" s="74"/>
      <c r="N112" s="1"/>
      <c r="O112" s="1"/>
      <c r="P112" s="74"/>
      <c r="Q112" s="1"/>
      <c r="R112" s="1"/>
      <c r="S112" s="1"/>
      <c r="T112" s="1"/>
      <c r="U112" s="80"/>
      <c r="V112" s="1"/>
      <c r="W112" s="633"/>
      <c r="X112" s="670"/>
      <c r="Y112" s="80"/>
      <c r="Z112" s="44"/>
      <c r="AA112" s="718"/>
    </row>
    <row r="113" spans="1:27" hidden="1" x14ac:dyDescent="0.25">
      <c r="B113" s="55"/>
      <c r="C113" s="2"/>
      <c r="D113" s="850" t="s">
        <v>521</v>
      </c>
      <c r="E113" s="850"/>
      <c r="F113" s="391"/>
      <c r="G113" s="418"/>
      <c r="H113" s="596"/>
      <c r="I113" s="249">
        <v>0</v>
      </c>
      <c r="J113" s="249">
        <f t="shared" si="32"/>
        <v>0</v>
      </c>
      <c r="K113" s="148"/>
      <c r="L113" s="166">
        <f t="shared" si="25"/>
        <v>0</v>
      </c>
      <c r="M113" s="74"/>
      <c r="N113" s="1"/>
      <c r="O113" s="1"/>
      <c r="P113" s="74"/>
      <c r="Q113" s="1"/>
      <c r="R113" s="1"/>
      <c r="S113" s="1"/>
      <c r="T113" s="1"/>
      <c r="U113" s="80"/>
      <c r="V113" s="1"/>
      <c r="W113" s="633"/>
      <c r="X113" s="670"/>
      <c r="Y113" s="80"/>
      <c r="Z113" s="44"/>
      <c r="AA113" s="718"/>
    </row>
    <row r="114" spans="1:27" hidden="1" x14ac:dyDescent="0.25">
      <c r="B114" s="55"/>
      <c r="C114" s="2"/>
      <c r="D114" s="850" t="s">
        <v>519</v>
      </c>
      <c r="E114" s="850"/>
      <c r="F114" s="391"/>
      <c r="G114" s="418"/>
      <c r="H114" s="596"/>
      <c r="I114" s="249">
        <v>0</v>
      </c>
      <c r="J114" s="249">
        <f t="shared" si="32"/>
        <v>0</v>
      </c>
      <c r="K114" s="148"/>
      <c r="L114" s="166">
        <f t="shared" si="25"/>
        <v>0</v>
      </c>
      <c r="M114" s="74"/>
      <c r="N114" s="1"/>
      <c r="O114" s="1"/>
      <c r="P114" s="74"/>
      <c r="Q114" s="1"/>
      <c r="R114" s="1"/>
      <c r="S114" s="1"/>
      <c r="T114" s="1"/>
      <c r="U114" s="80"/>
      <c r="V114" s="1"/>
      <c r="W114" s="633"/>
      <c r="X114" s="670"/>
      <c r="Y114" s="80"/>
      <c r="Z114" s="44"/>
      <c r="AA114" s="718"/>
    </row>
    <row r="115" spans="1:27" ht="25.5" hidden="1" customHeight="1" x14ac:dyDescent="0.25">
      <c r="B115" s="55"/>
      <c r="C115" s="2"/>
      <c r="D115" s="851" t="s">
        <v>523</v>
      </c>
      <c r="E115" s="851"/>
      <c r="F115" s="395"/>
      <c r="G115" s="424"/>
      <c r="H115" s="599"/>
      <c r="I115" s="259">
        <v>0</v>
      </c>
      <c r="J115" s="259">
        <f t="shared" si="32"/>
        <v>0</v>
      </c>
      <c r="K115" s="158"/>
      <c r="L115" s="166">
        <f t="shared" si="25"/>
        <v>0</v>
      </c>
      <c r="M115" s="74"/>
      <c r="N115" s="1"/>
      <c r="O115" s="1"/>
      <c r="P115" s="74"/>
      <c r="Q115" s="1"/>
      <c r="R115" s="1"/>
      <c r="S115" s="1"/>
      <c r="T115" s="1"/>
      <c r="U115" s="80"/>
      <c r="V115" s="1"/>
      <c r="W115" s="633"/>
      <c r="X115" s="670"/>
      <c r="Y115" s="80"/>
      <c r="Z115" s="44"/>
      <c r="AA115" s="718"/>
    </row>
    <row r="116" spans="1:27" hidden="1" x14ac:dyDescent="0.25">
      <c r="B116" s="55"/>
      <c r="C116" s="2"/>
      <c r="D116" s="850" t="s">
        <v>807</v>
      </c>
      <c r="E116" s="850"/>
      <c r="F116" s="391"/>
      <c r="G116" s="418"/>
      <c r="H116" s="596"/>
      <c r="I116" s="249">
        <v>0</v>
      </c>
      <c r="J116" s="249">
        <f t="shared" si="32"/>
        <v>0</v>
      </c>
      <c r="K116" s="148"/>
      <c r="L116" s="166">
        <f t="shared" si="25"/>
        <v>0</v>
      </c>
      <c r="M116" s="74"/>
      <c r="N116" s="1"/>
      <c r="O116" s="1"/>
      <c r="P116" s="74"/>
      <c r="Q116" s="1"/>
      <c r="R116" s="1"/>
      <c r="S116" s="1"/>
      <c r="T116" s="1"/>
      <c r="U116" s="80"/>
      <c r="V116" s="1"/>
      <c r="W116" s="633"/>
      <c r="X116" s="670"/>
      <c r="Y116" s="80"/>
      <c r="Z116" s="44"/>
      <c r="AA116" s="718"/>
    </row>
    <row r="117" spans="1:27" ht="25.5" hidden="1" customHeight="1" x14ac:dyDescent="0.25">
      <c r="B117" s="55"/>
      <c r="C117" s="2"/>
      <c r="D117" s="851" t="s">
        <v>526</v>
      </c>
      <c r="E117" s="851"/>
      <c r="F117" s="395"/>
      <c r="G117" s="424"/>
      <c r="H117" s="599"/>
      <c r="I117" s="259">
        <v>0</v>
      </c>
      <c r="J117" s="259">
        <f t="shared" si="32"/>
        <v>0</v>
      </c>
      <c r="K117" s="158"/>
      <c r="L117" s="166">
        <f t="shared" si="25"/>
        <v>0</v>
      </c>
      <c r="M117" s="74"/>
      <c r="N117" s="1"/>
      <c r="O117" s="1"/>
      <c r="P117" s="74"/>
      <c r="Q117" s="1"/>
      <c r="R117" s="1"/>
      <c r="S117" s="1"/>
      <c r="T117" s="1"/>
      <c r="U117" s="80"/>
      <c r="V117" s="1"/>
      <c r="W117" s="633"/>
      <c r="X117" s="670"/>
      <c r="Y117" s="80"/>
      <c r="Z117" s="44"/>
      <c r="AA117" s="718"/>
    </row>
    <row r="118" spans="1:27" ht="25.5" hidden="1" customHeight="1" x14ac:dyDescent="0.25">
      <c r="B118" s="55"/>
      <c r="C118" s="2"/>
      <c r="D118" s="851" t="s">
        <v>528</v>
      </c>
      <c r="E118" s="851"/>
      <c r="F118" s="395"/>
      <c r="G118" s="424"/>
      <c r="H118" s="599"/>
      <c r="I118" s="259">
        <v>0</v>
      </c>
      <c r="J118" s="259">
        <f t="shared" si="32"/>
        <v>0</v>
      </c>
      <c r="K118" s="158"/>
      <c r="L118" s="166">
        <f t="shared" si="25"/>
        <v>0</v>
      </c>
      <c r="M118" s="74"/>
      <c r="N118" s="1"/>
      <c r="O118" s="1"/>
      <c r="P118" s="74"/>
      <c r="Q118" s="1"/>
      <c r="R118" s="1"/>
      <c r="S118" s="1"/>
      <c r="T118" s="1"/>
      <c r="U118" s="80"/>
      <c r="V118" s="1"/>
      <c r="W118" s="633"/>
      <c r="X118" s="670"/>
      <c r="Y118" s="80"/>
      <c r="Z118" s="44"/>
      <c r="AA118" s="718"/>
    </row>
    <row r="119" spans="1:27" s="41" customFormat="1" hidden="1" x14ac:dyDescent="0.25">
      <c r="A119" s="125" t="s">
        <v>231</v>
      </c>
      <c r="B119" s="106" t="s">
        <v>664</v>
      </c>
      <c r="C119" s="881" t="s">
        <v>232</v>
      </c>
      <c r="D119" s="882"/>
      <c r="E119" s="882"/>
      <c r="F119" s="396"/>
      <c r="G119" s="425"/>
      <c r="H119" s="600"/>
      <c r="I119" s="260">
        <v>0</v>
      </c>
      <c r="J119" s="260">
        <f>J120+J121+J122+J123+J124+J125+J126+J127+J128+J129</f>
        <v>0</v>
      </c>
      <c r="K119" s="159">
        <f t="shared" ref="K119:AA119" si="33">K120+K121+K122+K123+K124+K125+K126+K127+K128+K129</f>
        <v>0</v>
      </c>
      <c r="L119" s="169">
        <f t="shared" si="25"/>
        <v>0</v>
      </c>
      <c r="M119" s="108">
        <f>M120+M121+M122+M123+M124+M125+M126+M127+M128+M129</f>
        <v>0</v>
      </c>
      <c r="N119" s="109">
        <f>N120+N121+N122+N123+N124+N125+N126+N127+N128+N129</f>
        <v>0</v>
      </c>
      <c r="O119" s="109">
        <f>O120+O121+O122+O123+O124+O125+O126+O127+O128+O129</f>
        <v>0</v>
      </c>
      <c r="P119" s="108">
        <f t="shared" si="33"/>
        <v>0</v>
      </c>
      <c r="Q119" s="109">
        <f t="shared" si="33"/>
        <v>0</v>
      </c>
      <c r="R119" s="109">
        <f t="shared" si="33"/>
        <v>0</v>
      </c>
      <c r="S119" s="109">
        <f t="shared" si="33"/>
        <v>0</v>
      </c>
      <c r="T119" s="109">
        <f t="shared" si="33"/>
        <v>0</v>
      </c>
      <c r="U119" s="112">
        <f t="shared" si="33"/>
        <v>0</v>
      </c>
      <c r="V119" s="109">
        <f t="shared" si="33"/>
        <v>0</v>
      </c>
      <c r="W119" s="636">
        <f t="shared" si="33"/>
        <v>0</v>
      </c>
      <c r="X119" s="673">
        <f t="shared" si="33"/>
        <v>0</v>
      </c>
      <c r="Y119" s="112">
        <f t="shared" si="33"/>
        <v>0</v>
      </c>
      <c r="Z119" s="113">
        <f t="shared" si="33"/>
        <v>0</v>
      </c>
      <c r="AA119" s="732">
        <f t="shared" si="33"/>
        <v>0</v>
      </c>
    </row>
    <row r="120" spans="1:27" hidden="1" x14ac:dyDescent="0.25">
      <c r="B120" s="55"/>
      <c r="C120" s="2"/>
      <c r="D120" s="850" t="s">
        <v>368</v>
      </c>
      <c r="E120" s="850"/>
      <c r="F120" s="391"/>
      <c r="G120" s="418"/>
      <c r="H120" s="596"/>
      <c r="I120" s="249">
        <v>0</v>
      </c>
      <c r="J120" s="249">
        <f t="shared" ref="J120:J129" si="34">SUM(P120:AA120)</f>
        <v>0</v>
      </c>
      <c r="K120" s="148"/>
      <c r="L120" s="166">
        <f t="shared" si="25"/>
        <v>0</v>
      </c>
      <c r="M120" s="74"/>
      <c r="N120" s="1"/>
      <c r="O120" s="1"/>
      <c r="P120" s="74"/>
      <c r="Q120" s="1"/>
      <c r="R120" s="1"/>
      <c r="S120" s="1"/>
      <c r="T120" s="1"/>
      <c r="U120" s="80"/>
      <c r="V120" s="1"/>
      <c r="W120" s="633"/>
      <c r="X120" s="670"/>
      <c r="Y120" s="80"/>
      <c r="Z120" s="44"/>
      <c r="AA120" s="718"/>
    </row>
    <row r="121" spans="1:27" hidden="1" x14ac:dyDescent="0.25">
      <c r="B121" s="55"/>
      <c r="C121" s="2"/>
      <c r="D121" s="850" t="s">
        <v>515</v>
      </c>
      <c r="E121" s="850"/>
      <c r="F121" s="391"/>
      <c r="G121" s="418"/>
      <c r="H121" s="596"/>
      <c r="I121" s="249">
        <v>0</v>
      </c>
      <c r="J121" s="249">
        <f t="shared" si="34"/>
        <v>0</v>
      </c>
      <c r="K121" s="148"/>
      <c r="L121" s="166">
        <f t="shared" si="25"/>
        <v>0</v>
      </c>
      <c r="M121" s="74"/>
      <c r="N121" s="1"/>
      <c r="O121" s="1"/>
      <c r="P121" s="74"/>
      <c r="Q121" s="1"/>
      <c r="R121" s="1"/>
      <c r="S121" s="1"/>
      <c r="T121" s="1"/>
      <c r="U121" s="80"/>
      <c r="V121" s="1"/>
      <c r="W121" s="633"/>
      <c r="X121" s="670"/>
      <c r="Y121" s="80"/>
      <c r="Z121" s="44"/>
      <c r="AA121" s="718"/>
    </row>
    <row r="122" spans="1:27" hidden="1" x14ac:dyDescent="0.25">
      <c r="B122" s="55"/>
      <c r="C122" s="2"/>
      <c r="D122" s="850" t="s">
        <v>517</v>
      </c>
      <c r="E122" s="850"/>
      <c r="F122" s="391"/>
      <c r="G122" s="418"/>
      <c r="H122" s="596"/>
      <c r="I122" s="249">
        <v>0</v>
      </c>
      <c r="J122" s="249">
        <f t="shared" si="34"/>
        <v>0</v>
      </c>
      <c r="K122" s="148"/>
      <c r="L122" s="166">
        <f t="shared" si="25"/>
        <v>0</v>
      </c>
      <c r="M122" s="74"/>
      <c r="N122" s="1"/>
      <c r="O122" s="1"/>
      <c r="P122" s="74"/>
      <c r="Q122" s="1"/>
      <c r="R122" s="1"/>
      <c r="S122" s="1"/>
      <c r="T122" s="1"/>
      <c r="U122" s="80"/>
      <c r="V122" s="1"/>
      <c r="W122" s="633"/>
      <c r="X122" s="670"/>
      <c r="Y122" s="80"/>
      <c r="Z122" s="44"/>
      <c r="AA122" s="718"/>
    </row>
    <row r="123" spans="1:27" hidden="1" x14ac:dyDescent="0.25">
      <c r="B123" s="55"/>
      <c r="C123" s="2"/>
      <c r="D123" s="850" t="s">
        <v>518</v>
      </c>
      <c r="E123" s="850"/>
      <c r="F123" s="391"/>
      <c r="G123" s="418"/>
      <c r="H123" s="596"/>
      <c r="I123" s="249">
        <v>0</v>
      </c>
      <c r="J123" s="249">
        <f t="shared" si="34"/>
        <v>0</v>
      </c>
      <c r="K123" s="148"/>
      <c r="L123" s="166">
        <f t="shared" si="25"/>
        <v>0</v>
      </c>
      <c r="M123" s="74"/>
      <c r="N123" s="1"/>
      <c r="O123" s="1"/>
      <c r="P123" s="74"/>
      <c r="Q123" s="1"/>
      <c r="R123" s="1"/>
      <c r="S123" s="1"/>
      <c r="T123" s="1"/>
      <c r="U123" s="80"/>
      <c r="V123" s="1"/>
      <c r="W123" s="633"/>
      <c r="X123" s="670"/>
      <c r="Y123" s="80"/>
      <c r="Z123" s="44"/>
      <c r="AA123" s="718"/>
    </row>
    <row r="124" spans="1:27" hidden="1" x14ac:dyDescent="0.25">
      <c r="B124" s="55"/>
      <c r="C124" s="2"/>
      <c r="D124" s="850" t="s">
        <v>522</v>
      </c>
      <c r="E124" s="850"/>
      <c r="F124" s="391"/>
      <c r="G124" s="418"/>
      <c r="H124" s="596"/>
      <c r="I124" s="249">
        <v>0</v>
      </c>
      <c r="J124" s="249">
        <f t="shared" si="34"/>
        <v>0</v>
      </c>
      <c r="K124" s="148"/>
      <c r="L124" s="166">
        <f t="shared" si="25"/>
        <v>0</v>
      </c>
      <c r="M124" s="74"/>
      <c r="N124" s="1"/>
      <c r="O124" s="1"/>
      <c r="P124" s="74"/>
      <c r="Q124" s="1"/>
      <c r="R124" s="1"/>
      <c r="S124" s="1"/>
      <c r="T124" s="1"/>
      <c r="U124" s="80"/>
      <c r="V124" s="1"/>
      <c r="W124" s="633"/>
      <c r="X124" s="670"/>
      <c r="Y124" s="80"/>
      <c r="Z124" s="44"/>
      <c r="AA124" s="718"/>
    </row>
    <row r="125" spans="1:27" hidden="1" x14ac:dyDescent="0.25">
      <c r="B125" s="55"/>
      <c r="C125" s="2"/>
      <c r="D125" s="850" t="s">
        <v>520</v>
      </c>
      <c r="E125" s="850"/>
      <c r="F125" s="391"/>
      <c r="G125" s="418"/>
      <c r="H125" s="596"/>
      <c r="I125" s="249">
        <v>0</v>
      </c>
      <c r="J125" s="249">
        <f t="shared" si="34"/>
        <v>0</v>
      </c>
      <c r="K125" s="148"/>
      <c r="L125" s="166">
        <f t="shared" si="25"/>
        <v>0</v>
      </c>
      <c r="M125" s="74"/>
      <c r="N125" s="1"/>
      <c r="O125" s="1"/>
      <c r="P125" s="74"/>
      <c r="Q125" s="1"/>
      <c r="R125" s="1"/>
      <c r="S125" s="1"/>
      <c r="T125" s="1"/>
      <c r="U125" s="80"/>
      <c r="V125" s="1"/>
      <c r="W125" s="633"/>
      <c r="X125" s="670"/>
      <c r="Y125" s="80"/>
      <c r="Z125" s="44"/>
      <c r="AA125" s="718"/>
    </row>
    <row r="126" spans="1:27" ht="25.5" hidden="1" customHeight="1" x14ac:dyDescent="0.25">
      <c r="B126" s="55"/>
      <c r="C126" s="2"/>
      <c r="D126" s="851" t="s">
        <v>524</v>
      </c>
      <c r="E126" s="851"/>
      <c r="F126" s="395"/>
      <c r="G126" s="424"/>
      <c r="H126" s="599"/>
      <c r="I126" s="259">
        <v>0</v>
      </c>
      <c r="J126" s="259">
        <f t="shared" si="34"/>
        <v>0</v>
      </c>
      <c r="K126" s="158"/>
      <c r="L126" s="166">
        <f t="shared" si="25"/>
        <v>0</v>
      </c>
      <c r="M126" s="74"/>
      <c r="N126" s="1"/>
      <c r="O126" s="1"/>
      <c r="P126" s="74"/>
      <c r="Q126" s="1"/>
      <c r="R126" s="1"/>
      <c r="S126" s="1"/>
      <c r="T126" s="1"/>
      <c r="U126" s="80"/>
      <c r="V126" s="1"/>
      <c r="W126" s="633"/>
      <c r="X126" s="670"/>
      <c r="Y126" s="80"/>
      <c r="Z126" s="44"/>
      <c r="AA126" s="718"/>
    </row>
    <row r="127" spans="1:27" hidden="1" x14ac:dyDescent="0.25">
      <c r="B127" s="55"/>
      <c r="C127" s="2"/>
      <c r="D127" s="850" t="s">
        <v>525</v>
      </c>
      <c r="E127" s="850"/>
      <c r="F127" s="391"/>
      <c r="G127" s="418"/>
      <c r="H127" s="596"/>
      <c r="I127" s="249">
        <v>0</v>
      </c>
      <c r="J127" s="249">
        <f t="shared" si="34"/>
        <v>0</v>
      </c>
      <c r="K127" s="148"/>
      <c r="L127" s="166">
        <f t="shared" si="25"/>
        <v>0</v>
      </c>
      <c r="M127" s="74"/>
      <c r="N127" s="1"/>
      <c r="O127" s="1"/>
      <c r="P127" s="74"/>
      <c r="Q127" s="1"/>
      <c r="R127" s="1"/>
      <c r="S127" s="1"/>
      <c r="T127" s="1"/>
      <c r="U127" s="80"/>
      <c r="V127" s="1"/>
      <c r="W127" s="633"/>
      <c r="X127" s="670"/>
      <c r="Y127" s="80"/>
      <c r="Z127" s="44"/>
      <c r="AA127" s="718"/>
    </row>
    <row r="128" spans="1:27" ht="25.5" hidden="1" customHeight="1" x14ac:dyDescent="0.25">
      <c r="B128" s="55"/>
      <c r="C128" s="2"/>
      <c r="D128" s="851" t="s">
        <v>527</v>
      </c>
      <c r="E128" s="851"/>
      <c r="F128" s="395"/>
      <c r="G128" s="424"/>
      <c r="H128" s="599"/>
      <c r="I128" s="259">
        <v>0</v>
      </c>
      <c r="J128" s="259">
        <f t="shared" si="34"/>
        <v>0</v>
      </c>
      <c r="K128" s="158"/>
      <c r="L128" s="166">
        <f t="shared" si="25"/>
        <v>0</v>
      </c>
      <c r="M128" s="74"/>
      <c r="N128" s="1"/>
      <c r="O128" s="1"/>
      <c r="P128" s="74"/>
      <c r="Q128" s="1"/>
      <c r="R128" s="1"/>
      <c r="S128" s="1"/>
      <c r="T128" s="1"/>
      <c r="U128" s="80"/>
      <c r="V128" s="1"/>
      <c r="W128" s="633"/>
      <c r="X128" s="670"/>
      <c r="Y128" s="80"/>
      <c r="Z128" s="44"/>
      <c r="AA128" s="718"/>
    </row>
    <row r="129" spans="1:27" ht="25.5" hidden="1" customHeight="1" x14ac:dyDescent="0.25">
      <c r="B129" s="55"/>
      <c r="C129" s="2"/>
      <c r="D129" s="851" t="s">
        <v>529</v>
      </c>
      <c r="E129" s="851"/>
      <c r="F129" s="395"/>
      <c r="G129" s="424"/>
      <c r="H129" s="599"/>
      <c r="I129" s="259">
        <v>0</v>
      </c>
      <c r="J129" s="259">
        <f t="shared" si="34"/>
        <v>0</v>
      </c>
      <c r="K129" s="158"/>
      <c r="L129" s="166">
        <f t="shared" si="25"/>
        <v>0</v>
      </c>
      <c r="M129" s="74"/>
      <c r="N129" s="1"/>
      <c r="O129" s="1"/>
      <c r="P129" s="74"/>
      <c r="Q129" s="1"/>
      <c r="R129" s="1"/>
      <c r="S129" s="1"/>
      <c r="T129" s="1"/>
      <c r="U129" s="80"/>
      <c r="V129" s="1"/>
      <c r="W129" s="633"/>
      <c r="X129" s="670"/>
      <c r="Y129" s="80"/>
      <c r="Z129" s="44"/>
      <c r="AA129" s="718"/>
    </row>
    <row r="130" spans="1:27" s="41" customFormat="1" ht="27.75" hidden="1" customHeight="1" x14ac:dyDescent="0.25">
      <c r="A130" s="125" t="s">
        <v>233</v>
      </c>
      <c r="B130" s="106" t="s">
        <v>665</v>
      </c>
      <c r="C130" s="919" t="s">
        <v>809</v>
      </c>
      <c r="D130" s="920"/>
      <c r="E130" s="920"/>
      <c r="F130" s="394"/>
      <c r="G130" s="423"/>
      <c r="H130" s="598"/>
      <c r="I130" s="258">
        <v>0</v>
      </c>
      <c r="J130" s="258">
        <f>J131+J132</f>
        <v>0</v>
      </c>
      <c r="K130" s="157">
        <f t="shared" ref="K130:AA130" si="35">K131+K132</f>
        <v>0</v>
      </c>
      <c r="L130" s="169">
        <f t="shared" si="25"/>
        <v>0</v>
      </c>
      <c r="M130" s="108">
        <f>M131+M132</f>
        <v>0</v>
      </c>
      <c r="N130" s="109">
        <f>N131+N132</f>
        <v>0</v>
      </c>
      <c r="O130" s="109">
        <f>O131+O132</f>
        <v>0</v>
      </c>
      <c r="P130" s="108">
        <f t="shared" si="35"/>
        <v>0</v>
      </c>
      <c r="Q130" s="109">
        <f t="shared" si="35"/>
        <v>0</v>
      </c>
      <c r="R130" s="109">
        <f t="shared" si="35"/>
        <v>0</v>
      </c>
      <c r="S130" s="109">
        <f t="shared" si="35"/>
        <v>0</v>
      </c>
      <c r="T130" s="109">
        <f t="shared" si="35"/>
        <v>0</v>
      </c>
      <c r="U130" s="112">
        <f t="shared" si="35"/>
        <v>0</v>
      </c>
      <c r="V130" s="109">
        <f t="shared" si="35"/>
        <v>0</v>
      </c>
      <c r="W130" s="636">
        <f t="shared" si="35"/>
        <v>0</v>
      </c>
      <c r="X130" s="673">
        <f t="shared" si="35"/>
        <v>0</v>
      </c>
      <c r="Y130" s="112">
        <f t="shared" si="35"/>
        <v>0</v>
      </c>
      <c r="Z130" s="113">
        <f t="shared" si="35"/>
        <v>0</v>
      </c>
      <c r="AA130" s="732">
        <f t="shared" si="35"/>
        <v>0</v>
      </c>
    </row>
    <row r="131" spans="1:27" hidden="1" x14ac:dyDescent="0.25">
      <c r="B131" s="55"/>
      <c r="C131" s="2"/>
      <c r="D131" s="850" t="s">
        <v>531</v>
      </c>
      <c r="E131" s="850"/>
      <c r="F131" s="391"/>
      <c r="G131" s="418"/>
      <c r="H131" s="596"/>
      <c r="I131" s="249">
        <v>0</v>
      </c>
      <c r="J131" s="249">
        <f>SUM(P131:AA131)</f>
        <v>0</v>
      </c>
      <c r="K131" s="148"/>
      <c r="L131" s="166">
        <f t="shared" si="25"/>
        <v>0</v>
      </c>
      <c r="M131" s="74"/>
      <c r="N131" s="1"/>
      <c r="O131" s="1"/>
      <c r="P131" s="74"/>
      <c r="Q131" s="1"/>
      <c r="R131" s="1"/>
      <c r="S131" s="1"/>
      <c r="T131" s="1"/>
      <c r="U131" s="80"/>
      <c r="V131" s="1"/>
      <c r="W131" s="633"/>
      <c r="X131" s="670"/>
      <c r="Y131" s="80"/>
      <c r="Z131" s="44"/>
      <c r="AA131" s="718"/>
    </row>
    <row r="132" spans="1:27" ht="25.5" hidden="1" customHeight="1" x14ac:dyDescent="0.25">
      <c r="B132" s="55"/>
      <c r="C132" s="2"/>
      <c r="D132" s="851" t="s">
        <v>530</v>
      </c>
      <c r="E132" s="851"/>
      <c r="F132" s="395"/>
      <c r="G132" s="424"/>
      <c r="H132" s="599"/>
      <c r="I132" s="259">
        <v>0</v>
      </c>
      <c r="J132" s="259">
        <f>SUM(P132:AA132)</f>
        <v>0</v>
      </c>
      <c r="K132" s="158"/>
      <c r="L132" s="166">
        <f t="shared" si="25"/>
        <v>0</v>
      </c>
      <c r="M132" s="74"/>
      <c r="N132" s="1"/>
      <c r="O132" s="1"/>
      <c r="P132" s="74"/>
      <c r="Q132" s="1"/>
      <c r="R132" s="1"/>
      <c r="S132" s="1"/>
      <c r="T132" s="1"/>
      <c r="U132" s="80"/>
      <c r="V132" s="1"/>
      <c r="W132" s="633"/>
      <c r="X132" s="670"/>
      <c r="Y132" s="80"/>
      <c r="Z132" s="44"/>
      <c r="AA132" s="718"/>
    </row>
    <row r="133" spans="1:27" s="41" customFormat="1" hidden="1" x14ac:dyDescent="0.25">
      <c r="A133" s="125" t="s">
        <v>234</v>
      </c>
      <c r="B133" s="106" t="s">
        <v>667</v>
      </c>
      <c r="C133" s="919" t="s">
        <v>810</v>
      </c>
      <c r="D133" s="920"/>
      <c r="E133" s="920"/>
      <c r="F133" s="394"/>
      <c r="G133" s="423"/>
      <c r="H133" s="598"/>
      <c r="I133" s="258">
        <v>0</v>
      </c>
      <c r="J133" s="258">
        <f>J134+J135+J136+J137+J138+J139+J140+J141+J142+J143+J144</f>
        <v>0</v>
      </c>
      <c r="K133" s="157">
        <f t="shared" ref="K133:AA133" si="36">K134+K135+K136+K137+K138+K139+K140+K141+K142+K143+K144</f>
        <v>0</v>
      </c>
      <c r="L133" s="169">
        <f t="shared" si="25"/>
        <v>0</v>
      </c>
      <c r="M133" s="108">
        <f>M134+M135+M136+M137+M138+M139+M140+M141+M142+M143+M144</f>
        <v>0</v>
      </c>
      <c r="N133" s="109">
        <f>N134+N135+N136+N137+N138+N139+N140+N141+N142+N143+N144</f>
        <v>0</v>
      </c>
      <c r="O133" s="109">
        <f>O134+O135+O136+O137+O138+O139+O140+O141+O142+O143+O144</f>
        <v>0</v>
      </c>
      <c r="P133" s="108">
        <f t="shared" si="36"/>
        <v>0</v>
      </c>
      <c r="Q133" s="109">
        <f t="shared" si="36"/>
        <v>0</v>
      </c>
      <c r="R133" s="109">
        <f t="shared" si="36"/>
        <v>0</v>
      </c>
      <c r="S133" s="109">
        <f t="shared" si="36"/>
        <v>0</v>
      </c>
      <c r="T133" s="109">
        <f t="shared" si="36"/>
        <v>0</v>
      </c>
      <c r="U133" s="112">
        <f t="shared" si="36"/>
        <v>0</v>
      </c>
      <c r="V133" s="109">
        <f t="shared" si="36"/>
        <v>0</v>
      </c>
      <c r="W133" s="636">
        <f t="shared" si="36"/>
        <v>0</v>
      </c>
      <c r="X133" s="673">
        <f t="shared" si="36"/>
        <v>0</v>
      </c>
      <c r="Y133" s="112">
        <f t="shared" si="36"/>
        <v>0</v>
      </c>
      <c r="Z133" s="113">
        <f t="shared" si="36"/>
        <v>0</v>
      </c>
      <c r="AA133" s="732">
        <f t="shared" si="36"/>
        <v>0</v>
      </c>
    </row>
    <row r="134" spans="1:27" hidden="1" x14ac:dyDescent="0.25">
      <c r="B134" s="55"/>
      <c r="C134" s="2"/>
      <c r="D134" s="850" t="s">
        <v>354</v>
      </c>
      <c r="E134" s="850"/>
      <c r="F134" s="391"/>
      <c r="G134" s="418"/>
      <c r="H134" s="596"/>
      <c r="I134" s="249">
        <v>0</v>
      </c>
      <c r="J134" s="249">
        <f t="shared" ref="J134:J147" si="37">SUM(P134:AA134)</f>
        <v>0</v>
      </c>
      <c r="K134" s="148"/>
      <c r="L134" s="166">
        <f t="shared" si="25"/>
        <v>0</v>
      </c>
      <c r="M134" s="74"/>
      <c r="N134" s="1"/>
      <c r="O134" s="1"/>
      <c r="P134" s="74"/>
      <c r="Q134" s="1"/>
      <c r="R134" s="1"/>
      <c r="S134" s="1"/>
      <c r="T134" s="1"/>
      <c r="U134" s="80"/>
      <c r="V134" s="1"/>
      <c r="W134" s="633"/>
      <c r="X134" s="670"/>
      <c r="Y134" s="80"/>
      <c r="Z134" s="44"/>
      <c r="AA134" s="718"/>
    </row>
    <row r="135" spans="1:27" hidden="1" x14ac:dyDescent="0.25">
      <c r="B135" s="55"/>
      <c r="C135" s="2"/>
      <c r="D135" s="850" t="s">
        <v>357</v>
      </c>
      <c r="E135" s="850"/>
      <c r="F135" s="391"/>
      <c r="G135" s="418"/>
      <c r="H135" s="596"/>
      <c r="I135" s="249">
        <v>0</v>
      </c>
      <c r="J135" s="249">
        <f t="shared" si="37"/>
        <v>0</v>
      </c>
      <c r="K135" s="148"/>
      <c r="L135" s="166">
        <f t="shared" si="25"/>
        <v>0</v>
      </c>
      <c r="M135" s="74"/>
      <c r="N135" s="1"/>
      <c r="O135" s="1"/>
      <c r="P135" s="74"/>
      <c r="Q135" s="1"/>
      <c r="R135" s="1"/>
      <c r="S135" s="1"/>
      <c r="T135" s="1"/>
      <c r="U135" s="80"/>
      <c r="V135" s="1"/>
      <c r="W135" s="633"/>
      <c r="X135" s="670"/>
      <c r="Y135" s="80"/>
      <c r="Z135" s="44"/>
      <c r="AA135" s="718"/>
    </row>
    <row r="136" spans="1:27" hidden="1" x14ac:dyDescent="0.25">
      <c r="B136" s="55"/>
      <c r="C136" s="2"/>
      <c r="D136" s="850" t="s">
        <v>358</v>
      </c>
      <c r="E136" s="850"/>
      <c r="F136" s="391"/>
      <c r="G136" s="418"/>
      <c r="H136" s="596"/>
      <c r="I136" s="249">
        <v>0</v>
      </c>
      <c r="J136" s="249">
        <f t="shared" si="37"/>
        <v>0</v>
      </c>
      <c r="K136" s="148"/>
      <c r="L136" s="166">
        <f t="shared" si="25"/>
        <v>0</v>
      </c>
      <c r="M136" s="74"/>
      <c r="N136" s="1"/>
      <c r="O136" s="1"/>
      <c r="P136" s="74"/>
      <c r="Q136" s="1"/>
      <c r="R136" s="1"/>
      <c r="S136" s="1"/>
      <c r="T136" s="1"/>
      <c r="U136" s="80"/>
      <c r="V136" s="1"/>
      <c r="W136" s="633"/>
      <c r="X136" s="670"/>
      <c r="Y136" s="80"/>
      <c r="Z136" s="44"/>
      <c r="AA136" s="718"/>
    </row>
    <row r="137" spans="1:27" hidden="1" x14ac:dyDescent="0.25">
      <c r="B137" s="55"/>
      <c r="C137" s="2"/>
      <c r="D137" s="850" t="s">
        <v>355</v>
      </c>
      <c r="E137" s="850"/>
      <c r="F137" s="391"/>
      <c r="G137" s="418"/>
      <c r="H137" s="596"/>
      <c r="I137" s="249">
        <v>0</v>
      </c>
      <c r="J137" s="249">
        <f t="shared" si="37"/>
        <v>0</v>
      </c>
      <c r="K137" s="148"/>
      <c r="L137" s="166">
        <f t="shared" si="25"/>
        <v>0</v>
      </c>
      <c r="M137" s="74"/>
      <c r="N137" s="1"/>
      <c r="O137" s="1"/>
      <c r="P137" s="74"/>
      <c r="Q137" s="1"/>
      <c r="R137" s="1"/>
      <c r="S137" s="1"/>
      <c r="T137" s="1"/>
      <c r="U137" s="80"/>
      <c r="V137" s="1"/>
      <c r="W137" s="633"/>
      <c r="X137" s="670"/>
      <c r="Y137" s="80"/>
      <c r="Z137" s="44"/>
      <c r="AA137" s="718"/>
    </row>
    <row r="138" spans="1:27" hidden="1" x14ac:dyDescent="0.25">
      <c r="B138" s="55"/>
      <c r="C138" s="2"/>
      <c r="D138" s="850" t="s">
        <v>811</v>
      </c>
      <c r="E138" s="850"/>
      <c r="F138" s="391"/>
      <c r="G138" s="418"/>
      <c r="H138" s="596"/>
      <c r="I138" s="249">
        <v>0</v>
      </c>
      <c r="J138" s="249">
        <f t="shared" si="37"/>
        <v>0</v>
      </c>
      <c r="K138" s="148"/>
      <c r="L138" s="166">
        <f t="shared" si="25"/>
        <v>0</v>
      </c>
      <c r="M138" s="74"/>
      <c r="N138" s="1"/>
      <c r="O138" s="1"/>
      <c r="P138" s="74"/>
      <c r="Q138" s="1"/>
      <c r="R138" s="1"/>
      <c r="S138" s="1"/>
      <c r="T138" s="1"/>
      <c r="U138" s="80"/>
      <c r="V138" s="1"/>
      <c r="W138" s="633"/>
      <c r="X138" s="670"/>
      <c r="Y138" s="80"/>
      <c r="Z138" s="44"/>
      <c r="AA138" s="718"/>
    </row>
    <row r="139" spans="1:27" ht="25.5" hidden="1" customHeight="1" x14ac:dyDescent="0.25">
      <c r="B139" s="55"/>
      <c r="C139" s="2"/>
      <c r="D139" s="851" t="s">
        <v>532</v>
      </c>
      <c r="E139" s="851"/>
      <c r="F139" s="395"/>
      <c r="G139" s="424"/>
      <c r="H139" s="599"/>
      <c r="I139" s="259">
        <v>0</v>
      </c>
      <c r="J139" s="259">
        <f t="shared" si="37"/>
        <v>0</v>
      </c>
      <c r="K139" s="158"/>
      <c r="L139" s="166">
        <f t="shared" si="25"/>
        <v>0</v>
      </c>
      <c r="M139" s="74"/>
      <c r="N139" s="1"/>
      <c r="O139" s="1"/>
      <c r="P139" s="74"/>
      <c r="Q139" s="1"/>
      <c r="R139" s="1"/>
      <c r="S139" s="1"/>
      <c r="T139" s="1"/>
      <c r="U139" s="80"/>
      <c r="V139" s="1"/>
      <c r="W139" s="633"/>
      <c r="X139" s="670"/>
      <c r="Y139" s="80"/>
      <c r="Z139" s="44"/>
      <c r="AA139" s="718"/>
    </row>
    <row r="140" spans="1:27" ht="25.5" hidden="1" customHeight="1" x14ac:dyDescent="0.25">
      <c r="B140" s="55"/>
      <c r="C140" s="2"/>
      <c r="D140" s="851" t="s">
        <v>533</v>
      </c>
      <c r="E140" s="851"/>
      <c r="F140" s="395"/>
      <c r="G140" s="424"/>
      <c r="H140" s="599"/>
      <c r="I140" s="259">
        <v>0</v>
      </c>
      <c r="J140" s="259">
        <f t="shared" si="37"/>
        <v>0</v>
      </c>
      <c r="K140" s="158"/>
      <c r="L140" s="166">
        <f t="shared" si="25"/>
        <v>0</v>
      </c>
      <c r="M140" s="74"/>
      <c r="N140" s="1"/>
      <c r="O140" s="1"/>
      <c r="P140" s="74"/>
      <c r="Q140" s="1"/>
      <c r="R140" s="1"/>
      <c r="S140" s="1"/>
      <c r="T140" s="1"/>
      <c r="U140" s="80"/>
      <c r="V140" s="1"/>
      <c r="W140" s="633"/>
      <c r="X140" s="670"/>
      <c r="Y140" s="80"/>
      <c r="Z140" s="44"/>
      <c r="AA140" s="718"/>
    </row>
    <row r="141" spans="1:27" hidden="1" x14ac:dyDescent="0.25">
      <c r="B141" s="55"/>
      <c r="C141" s="2"/>
      <c r="D141" s="850" t="s">
        <v>364</v>
      </c>
      <c r="E141" s="850"/>
      <c r="F141" s="391"/>
      <c r="G141" s="418"/>
      <c r="H141" s="596"/>
      <c r="I141" s="249">
        <v>0</v>
      </c>
      <c r="J141" s="249">
        <f t="shared" si="37"/>
        <v>0</v>
      </c>
      <c r="K141" s="148"/>
      <c r="L141" s="166">
        <f t="shared" si="25"/>
        <v>0</v>
      </c>
      <c r="M141" s="74"/>
      <c r="N141" s="1"/>
      <c r="O141" s="1"/>
      <c r="P141" s="74"/>
      <c r="Q141" s="1"/>
      <c r="R141" s="1"/>
      <c r="S141" s="1"/>
      <c r="T141" s="1"/>
      <c r="U141" s="80"/>
      <c r="V141" s="1"/>
      <c r="W141" s="633"/>
      <c r="X141" s="670"/>
      <c r="Y141" s="80"/>
      <c r="Z141" s="44"/>
      <c r="AA141" s="718"/>
    </row>
    <row r="142" spans="1:27" hidden="1" x14ac:dyDescent="0.25">
      <c r="B142" s="55"/>
      <c r="C142" s="2"/>
      <c r="D142" s="850" t="s">
        <v>356</v>
      </c>
      <c r="E142" s="850"/>
      <c r="F142" s="391"/>
      <c r="G142" s="418"/>
      <c r="H142" s="596"/>
      <c r="I142" s="249">
        <v>0</v>
      </c>
      <c r="J142" s="249">
        <f t="shared" si="37"/>
        <v>0</v>
      </c>
      <c r="K142" s="148"/>
      <c r="L142" s="166">
        <f t="shared" si="25"/>
        <v>0</v>
      </c>
      <c r="M142" s="74"/>
      <c r="N142" s="1"/>
      <c r="O142" s="1"/>
      <c r="P142" s="74"/>
      <c r="Q142" s="1"/>
      <c r="R142" s="1"/>
      <c r="S142" s="1"/>
      <c r="T142" s="1"/>
      <c r="U142" s="80"/>
      <c r="V142" s="1"/>
      <c r="W142" s="633"/>
      <c r="X142" s="670"/>
      <c r="Y142" s="80"/>
      <c r="Z142" s="44"/>
      <c r="AA142" s="718"/>
    </row>
    <row r="143" spans="1:27" ht="25.5" hidden="1" customHeight="1" x14ac:dyDescent="0.25">
      <c r="B143" s="55"/>
      <c r="C143" s="2"/>
      <c r="D143" s="851" t="s">
        <v>534</v>
      </c>
      <c r="E143" s="851"/>
      <c r="F143" s="395"/>
      <c r="G143" s="424"/>
      <c r="H143" s="599"/>
      <c r="I143" s="259">
        <v>0</v>
      </c>
      <c r="J143" s="259">
        <f t="shared" si="37"/>
        <v>0</v>
      </c>
      <c r="K143" s="158"/>
      <c r="L143" s="166">
        <f t="shared" si="25"/>
        <v>0</v>
      </c>
      <c r="M143" s="74"/>
      <c r="N143" s="1"/>
      <c r="O143" s="1"/>
      <c r="P143" s="74"/>
      <c r="Q143" s="1"/>
      <c r="R143" s="1"/>
      <c r="S143" s="1"/>
      <c r="T143" s="1"/>
      <c r="U143" s="80"/>
      <c r="V143" s="1"/>
      <c r="W143" s="633"/>
      <c r="X143" s="670"/>
      <c r="Y143" s="80"/>
      <c r="Z143" s="44"/>
      <c r="AA143" s="718"/>
    </row>
    <row r="144" spans="1:27" hidden="1" x14ac:dyDescent="0.25">
      <c r="B144" s="55"/>
      <c r="C144" s="2"/>
      <c r="D144" s="850" t="s">
        <v>535</v>
      </c>
      <c r="E144" s="850"/>
      <c r="F144" s="391"/>
      <c r="G144" s="418"/>
      <c r="H144" s="596"/>
      <c r="I144" s="249">
        <v>0</v>
      </c>
      <c r="J144" s="249">
        <f t="shared" si="37"/>
        <v>0</v>
      </c>
      <c r="K144" s="148"/>
      <c r="L144" s="166">
        <f t="shared" si="25"/>
        <v>0</v>
      </c>
      <c r="M144" s="74"/>
      <c r="N144" s="1"/>
      <c r="O144" s="1"/>
      <c r="P144" s="74"/>
      <c r="Q144" s="1"/>
      <c r="R144" s="1"/>
      <c r="S144" s="1"/>
      <c r="T144" s="1"/>
      <c r="U144" s="80"/>
      <c r="V144" s="1"/>
      <c r="W144" s="633"/>
      <c r="X144" s="670"/>
      <c r="Y144" s="80"/>
      <c r="Z144" s="44"/>
      <c r="AA144" s="718"/>
    </row>
    <row r="145" spans="1:27" s="41" customFormat="1" hidden="1" x14ac:dyDescent="0.25">
      <c r="A145" s="125" t="s">
        <v>235</v>
      </c>
      <c r="B145" s="106" t="s">
        <v>666</v>
      </c>
      <c r="C145" s="881" t="s">
        <v>236</v>
      </c>
      <c r="D145" s="882"/>
      <c r="E145" s="882"/>
      <c r="F145" s="396"/>
      <c r="G145" s="425"/>
      <c r="H145" s="600"/>
      <c r="I145" s="260">
        <v>0</v>
      </c>
      <c r="J145" s="260">
        <f t="shared" si="37"/>
        <v>0</v>
      </c>
      <c r="K145" s="159"/>
      <c r="L145" s="169">
        <f t="shared" si="25"/>
        <v>0</v>
      </c>
      <c r="M145" s="108"/>
      <c r="N145" s="109"/>
      <c r="O145" s="109"/>
      <c r="P145" s="108"/>
      <c r="Q145" s="109"/>
      <c r="R145" s="109"/>
      <c r="S145" s="109"/>
      <c r="T145" s="109"/>
      <c r="U145" s="112"/>
      <c r="V145" s="109"/>
      <c r="W145" s="636"/>
      <c r="X145" s="673"/>
      <c r="Y145" s="112"/>
      <c r="Z145" s="113"/>
      <c r="AA145" s="732"/>
    </row>
    <row r="146" spans="1:27" s="41" customFormat="1" hidden="1" x14ac:dyDescent="0.25">
      <c r="A146" s="125" t="s">
        <v>237</v>
      </c>
      <c r="B146" s="106" t="s">
        <v>668</v>
      </c>
      <c r="C146" s="881" t="s">
        <v>238</v>
      </c>
      <c r="D146" s="882"/>
      <c r="E146" s="882"/>
      <c r="F146" s="396"/>
      <c r="G146" s="425"/>
      <c r="H146" s="600"/>
      <c r="I146" s="260">
        <v>0</v>
      </c>
      <c r="J146" s="260">
        <f t="shared" si="37"/>
        <v>0</v>
      </c>
      <c r="K146" s="159"/>
      <c r="L146" s="169">
        <f t="shared" si="25"/>
        <v>0</v>
      </c>
      <c r="M146" s="108"/>
      <c r="N146" s="109"/>
      <c r="O146" s="109"/>
      <c r="P146" s="108"/>
      <c r="Q146" s="109"/>
      <c r="R146" s="109"/>
      <c r="S146" s="109"/>
      <c r="T146" s="109"/>
      <c r="U146" s="112"/>
      <c r="V146" s="109"/>
      <c r="W146" s="636"/>
      <c r="X146" s="673"/>
      <c r="Y146" s="112"/>
      <c r="Z146" s="113"/>
      <c r="AA146" s="732"/>
    </row>
    <row r="147" spans="1:27" s="41" customFormat="1" hidden="1" x14ac:dyDescent="0.25">
      <c r="A147" s="125" t="s">
        <v>239</v>
      </c>
      <c r="B147" s="106" t="s">
        <v>669</v>
      </c>
      <c r="C147" s="881" t="s">
        <v>240</v>
      </c>
      <c r="D147" s="882"/>
      <c r="E147" s="882"/>
      <c r="F147" s="396"/>
      <c r="G147" s="425"/>
      <c r="H147" s="600"/>
      <c r="I147" s="260">
        <v>0</v>
      </c>
      <c r="J147" s="260">
        <f t="shared" si="37"/>
        <v>0</v>
      </c>
      <c r="K147" s="159"/>
      <c r="L147" s="169">
        <f t="shared" ref="L147:L210" si="38">SUM(J147:K147)</f>
        <v>0</v>
      </c>
      <c r="M147" s="108"/>
      <c r="N147" s="109"/>
      <c r="O147" s="109"/>
      <c r="P147" s="108"/>
      <c r="Q147" s="109"/>
      <c r="R147" s="109"/>
      <c r="S147" s="109"/>
      <c r="T147" s="109"/>
      <c r="U147" s="112"/>
      <c r="V147" s="109"/>
      <c r="W147" s="636"/>
      <c r="X147" s="673"/>
      <c r="Y147" s="112"/>
      <c r="Z147" s="113"/>
      <c r="AA147" s="732"/>
    </row>
    <row r="148" spans="1:27" s="41" customFormat="1" hidden="1" x14ac:dyDescent="0.25">
      <c r="A148" s="125" t="s">
        <v>241</v>
      </c>
      <c r="B148" s="106" t="s">
        <v>670</v>
      </c>
      <c r="C148" s="881" t="s">
        <v>242</v>
      </c>
      <c r="D148" s="882"/>
      <c r="E148" s="882"/>
      <c r="F148" s="396"/>
      <c r="G148" s="425"/>
      <c r="H148" s="600"/>
      <c r="I148" s="260">
        <v>0</v>
      </c>
      <c r="J148" s="260">
        <f>J149+J150+J151+J152+J153+J154+J155+J156+J157+J158</f>
        <v>0</v>
      </c>
      <c r="K148" s="159">
        <f t="shared" ref="K148:AA148" si="39">K149+K150+K151+K152+K153+K154+K155+K156+K157+K158</f>
        <v>0</v>
      </c>
      <c r="L148" s="169">
        <f t="shared" si="38"/>
        <v>0</v>
      </c>
      <c r="M148" s="108">
        <f>M149+M150+M151+M152+M153+M154+M155+M156+M157+M158</f>
        <v>0</v>
      </c>
      <c r="N148" s="109">
        <f>N149+N150+N151+N152+N153+N154+N155+N156+N157+N158</f>
        <v>0</v>
      </c>
      <c r="O148" s="109">
        <f>O149+O150+O151+O152+O153+O154+O155+O156+O157+O158</f>
        <v>0</v>
      </c>
      <c r="P148" s="108">
        <f t="shared" si="39"/>
        <v>0</v>
      </c>
      <c r="Q148" s="109">
        <f t="shared" si="39"/>
        <v>0</v>
      </c>
      <c r="R148" s="109">
        <f t="shared" si="39"/>
        <v>0</v>
      </c>
      <c r="S148" s="109">
        <f t="shared" si="39"/>
        <v>0</v>
      </c>
      <c r="T148" s="109">
        <f t="shared" si="39"/>
        <v>0</v>
      </c>
      <c r="U148" s="112">
        <f t="shared" si="39"/>
        <v>0</v>
      </c>
      <c r="V148" s="109">
        <f t="shared" si="39"/>
        <v>0</v>
      </c>
      <c r="W148" s="636">
        <f t="shared" si="39"/>
        <v>0</v>
      </c>
      <c r="X148" s="673">
        <f t="shared" si="39"/>
        <v>0</v>
      </c>
      <c r="Y148" s="112">
        <f t="shared" si="39"/>
        <v>0</v>
      </c>
      <c r="Z148" s="113">
        <f t="shared" si="39"/>
        <v>0</v>
      </c>
      <c r="AA148" s="732">
        <f t="shared" si="39"/>
        <v>0</v>
      </c>
    </row>
    <row r="149" spans="1:27" hidden="1" x14ac:dyDescent="0.25">
      <c r="B149" s="55"/>
      <c r="C149" s="2"/>
      <c r="D149" s="850" t="s">
        <v>359</v>
      </c>
      <c r="E149" s="850"/>
      <c r="F149" s="391"/>
      <c r="G149" s="418"/>
      <c r="H149" s="596"/>
      <c r="I149" s="249">
        <v>0</v>
      </c>
      <c r="J149" s="249">
        <f t="shared" ref="J149:J159" si="40">SUM(P149:AA149)</f>
        <v>0</v>
      </c>
      <c r="K149" s="148"/>
      <c r="L149" s="166">
        <f t="shared" si="38"/>
        <v>0</v>
      </c>
      <c r="M149" s="74"/>
      <c r="N149" s="1"/>
      <c r="O149" s="1"/>
      <c r="P149" s="74"/>
      <c r="Q149" s="1"/>
      <c r="R149" s="1"/>
      <c r="S149" s="1"/>
      <c r="T149" s="1"/>
      <c r="U149" s="80"/>
      <c r="V149" s="1"/>
      <c r="W149" s="633"/>
      <c r="X149" s="670"/>
      <c r="Y149" s="80"/>
      <c r="Z149" s="44"/>
      <c r="AA149" s="718"/>
    </row>
    <row r="150" spans="1:27" hidden="1" x14ac:dyDescent="0.25">
      <c r="B150" s="55"/>
      <c r="C150" s="2"/>
      <c r="D150" s="850" t="s">
        <v>360</v>
      </c>
      <c r="E150" s="850"/>
      <c r="F150" s="391"/>
      <c r="G150" s="418"/>
      <c r="H150" s="596"/>
      <c r="I150" s="249">
        <v>0</v>
      </c>
      <c r="J150" s="249">
        <f t="shared" si="40"/>
        <v>0</v>
      </c>
      <c r="K150" s="148"/>
      <c r="L150" s="166">
        <f t="shared" si="38"/>
        <v>0</v>
      </c>
      <c r="M150" s="74"/>
      <c r="N150" s="1"/>
      <c r="O150" s="1"/>
      <c r="P150" s="74"/>
      <c r="Q150" s="1"/>
      <c r="R150" s="1"/>
      <c r="S150" s="1"/>
      <c r="T150" s="1"/>
      <c r="U150" s="80"/>
      <c r="V150" s="1"/>
      <c r="W150" s="633"/>
      <c r="X150" s="670"/>
      <c r="Y150" s="80"/>
      <c r="Z150" s="44"/>
      <c r="AA150" s="718"/>
    </row>
    <row r="151" spans="1:27" hidden="1" x14ac:dyDescent="0.25">
      <c r="B151" s="55"/>
      <c r="C151" s="2"/>
      <c r="D151" s="850" t="s">
        <v>361</v>
      </c>
      <c r="E151" s="850"/>
      <c r="F151" s="391"/>
      <c r="G151" s="418"/>
      <c r="H151" s="596"/>
      <c r="I151" s="249">
        <v>0</v>
      </c>
      <c r="J151" s="249">
        <f t="shared" si="40"/>
        <v>0</v>
      </c>
      <c r="K151" s="148"/>
      <c r="L151" s="166">
        <f t="shared" si="38"/>
        <v>0</v>
      </c>
      <c r="M151" s="74"/>
      <c r="N151" s="1"/>
      <c r="O151" s="1"/>
      <c r="P151" s="74"/>
      <c r="Q151" s="1"/>
      <c r="R151" s="1"/>
      <c r="S151" s="1"/>
      <c r="T151" s="1"/>
      <c r="U151" s="80"/>
      <c r="V151" s="1"/>
      <c r="W151" s="633"/>
      <c r="X151" s="670"/>
      <c r="Y151" s="80"/>
      <c r="Z151" s="44"/>
      <c r="AA151" s="718"/>
    </row>
    <row r="152" spans="1:27" hidden="1" x14ac:dyDescent="0.25">
      <c r="B152" s="55"/>
      <c r="C152" s="2"/>
      <c r="D152" s="850" t="s">
        <v>362</v>
      </c>
      <c r="E152" s="850"/>
      <c r="F152" s="391"/>
      <c r="G152" s="418"/>
      <c r="H152" s="596"/>
      <c r="I152" s="249">
        <v>0</v>
      </c>
      <c r="J152" s="249">
        <f t="shared" si="40"/>
        <v>0</v>
      </c>
      <c r="K152" s="148"/>
      <c r="L152" s="166">
        <f t="shared" si="38"/>
        <v>0</v>
      </c>
      <c r="M152" s="74"/>
      <c r="N152" s="1"/>
      <c r="O152" s="1"/>
      <c r="P152" s="74"/>
      <c r="Q152" s="1"/>
      <c r="R152" s="1"/>
      <c r="S152" s="1"/>
      <c r="T152" s="1"/>
      <c r="U152" s="80"/>
      <c r="V152" s="1"/>
      <c r="W152" s="633"/>
      <c r="X152" s="670"/>
      <c r="Y152" s="80"/>
      <c r="Z152" s="44"/>
      <c r="AA152" s="718"/>
    </row>
    <row r="153" spans="1:27" hidden="1" x14ac:dyDescent="0.25">
      <c r="B153" s="55"/>
      <c r="C153" s="2"/>
      <c r="D153" s="850" t="s">
        <v>363</v>
      </c>
      <c r="E153" s="850"/>
      <c r="F153" s="391"/>
      <c r="G153" s="418"/>
      <c r="H153" s="596"/>
      <c r="I153" s="249">
        <v>0</v>
      </c>
      <c r="J153" s="249">
        <f t="shared" si="40"/>
        <v>0</v>
      </c>
      <c r="K153" s="148"/>
      <c r="L153" s="166">
        <f t="shared" si="38"/>
        <v>0</v>
      </c>
      <c r="M153" s="74"/>
      <c r="N153" s="1"/>
      <c r="O153" s="1"/>
      <c r="P153" s="74"/>
      <c r="Q153" s="1"/>
      <c r="R153" s="1"/>
      <c r="S153" s="1"/>
      <c r="T153" s="1"/>
      <c r="U153" s="80"/>
      <c r="V153" s="1"/>
      <c r="W153" s="633"/>
      <c r="X153" s="670"/>
      <c r="Y153" s="80"/>
      <c r="Z153" s="44"/>
      <c r="AA153" s="718"/>
    </row>
    <row r="154" spans="1:27" ht="25.5" hidden="1" customHeight="1" x14ac:dyDescent="0.25">
      <c r="B154" s="55"/>
      <c r="C154" s="2"/>
      <c r="D154" s="851" t="s">
        <v>536</v>
      </c>
      <c r="E154" s="851"/>
      <c r="F154" s="395"/>
      <c r="G154" s="424"/>
      <c r="H154" s="599"/>
      <c r="I154" s="259">
        <v>0</v>
      </c>
      <c r="J154" s="259">
        <f t="shared" si="40"/>
        <v>0</v>
      </c>
      <c r="K154" s="158"/>
      <c r="L154" s="166">
        <f t="shared" si="38"/>
        <v>0</v>
      </c>
      <c r="M154" s="74"/>
      <c r="N154" s="1"/>
      <c r="O154" s="1"/>
      <c r="P154" s="74"/>
      <c r="Q154" s="1"/>
      <c r="R154" s="1"/>
      <c r="S154" s="1"/>
      <c r="T154" s="1"/>
      <c r="U154" s="80"/>
      <c r="V154" s="1"/>
      <c r="W154" s="633"/>
      <c r="X154" s="670"/>
      <c r="Y154" s="80"/>
      <c r="Z154" s="44"/>
      <c r="AA154" s="718"/>
    </row>
    <row r="155" spans="1:27" ht="25.5" hidden="1" customHeight="1" x14ac:dyDescent="0.25">
      <c r="B155" s="55"/>
      <c r="C155" s="2"/>
      <c r="D155" s="851" t="s">
        <v>539</v>
      </c>
      <c r="E155" s="851"/>
      <c r="F155" s="395"/>
      <c r="G155" s="424"/>
      <c r="H155" s="599"/>
      <c r="I155" s="259">
        <v>0</v>
      </c>
      <c r="J155" s="259">
        <f t="shared" si="40"/>
        <v>0</v>
      </c>
      <c r="K155" s="158"/>
      <c r="L155" s="166">
        <f t="shared" si="38"/>
        <v>0</v>
      </c>
      <c r="M155" s="74"/>
      <c r="N155" s="1"/>
      <c r="O155" s="1"/>
      <c r="P155" s="74"/>
      <c r="Q155" s="1"/>
      <c r="R155" s="1"/>
      <c r="S155" s="1"/>
      <c r="T155" s="1"/>
      <c r="U155" s="80"/>
      <c r="V155" s="1"/>
      <c r="W155" s="633"/>
      <c r="X155" s="670"/>
      <c r="Y155" s="80"/>
      <c r="Z155" s="44"/>
      <c r="AA155" s="718"/>
    </row>
    <row r="156" spans="1:27" hidden="1" x14ac:dyDescent="0.25">
      <c r="B156" s="55"/>
      <c r="C156" s="2"/>
      <c r="D156" s="850" t="s">
        <v>365</v>
      </c>
      <c r="E156" s="850"/>
      <c r="F156" s="391"/>
      <c r="G156" s="418"/>
      <c r="H156" s="596"/>
      <c r="I156" s="249">
        <v>0</v>
      </c>
      <c r="J156" s="249">
        <f t="shared" si="40"/>
        <v>0</v>
      </c>
      <c r="K156" s="148"/>
      <c r="L156" s="166">
        <f t="shared" si="38"/>
        <v>0</v>
      </c>
      <c r="M156" s="74"/>
      <c r="N156" s="1"/>
      <c r="O156" s="1"/>
      <c r="P156" s="74"/>
      <c r="Q156" s="1"/>
      <c r="R156" s="1"/>
      <c r="S156" s="1"/>
      <c r="T156" s="1"/>
      <c r="U156" s="80"/>
      <c r="V156" s="1"/>
      <c r="W156" s="633"/>
      <c r="X156" s="670"/>
      <c r="Y156" s="80"/>
      <c r="Z156" s="44"/>
      <c r="AA156" s="718"/>
    </row>
    <row r="157" spans="1:27" ht="25.5" hidden="1" customHeight="1" x14ac:dyDescent="0.25">
      <c r="B157" s="55"/>
      <c r="C157" s="2"/>
      <c r="D157" s="851" t="s">
        <v>542</v>
      </c>
      <c r="E157" s="851"/>
      <c r="F157" s="395"/>
      <c r="G157" s="424"/>
      <c r="H157" s="599"/>
      <c r="I157" s="259">
        <v>0</v>
      </c>
      <c r="J157" s="259">
        <f t="shared" si="40"/>
        <v>0</v>
      </c>
      <c r="K157" s="158"/>
      <c r="L157" s="166">
        <f t="shared" si="38"/>
        <v>0</v>
      </c>
      <c r="M157" s="74"/>
      <c r="N157" s="1"/>
      <c r="O157" s="1"/>
      <c r="P157" s="74"/>
      <c r="Q157" s="1"/>
      <c r="R157" s="1"/>
      <c r="S157" s="1"/>
      <c r="T157" s="1"/>
      <c r="U157" s="80"/>
      <c r="V157" s="1"/>
      <c r="W157" s="633"/>
      <c r="X157" s="670"/>
      <c r="Y157" s="80"/>
      <c r="Z157" s="44"/>
      <c r="AA157" s="718"/>
    </row>
    <row r="158" spans="1:27" hidden="1" x14ac:dyDescent="0.25">
      <c r="B158" s="55"/>
      <c r="C158" s="2"/>
      <c r="D158" s="850" t="s">
        <v>543</v>
      </c>
      <c r="E158" s="850"/>
      <c r="F158" s="391"/>
      <c r="G158" s="418"/>
      <c r="H158" s="596"/>
      <c r="I158" s="249">
        <v>0</v>
      </c>
      <c r="J158" s="249">
        <f t="shared" si="40"/>
        <v>0</v>
      </c>
      <c r="K158" s="148"/>
      <c r="L158" s="166">
        <f t="shared" si="38"/>
        <v>0</v>
      </c>
      <c r="M158" s="74"/>
      <c r="N158" s="1"/>
      <c r="O158" s="1"/>
      <c r="P158" s="74"/>
      <c r="Q158" s="1"/>
      <c r="R158" s="1"/>
      <c r="S158" s="1"/>
      <c r="T158" s="1"/>
      <c r="U158" s="80"/>
      <c r="V158" s="1"/>
      <c r="W158" s="633"/>
      <c r="X158" s="670"/>
      <c r="Y158" s="80"/>
      <c r="Z158" s="44"/>
      <c r="AA158" s="718"/>
    </row>
    <row r="159" spans="1:27" s="41" customFormat="1" ht="15.75" hidden="1" thickBot="1" x14ac:dyDescent="0.3">
      <c r="A159" s="125" t="s">
        <v>243</v>
      </c>
      <c r="B159" s="134" t="s">
        <v>671</v>
      </c>
      <c r="C159" s="917" t="s">
        <v>244</v>
      </c>
      <c r="D159" s="918"/>
      <c r="E159" s="918"/>
      <c r="F159" s="408"/>
      <c r="G159" s="426"/>
      <c r="H159" s="601"/>
      <c r="I159" s="261">
        <v>0</v>
      </c>
      <c r="J159" s="261">
        <f t="shared" si="40"/>
        <v>0</v>
      </c>
      <c r="K159" s="160"/>
      <c r="L159" s="169">
        <f t="shared" si="38"/>
        <v>0</v>
      </c>
      <c r="M159" s="108"/>
      <c r="N159" s="109"/>
      <c r="O159" s="109"/>
      <c r="P159" s="108"/>
      <c r="Q159" s="109"/>
      <c r="R159" s="109"/>
      <c r="S159" s="109"/>
      <c r="T159" s="109"/>
      <c r="U159" s="112"/>
      <c r="V159" s="109"/>
      <c r="W159" s="636"/>
      <c r="X159" s="673"/>
      <c r="Y159" s="112"/>
      <c r="Z159" s="113"/>
      <c r="AA159" s="732"/>
    </row>
    <row r="160" spans="1:27" ht="15.75" thickBot="1" x14ac:dyDescent="0.3">
      <c r="B160" s="99" t="s">
        <v>245</v>
      </c>
      <c r="C160" s="877" t="s">
        <v>246</v>
      </c>
      <c r="D160" s="878"/>
      <c r="E160" s="878"/>
      <c r="F160" s="384">
        <f>F166+F169</f>
        <v>200000</v>
      </c>
      <c r="G160" s="410">
        <f>G166+G169</f>
        <v>0</v>
      </c>
      <c r="H160" s="592"/>
      <c r="I160" s="252">
        <v>0</v>
      </c>
      <c r="J160" s="252">
        <f>J161+J162+J165+J166+J167+J168+J169</f>
        <v>0</v>
      </c>
      <c r="K160" s="151">
        <f t="shared" ref="K160:AA160" si="41">K161+K162+K165+K166+K167+K168+K169</f>
        <v>0</v>
      </c>
      <c r="L160" s="163">
        <f t="shared" si="38"/>
        <v>0</v>
      </c>
      <c r="M160" s="85">
        <f>M161+M162+M165+M166+M167+M168+M169</f>
        <v>0</v>
      </c>
      <c r="N160" s="86">
        <f>N161+N162+N165+N166+N167+N168+N169</f>
        <v>0</v>
      </c>
      <c r="O160" s="86">
        <f>O161+O162+O165+O166+O167+O168+O169</f>
        <v>0</v>
      </c>
      <c r="P160" s="85">
        <f t="shared" si="41"/>
        <v>0</v>
      </c>
      <c r="Q160" s="86">
        <f t="shared" si="41"/>
        <v>0</v>
      </c>
      <c r="R160" s="86">
        <f t="shared" si="41"/>
        <v>0</v>
      </c>
      <c r="S160" s="86">
        <f t="shared" si="41"/>
        <v>0</v>
      </c>
      <c r="T160" s="86">
        <f t="shared" si="41"/>
        <v>0</v>
      </c>
      <c r="U160" s="89">
        <f t="shared" si="41"/>
        <v>0</v>
      </c>
      <c r="V160" s="86">
        <f t="shared" si="41"/>
        <v>0</v>
      </c>
      <c r="W160" s="88">
        <f t="shared" si="41"/>
        <v>0</v>
      </c>
      <c r="X160" s="482">
        <f t="shared" si="41"/>
        <v>0</v>
      </c>
      <c r="Y160" s="89">
        <f t="shared" si="41"/>
        <v>0</v>
      </c>
      <c r="Z160" s="90">
        <f t="shared" si="41"/>
        <v>0</v>
      </c>
      <c r="AA160" s="728">
        <f t="shared" si="41"/>
        <v>0</v>
      </c>
    </row>
    <row r="161" spans="1:27" s="18" customFormat="1" hidden="1" x14ac:dyDescent="0.25">
      <c r="A161" s="125" t="s">
        <v>247</v>
      </c>
      <c r="B161" s="114" t="s">
        <v>672</v>
      </c>
      <c r="C161" s="900" t="s">
        <v>248</v>
      </c>
      <c r="D161" s="901"/>
      <c r="E161" s="901"/>
      <c r="F161" s="390"/>
      <c r="G161" s="416"/>
      <c r="H161" s="586"/>
      <c r="I161" s="248">
        <v>0</v>
      </c>
      <c r="J161" s="248">
        <f>SUM(P161:AA161)</f>
        <v>0</v>
      </c>
      <c r="K161" s="147"/>
      <c r="L161" s="165">
        <f t="shared" si="38"/>
        <v>0</v>
      </c>
      <c r="M161" s="93"/>
      <c r="N161" s="94"/>
      <c r="O161" s="94"/>
      <c r="P161" s="93"/>
      <c r="Q161" s="94"/>
      <c r="R161" s="94"/>
      <c r="S161" s="94"/>
      <c r="T161" s="94"/>
      <c r="U161" s="97"/>
      <c r="V161" s="94"/>
      <c r="W161" s="278"/>
      <c r="X161" s="490"/>
      <c r="Y161" s="97"/>
      <c r="Z161" s="98"/>
      <c r="AA161" s="731"/>
    </row>
    <row r="162" spans="1:27" s="18" customFormat="1" hidden="1" x14ac:dyDescent="0.25">
      <c r="A162" s="125" t="s">
        <v>249</v>
      </c>
      <c r="B162" s="91" t="s">
        <v>673</v>
      </c>
      <c r="C162" s="873" t="s">
        <v>250</v>
      </c>
      <c r="D162" s="874"/>
      <c r="E162" s="874"/>
      <c r="F162" s="386"/>
      <c r="G162" s="419"/>
      <c r="H162" s="588"/>
      <c r="I162" s="250">
        <v>0</v>
      </c>
      <c r="J162" s="250">
        <f>J163+J164</f>
        <v>0</v>
      </c>
      <c r="K162" s="149">
        <f t="shared" ref="K162:AA162" si="42">K163+K164</f>
        <v>0</v>
      </c>
      <c r="L162" s="165">
        <f t="shared" si="38"/>
        <v>0</v>
      </c>
      <c r="M162" s="93">
        <f>M163+M164</f>
        <v>0</v>
      </c>
      <c r="N162" s="94">
        <f>N163+N164</f>
        <v>0</v>
      </c>
      <c r="O162" s="94">
        <f>O163+O164</f>
        <v>0</v>
      </c>
      <c r="P162" s="93">
        <f t="shared" si="42"/>
        <v>0</v>
      </c>
      <c r="Q162" s="94">
        <f t="shared" si="42"/>
        <v>0</v>
      </c>
      <c r="R162" s="94">
        <f t="shared" si="42"/>
        <v>0</v>
      </c>
      <c r="S162" s="94">
        <f t="shared" si="42"/>
        <v>0</v>
      </c>
      <c r="T162" s="94">
        <f t="shared" si="42"/>
        <v>0</v>
      </c>
      <c r="U162" s="97">
        <f t="shared" si="42"/>
        <v>0</v>
      </c>
      <c r="V162" s="94">
        <f t="shared" si="42"/>
        <v>0</v>
      </c>
      <c r="W162" s="278">
        <f t="shared" si="42"/>
        <v>0</v>
      </c>
      <c r="X162" s="490">
        <f t="shared" si="42"/>
        <v>0</v>
      </c>
      <c r="Y162" s="97">
        <f t="shared" si="42"/>
        <v>0</v>
      </c>
      <c r="Z162" s="98">
        <f t="shared" si="42"/>
        <v>0</v>
      </c>
      <c r="AA162" s="731">
        <f t="shared" si="42"/>
        <v>0</v>
      </c>
    </row>
    <row r="163" spans="1:27" hidden="1" x14ac:dyDescent="0.25">
      <c r="B163" s="55"/>
      <c r="C163" s="2"/>
      <c r="D163" s="850" t="s">
        <v>250</v>
      </c>
      <c r="E163" s="850"/>
      <c r="F163" s="391"/>
      <c r="G163" s="418"/>
      <c r="H163" s="596"/>
      <c r="I163" s="249">
        <v>0</v>
      </c>
      <c r="J163" s="249">
        <f t="shared" ref="J163:J169" si="43">SUM(P163:AA163)</f>
        <v>0</v>
      </c>
      <c r="K163" s="148"/>
      <c r="L163" s="166">
        <f t="shared" si="38"/>
        <v>0</v>
      </c>
      <c r="M163" s="74"/>
      <c r="N163" s="1"/>
      <c r="O163" s="1"/>
      <c r="P163" s="74"/>
      <c r="Q163" s="1"/>
      <c r="R163" s="1"/>
      <c r="S163" s="1"/>
      <c r="T163" s="1"/>
      <c r="U163" s="80"/>
      <c r="V163" s="1"/>
      <c r="W163" s="42"/>
      <c r="X163" s="487"/>
      <c r="Y163" s="80"/>
      <c r="Z163" s="44"/>
      <c r="AA163" s="718"/>
    </row>
    <row r="164" spans="1:27" hidden="1" x14ac:dyDescent="0.25">
      <c r="B164" s="55"/>
      <c r="C164" s="2"/>
      <c r="D164" s="850" t="s">
        <v>349</v>
      </c>
      <c r="E164" s="850"/>
      <c r="F164" s="391"/>
      <c r="G164" s="418"/>
      <c r="H164" s="596"/>
      <c r="I164" s="249">
        <v>0</v>
      </c>
      <c r="J164" s="249">
        <f t="shared" si="43"/>
        <v>0</v>
      </c>
      <c r="K164" s="148"/>
      <c r="L164" s="166">
        <f t="shared" si="38"/>
        <v>0</v>
      </c>
      <c r="M164" s="74"/>
      <c r="N164" s="1"/>
      <c r="O164" s="1"/>
      <c r="P164" s="74"/>
      <c r="Q164" s="1"/>
      <c r="R164" s="1"/>
      <c r="S164" s="1"/>
      <c r="T164" s="1"/>
      <c r="U164" s="80"/>
      <c r="V164" s="1"/>
      <c r="W164" s="42"/>
      <c r="X164" s="487"/>
      <c r="Y164" s="80"/>
      <c r="Z164" s="44"/>
      <c r="AA164" s="718"/>
    </row>
    <row r="165" spans="1:27" s="18" customFormat="1" hidden="1" x14ac:dyDescent="0.25">
      <c r="A165" s="125" t="s">
        <v>251</v>
      </c>
      <c r="B165" s="91" t="s">
        <v>674</v>
      </c>
      <c r="C165" s="873" t="s">
        <v>252</v>
      </c>
      <c r="D165" s="874"/>
      <c r="E165" s="874"/>
      <c r="F165" s="386"/>
      <c r="G165" s="419"/>
      <c r="H165" s="588"/>
      <c r="I165" s="250">
        <v>0</v>
      </c>
      <c r="J165" s="250">
        <f t="shared" si="43"/>
        <v>0</v>
      </c>
      <c r="K165" s="149"/>
      <c r="L165" s="165">
        <f t="shared" si="38"/>
        <v>0</v>
      </c>
      <c r="M165" s="93"/>
      <c r="N165" s="94"/>
      <c r="O165" s="94"/>
      <c r="P165" s="93"/>
      <c r="Q165" s="94"/>
      <c r="R165" s="94"/>
      <c r="S165" s="94"/>
      <c r="T165" s="94"/>
      <c r="U165" s="97"/>
      <c r="V165" s="94"/>
      <c r="W165" s="278"/>
      <c r="X165" s="490"/>
      <c r="Y165" s="97"/>
      <c r="Z165" s="98"/>
      <c r="AA165" s="731"/>
    </row>
    <row r="166" spans="1:27" s="18" customFormat="1" x14ac:dyDescent="0.25">
      <c r="A166" s="125" t="s">
        <v>253</v>
      </c>
      <c r="B166" s="91" t="s">
        <v>675</v>
      </c>
      <c r="C166" s="873" t="s">
        <v>254</v>
      </c>
      <c r="D166" s="874"/>
      <c r="E166" s="874"/>
      <c r="F166" s="386">
        <v>157480</v>
      </c>
      <c r="G166" s="419"/>
      <c r="H166" s="588"/>
      <c r="I166" s="250">
        <v>0</v>
      </c>
      <c r="J166" s="250">
        <f t="shared" si="43"/>
        <v>0</v>
      </c>
      <c r="K166" s="149"/>
      <c r="L166" s="165">
        <f t="shared" si="38"/>
        <v>0</v>
      </c>
      <c r="M166" s="93"/>
      <c r="N166" s="94"/>
      <c r="O166" s="94">
        <f>L166</f>
        <v>0</v>
      </c>
      <c r="P166" s="93"/>
      <c r="Q166" s="94"/>
      <c r="R166" s="94"/>
      <c r="S166" s="94"/>
      <c r="T166" s="94"/>
      <c r="U166" s="97"/>
      <c r="V166" s="94"/>
      <c r="W166" s="96"/>
      <c r="X166" s="485"/>
      <c r="Y166" s="97"/>
      <c r="Z166" s="98"/>
      <c r="AA166" s="731"/>
    </row>
    <row r="167" spans="1:27" s="18" customFormat="1" hidden="1" x14ac:dyDescent="0.25">
      <c r="A167" s="125" t="s">
        <v>255</v>
      </c>
      <c r="B167" s="91" t="s">
        <v>676</v>
      </c>
      <c r="C167" s="873" t="s">
        <v>256</v>
      </c>
      <c r="D167" s="874"/>
      <c r="E167" s="874"/>
      <c r="F167" s="386"/>
      <c r="G167" s="419"/>
      <c r="H167" s="588"/>
      <c r="I167" s="250">
        <v>0</v>
      </c>
      <c r="J167" s="250">
        <f t="shared" si="43"/>
        <v>0</v>
      </c>
      <c r="K167" s="149"/>
      <c r="L167" s="165">
        <f t="shared" si="38"/>
        <v>0</v>
      </c>
      <c r="M167" s="93"/>
      <c r="N167" s="94"/>
      <c r="O167" s="94"/>
      <c r="P167" s="93"/>
      <c r="Q167" s="94"/>
      <c r="R167" s="94"/>
      <c r="S167" s="94"/>
      <c r="T167" s="94"/>
      <c r="U167" s="97"/>
      <c r="V167" s="94"/>
      <c r="W167" s="96"/>
      <c r="X167" s="485"/>
      <c r="Y167" s="97"/>
      <c r="Z167" s="98"/>
      <c r="AA167" s="731"/>
    </row>
    <row r="168" spans="1:27" s="18" customFormat="1" hidden="1" x14ac:dyDescent="0.25">
      <c r="A168" s="125" t="s">
        <v>257</v>
      </c>
      <c r="B168" s="91" t="s">
        <v>677</v>
      </c>
      <c r="C168" s="873" t="s">
        <v>258</v>
      </c>
      <c r="D168" s="874"/>
      <c r="E168" s="874"/>
      <c r="F168" s="386"/>
      <c r="G168" s="419"/>
      <c r="H168" s="588"/>
      <c r="I168" s="250">
        <v>0</v>
      </c>
      <c r="J168" s="250">
        <f t="shared" si="43"/>
        <v>0</v>
      </c>
      <c r="K168" s="149"/>
      <c r="L168" s="165">
        <f t="shared" si="38"/>
        <v>0</v>
      </c>
      <c r="M168" s="93"/>
      <c r="N168" s="94"/>
      <c r="O168" s="94"/>
      <c r="P168" s="93"/>
      <c r="Q168" s="94"/>
      <c r="R168" s="94"/>
      <c r="S168" s="94"/>
      <c r="T168" s="94"/>
      <c r="U168" s="97"/>
      <c r="V168" s="94"/>
      <c r="W168" s="96"/>
      <c r="X168" s="485"/>
      <c r="Y168" s="97"/>
      <c r="Z168" s="98"/>
      <c r="AA168" s="731"/>
    </row>
    <row r="169" spans="1:27" s="18" customFormat="1" ht="15.75" thickBot="1" x14ac:dyDescent="0.3">
      <c r="A169" s="125" t="s">
        <v>259</v>
      </c>
      <c r="B169" s="124" t="s">
        <v>678</v>
      </c>
      <c r="C169" s="913" t="s">
        <v>260</v>
      </c>
      <c r="D169" s="914"/>
      <c r="E169" s="914"/>
      <c r="F169" s="397">
        <v>42520</v>
      </c>
      <c r="G169" s="441"/>
      <c r="H169" s="659"/>
      <c r="I169" s="262">
        <v>0</v>
      </c>
      <c r="J169" s="262">
        <f t="shared" si="43"/>
        <v>0</v>
      </c>
      <c r="K169" s="161"/>
      <c r="L169" s="165">
        <f t="shared" si="38"/>
        <v>0</v>
      </c>
      <c r="M169" s="93"/>
      <c r="N169" s="94"/>
      <c r="O169" s="94">
        <f>L169</f>
        <v>0</v>
      </c>
      <c r="P169" s="93"/>
      <c r="Q169" s="94"/>
      <c r="R169" s="94"/>
      <c r="S169" s="94"/>
      <c r="T169" s="94"/>
      <c r="U169" s="97"/>
      <c r="V169" s="94"/>
      <c r="W169" s="96"/>
      <c r="X169" s="485"/>
      <c r="Y169" s="97"/>
      <c r="Z169" s="98"/>
      <c r="AA169" s="731"/>
    </row>
    <row r="170" spans="1:27" ht="15.75" thickBot="1" x14ac:dyDescent="0.3">
      <c r="B170" s="99" t="s">
        <v>261</v>
      </c>
      <c r="C170" s="877" t="s">
        <v>262</v>
      </c>
      <c r="D170" s="878"/>
      <c r="E170" s="878"/>
      <c r="F170" s="384"/>
      <c r="G170" s="410"/>
      <c r="H170" s="592"/>
      <c r="I170" s="252">
        <v>0</v>
      </c>
      <c r="J170" s="252">
        <f>J171+J172+J173+J174</f>
        <v>0</v>
      </c>
      <c r="K170" s="151">
        <f t="shared" ref="K170:AA170" si="44">K171+K172+K173+K174</f>
        <v>0</v>
      </c>
      <c r="L170" s="163">
        <f t="shared" si="38"/>
        <v>0</v>
      </c>
      <c r="M170" s="85">
        <f>M171+M172+M173+M174</f>
        <v>0</v>
      </c>
      <c r="N170" s="86">
        <f>N171+N172+N173+N174</f>
        <v>0</v>
      </c>
      <c r="O170" s="86">
        <f>O171+O172+O173+O174</f>
        <v>0</v>
      </c>
      <c r="P170" s="85">
        <f t="shared" si="44"/>
        <v>0</v>
      </c>
      <c r="Q170" s="86">
        <f t="shared" si="44"/>
        <v>0</v>
      </c>
      <c r="R170" s="86">
        <f t="shared" si="44"/>
        <v>0</v>
      </c>
      <c r="S170" s="86">
        <f t="shared" si="44"/>
        <v>0</v>
      </c>
      <c r="T170" s="86">
        <f t="shared" si="44"/>
        <v>0</v>
      </c>
      <c r="U170" s="89">
        <f t="shared" si="44"/>
        <v>0</v>
      </c>
      <c r="V170" s="86">
        <f t="shared" si="44"/>
        <v>0</v>
      </c>
      <c r="W170" s="88">
        <f t="shared" si="44"/>
        <v>0</v>
      </c>
      <c r="X170" s="482">
        <f t="shared" si="44"/>
        <v>0</v>
      </c>
      <c r="Y170" s="89">
        <f t="shared" si="44"/>
        <v>0</v>
      </c>
      <c r="Z170" s="90">
        <f t="shared" si="44"/>
        <v>0</v>
      </c>
      <c r="AA170" s="728">
        <f t="shared" si="44"/>
        <v>0</v>
      </c>
    </row>
    <row r="171" spans="1:27" s="18" customFormat="1" hidden="1" x14ac:dyDescent="0.25">
      <c r="A171" s="125" t="s">
        <v>263</v>
      </c>
      <c r="B171" s="271" t="s">
        <v>679</v>
      </c>
      <c r="C171" s="915" t="s">
        <v>264</v>
      </c>
      <c r="D171" s="916"/>
      <c r="E171" s="916"/>
      <c r="F171" s="398"/>
      <c r="G171" s="442"/>
      <c r="H171" s="660"/>
      <c r="I171" s="272">
        <v>0</v>
      </c>
      <c r="J171" s="272">
        <f>SUM(P171:AA171)</f>
        <v>0</v>
      </c>
      <c r="K171" s="273"/>
      <c r="L171" s="274">
        <f t="shared" si="38"/>
        <v>0</v>
      </c>
      <c r="M171" s="275"/>
      <c r="N171" s="276"/>
      <c r="O171" s="276"/>
      <c r="P171" s="275"/>
      <c r="Q171" s="276"/>
      <c r="R171" s="276"/>
      <c r="S171" s="276"/>
      <c r="T171" s="276"/>
      <c r="U171" s="277"/>
      <c r="V171" s="276"/>
      <c r="W171" s="632"/>
      <c r="X171" s="669"/>
      <c r="Y171" s="277"/>
      <c r="Z171" s="279"/>
      <c r="AA171" s="737"/>
    </row>
    <row r="172" spans="1:27" s="18" customFormat="1" hidden="1" x14ac:dyDescent="0.25">
      <c r="A172" s="125" t="s">
        <v>265</v>
      </c>
      <c r="B172" s="280" t="s">
        <v>680</v>
      </c>
      <c r="C172" s="909" t="s">
        <v>886</v>
      </c>
      <c r="D172" s="910"/>
      <c r="E172" s="910"/>
      <c r="F172" s="399"/>
      <c r="G172" s="443"/>
      <c r="H172" s="661"/>
      <c r="I172" s="281">
        <v>0</v>
      </c>
      <c r="J172" s="281">
        <f>SUM(P172:AA172)</f>
        <v>0</v>
      </c>
      <c r="K172" s="282"/>
      <c r="L172" s="274">
        <f t="shared" si="38"/>
        <v>0</v>
      </c>
      <c r="M172" s="275"/>
      <c r="N172" s="276"/>
      <c r="O172" s="276"/>
      <c r="P172" s="275"/>
      <c r="Q172" s="276"/>
      <c r="R172" s="276"/>
      <c r="S172" s="276"/>
      <c r="T172" s="276"/>
      <c r="U172" s="277"/>
      <c r="V172" s="276"/>
      <c r="W172" s="632"/>
      <c r="X172" s="669"/>
      <c r="Y172" s="277"/>
      <c r="Z172" s="279"/>
      <c r="AA172" s="737"/>
    </row>
    <row r="173" spans="1:27" s="18" customFormat="1" hidden="1" x14ac:dyDescent="0.25">
      <c r="A173" s="125" t="s">
        <v>266</v>
      </c>
      <c r="B173" s="280" t="s">
        <v>681</v>
      </c>
      <c r="C173" s="909" t="s">
        <v>267</v>
      </c>
      <c r="D173" s="910"/>
      <c r="E173" s="910"/>
      <c r="F173" s="399"/>
      <c r="G173" s="443"/>
      <c r="H173" s="661"/>
      <c r="I173" s="281">
        <v>0</v>
      </c>
      <c r="J173" s="281">
        <f>SUM(P173:AA173)</f>
        <v>0</v>
      </c>
      <c r="K173" s="282"/>
      <c r="L173" s="274">
        <f t="shared" si="38"/>
        <v>0</v>
      </c>
      <c r="M173" s="275"/>
      <c r="N173" s="276"/>
      <c r="O173" s="276"/>
      <c r="P173" s="275"/>
      <c r="Q173" s="276"/>
      <c r="R173" s="276"/>
      <c r="S173" s="276"/>
      <c r="T173" s="276"/>
      <c r="U173" s="277"/>
      <c r="V173" s="276"/>
      <c r="W173" s="632"/>
      <c r="X173" s="669"/>
      <c r="Y173" s="277"/>
      <c r="Z173" s="279"/>
      <c r="AA173" s="737"/>
    </row>
    <row r="174" spans="1:27" s="18" customFormat="1" ht="15.75" hidden="1" thickBot="1" x14ac:dyDescent="0.3">
      <c r="A174" s="125" t="s">
        <v>268</v>
      </c>
      <c r="B174" s="283" t="s">
        <v>682</v>
      </c>
      <c r="C174" s="911" t="s">
        <v>366</v>
      </c>
      <c r="D174" s="912"/>
      <c r="E174" s="912"/>
      <c r="F174" s="400"/>
      <c r="G174" s="444"/>
      <c r="H174" s="662"/>
      <c r="I174" s="284">
        <v>0</v>
      </c>
      <c r="J174" s="284">
        <f>SUM(P174:AA174)</f>
        <v>0</v>
      </c>
      <c r="K174" s="285"/>
      <c r="L174" s="274">
        <f t="shared" si="38"/>
        <v>0</v>
      </c>
      <c r="M174" s="275"/>
      <c r="N174" s="276"/>
      <c r="O174" s="276"/>
      <c r="P174" s="275"/>
      <c r="Q174" s="276"/>
      <c r="R174" s="276"/>
      <c r="S174" s="276"/>
      <c r="T174" s="276"/>
      <c r="U174" s="277"/>
      <c r="V174" s="276"/>
      <c r="W174" s="632"/>
      <c r="X174" s="669"/>
      <c r="Y174" s="277"/>
      <c r="Z174" s="279"/>
      <c r="AA174" s="737"/>
    </row>
    <row r="175" spans="1:27" ht="15.75" thickBot="1" x14ac:dyDescent="0.3">
      <c r="B175" s="99" t="s">
        <v>269</v>
      </c>
      <c r="C175" s="877" t="s">
        <v>270</v>
      </c>
      <c r="D175" s="878"/>
      <c r="E175" s="878"/>
      <c r="F175" s="384"/>
      <c r="G175" s="410"/>
      <c r="H175" s="592"/>
      <c r="I175" s="252">
        <v>0</v>
      </c>
      <c r="J175" s="252">
        <f>J176+J177+J188+J199+J210+J213+J225+J226+J227</f>
        <v>0</v>
      </c>
      <c r="K175" s="151">
        <f t="shared" ref="K175:AA175" si="45">K176+K177+K188+K199+K210+K213+K225+K226+K227</f>
        <v>0</v>
      </c>
      <c r="L175" s="163">
        <f t="shared" si="38"/>
        <v>0</v>
      </c>
      <c r="M175" s="85">
        <f>M176+M177+M188+M199+M210+M213+M225+M226+M227</f>
        <v>0</v>
      </c>
      <c r="N175" s="86">
        <f>N176+N177+N188+N199+N210+N213+N225+N226+N227</f>
        <v>0</v>
      </c>
      <c r="O175" s="86">
        <f>O176+O177+O188+O199+O210+O213+O225+O226+O227</f>
        <v>0</v>
      </c>
      <c r="P175" s="85">
        <f t="shared" si="45"/>
        <v>0</v>
      </c>
      <c r="Q175" s="86">
        <f t="shared" si="45"/>
        <v>0</v>
      </c>
      <c r="R175" s="86">
        <f t="shared" si="45"/>
        <v>0</v>
      </c>
      <c r="S175" s="86">
        <f t="shared" si="45"/>
        <v>0</v>
      </c>
      <c r="T175" s="86">
        <f t="shared" si="45"/>
        <v>0</v>
      </c>
      <c r="U175" s="89">
        <f t="shared" si="45"/>
        <v>0</v>
      </c>
      <c r="V175" s="86">
        <f t="shared" si="45"/>
        <v>0</v>
      </c>
      <c r="W175" s="88">
        <f t="shared" si="45"/>
        <v>0</v>
      </c>
      <c r="X175" s="482">
        <f t="shared" si="45"/>
        <v>0</v>
      </c>
      <c r="Y175" s="89">
        <f t="shared" si="45"/>
        <v>0</v>
      </c>
      <c r="Z175" s="90">
        <f t="shared" si="45"/>
        <v>0</v>
      </c>
      <c r="AA175" s="728">
        <f t="shared" si="45"/>
        <v>0</v>
      </c>
    </row>
    <row r="176" spans="1:27" s="18" customFormat="1" ht="25.5" hidden="1" customHeight="1" x14ac:dyDescent="0.25">
      <c r="A176" s="125" t="s">
        <v>271</v>
      </c>
      <c r="B176" s="91" t="s">
        <v>683</v>
      </c>
      <c r="C176" s="848" t="s">
        <v>367</v>
      </c>
      <c r="D176" s="849"/>
      <c r="E176" s="849"/>
      <c r="F176" s="401"/>
      <c r="G176" s="445"/>
      <c r="H176" s="663"/>
      <c r="I176" s="263">
        <v>0</v>
      </c>
      <c r="J176" s="263">
        <f>SUM(P176:AA176)</f>
        <v>0</v>
      </c>
      <c r="K176" s="162"/>
      <c r="L176" s="165">
        <f t="shared" si="38"/>
        <v>0</v>
      </c>
      <c r="M176" s="93"/>
      <c r="N176" s="94"/>
      <c r="O176" s="94"/>
      <c r="P176" s="93"/>
      <c r="Q176" s="94"/>
      <c r="R176" s="94"/>
      <c r="S176" s="94"/>
      <c r="T176" s="94"/>
      <c r="U176" s="97"/>
      <c r="V176" s="94"/>
      <c r="W176" s="632"/>
      <c r="X176" s="669"/>
      <c r="Y176" s="97"/>
      <c r="Z176" s="98"/>
      <c r="AA176" s="731"/>
    </row>
    <row r="177" spans="1:27" s="18" customFormat="1" ht="16.350000000000001" hidden="1" customHeight="1" x14ac:dyDescent="0.25">
      <c r="A177" s="125" t="s">
        <v>272</v>
      </c>
      <c r="B177" s="91" t="s">
        <v>684</v>
      </c>
      <c r="C177" s="907" t="s">
        <v>812</v>
      </c>
      <c r="D177" s="908"/>
      <c r="E177" s="908"/>
      <c r="F177" s="401"/>
      <c r="G177" s="445"/>
      <c r="H177" s="663"/>
      <c r="I177" s="263">
        <v>0</v>
      </c>
      <c r="J177" s="263">
        <f>J178+J179+J180+J181+J182+J183+J184+J185+J186+J187</f>
        <v>0</v>
      </c>
      <c r="K177" s="162">
        <f t="shared" ref="K177:AA177" si="46">K178+K179+K180+K181+K182+K183+K184+K185+K186+K187</f>
        <v>0</v>
      </c>
      <c r="L177" s="165">
        <f t="shared" si="38"/>
        <v>0</v>
      </c>
      <c r="M177" s="93">
        <f>M178+M179+M180+M181+M182+M183+M184+M185+M186+M187</f>
        <v>0</v>
      </c>
      <c r="N177" s="94">
        <f>N178+N179+N180+N181+N182+N183+N184+N185+N186+N187</f>
        <v>0</v>
      </c>
      <c r="O177" s="94">
        <f>O178+O179+O180+O181+O182+O183+O184+O185+O186+O187</f>
        <v>0</v>
      </c>
      <c r="P177" s="93">
        <f t="shared" si="46"/>
        <v>0</v>
      </c>
      <c r="Q177" s="94">
        <f t="shared" si="46"/>
        <v>0</v>
      </c>
      <c r="R177" s="94">
        <f t="shared" si="46"/>
        <v>0</v>
      </c>
      <c r="S177" s="94">
        <f t="shared" si="46"/>
        <v>0</v>
      </c>
      <c r="T177" s="94">
        <f t="shared" si="46"/>
        <v>0</v>
      </c>
      <c r="U177" s="97">
        <f t="shared" si="46"/>
        <v>0</v>
      </c>
      <c r="V177" s="94">
        <f t="shared" si="46"/>
        <v>0</v>
      </c>
      <c r="W177" s="632">
        <f t="shared" si="46"/>
        <v>0</v>
      </c>
      <c r="X177" s="669">
        <f t="shared" si="46"/>
        <v>0</v>
      </c>
      <c r="Y177" s="97">
        <f t="shared" si="46"/>
        <v>0</v>
      </c>
      <c r="Z177" s="98">
        <f t="shared" si="46"/>
        <v>0</v>
      </c>
      <c r="AA177" s="731">
        <f t="shared" si="46"/>
        <v>0</v>
      </c>
    </row>
    <row r="178" spans="1:27" hidden="1" x14ac:dyDescent="0.25">
      <c r="B178" s="55"/>
      <c r="C178" s="2"/>
      <c r="D178" s="850" t="s">
        <v>813</v>
      </c>
      <c r="E178" s="850"/>
      <c r="F178" s="391"/>
      <c r="G178" s="418"/>
      <c r="H178" s="596"/>
      <c r="I178" s="249">
        <v>0</v>
      </c>
      <c r="J178" s="249">
        <f t="shared" ref="J178:J187" si="47">SUM(P178:AA178)</f>
        <v>0</v>
      </c>
      <c r="K178" s="148"/>
      <c r="L178" s="166">
        <f t="shared" si="38"/>
        <v>0</v>
      </c>
      <c r="M178" s="74"/>
      <c r="N178" s="1"/>
      <c r="O178" s="1"/>
      <c r="P178" s="74"/>
      <c r="Q178" s="1"/>
      <c r="R178" s="1"/>
      <c r="S178" s="1"/>
      <c r="T178" s="1"/>
      <c r="U178" s="80"/>
      <c r="V178" s="1"/>
      <c r="W178" s="633"/>
      <c r="X178" s="670"/>
      <c r="Y178" s="80"/>
      <c r="Z178" s="44"/>
      <c r="AA178" s="718"/>
    </row>
    <row r="179" spans="1:27" hidden="1" x14ac:dyDescent="0.25">
      <c r="B179" s="55"/>
      <c r="C179" s="2"/>
      <c r="D179" s="850" t="s">
        <v>814</v>
      </c>
      <c r="E179" s="850"/>
      <c r="F179" s="391"/>
      <c r="G179" s="418"/>
      <c r="H179" s="596"/>
      <c r="I179" s="249">
        <v>0</v>
      </c>
      <c r="J179" s="249">
        <f t="shared" si="47"/>
        <v>0</v>
      </c>
      <c r="K179" s="148"/>
      <c r="L179" s="166">
        <f t="shared" si="38"/>
        <v>0</v>
      </c>
      <c r="M179" s="74"/>
      <c r="N179" s="1"/>
      <c r="O179" s="1"/>
      <c r="P179" s="74"/>
      <c r="Q179" s="1"/>
      <c r="R179" s="1"/>
      <c r="S179" s="1"/>
      <c r="T179" s="1"/>
      <c r="U179" s="80"/>
      <c r="V179" s="1"/>
      <c r="W179" s="633"/>
      <c r="X179" s="670"/>
      <c r="Y179" s="80"/>
      <c r="Z179" s="44"/>
      <c r="AA179" s="718"/>
    </row>
    <row r="180" spans="1:27" hidden="1" x14ac:dyDescent="0.25">
      <c r="B180" s="55"/>
      <c r="C180" s="2"/>
      <c r="D180" s="850" t="s">
        <v>545</v>
      </c>
      <c r="E180" s="850"/>
      <c r="F180" s="391"/>
      <c r="G180" s="418"/>
      <c r="H180" s="596"/>
      <c r="I180" s="249">
        <v>0</v>
      </c>
      <c r="J180" s="249">
        <f t="shared" si="47"/>
        <v>0</v>
      </c>
      <c r="K180" s="148"/>
      <c r="L180" s="166">
        <f t="shared" si="38"/>
        <v>0</v>
      </c>
      <c r="M180" s="74"/>
      <c r="N180" s="1"/>
      <c r="O180" s="1"/>
      <c r="P180" s="74"/>
      <c r="Q180" s="1"/>
      <c r="R180" s="1"/>
      <c r="S180" s="1"/>
      <c r="T180" s="1"/>
      <c r="U180" s="80"/>
      <c r="V180" s="1"/>
      <c r="W180" s="633"/>
      <c r="X180" s="670"/>
      <c r="Y180" s="80"/>
      <c r="Z180" s="44"/>
      <c r="AA180" s="718"/>
    </row>
    <row r="181" spans="1:27" ht="25.5" hidden="1" customHeight="1" x14ac:dyDescent="0.25">
      <c r="B181" s="55"/>
      <c r="C181" s="2"/>
      <c r="D181" s="851" t="s">
        <v>548</v>
      </c>
      <c r="E181" s="851"/>
      <c r="F181" s="395"/>
      <c r="G181" s="424"/>
      <c r="H181" s="599"/>
      <c r="I181" s="259">
        <v>0</v>
      </c>
      <c r="J181" s="259">
        <f t="shared" si="47"/>
        <v>0</v>
      </c>
      <c r="K181" s="158"/>
      <c r="L181" s="166">
        <f t="shared" si="38"/>
        <v>0</v>
      </c>
      <c r="M181" s="74"/>
      <c r="N181" s="1"/>
      <c r="O181" s="1"/>
      <c r="P181" s="74"/>
      <c r="Q181" s="1"/>
      <c r="R181" s="1"/>
      <c r="S181" s="1"/>
      <c r="T181" s="1"/>
      <c r="U181" s="80"/>
      <c r="V181" s="1"/>
      <c r="W181" s="633"/>
      <c r="X181" s="670"/>
      <c r="Y181" s="80"/>
      <c r="Z181" s="44"/>
      <c r="AA181" s="718"/>
    </row>
    <row r="182" spans="1:27" hidden="1" x14ac:dyDescent="0.25">
      <c r="B182" s="55"/>
      <c r="C182" s="2"/>
      <c r="D182" s="850" t="s">
        <v>550</v>
      </c>
      <c r="E182" s="850"/>
      <c r="F182" s="391"/>
      <c r="G182" s="418"/>
      <c r="H182" s="596"/>
      <c r="I182" s="249">
        <v>0</v>
      </c>
      <c r="J182" s="249">
        <f t="shared" si="47"/>
        <v>0</v>
      </c>
      <c r="K182" s="148"/>
      <c r="L182" s="166">
        <f t="shared" si="38"/>
        <v>0</v>
      </c>
      <c r="M182" s="74"/>
      <c r="N182" s="1"/>
      <c r="O182" s="1"/>
      <c r="P182" s="74"/>
      <c r="Q182" s="1"/>
      <c r="R182" s="1"/>
      <c r="S182" s="1"/>
      <c r="T182" s="1"/>
      <c r="U182" s="80"/>
      <c r="V182" s="1"/>
      <c r="W182" s="633"/>
      <c r="X182" s="670"/>
      <c r="Y182" s="80"/>
      <c r="Z182" s="44"/>
      <c r="AA182" s="718"/>
    </row>
    <row r="183" spans="1:27" hidden="1" x14ac:dyDescent="0.25">
      <c r="B183" s="55"/>
      <c r="C183" s="2"/>
      <c r="D183" s="850" t="s">
        <v>551</v>
      </c>
      <c r="E183" s="850"/>
      <c r="F183" s="391"/>
      <c r="G183" s="418"/>
      <c r="H183" s="596"/>
      <c r="I183" s="249">
        <v>0</v>
      </c>
      <c r="J183" s="249">
        <f t="shared" si="47"/>
        <v>0</v>
      </c>
      <c r="K183" s="148"/>
      <c r="L183" s="166">
        <f t="shared" si="38"/>
        <v>0</v>
      </c>
      <c r="M183" s="74"/>
      <c r="N183" s="1"/>
      <c r="O183" s="1"/>
      <c r="P183" s="74"/>
      <c r="Q183" s="1"/>
      <c r="R183" s="1"/>
      <c r="S183" s="1"/>
      <c r="T183" s="1"/>
      <c r="U183" s="80"/>
      <c r="V183" s="1"/>
      <c r="W183" s="633"/>
      <c r="X183" s="670"/>
      <c r="Y183" s="80"/>
      <c r="Z183" s="44"/>
      <c r="AA183" s="718"/>
    </row>
    <row r="184" spans="1:27" ht="25.5" hidden="1" customHeight="1" x14ac:dyDescent="0.25">
      <c r="B184" s="55"/>
      <c r="C184" s="2"/>
      <c r="D184" s="851" t="s">
        <v>555</v>
      </c>
      <c r="E184" s="851"/>
      <c r="F184" s="395"/>
      <c r="G184" s="424"/>
      <c r="H184" s="599"/>
      <c r="I184" s="259">
        <v>0</v>
      </c>
      <c r="J184" s="259">
        <f t="shared" si="47"/>
        <v>0</v>
      </c>
      <c r="K184" s="158"/>
      <c r="L184" s="166">
        <f t="shared" si="38"/>
        <v>0</v>
      </c>
      <c r="M184" s="74"/>
      <c r="N184" s="1"/>
      <c r="O184" s="1"/>
      <c r="P184" s="74"/>
      <c r="Q184" s="1"/>
      <c r="R184" s="1"/>
      <c r="S184" s="1"/>
      <c r="T184" s="1"/>
      <c r="U184" s="80"/>
      <c r="V184" s="1"/>
      <c r="W184" s="633"/>
      <c r="X184" s="670"/>
      <c r="Y184" s="80"/>
      <c r="Z184" s="44"/>
      <c r="AA184" s="718"/>
    </row>
    <row r="185" spans="1:27" ht="25.5" hidden="1" customHeight="1" x14ac:dyDescent="0.25">
      <c r="B185" s="55"/>
      <c r="C185" s="2"/>
      <c r="D185" s="851" t="s">
        <v>558</v>
      </c>
      <c r="E185" s="851"/>
      <c r="F185" s="395"/>
      <c r="G185" s="424"/>
      <c r="H185" s="599"/>
      <c r="I185" s="259">
        <v>0</v>
      </c>
      <c r="J185" s="259">
        <f t="shared" si="47"/>
        <v>0</v>
      </c>
      <c r="K185" s="158"/>
      <c r="L185" s="166">
        <f t="shared" si="38"/>
        <v>0</v>
      </c>
      <c r="M185" s="74"/>
      <c r="N185" s="1"/>
      <c r="O185" s="1"/>
      <c r="P185" s="74"/>
      <c r="Q185" s="1"/>
      <c r="R185" s="1"/>
      <c r="S185" s="1"/>
      <c r="T185" s="1"/>
      <c r="U185" s="80"/>
      <c r="V185" s="1"/>
      <c r="W185" s="633"/>
      <c r="X185" s="670"/>
      <c r="Y185" s="80"/>
      <c r="Z185" s="44"/>
      <c r="AA185" s="718"/>
    </row>
    <row r="186" spans="1:27" ht="25.5" hidden="1" customHeight="1" x14ac:dyDescent="0.25">
      <c r="B186" s="55"/>
      <c r="C186" s="2"/>
      <c r="D186" s="851" t="s">
        <v>560</v>
      </c>
      <c r="E186" s="851"/>
      <c r="F186" s="395"/>
      <c r="G186" s="424"/>
      <c r="H186" s="599"/>
      <c r="I186" s="259">
        <v>0</v>
      </c>
      <c r="J186" s="259">
        <f t="shared" si="47"/>
        <v>0</v>
      </c>
      <c r="K186" s="158"/>
      <c r="L186" s="166">
        <f t="shared" si="38"/>
        <v>0</v>
      </c>
      <c r="M186" s="74"/>
      <c r="N186" s="1"/>
      <c r="O186" s="1"/>
      <c r="P186" s="74"/>
      <c r="Q186" s="1"/>
      <c r="R186" s="1"/>
      <c r="S186" s="1"/>
      <c r="T186" s="1"/>
      <c r="U186" s="80"/>
      <c r="V186" s="1"/>
      <c r="W186" s="633"/>
      <c r="X186" s="670"/>
      <c r="Y186" s="80"/>
      <c r="Z186" s="44"/>
      <c r="AA186" s="718"/>
    </row>
    <row r="187" spans="1:27" ht="25.5" hidden="1" customHeight="1" x14ac:dyDescent="0.25">
      <c r="B187" s="55"/>
      <c r="C187" s="2"/>
      <c r="D187" s="851" t="s">
        <v>563</v>
      </c>
      <c r="E187" s="851"/>
      <c r="F187" s="395"/>
      <c r="G187" s="424"/>
      <c r="H187" s="599"/>
      <c r="I187" s="259">
        <v>0</v>
      </c>
      <c r="J187" s="259">
        <f t="shared" si="47"/>
        <v>0</v>
      </c>
      <c r="K187" s="158"/>
      <c r="L187" s="166">
        <f t="shared" si="38"/>
        <v>0</v>
      </c>
      <c r="M187" s="74"/>
      <c r="N187" s="1"/>
      <c r="O187" s="1"/>
      <c r="P187" s="74"/>
      <c r="Q187" s="1"/>
      <c r="R187" s="1"/>
      <c r="S187" s="1"/>
      <c r="T187" s="1"/>
      <c r="U187" s="80"/>
      <c r="V187" s="1"/>
      <c r="W187" s="633"/>
      <c r="X187" s="670"/>
      <c r="Y187" s="80"/>
      <c r="Z187" s="44"/>
      <c r="AA187" s="718"/>
    </row>
    <row r="188" spans="1:27" s="18" customFormat="1" ht="25.5" hidden="1" customHeight="1" x14ac:dyDescent="0.25">
      <c r="A188" s="128" t="s">
        <v>273</v>
      </c>
      <c r="B188" s="91" t="s">
        <v>685</v>
      </c>
      <c r="C188" s="907" t="s">
        <v>606</v>
      </c>
      <c r="D188" s="908"/>
      <c r="E188" s="908"/>
      <c r="F188" s="401"/>
      <c r="G188" s="445"/>
      <c r="H188" s="663"/>
      <c r="I188" s="263">
        <v>0</v>
      </c>
      <c r="J188" s="263">
        <f>J189+J190+J191+J192+J193+J194+J195+J196+J197+J198</f>
        <v>0</v>
      </c>
      <c r="K188" s="162">
        <f t="shared" ref="K188:AA188" si="48">K189+K190+K191+K192+K193+K194+K195+K196+K197+K198</f>
        <v>0</v>
      </c>
      <c r="L188" s="165">
        <f t="shared" si="38"/>
        <v>0</v>
      </c>
      <c r="M188" s="93">
        <f>M189+M190+M191+M192+M193+M194+M195+M196+M197+M198</f>
        <v>0</v>
      </c>
      <c r="N188" s="94">
        <f>N189+N190+N191+N192+N193+N194+N195+N196+N197+N198</f>
        <v>0</v>
      </c>
      <c r="O188" s="94">
        <f>O189+O190+O191+O192+O193+O194+O195+O196+O197+O198</f>
        <v>0</v>
      </c>
      <c r="P188" s="93">
        <f t="shared" si="48"/>
        <v>0</v>
      </c>
      <c r="Q188" s="94">
        <f t="shared" si="48"/>
        <v>0</v>
      </c>
      <c r="R188" s="94">
        <f t="shared" si="48"/>
        <v>0</v>
      </c>
      <c r="S188" s="94">
        <f t="shared" si="48"/>
        <v>0</v>
      </c>
      <c r="T188" s="94">
        <f t="shared" si="48"/>
        <v>0</v>
      </c>
      <c r="U188" s="97">
        <f t="shared" si="48"/>
        <v>0</v>
      </c>
      <c r="V188" s="94">
        <f t="shared" si="48"/>
        <v>0</v>
      </c>
      <c r="W188" s="632">
        <f t="shared" si="48"/>
        <v>0</v>
      </c>
      <c r="X188" s="669">
        <f t="shared" si="48"/>
        <v>0</v>
      </c>
      <c r="Y188" s="97">
        <f t="shared" si="48"/>
        <v>0</v>
      </c>
      <c r="Z188" s="98">
        <f t="shared" si="48"/>
        <v>0</v>
      </c>
      <c r="AA188" s="731">
        <f t="shared" si="48"/>
        <v>0</v>
      </c>
    </row>
    <row r="189" spans="1:27" hidden="1" x14ac:dyDescent="0.25">
      <c r="B189" s="55"/>
      <c r="C189" s="2"/>
      <c r="D189" s="850" t="s">
        <v>815</v>
      </c>
      <c r="E189" s="850"/>
      <c r="F189" s="391"/>
      <c r="G189" s="418"/>
      <c r="H189" s="596"/>
      <c r="I189" s="249">
        <v>0</v>
      </c>
      <c r="J189" s="249">
        <f t="shared" ref="J189:J198" si="49">SUM(P189:AA189)</f>
        <v>0</v>
      </c>
      <c r="K189" s="148"/>
      <c r="L189" s="166">
        <f t="shared" si="38"/>
        <v>0</v>
      </c>
      <c r="M189" s="74"/>
      <c r="N189" s="1"/>
      <c r="O189" s="1"/>
      <c r="P189" s="74"/>
      <c r="Q189" s="1"/>
      <c r="R189" s="1"/>
      <c r="S189" s="1"/>
      <c r="T189" s="1"/>
      <c r="U189" s="80"/>
      <c r="V189" s="1"/>
      <c r="W189" s="633"/>
      <c r="X189" s="670"/>
      <c r="Y189" s="80"/>
      <c r="Z189" s="44"/>
      <c r="AA189" s="718"/>
    </row>
    <row r="190" spans="1:27" hidden="1" x14ac:dyDescent="0.25">
      <c r="B190" s="55"/>
      <c r="C190" s="2"/>
      <c r="D190" s="850" t="s">
        <v>816</v>
      </c>
      <c r="E190" s="850"/>
      <c r="F190" s="391"/>
      <c r="G190" s="418"/>
      <c r="H190" s="596"/>
      <c r="I190" s="249">
        <v>0</v>
      </c>
      <c r="J190" s="249">
        <f t="shared" si="49"/>
        <v>0</v>
      </c>
      <c r="K190" s="148"/>
      <c r="L190" s="166">
        <f t="shared" si="38"/>
        <v>0</v>
      </c>
      <c r="M190" s="74"/>
      <c r="N190" s="1"/>
      <c r="O190" s="1"/>
      <c r="P190" s="74"/>
      <c r="Q190" s="1"/>
      <c r="R190" s="1"/>
      <c r="S190" s="1"/>
      <c r="T190" s="1"/>
      <c r="U190" s="80"/>
      <c r="V190" s="1"/>
      <c r="W190" s="633"/>
      <c r="X190" s="670"/>
      <c r="Y190" s="80"/>
      <c r="Z190" s="44"/>
      <c r="AA190" s="718"/>
    </row>
    <row r="191" spans="1:27" hidden="1" x14ac:dyDescent="0.25">
      <c r="B191" s="55"/>
      <c r="C191" s="2"/>
      <c r="D191" s="850" t="s">
        <v>546</v>
      </c>
      <c r="E191" s="850"/>
      <c r="F191" s="391"/>
      <c r="G191" s="418"/>
      <c r="H191" s="596"/>
      <c r="I191" s="249">
        <v>0</v>
      </c>
      <c r="J191" s="249">
        <f t="shared" si="49"/>
        <v>0</v>
      </c>
      <c r="K191" s="148"/>
      <c r="L191" s="166">
        <f t="shared" si="38"/>
        <v>0</v>
      </c>
      <c r="M191" s="74"/>
      <c r="N191" s="1"/>
      <c r="O191" s="1"/>
      <c r="P191" s="74"/>
      <c r="Q191" s="1"/>
      <c r="R191" s="1"/>
      <c r="S191" s="1"/>
      <c r="T191" s="1"/>
      <c r="U191" s="80"/>
      <c r="V191" s="1"/>
      <c r="W191" s="633"/>
      <c r="X191" s="670"/>
      <c r="Y191" s="80"/>
      <c r="Z191" s="44"/>
      <c r="AA191" s="718"/>
    </row>
    <row r="192" spans="1:27" ht="25.5" hidden="1" customHeight="1" x14ac:dyDescent="0.25">
      <c r="B192" s="55"/>
      <c r="C192" s="2"/>
      <c r="D192" s="851" t="s">
        <v>549</v>
      </c>
      <c r="E192" s="851"/>
      <c r="F192" s="395"/>
      <c r="G192" s="424"/>
      <c r="H192" s="599"/>
      <c r="I192" s="259">
        <v>0</v>
      </c>
      <c r="J192" s="259">
        <f t="shared" si="49"/>
        <v>0</v>
      </c>
      <c r="K192" s="158"/>
      <c r="L192" s="166">
        <f t="shared" si="38"/>
        <v>0</v>
      </c>
      <c r="M192" s="74"/>
      <c r="N192" s="1"/>
      <c r="O192" s="1"/>
      <c r="P192" s="74"/>
      <c r="Q192" s="1"/>
      <c r="R192" s="1"/>
      <c r="S192" s="1"/>
      <c r="T192" s="1"/>
      <c r="U192" s="80"/>
      <c r="V192" s="1"/>
      <c r="W192" s="633"/>
      <c r="X192" s="670"/>
      <c r="Y192" s="80"/>
      <c r="Z192" s="44"/>
      <c r="AA192" s="718"/>
    </row>
    <row r="193" spans="1:27" hidden="1" x14ac:dyDescent="0.25">
      <c r="B193" s="55"/>
      <c r="C193" s="2"/>
      <c r="D193" s="850" t="s">
        <v>552</v>
      </c>
      <c r="E193" s="850"/>
      <c r="F193" s="391"/>
      <c r="G193" s="418"/>
      <c r="H193" s="596"/>
      <c r="I193" s="249">
        <v>0</v>
      </c>
      <c r="J193" s="249">
        <f t="shared" si="49"/>
        <v>0</v>
      </c>
      <c r="K193" s="148"/>
      <c r="L193" s="166">
        <f t="shared" si="38"/>
        <v>0</v>
      </c>
      <c r="M193" s="74"/>
      <c r="N193" s="1"/>
      <c r="O193" s="1"/>
      <c r="P193" s="74"/>
      <c r="Q193" s="1"/>
      <c r="R193" s="1"/>
      <c r="S193" s="1"/>
      <c r="T193" s="1"/>
      <c r="U193" s="80"/>
      <c r="V193" s="1"/>
      <c r="W193" s="633"/>
      <c r="X193" s="670"/>
      <c r="Y193" s="80"/>
      <c r="Z193" s="44"/>
      <c r="AA193" s="718"/>
    </row>
    <row r="194" spans="1:27" hidden="1" x14ac:dyDescent="0.25">
      <c r="B194" s="55"/>
      <c r="C194" s="2"/>
      <c r="D194" s="850" t="s">
        <v>817</v>
      </c>
      <c r="E194" s="850"/>
      <c r="F194" s="391"/>
      <c r="G194" s="418"/>
      <c r="H194" s="596"/>
      <c r="I194" s="249">
        <v>0</v>
      </c>
      <c r="J194" s="249">
        <f t="shared" si="49"/>
        <v>0</v>
      </c>
      <c r="K194" s="148"/>
      <c r="L194" s="166">
        <f t="shared" si="38"/>
        <v>0</v>
      </c>
      <c r="M194" s="74"/>
      <c r="N194" s="1"/>
      <c r="O194" s="1"/>
      <c r="P194" s="74"/>
      <c r="Q194" s="1"/>
      <c r="R194" s="1"/>
      <c r="S194" s="1"/>
      <c r="T194" s="1"/>
      <c r="U194" s="80"/>
      <c r="V194" s="1"/>
      <c r="W194" s="633"/>
      <c r="X194" s="670"/>
      <c r="Y194" s="80"/>
      <c r="Z194" s="44"/>
      <c r="AA194" s="718"/>
    </row>
    <row r="195" spans="1:27" ht="25.5" hidden="1" customHeight="1" x14ac:dyDescent="0.25">
      <c r="B195" s="55"/>
      <c r="C195" s="2"/>
      <c r="D195" s="851" t="s">
        <v>556</v>
      </c>
      <c r="E195" s="851"/>
      <c r="F195" s="395"/>
      <c r="G195" s="424"/>
      <c r="H195" s="599"/>
      <c r="I195" s="259">
        <v>0</v>
      </c>
      <c r="J195" s="259">
        <f t="shared" si="49"/>
        <v>0</v>
      </c>
      <c r="K195" s="158"/>
      <c r="L195" s="166">
        <f t="shared" si="38"/>
        <v>0</v>
      </c>
      <c r="M195" s="74"/>
      <c r="N195" s="1"/>
      <c r="O195" s="1"/>
      <c r="P195" s="74"/>
      <c r="Q195" s="1"/>
      <c r="R195" s="1"/>
      <c r="S195" s="1"/>
      <c r="T195" s="1"/>
      <c r="U195" s="80"/>
      <c r="V195" s="1"/>
      <c r="W195" s="633"/>
      <c r="X195" s="670"/>
      <c r="Y195" s="80"/>
      <c r="Z195" s="44"/>
      <c r="AA195" s="718"/>
    </row>
    <row r="196" spans="1:27" ht="25.5" hidden="1" customHeight="1" x14ac:dyDescent="0.25">
      <c r="B196" s="55"/>
      <c r="C196" s="2"/>
      <c r="D196" s="851" t="s">
        <v>559</v>
      </c>
      <c r="E196" s="851"/>
      <c r="F196" s="395"/>
      <c r="G196" s="424"/>
      <c r="H196" s="599"/>
      <c r="I196" s="259">
        <v>0</v>
      </c>
      <c r="J196" s="259">
        <f t="shared" si="49"/>
        <v>0</v>
      </c>
      <c r="K196" s="158"/>
      <c r="L196" s="166">
        <f t="shared" si="38"/>
        <v>0</v>
      </c>
      <c r="M196" s="74"/>
      <c r="N196" s="1"/>
      <c r="O196" s="1"/>
      <c r="P196" s="74"/>
      <c r="Q196" s="1"/>
      <c r="R196" s="1"/>
      <c r="S196" s="1"/>
      <c r="T196" s="1"/>
      <c r="U196" s="80"/>
      <c r="V196" s="1"/>
      <c r="W196" s="633"/>
      <c r="X196" s="670"/>
      <c r="Y196" s="80"/>
      <c r="Z196" s="44"/>
      <c r="AA196" s="718"/>
    </row>
    <row r="197" spans="1:27" ht="25.5" hidden="1" customHeight="1" x14ac:dyDescent="0.25">
      <c r="B197" s="55"/>
      <c r="C197" s="2"/>
      <c r="D197" s="851" t="s">
        <v>561</v>
      </c>
      <c r="E197" s="851"/>
      <c r="F197" s="395"/>
      <c r="G197" s="424"/>
      <c r="H197" s="599"/>
      <c r="I197" s="259">
        <v>0</v>
      </c>
      <c r="J197" s="259">
        <f t="shared" si="49"/>
        <v>0</v>
      </c>
      <c r="K197" s="158"/>
      <c r="L197" s="166">
        <f t="shared" si="38"/>
        <v>0</v>
      </c>
      <c r="M197" s="74"/>
      <c r="N197" s="1"/>
      <c r="O197" s="1"/>
      <c r="P197" s="74"/>
      <c r="Q197" s="1"/>
      <c r="R197" s="1"/>
      <c r="S197" s="1"/>
      <c r="T197" s="1"/>
      <c r="U197" s="80"/>
      <c r="V197" s="1"/>
      <c r="W197" s="633"/>
      <c r="X197" s="670"/>
      <c r="Y197" s="80"/>
      <c r="Z197" s="44"/>
      <c r="AA197" s="718"/>
    </row>
    <row r="198" spans="1:27" ht="25.5" hidden="1" customHeight="1" x14ac:dyDescent="0.25">
      <c r="B198" s="55"/>
      <c r="C198" s="2"/>
      <c r="D198" s="851" t="s">
        <v>564</v>
      </c>
      <c r="E198" s="851"/>
      <c r="F198" s="395"/>
      <c r="G198" s="424"/>
      <c r="H198" s="599"/>
      <c r="I198" s="259">
        <v>0</v>
      </c>
      <c r="J198" s="259">
        <f t="shared" si="49"/>
        <v>0</v>
      </c>
      <c r="K198" s="158"/>
      <c r="L198" s="166">
        <f t="shared" si="38"/>
        <v>0</v>
      </c>
      <c r="M198" s="74"/>
      <c r="N198" s="1"/>
      <c r="O198" s="1"/>
      <c r="P198" s="74"/>
      <c r="Q198" s="1"/>
      <c r="R198" s="1"/>
      <c r="S198" s="1"/>
      <c r="T198" s="1"/>
      <c r="U198" s="80"/>
      <c r="V198" s="1"/>
      <c r="W198" s="633"/>
      <c r="X198" s="670"/>
      <c r="Y198" s="80"/>
      <c r="Z198" s="44"/>
      <c r="AA198" s="718"/>
    </row>
    <row r="199" spans="1:27" s="18" customFormat="1" hidden="1" x14ac:dyDescent="0.25">
      <c r="A199" s="125" t="s">
        <v>274</v>
      </c>
      <c r="B199" s="91" t="s">
        <v>686</v>
      </c>
      <c r="C199" s="873" t="s">
        <v>275</v>
      </c>
      <c r="D199" s="874"/>
      <c r="E199" s="874"/>
      <c r="F199" s="386"/>
      <c r="G199" s="419"/>
      <c r="H199" s="588"/>
      <c r="I199" s="250">
        <v>0</v>
      </c>
      <c r="J199" s="250">
        <f>J200+J201+J202+J203+J204+J205+J206+J207+J208+J209</f>
        <v>0</v>
      </c>
      <c r="K199" s="149">
        <f t="shared" ref="K199:AA199" si="50">K200+K201+K202+K203+K204+K205+K206+K207+K208+K209</f>
        <v>0</v>
      </c>
      <c r="L199" s="165">
        <f t="shared" si="38"/>
        <v>0</v>
      </c>
      <c r="M199" s="93">
        <f>M200+M201+M202+M203+M204+M205+M206+M207+M208+M209</f>
        <v>0</v>
      </c>
      <c r="N199" s="94">
        <f>N200+N201+N202+N203+N204+N205+N206+N207+N208+N209</f>
        <v>0</v>
      </c>
      <c r="O199" s="94">
        <f>O200+O201+O202+O203+O204+O205+O206+O207+O208+O209</f>
        <v>0</v>
      </c>
      <c r="P199" s="93">
        <f t="shared" si="50"/>
        <v>0</v>
      </c>
      <c r="Q199" s="94">
        <f t="shared" si="50"/>
        <v>0</v>
      </c>
      <c r="R199" s="94">
        <f t="shared" si="50"/>
        <v>0</v>
      </c>
      <c r="S199" s="94">
        <f t="shared" si="50"/>
        <v>0</v>
      </c>
      <c r="T199" s="94">
        <f t="shared" si="50"/>
        <v>0</v>
      </c>
      <c r="U199" s="97">
        <f t="shared" si="50"/>
        <v>0</v>
      </c>
      <c r="V199" s="94">
        <f t="shared" si="50"/>
        <v>0</v>
      </c>
      <c r="W199" s="632">
        <f t="shared" si="50"/>
        <v>0</v>
      </c>
      <c r="X199" s="669">
        <f t="shared" si="50"/>
        <v>0</v>
      </c>
      <c r="Y199" s="97">
        <f t="shared" si="50"/>
        <v>0</v>
      </c>
      <c r="Z199" s="98">
        <f t="shared" si="50"/>
        <v>0</v>
      </c>
      <c r="AA199" s="731">
        <f t="shared" si="50"/>
        <v>0</v>
      </c>
    </row>
    <row r="200" spans="1:27" hidden="1" x14ac:dyDescent="0.25">
      <c r="B200" s="55"/>
      <c r="C200" s="2"/>
      <c r="D200" s="850" t="s">
        <v>371</v>
      </c>
      <c r="E200" s="850"/>
      <c r="F200" s="391"/>
      <c r="G200" s="418"/>
      <c r="H200" s="596"/>
      <c r="I200" s="249">
        <v>0</v>
      </c>
      <c r="J200" s="249">
        <f t="shared" ref="J200:J209" si="51">SUM(P200:AA200)</f>
        <v>0</v>
      </c>
      <c r="K200" s="148"/>
      <c r="L200" s="166">
        <f t="shared" si="38"/>
        <v>0</v>
      </c>
      <c r="M200" s="74"/>
      <c r="N200" s="1"/>
      <c r="O200" s="1"/>
      <c r="P200" s="74"/>
      <c r="Q200" s="1"/>
      <c r="R200" s="1"/>
      <c r="S200" s="1"/>
      <c r="T200" s="1"/>
      <c r="U200" s="80"/>
      <c r="V200" s="1"/>
      <c r="W200" s="633"/>
      <c r="X200" s="670"/>
      <c r="Y200" s="80"/>
      <c r="Z200" s="44"/>
      <c r="AA200" s="718"/>
    </row>
    <row r="201" spans="1:27" hidden="1" x14ac:dyDescent="0.25">
      <c r="B201" s="55"/>
      <c r="C201" s="2"/>
      <c r="D201" s="850" t="s">
        <v>544</v>
      </c>
      <c r="E201" s="850"/>
      <c r="F201" s="391"/>
      <c r="G201" s="418"/>
      <c r="H201" s="596"/>
      <c r="I201" s="249">
        <v>0</v>
      </c>
      <c r="J201" s="249">
        <f t="shared" si="51"/>
        <v>0</v>
      </c>
      <c r="K201" s="148"/>
      <c r="L201" s="166">
        <f t="shared" si="38"/>
        <v>0</v>
      </c>
      <c r="M201" s="74"/>
      <c r="N201" s="1"/>
      <c r="O201" s="1"/>
      <c r="P201" s="74"/>
      <c r="Q201" s="1"/>
      <c r="R201" s="1"/>
      <c r="S201" s="1"/>
      <c r="T201" s="1"/>
      <c r="U201" s="80"/>
      <c r="V201" s="1"/>
      <c r="W201" s="633"/>
      <c r="X201" s="670"/>
      <c r="Y201" s="80"/>
      <c r="Z201" s="44"/>
      <c r="AA201" s="718"/>
    </row>
    <row r="202" spans="1:27" hidden="1" x14ac:dyDescent="0.25">
      <c r="B202" s="55"/>
      <c r="C202" s="2"/>
      <c r="D202" s="850" t="s">
        <v>547</v>
      </c>
      <c r="E202" s="850"/>
      <c r="F202" s="391"/>
      <c r="G202" s="418"/>
      <c r="H202" s="596"/>
      <c r="I202" s="249">
        <v>0</v>
      </c>
      <c r="J202" s="249">
        <f t="shared" si="51"/>
        <v>0</v>
      </c>
      <c r="K202" s="148"/>
      <c r="L202" s="166">
        <f t="shared" si="38"/>
        <v>0</v>
      </c>
      <c r="M202" s="74"/>
      <c r="N202" s="1"/>
      <c r="O202" s="1"/>
      <c r="P202" s="74"/>
      <c r="Q202" s="1"/>
      <c r="R202" s="1"/>
      <c r="S202" s="1"/>
      <c r="T202" s="1"/>
      <c r="U202" s="80"/>
      <c r="V202" s="1"/>
      <c r="W202" s="633"/>
      <c r="X202" s="670"/>
      <c r="Y202" s="80"/>
      <c r="Z202" s="44"/>
      <c r="AA202" s="718"/>
    </row>
    <row r="203" spans="1:27" hidden="1" x14ac:dyDescent="0.25">
      <c r="B203" s="55"/>
      <c r="C203" s="2"/>
      <c r="D203" s="851" t="s">
        <v>818</v>
      </c>
      <c r="E203" s="851"/>
      <c r="F203" s="395"/>
      <c r="G203" s="424"/>
      <c r="H203" s="599"/>
      <c r="I203" s="259">
        <v>0</v>
      </c>
      <c r="J203" s="259">
        <f t="shared" si="51"/>
        <v>0</v>
      </c>
      <c r="K203" s="158"/>
      <c r="L203" s="166">
        <f t="shared" si="38"/>
        <v>0</v>
      </c>
      <c r="M203" s="74"/>
      <c r="N203" s="1"/>
      <c r="O203" s="1"/>
      <c r="P203" s="74"/>
      <c r="Q203" s="1"/>
      <c r="R203" s="1"/>
      <c r="S203" s="1"/>
      <c r="T203" s="1"/>
      <c r="U203" s="80"/>
      <c r="V203" s="1"/>
      <c r="W203" s="633"/>
      <c r="X203" s="670"/>
      <c r="Y203" s="80"/>
      <c r="Z203" s="44"/>
      <c r="AA203" s="718"/>
    </row>
    <row r="204" spans="1:27" hidden="1" x14ac:dyDescent="0.25">
      <c r="B204" s="55"/>
      <c r="C204" s="2"/>
      <c r="D204" s="850" t="s">
        <v>554</v>
      </c>
      <c r="E204" s="850"/>
      <c r="F204" s="391"/>
      <c r="G204" s="418"/>
      <c r="H204" s="596"/>
      <c r="I204" s="249">
        <v>0</v>
      </c>
      <c r="J204" s="249">
        <f t="shared" si="51"/>
        <v>0</v>
      </c>
      <c r="K204" s="148"/>
      <c r="L204" s="166">
        <f t="shared" si="38"/>
        <v>0</v>
      </c>
      <c r="M204" s="74"/>
      <c r="N204" s="1"/>
      <c r="O204" s="1"/>
      <c r="P204" s="74"/>
      <c r="Q204" s="1"/>
      <c r="R204" s="1"/>
      <c r="S204" s="1"/>
      <c r="T204" s="1"/>
      <c r="U204" s="80"/>
      <c r="V204" s="1"/>
      <c r="W204" s="633"/>
      <c r="X204" s="670"/>
      <c r="Y204" s="80"/>
      <c r="Z204" s="44"/>
      <c r="AA204" s="718"/>
    </row>
    <row r="205" spans="1:27" hidden="1" x14ac:dyDescent="0.25">
      <c r="B205" s="55"/>
      <c r="C205" s="2"/>
      <c r="D205" s="850" t="s">
        <v>553</v>
      </c>
      <c r="E205" s="850"/>
      <c r="F205" s="391"/>
      <c r="G205" s="418"/>
      <c r="H205" s="596"/>
      <c r="I205" s="249">
        <v>0</v>
      </c>
      <c r="J205" s="249">
        <f t="shared" si="51"/>
        <v>0</v>
      </c>
      <c r="K205" s="148"/>
      <c r="L205" s="166">
        <f t="shared" si="38"/>
        <v>0</v>
      </c>
      <c r="M205" s="74"/>
      <c r="N205" s="1"/>
      <c r="O205" s="1"/>
      <c r="P205" s="74"/>
      <c r="Q205" s="1"/>
      <c r="R205" s="1"/>
      <c r="S205" s="1"/>
      <c r="T205" s="1"/>
      <c r="U205" s="80"/>
      <c r="V205" s="1"/>
      <c r="W205" s="633"/>
      <c r="X205" s="670"/>
      <c r="Y205" s="80"/>
      <c r="Z205" s="44"/>
      <c r="AA205" s="718"/>
    </row>
    <row r="206" spans="1:27" ht="25.5" hidden="1" customHeight="1" x14ac:dyDescent="0.25">
      <c r="B206" s="55"/>
      <c r="C206" s="2"/>
      <c r="D206" s="851" t="s">
        <v>557</v>
      </c>
      <c r="E206" s="851"/>
      <c r="F206" s="395"/>
      <c r="G206" s="424"/>
      <c r="H206" s="599"/>
      <c r="I206" s="259">
        <v>0</v>
      </c>
      <c r="J206" s="259">
        <f t="shared" si="51"/>
        <v>0</v>
      </c>
      <c r="K206" s="158"/>
      <c r="L206" s="166">
        <f t="shared" si="38"/>
        <v>0</v>
      </c>
      <c r="M206" s="74"/>
      <c r="N206" s="1"/>
      <c r="O206" s="1"/>
      <c r="P206" s="74"/>
      <c r="Q206" s="1"/>
      <c r="R206" s="1"/>
      <c r="S206" s="1"/>
      <c r="T206" s="1"/>
      <c r="U206" s="80"/>
      <c r="V206" s="1"/>
      <c r="W206" s="633"/>
      <c r="X206" s="670"/>
      <c r="Y206" s="80"/>
      <c r="Z206" s="44"/>
      <c r="AA206" s="718"/>
    </row>
    <row r="207" spans="1:27" hidden="1" x14ac:dyDescent="0.25">
      <c r="B207" s="55"/>
      <c r="C207" s="2"/>
      <c r="D207" s="850" t="s">
        <v>819</v>
      </c>
      <c r="E207" s="850"/>
      <c r="F207" s="391"/>
      <c r="G207" s="418"/>
      <c r="H207" s="596"/>
      <c r="I207" s="249">
        <v>0</v>
      </c>
      <c r="J207" s="249">
        <f t="shared" si="51"/>
        <v>0</v>
      </c>
      <c r="K207" s="148"/>
      <c r="L207" s="166">
        <f t="shared" si="38"/>
        <v>0</v>
      </c>
      <c r="M207" s="74"/>
      <c r="N207" s="1"/>
      <c r="O207" s="1"/>
      <c r="P207" s="74"/>
      <c r="Q207" s="1"/>
      <c r="R207" s="1"/>
      <c r="S207" s="1"/>
      <c r="T207" s="1"/>
      <c r="U207" s="80"/>
      <c r="V207" s="1"/>
      <c r="W207" s="633"/>
      <c r="X207" s="670"/>
      <c r="Y207" s="80"/>
      <c r="Z207" s="44"/>
      <c r="AA207" s="718"/>
    </row>
    <row r="208" spans="1:27" ht="25.5" hidden="1" customHeight="1" x14ac:dyDescent="0.25">
      <c r="B208" s="55"/>
      <c r="C208" s="2"/>
      <c r="D208" s="851" t="s">
        <v>562</v>
      </c>
      <c r="E208" s="851"/>
      <c r="F208" s="395"/>
      <c r="G208" s="424"/>
      <c r="H208" s="599"/>
      <c r="I208" s="259">
        <v>0</v>
      </c>
      <c r="J208" s="259">
        <f t="shared" si="51"/>
        <v>0</v>
      </c>
      <c r="K208" s="158"/>
      <c r="L208" s="166">
        <f t="shared" si="38"/>
        <v>0</v>
      </c>
      <c r="M208" s="74"/>
      <c r="N208" s="1"/>
      <c r="O208" s="1"/>
      <c r="P208" s="74"/>
      <c r="Q208" s="1"/>
      <c r="R208" s="1"/>
      <c r="S208" s="1"/>
      <c r="T208" s="1"/>
      <c r="U208" s="80"/>
      <c r="V208" s="1"/>
      <c r="W208" s="633"/>
      <c r="X208" s="670"/>
      <c r="Y208" s="80"/>
      <c r="Z208" s="44"/>
      <c r="AA208" s="718"/>
    </row>
    <row r="209" spans="1:27" ht="25.5" hidden="1" customHeight="1" x14ac:dyDescent="0.25">
      <c r="B209" s="55"/>
      <c r="C209" s="2"/>
      <c r="D209" s="851" t="s">
        <v>565</v>
      </c>
      <c r="E209" s="851"/>
      <c r="F209" s="395"/>
      <c r="G209" s="424"/>
      <c r="H209" s="599"/>
      <c r="I209" s="259">
        <v>0</v>
      </c>
      <c r="J209" s="259">
        <f t="shared" si="51"/>
        <v>0</v>
      </c>
      <c r="K209" s="158"/>
      <c r="L209" s="166">
        <f t="shared" si="38"/>
        <v>0</v>
      </c>
      <c r="M209" s="74"/>
      <c r="N209" s="1"/>
      <c r="O209" s="1"/>
      <c r="P209" s="74"/>
      <c r="Q209" s="1"/>
      <c r="R209" s="1"/>
      <c r="S209" s="1"/>
      <c r="T209" s="1"/>
      <c r="U209" s="80"/>
      <c r="V209" s="1"/>
      <c r="W209" s="633"/>
      <c r="X209" s="670"/>
      <c r="Y209" s="80"/>
      <c r="Z209" s="44"/>
      <c r="AA209" s="718"/>
    </row>
    <row r="210" spans="1:27" s="18" customFormat="1" ht="25.5" hidden="1" customHeight="1" x14ac:dyDescent="0.25">
      <c r="A210" s="125" t="s">
        <v>276</v>
      </c>
      <c r="B210" s="91" t="s">
        <v>687</v>
      </c>
      <c r="C210" s="907" t="s">
        <v>607</v>
      </c>
      <c r="D210" s="908"/>
      <c r="E210" s="908"/>
      <c r="F210" s="401"/>
      <c r="G210" s="445"/>
      <c r="H210" s="663"/>
      <c r="I210" s="263">
        <v>0</v>
      </c>
      <c r="J210" s="263">
        <f>J211+J212</f>
        <v>0</v>
      </c>
      <c r="K210" s="162">
        <f t="shared" ref="K210:AA210" si="52">K211+K212</f>
        <v>0</v>
      </c>
      <c r="L210" s="165">
        <f t="shared" si="38"/>
        <v>0</v>
      </c>
      <c r="M210" s="93">
        <f>M211+M212</f>
        <v>0</v>
      </c>
      <c r="N210" s="94">
        <f>N211+N212</f>
        <v>0</v>
      </c>
      <c r="O210" s="94">
        <f>O211+O212</f>
        <v>0</v>
      </c>
      <c r="P210" s="93">
        <f t="shared" si="52"/>
        <v>0</v>
      </c>
      <c r="Q210" s="94">
        <f t="shared" si="52"/>
        <v>0</v>
      </c>
      <c r="R210" s="94">
        <f t="shared" si="52"/>
        <v>0</v>
      </c>
      <c r="S210" s="94">
        <f t="shared" si="52"/>
        <v>0</v>
      </c>
      <c r="T210" s="94">
        <f t="shared" si="52"/>
        <v>0</v>
      </c>
      <c r="U210" s="97">
        <f t="shared" si="52"/>
        <v>0</v>
      </c>
      <c r="V210" s="94">
        <f t="shared" si="52"/>
        <v>0</v>
      </c>
      <c r="W210" s="632">
        <f t="shared" si="52"/>
        <v>0</v>
      </c>
      <c r="X210" s="669">
        <f t="shared" si="52"/>
        <v>0</v>
      </c>
      <c r="Y210" s="97">
        <f t="shared" si="52"/>
        <v>0</v>
      </c>
      <c r="Z210" s="98">
        <f t="shared" si="52"/>
        <v>0</v>
      </c>
      <c r="AA210" s="731">
        <f t="shared" si="52"/>
        <v>0</v>
      </c>
    </row>
    <row r="211" spans="1:27" ht="25.5" hidden="1" customHeight="1" x14ac:dyDescent="0.25">
      <c r="B211" s="55"/>
      <c r="C211" s="2"/>
      <c r="D211" s="851" t="s">
        <v>568</v>
      </c>
      <c r="E211" s="851"/>
      <c r="F211" s="395"/>
      <c r="G211" s="424"/>
      <c r="H211" s="599"/>
      <c r="I211" s="259">
        <v>0</v>
      </c>
      <c r="J211" s="259">
        <f>SUM(P211:AA211)</f>
        <v>0</v>
      </c>
      <c r="K211" s="158"/>
      <c r="L211" s="166">
        <f t="shared" ref="L211:L268" si="53">SUM(J211:K211)</f>
        <v>0</v>
      </c>
      <c r="M211" s="74"/>
      <c r="N211" s="1"/>
      <c r="O211" s="1"/>
      <c r="P211" s="74"/>
      <c r="Q211" s="1"/>
      <c r="R211" s="1"/>
      <c r="S211" s="1"/>
      <c r="T211" s="1"/>
      <c r="U211" s="80"/>
      <c r="V211" s="1"/>
      <c r="W211" s="633"/>
      <c r="X211" s="670"/>
      <c r="Y211" s="80"/>
      <c r="Z211" s="44"/>
      <c r="AA211" s="718"/>
    </row>
    <row r="212" spans="1:27" ht="25.5" hidden="1" customHeight="1" x14ac:dyDescent="0.25">
      <c r="B212" s="55"/>
      <c r="C212" s="2"/>
      <c r="D212" s="851" t="s">
        <v>569</v>
      </c>
      <c r="E212" s="851"/>
      <c r="F212" s="395"/>
      <c r="G212" s="424"/>
      <c r="H212" s="599"/>
      <c r="I212" s="259">
        <v>0</v>
      </c>
      <c r="J212" s="259">
        <f>SUM(P212:AA212)</f>
        <v>0</v>
      </c>
      <c r="K212" s="158"/>
      <c r="L212" s="166">
        <f t="shared" si="53"/>
        <v>0</v>
      </c>
      <c r="M212" s="74"/>
      <c r="N212" s="1"/>
      <c r="O212" s="1"/>
      <c r="P212" s="74"/>
      <c r="Q212" s="1"/>
      <c r="R212" s="1"/>
      <c r="S212" s="1"/>
      <c r="T212" s="1"/>
      <c r="U212" s="80"/>
      <c r="V212" s="1"/>
      <c r="W212" s="633"/>
      <c r="X212" s="670"/>
      <c r="Y212" s="80"/>
      <c r="Z212" s="44"/>
      <c r="AA212" s="718"/>
    </row>
    <row r="213" spans="1:27" s="18" customFormat="1" ht="15" hidden="1" customHeight="1" x14ac:dyDescent="0.25">
      <c r="A213" s="125" t="s">
        <v>277</v>
      </c>
      <c r="B213" s="91" t="s">
        <v>688</v>
      </c>
      <c r="C213" s="907" t="s">
        <v>820</v>
      </c>
      <c r="D213" s="908"/>
      <c r="E213" s="908"/>
      <c r="F213" s="401"/>
      <c r="G213" s="445"/>
      <c r="H213" s="663"/>
      <c r="I213" s="263">
        <v>0</v>
      </c>
      <c r="J213" s="263">
        <f>J214+J215+J216+J217+J218+J219+J220+J221+J222+J223+J224</f>
        <v>0</v>
      </c>
      <c r="K213" s="162">
        <f t="shared" ref="K213:AA213" si="54">K214+K215+K216+K217+K218+K219+K220+K221+K222+K223+K224</f>
        <v>0</v>
      </c>
      <c r="L213" s="165">
        <f t="shared" si="53"/>
        <v>0</v>
      </c>
      <c r="M213" s="93">
        <f>M214+M215+M216+M217+M218+M219+M220+M221+M222+M223+M224</f>
        <v>0</v>
      </c>
      <c r="N213" s="94">
        <f>N214+N215+N216+N217+N218+N219+N220+N221+N222+N223+N224</f>
        <v>0</v>
      </c>
      <c r="O213" s="94">
        <f>O214+O215+O216+O217+O218+O219+O220+O221+O222+O223+O224</f>
        <v>0</v>
      </c>
      <c r="P213" s="93">
        <f t="shared" si="54"/>
        <v>0</v>
      </c>
      <c r="Q213" s="94">
        <f t="shared" si="54"/>
        <v>0</v>
      </c>
      <c r="R213" s="94">
        <f t="shared" si="54"/>
        <v>0</v>
      </c>
      <c r="S213" s="94">
        <f t="shared" si="54"/>
        <v>0</v>
      </c>
      <c r="T213" s="94">
        <f t="shared" si="54"/>
        <v>0</v>
      </c>
      <c r="U213" s="97">
        <f t="shared" si="54"/>
        <v>0</v>
      </c>
      <c r="V213" s="94">
        <f t="shared" si="54"/>
        <v>0</v>
      </c>
      <c r="W213" s="632">
        <f t="shared" si="54"/>
        <v>0</v>
      </c>
      <c r="X213" s="669">
        <f t="shared" si="54"/>
        <v>0</v>
      </c>
      <c r="Y213" s="97">
        <f t="shared" si="54"/>
        <v>0</v>
      </c>
      <c r="Z213" s="98">
        <f t="shared" si="54"/>
        <v>0</v>
      </c>
      <c r="AA213" s="731">
        <f t="shared" si="54"/>
        <v>0</v>
      </c>
    </row>
    <row r="214" spans="1:27" hidden="1" x14ac:dyDescent="0.25">
      <c r="B214" s="55"/>
      <c r="C214" s="2"/>
      <c r="D214" s="850" t="s">
        <v>372</v>
      </c>
      <c r="E214" s="850"/>
      <c r="F214" s="391"/>
      <c r="G214" s="418"/>
      <c r="H214" s="596"/>
      <c r="I214" s="249">
        <v>0</v>
      </c>
      <c r="J214" s="249">
        <f t="shared" ref="J214:J226" si="55">SUM(P214:AA214)</f>
        <v>0</v>
      </c>
      <c r="K214" s="148"/>
      <c r="L214" s="166">
        <f t="shared" si="53"/>
        <v>0</v>
      </c>
      <c r="M214" s="74"/>
      <c r="N214" s="1"/>
      <c r="O214" s="1"/>
      <c r="P214" s="74"/>
      <c r="Q214" s="1"/>
      <c r="R214" s="1"/>
      <c r="S214" s="1"/>
      <c r="T214" s="1"/>
      <c r="U214" s="80"/>
      <c r="V214" s="1"/>
      <c r="W214" s="633"/>
      <c r="X214" s="670"/>
      <c r="Y214" s="80"/>
      <c r="Z214" s="44"/>
      <c r="AA214" s="718"/>
    </row>
    <row r="215" spans="1:27" hidden="1" x14ac:dyDescent="0.25">
      <c r="B215" s="55"/>
      <c r="C215" s="2"/>
      <c r="D215" s="850" t="s">
        <v>821</v>
      </c>
      <c r="E215" s="850"/>
      <c r="F215" s="391"/>
      <c r="G215" s="418"/>
      <c r="H215" s="596"/>
      <c r="I215" s="249">
        <v>0</v>
      </c>
      <c r="J215" s="249">
        <f t="shared" si="55"/>
        <v>0</v>
      </c>
      <c r="K215" s="148"/>
      <c r="L215" s="166">
        <f t="shared" si="53"/>
        <v>0</v>
      </c>
      <c r="M215" s="74"/>
      <c r="N215" s="1"/>
      <c r="O215" s="1"/>
      <c r="P215" s="74"/>
      <c r="Q215" s="1"/>
      <c r="R215" s="1"/>
      <c r="S215" s="1"/>
      <c r="T215" s="1"/>
      <c r="U215" s="80"/>
      <c r="V215" s="1"/>
      <c r="W215" s="633"/>
      <c r="X215" s="670"/>
      <c r="Y215" s="80"/>
      <c r="Z215" s="44"/>
      <c r="AA215" s="718"/>
    </row>
    <row r="216" spans="1:27" hidden="1" x14ac:dyDescent="0.25">
      <c r="B216" s="55"/>
      <c r="C216" s="2"/>
      <c r="D216" s="850" t="s">
        <v>375</v>
      </c>
      <c r="E216" s="850"/>
      <c r="F216" s="391"/>
      <c r="G216" s="418"/>
      <c r="H216" s="596"/>
      <c r="I216" s="249">
        <v>0</v>
      </c>
      <c r="J216" s="249">
        <f t="shared" si="55"/>
        <v>0</v>
      </c>
      <c r="K216" s="148"/>
      <c r="L216" s="166">
        <f t="shared" si="53"/>
        <v>0</v>
      </c>
      <c r="M216" s="74"/>
      <c r="N216" s="1"/>
      <c r="O216" s="1"/>
      <c r="P216" s="74"/>
      <c r="Q216" s="1"/>
      <c r="R216" s="1"/>
      <c r="S216" s="1"/>
      <c r="T216" s="1"/>
      <c r="U216" s="80"/>
      <c r="V216" s="1"/>
      <c r="W216" s="633"/>
      <c r="X216" s="670"/>
      <c r="Y216" s="80"/>
      <c r="Z216" s="44"/>
      <c r="AA216" s="718"/>
    </row>
    <row r="217" spans="1:27" hidden="1" x14ac:dyDescent="0.25">
      <c r="B217" s="55"/>
      <c r="C217" s="2"/>
      <c r="D217" s="850" t="s">
        <v>373</v>
      </c>
      <c r="E217" s="850"/>
      <c r="F217" s="391"/>
      <c r="G217" s="418"/>
      <c r="H217" s="596"/>
      <c r="I217" s="249">
        <v>0</v>
      </c>
      <c r="J217" s="249">
        <f t="shared" si="55"/>
        <v>0</v>
      </c>
      <c r="K217" s="148"/>
      <c r="L217" s="166">
        <f t="shared" si="53"/>
        <v>0</v>
      </c>
      <c r="M217" s="74"/>
      <c r="N217" s="1"/>
      <c r="O217" s="1"/>
      <c r="P217" s="74"/>
      <c r="Q217" s="1"/>
      <c r="R217" s="1"/>
      <c r="S217" s="1"/>
      <c r="T217" s="1"/>
      <c r="U217" s="80"/>
      <c r="V217" s="1"/>
      <c r="W217" s="633"/>
      <c r="X217" s="670"/>
      <c r="Y217" s="80"/>
      <c r="Z217" s="44"/>
      <c r="AA217" s="718"/>
    </row>
    <row r="218" spans="1:27" hidden="1" x14ac:dyDescent="0.25">
      <c r="B218" s="55"/>
      <c r="C218" s="2"/>
      <c r="D218" s="850" t="s">
        <v>822</v>
      </c>
      <c r="E218" s="850"/>
      <c r="F218" s="391"/>
      <c r="G218" s="418"/>
      <c r="H218" s="596"/>
      <c r="I218" s="249">
        <v>0</v>
      </c>
      <c r="J218" s="249">
        <f t="shared" si="55"/>
        <v>0</v>
      </c>
      <c r="K218" s="148"/>
      <c r="L218" s="166">
        <f t="shared" si="53"/>
        <v>0</v>
      </c>
      <c r="M218" s="74"/>
      <c r="N218" s="1"/>
      <c r="O218" s="1"/>
      <c r="P218" s="74"/>
      <c r="Q218" s="1"/>
      <c r="R218" s="1"/>
      <c r="S218" s="1"/>
      <c r="T218" s="1"/>
      <c r="U218" s="80"/>
      <c r="V218" s="1"/>
      <c r="W218" s="633"/>
      <c r="X218" s="670"/>
      <c r="Y218" s="80"/>
      <c r="Z218" s="44"/>
      <c r="AA218" s="718"/>
    </row>
    <row r="219" spans="1:27" ht="25.5" hidden="1" customHeight="1" x14ac:dyDescent="0.25">
      <c r="B219" s="55"/>
      <c r="C219" s="2"/>
      <c r="D219" s="851" t="s">
        <v>537</v>
      </c>
      <c r="E219" s="851"/>
      <c r="F219" s="395"/>
      <c r="G219" s="424"/>
      <c r="H219" s="599"/>
      <c r="I219" s="259">
        <v>0</v>
      </c>
      <c r="J219" s="259">
        <f t="shared" si="55"/>
        <v>0</v>
      </c>
      <c r="K219" s="158"/>
      <c r="L219" s="166">
        <f t="shared" si="53"/>
        <v>0</v>
      </c>
      <c r="M219" s="74"/>
      <c r="N219" s="1"/>
      <c r="O219" s="1"/>
      <c r="P219" s="74"/>
      <c r="Q219" s="1"/>
      <c r="R219" s="1"/>
      <c r="S219" s="1"/>
      <c r="T219" s="1"/>
      <c r="U219" s="80"/>
      <c r="V219" s="1"/>
      <c r="W219" s="633"/>
      <c r="X219" s="670"/>
      <c r="Y219" s="80"/>
      <c r="Z219" s="44"/>
      <c r="AA219" s="718"/>
    </row>
    <row r="220" spans="1:27" ht="25.5" hidden="1" customHeight="1" x14ac:dyDescent="0.25">
      <c r="B220" s="55"/>
      <c r="C220" s="2"/>
      <c r="D220" s="851" t="s">
        <v>540</v>
      </c>
      <c r="E220" s="851"/>
      <c r="F220" s="395"/>
      <c r="G220" s="424"/>
      <c r="H220" s="599"/>
      <c r="I220" s="259">
        <v>0</v>
      </c>
      <c r="J220" s="259">
        <f t="shared" si="55"/>
        <v>0</v>
      </c>
      <c r="K220" s="158"/>
      <c r="L220" s="166">
        <f t="shared" si="53"/>
        <v>0</v>
      </c>
      <c r="M220" s="74"/>
      <c r="N220" s="1"/>
      <c r="O220" s="1"/>
      <c r="P220" s="74"/>
      <c r="Q220" s="1"/>
      <c r="R220" s="1"/>
      <c r="S220" s="1"/>
      <c r="T220" s="1"/>
      <c r="U220" s="80"/>
      <c r="V220" s="1"/>
      <c r="W220" s="633"/>
      <c r="X220" s="670"/>
      <c r="Y220" s="80"/>
      <c r="Z220" s="44"/>
      <c r="AA220" s="718"/>
    </row>
    <row r="221" spans="1:27" hidden="1" x14ac:dyDescent="0.25">
      <c r="B221" s="55"/>
      <c r="C221" s="2"/>
      <c r="D221" s="850" t="s">
        <v>823</v>
      </c>
      <c r="E221" s="850"/>
      <c r="F221" s="391"/>
      <c r="G221" s="418"/>
      <c r="H221" s="596"/>
      <c r="I221" s="249">
        <v>0</v>
      </c>
      <c r="J221" s="249">
        <f t="shared" si="55"/>
        <v>0</v>
      </c>
      <c r="K221" s="148"/>
      <c r="L221" s="166">
        <f t="shared" si="53"/>
        <v>0</v>
      </c>
      <c r="M221" s="74"/>
      <c r="N221" s="1"/>
      <c r="O221" s="1"/>
      <c r="P221" s="74"/>
      <c r="Q221" s="1"/>
      <c r="R221" s="1"/>
      <c r="S221" s="1"/>
      <c r="T221" s="1"/>
      <c r="U221" s="80"/>
      <c r="V221" s="1"/>
      <c r="W221" s="633"/>
      <c r="X221" s="670"/>
      <c r="Y221" s="80"/>
      <c r="Z221" s="44"/>
      <c r="AA221" s="718"/>
    </row>
    <row r="222" spans="1:27" hidden="1" x14ac:dyDescent="0.25">
      <c r="B222" s="55"/>
      <c r="C222" s="2"/>
      <c r="D222" s="850" t="s">
        <v>374</v>
      </c>
      <c r="E222" s="850"/>
      <c r="F222" s="391"/>
      <c r="G222" s="418"/>
      <c r="H222" s="596"/>
      <c r="I222" s="249">
        <v>0</v>
      </c>
      <c r="J222" s="249">
        <f t="shared" si="55"/>
        <v>0</v>
      </c>
      <c r="K222" s="148"/>
      <c r="L222" s="166">
        <f t="shared" si="53"/>
        <v>0</v>
      </c>
      <c r="M222" s="74"/>
      <c r="N222" s="1"/>
      <c r="O222" s="1"/>
      <c r="P222" s="74"/>
      <c r="Q222" s="1"/>
      <c r="R222" s="1"/>
      <c r="S222" s="1"/>
      <c r="T222" s="1"/>
      <c r="U222" s="80"/>
      <c r="V222" s="1"/>
      <c r="W222" s="633"/>
      <c r="X222" s="670"/>
      <c r="Y222" s="80"/>
      <c r="Z222" s="44"/>
      <c r="AA222" s="718"/>
    </row>
    <row r="223" spans="1:27" hidden="1" x14ac:dyDescent="0.25">
      <c r="B223" s="55"/>
      <c r="C223" s="2"/>
      <c r="D223" s="850" t="s">
        <v>824</v>
      </c>
      <c r="E223" s="850"/>
      <c r="F223" s="391"/>
      <c r="G223" s="418"/>
      <c r="H223" s="596"/>
      <c r="I223" s="249">
        <v>0</v>
      </c>
      <c r="J223" s="249">
        <f t="shared" si="55"/>
        <v>0</v>
      </c>
      <c r="K223" s="148"/>
      <c r="L223" s="166">
        <f t="shared" si="53"/>
        <v>0</v>
      </c>
      <c r="M223" s="74"/>
      <c r="N223" s="1"/>
      <c r="O223" s="1"/>
      <c r="P223" s="74"/>
      <c r="Q223" s="1"/>
      <c r="R223" s="1"/>
      <c r="S223" s="1"/>
      <c r="T223" s="1"/>
      <c r="U223" s="80"/>
      <c r="V223" s="1"/>
      <c r="W223" s="633"/>
      <c r="X223" s="670"/>
      <c r="Y223" s="80"/>
      <c r="Z223" s="44"/>
      <c r="AA223" s="718"/>
    </row>
    <row r="224" spans="1:27" hidden="1" x14ac:dyDescent="0.25">
      <c r="B224" s="55"/>
      <c r="C224" s="2"/>
      <c r="D224" s="850" t="s">
        <v>566</v>
      </c>
      <c r="E224" s="850"/>
      <c r="F224" s="391"/>
      <c r="G224" s="418"/>
      <c r="H224" s="596"/>
      <c r="I224" s="249">
        <v>0</v>
      </c>
      <c r="J224" s="249">
        <f t="shared" si="55"/>
        <v>0</v>
      </c>
      <c r="K224" s="148"/>
      <c r="L224" s="166">
        <f t="shared" si="53"/>
        <v>0</v>
      </c>
      <c r="M224" s="74"/>
      <c r="N224" s="1"/>
      <c r="O224" s="1"/>
      <c r="P224" s="74"/>
      <c r="Q224" s="1"/>
      <c r="R224" s="1"/>
      <c r="S224" s="1"/>
      <c r="T224" s="1"/>
      <c r="U224" s="80"/>
      <c r="V224" s="1"/>
      <c r="W224" s="633"/>
      <c r="X224" s="670"/>
      <c r="Y224" s="80"/>
      <c r="Z224" s="44"/>
      <c r="AA224" s="718"/>
    </row>
    <row r="225" spans="1:27" s="18" customFormat="1" hidden="1" x14ac:dyDescent="0.25">
      <c r="A225" s="125" t="s">
        <v>278</v>
      </c>
      <c r="B225" s="91" t="s">
        <v>689</v>
      </c>
      <c r="C225" s="873" t="s">
        <v>279</v>
      </c>
      <c r="D225" s="874"/>
      <c r="E225" s="874"/>
      <c r="F225" s="386"/>
      <c r="G225" s="419"/>
      <c r="H225" s="588"/>
      <c r="I225" s="250">
        <v>0</v>
      </c>
      <c r="J225" s="250">
        <f t="shared" si="55"/>
        <v>0</v>
      </c>
      <c r="K225" s="149"/>
      <c r="L225" s="165">
        <f t="shared" si="53"/>
        <v>0</v>
      </c>
      <c r="M225" s="93"/>
      <c r="N225" s="94"/>
      <c r="O225" s="94"/>
      <c r="P225" s="93"/>
      <c r="Q225" s="94"/>
      <c r="R225" s="94"/>
      <c r="S225" s="94"/>
      <c r="T225" s="94"/>
      <c r="U225" s="97"/>
      <c r="V225" s="94"/>
      <c r="W225" s="632"/>
      <c r="X225" s="669"/>
      <c r="Y225" s="97"/>
      <c r="Z225" s="98"/>
      <c r="AA225" s="731"/>
    </row>
    <row r="226" spans="1:27" s="18" customFormat="1" hidden="1" x14ac:dyDescent="0.25">
      <c r="A226" s="125" t="s">
        <v>280</v>
      </c>
      <c r="B226" s="91" t="s">
        <v>690</v>
      </c>
      <c r="C226" s="873" t="s">
        <v>281</v>
      </c>
      <c r="D226" s="874"/>
      <c r="E226" s="874"/>
      <c r="F226" s="386"/>
      <c r="G226" s="419"/>
      <c r="H226" s="588"/>
      <c r="I226" s="250">
        <v>0</v>
      </c>
      <c r="J226" s="250">
        <f t="shared" si="55"/>
        <v>0</v>
      </c>
      <c r="K226" s="149"/>
      <c r="L226" s="165">
        <f t="shared" si="53"/>
        <v>0</v>
      </c>
      <c r="M226" s="93"/>
      <c r="N226" s="94"/>
      <c r="O226" s="94"/>
      <c r="P226" s="93"/>
      <c r="Q226" s="94"/>
      <c r="R226" s="94"/>
      <c r="S226" s="94"/>
      <c r="T226" s="94"/>
      <c r="U226" s="97"/>
      <c r="V226" s="94"/>
      <c r="W226" s="632"/>
      <c r="X226" s="669"/>
      <c r="Y226" s="97"/>
      <c r="Z226" s="98"/>
      <c r="AA226" s="731"/>
    </row>
    <row r="227" spans="1:27" s="18" customFormat="1" hidden="1" x14ac:dyDescent="0.25">
      <c r="A227" s="125" t="s">
        <v>282</v>
      </c>
      <c r="B227" s="91" t="s">
        <v>691</v>
      </c>
      <c r="C227" s="873" t="s">
        <v>283</v>
      </c>
      <c r="D227" s="874"/>
      <c r="E227" s="874"/>
      <c r="F227" s="386"/>
      <c r="G227" s="419"/>
      <c r="H227" s="588"/>
      <c r="I227" s="250">
        <v>0</v>
      </c>
      <c r="J227" s="250">
        <f>J228+J229+J230+J231+J232+J233+J234+J235+J236+J237</f>
        <v>0</v>
      </c>
      <c r="K227" s="149">
        <f t="shared" ref="K227:AA227" si="56">K228+K229+K230+K231+K232+K233+K234+K235+K236+K237</f>
        <v>0</v>
      </c>
      <c r="L227" s="165">
        <f t="shared" si="53"/>
        <v>0</v>
      </c>
      <c r="M227" s="93">
        <f>M228+M229+M230+M231+M232+M233+M234+M235+M236+M237</f>
        <v>0</v>
      </c>
      <c r="N227" s="94">
        <f>N228+N229+N230+N231+N232+N233+N234+N235+N236+N237</f>
        <v>0</v>
      </c>
      <c r="O227" s="94">
        <f>O228+O229+O230+O231+O232+O233+O234+O235+O236+O237</f>
        <v>0</v>
      </c>
      <c r="P227" s="93">
        <f t="shared" si="56"/>
        <v>0</v>
      </c>
      <c r="Q227" s="94">
        <f t="shared" si="56"/>
        <v>0</v>
      </c>
      <c r="R227" s="94">
        <f t="shared" si="56"/>
        <v>0</v>
      </c>
      <c r="S227" s="94">
        <f t="shared" si="56"/>
        <v>0</v>
      </c>
      <c r="T227" s="94">
        <f t="shared" si="56"/>
        <v>0</v>
      </c>
      <c r="U227" s="97">
        <f t="shared" si="56"/>
        <v>0</v>
      </c>
      <c r="V227" s="94">
        <f t="shared" si="56"/>
        <v>0</v>
      </c>
      <c r="W227" s="632">
        <f t="shared" si="56"/>
        <v>0</v>
      </c>
      <c r="X227" s="669">
        <f t="shared" si="56"/>
        <v>0</v>
      </c>
      <c r="Y227" s="97">
        <f t="shared" si="56"/>
        <v>0</v>
      </c>
      <c r="Z227" s="98">
        <f t="shared" si="56"/>
        <v>0</v>
      </c>
      <c r="AA227" s="731">
        <f t="shared" si="56"/>
        <v>0</v>
      </c>
    </row>
    <row r="228" spans="1:27" hidden="1" x14ac:dyDescent="0.25">
      <c r="B228" s="55"/>
      <c r="C228" s="2"/>
      <c r="D228" s="850" t="s">
        <v>376</v>
      </c>
      <c r="E228" s="850"/>
      <c r="F228" s="391"/>
      <c r="G228" s="418"/>
      <c r="H228" s="596"/>
      <c r="I228" s="249">
        <v>0</v>
      </c>
      <c r="J228" s="249">
        <f t="shared" ref="J228:J237" si="57">SUM(P228:AA228)</f>
        <v>0</v>
      </c>
      <c r="K228" s="148"/>
      <c r="L228" s="166">
        <f t="shared" si="53"/>
        <v>0</v>
      </c>
      <c r="M228" s="74"/>
      <c r="N228" s="1"/>
      <c r="O228" s="1"/>
      <c r="P228" s="74"/>
      <c r="Q228" s="1"/>
      <c r="R228" s="1"/>
      <c r="S228" s="1"/>
      <c r="T228" s="1"/>
      <c r="U228" s="80"/>
      <c r="V228" s="1"/>
      <c r="W228" s="633"/>
      <c r="X228" s="670"/>
      <c r="Y228" s="80"/>
      <c r="Z228" s="44"/>
      <c r="AA228" s="718"/>
    </row>
    <row r="229" spans="1:27" hidden="1" x14ac:dyDescent="0.25">
      <c r="B229" s="55"/>
      <c r="C229" s="2"/>
      <c r="D229" s="850" t="s">
        <v>377</v>
      </c>
      <c r="E229" s="850"/>
      <c r="F229" s="391"/>
      <c r="G229" s="418"/>
      <c r="H229" s="596"/>
      <c r="I229" s="249">
        <v>0</v>
      </c>
      <c r="J229" s="249">
        <f t="shared" si="57"/>
        <v>0</v>
      </c>
      <c r="K229" s="148"/>
      <c r="L229" s="166">
        <f t="shared" si="53"/>
        <v>0</v>
      </c>
      <c r="M229" s="74"/>
      <c r="N229" s="1"/>
      <c r="O229" s="1"/>
      <c r="P229" s="74"/>
      <c r="Q229" s="1"/>
      <c r="R229" s="1"/>
      <c r="S229" s="1"/>
      <c r="T229" s="1"/>
      <c r="U229" s="80"/>
      <c r="V229" s="1"/>
      <c r="W229" s="633"/>
      <c r="X229" s="670"/>
      <c r="Y229" s="80"/>
      <c r="Z229" s="44"/>
      <c r="AA229" s="718"/>
    </row>
    <row r="230" spans="1:27" hidden="1" x14ac:dyDescent="0.25">
      <c r="B230" s="55"/>
      <c r="C230" s="2"/>
      <c r="D230" s="850" t="s">
        <v>378</v>
      </c>
      <c r="E230" s="850"/>
      <c r="F230" s="391"/>
      <c r="G230" s="418"/>
      <c r="H230" s="596"/>
      <c r="I230" s="249">
        <v>0</v>
      </c>
      <c r="J230" s="249">
        <f t="shared" si="57"/>
        <v>0</v>
      </c>
      <c r="K230" s="148"/>
      <c r="L230" s="166">
        <f t="shared" si="53"/>
        <v>0</v>
      </c>
      <c r="M230" s="74"/>
      <c r="N230" s="1"/>
      <c r="O230" s="1"/>
      <c r="P230" s="74"/>
      <c r="Q230" s="1"/>
      <c r="R230" s="1"/>
      <c r="S230" s="1"/>
      <c r="T230" s="1"/>
      <c r="U230" s="80"/>
      <c r="V230" s="1"/>
      <c r="W230" s="633"/>
      <c r="X230" s="670"/>
      <c r="Y230" s="80"/>
      <c r="Z230" s="44"/>
      <c r="AA230" s="718"/>
    </row>
    <row r="231" spans="1:27" hidden="1" x14ac:dyDescent="0.25">
      <c r="B231" s="55"/>
      <c r="C231" s="2"/>
      <c r="D231" s="850" t="s">
        <v>379</v>
      </c>
      <c r="E231" s="850"/>
      <c r="F231" s="391"/>
      <c r="G231" s="418"/>
      <c r="H231" s="596"/>
      <c r="I231" s="249">
        <v>0</v>
      </c>
      <c r="J231" s="249">
        <f t="shared" si="57"/>
        <v>0</v>
      </c>
      <c r="K231" s="148"/>
      <c r="L231" s="166">
        <f t="shared" si="53"/>
        <v>0</v>
      </c>
      <c r="M231" s="74"/>
      <c r="N231" s="1"/>
      <c r="O231" s="1"/>
      <c r="P231" s="74"/>
      <c r="Q231" s="1"/>
      <c r="R231" s="1"/>
      <c r="S231" s="1"/>
      <c r="T231" s="1"/>
      <c r="U231" s="80"/>
      <c r="V231" s="1"/>
      <c r="W231" s="633"/>
      <c r="X231" s="670"/>
      <c r="Y231" s="80"/>
      <c r="Z231" s="44"/>
      <c r="AA231" s="718"/>
    </row>
    <row r="232" spans="1:27" hidden="1" x14ac:dyDescent="0.25">
      <c r="B232" s="55"/>
      <c r="C232" s="2"/>
      <c r="D232" s="850" t="s">
        <v>380</v>
      </c>
      <c r="E232" s="850"/>
      <c r="F232" s="391"/>
      <c r="G232" s="418"/>
      <c r="H232" s="596"/>
      <c r="I232" s="249">
        <v>0</v>
      </c>
      <c r="J232" s="249">
        <f t="shared" si="57"/>
        <v>0</v>
      </c>
      <c r="K232" s="148"/>
      <c r="L232" s="166">
        <f t="shared" si="53"/>
        <v>0</v>
      </c>
      <c r="M232" s="74"/>
      <c r="N232" s="1"/>
      <c r="O232" s="1"/>
      <c r="P232" s="74"/>
      <c r="Q232" s="1"/>
      <c r="R232" s="1"/>
      <c r="S232" s="1"/>
      <c r="T232" s="1"/>
      <c r="U232" s="80"/>
      <c r="V232" s="1"/>
      <c r="W232" s="633"/>
      <c r="X232" s="670"/>
      <c r="Y232" s="80"/>
      <c r="Z232" s="44"/>
      <c r="AA232" s="718"/>
    </row>
    <row r="233" spans="1:27" ht="25.5" hidden="1" customHeight="1" x14ac:dyDescent="0.25">
      <c r="B233" s="55"/>
      <c r="C233" s="2"/>
      <c r="D233" s="851" t="s">
        <v>538</v>
      </c>
      <c r="E233" s="851"/>
      <c r="F233" s="395"/>
      <c r="G233" s="424"/>
      <c r="H233" s="599"/>
      <c r="I233" s="259">
        <v>0</v>
      </c>
      <c r="J233" s="259">
        <f t="shared" si="57"/>
        <v>0</v>
      </c>
      <c r="K233" s="158"/>
      <c r="L233" s="166">
        <f t="shared" si="53"/>
        <v>0</v>
      </c>
      <c r="M233" s="74"/>
      <c r="N233" s="1"/>
      <c r="O233" s="1"/>
      <c r="P233" s="74"/>
      <c r="Q233" s="1"/>
      <c r="R233" s="1"/>
      <c r="S233" s="1"/>
      <c r="T233" s="1"/>
      <c r="U233" s="80"/>
      <c r="V233" s="1"/>
      <c r="W233" s="633"/>
      <c r="X233" s="670"/>
      <c r="Y233" s="80"/>
      <c r="Z233" s="44"/>
      <c r="AA233" s="718"/>
    </row>
    <row r="234" spans="1:27" ht="25.5" hidden="1" customHeight="1" x14ac:dyDescent="0.25">
      <c r="B234" s="55"/>
      <c r="C234" s="2"/>
      <c r="D234" s="851" t="s">
        <v>541</v>
      </c>
      <c r="E234" s="851"/>
      <c r="F234" s="395"/>
      <c r="G234" s="424"/>
      <c r="H234" s="599"/>
      <c r="I234" s="259">
        <v>0</v>
      </c>
      <c r="J234" s="259">
        <f t="shared" si="57"/>
        <v>0</v>
      </c>
      <c r="K234" s="158"/>
      <c r="L234" s="166">
        <f t="shared" si="53"/>
        <v>0</v>
      </c>
      <c r="M234" s="74"/>
      <c r="N234" s="1"/>
      <c r="O234" s="1"/>
      <c r="P234" s="74"/>
      <c r="Q234" s="1"/>
      <c r="R234" s="1"/>
      <c r="S234" s="1"/>
      <c r="T234" s="1"/>
      <c r="U234" s="80"/>
      <c r="V234" s="1"/>
      <c r="W234" s="633"/>
      <c r="X234" s="670"/>
      <c r="Y234" s="80"/>
      <c r="Z234" s="44"/>
      <c r="AA234" s="718"/>
    </row>
    <row r="235" spans="1:27" hidden="1" x14ac:dyDescent="0.25">
      <c r="B235" s="55"/>
      <c r="C235" s="2"/>
      <c r="D235" s="850" t="s">
        <v>381</v>
      </c>
      <c r="E235" s="850"/>
      <c r="F235" s="391"/>
      <c r="G235" s="418"/>
      <c r="H235" s="596"/>
      <c r="I235" s="249">
        <v>0</v>
      </c>
      <c r="J235" s="249">
        <f t="shared" si="57"/>
        <v>0</v>
      </c>
      <c r="K235" s="148"/>
      <c r="L235" s="166">
        <f t="shared" si="53"/>
        <v>0</v>
      </c>
      <c r="M235" s="74"/>
      <c r="N235" s="1"/>
      <c r="O235" s="1"/>
      <c r="P235" s="74"/>
      <c r="Q235" s="1"/>
      <c r="R235" s="1"/>
      <c r="S235" s="1"/>
      <c r="T235" s="1"/>
      <c r="U235" s="80"/>
      <c r="V235" s="1"/>
      <c r="W235" s="633"/>
      <c r="X235" s="670"/>
      <c r="Y235" s="80"/>
      <c r="Z235" s="44"/>
      <c r="AA235" s="718"/>
    </row>
    <row r="236" spans="1:27" hidden="1" x14ac:dyDescent="0.25">
      <c r="B236" s="55"/>
      <c r="C236" s="2"/>
      <c r="D236" s="850" t="s">
        <v>382</v>
      </c>
      <c r="E236" s="850"/>
      <c r="F236" s="391"/>
      <c r="G236" s="418"/>
      <c r="H236" s="596"/>
      <c r="I236" s="249">
        <v>0</v>
      </c>
      <c r="J236" s="249">
        <f t="shared" si="57"/>
        <v>0</v>
      </c>
      <c r="K236" s="148"/>
      <c r="L236" s="166">
        <f t="shared" si="53"/>
        <v>0</v>
      </c>
      <c r="M236" s="74"/>
      <c r="N236" s="1"/>
      <c r="O236" s="1"/>
      <c r="P236" s="74"/>
      <c r="Q236" s="1"/>
      <c r="R236" s="1"/>
      <c r="S236" s="1"/>
      <c r="T236" s="1"/>
      <c r="U236" s="80"/>
      <c r="V236" s="1"/>
      <c r="W236" s="633"/>
      <c r="X236" s="670"/>
      <c r="Y236" s="80"/>
      <c r="Z236" s="44"/>
      <c r="AA236" s="718"/>
    </row>
    <row r="237" spans="1:27" ht="15.75" hidden="1" thickBot="1" x14ac:dyDescent="0.3">
      <c r="B237" s="57"/>
      <c r="C237" s="20"/>
      <c r="D237" s="876" t="s">
        <v>567</v>
      </c>
      <c r="E237" s="876"/>
      <c r="F237" s="402"/>
      <c r="G237" s="446"/>
      <c r="H237" s="664"/>
      <c r="I237" s="251">
        <v>0</v>
      </c>
      <c r="J237" s="251">
        <f t="shared" si="57"/>
        <v>0</v>
      </c>
      <c r="K237" s="150"/>
      <c r="L237" s="166">
        <f t="shared" si="53"/>
        <v>0</v>
      </c>
      <c r="M237" s="74"/>
      <c r="N237" s="1"/>
      <c r="O237" s="1"/>
      <c r="P237" s="74"/>
      <c r="Q237" s="1"/>
      <c r="R237" s="1"/>
      <c r="S237" s="1"/>
      <c r="T237" s="1"/>
      <c r="U237" s="80"/>
      <c r="V237" s="1"/>
      <c r="W237" s="633"/>
      <c r="X237" s="670"/>
      <c r="Y237" s="80"/>
      <c r="Z237" s="44"/>
      <c r="AA237" s="718"/>
    </row>
    <row r="238" spans="1:27" ht="15.75" thickBot="1" x14ac:dyDescent="0.3">
      <c r="B238" s="99" t="s">
        <v>284</v>
      </c>
      <c r="C238" s="877" t="s">
        <v>285</v>
      </c>
      <c r="D238" s="878"/>
      <c r="E238" s="878"/>
      <c r="F238" s="384"/>
      <c r="G238" s="410"/>
      <c r="H238" s="592"/>
      <c r="I238" s="252">
        <v>0</v>
      </c>
      <c r="J238" s="252">
        <f>J239+J260+J266+J267</f>
        <v>0</v>
      </c>
      <c r="K238" s="151">
        <f t="shared" ref="K238:AA238" si="58">K239+K260+K266+K267</f>
        <v>0</v>
      </c>
      <c r="L238" s="163">
        <f t="shared" si="53"/>
        <v>0</v>
      </c>
      <c r="M238" s="85">
        <f>M239+M260+M266+M267</f>
        <v>0</v>
      </c>
      <c r="N238" s="86">
        <f>N239+N260+N266+N267</f>
        <v>0</v>
      </c>
      <c r="O238" s="86">
        <f>O239+O260+O266+O267</f>
        <v>0</v>
      </c>
      <c r="P238" s="85">
        <f t="shared" si="58"/>
        <v>0</v>
      </c>
      <c r="Q238" s="86">
        <f t="shared" si="58"/>
        <v>0</v>
      </c>
      <c r="R238" s="86">
        <f t="shared" si="58"/>
        <v>0</v>
      </c>
      <c r="S238" s="86">
        <f t="shared" si="58"/>
        <v>0</v>
      </c>
      <c r="T238" s="86">
        <f t="shared" si="58"/>
        <v>0</v>
      </c>
      <c r="U238" s="89">
        <f t="shared" si="58"/>
        <v>0</v>
      </c>
      <c r="V238" s="86">
        <f t="shared" si="58"/>
        <v>0</v>
      </c>
      <c r="W238" s="88">
        <f t="shared" si="58"/>
        <v>0</v>
      </c>
      <c r="X238" s="482">
        <f t="shared" si="58"/>
        <v>0</v>
      </c>
      <c r="Y238" s="89">
        <f t="shared" si="58"/>
        <v>0</v>
      </c>
      <c r="Z238" s="90">
        <f t="shared" si="58"/>
        <v>0</v>
      </c>
      <c r="AA238" s="728">
        <f t="shared" si="58"/>
        <v>0</v>
      </c>
    </row>
    <row r="239" spans="1:27" hidden="1" x14ac:dyDescent="0.25">
      <c r="B239" s="114" t="s">
        <v>692</v>
      </c>
      <c r="C239" s="900" t="s">
        <v>286</v>
      </c>
      <c r="D239" s="901"/>
      <c r="E239" s="901"/>
      <c r="F239" s="390"/>
      <c r="G239" s="416"/>
      <c r="H239" s="586"/>
      <c r="I239" s="248">
        <v>0</v>
      </c>
      <c r="J239" s="248">
        <f>J240+J244+J251+J252+J253+J254+J255+J256+J257</f>
        <v>0</v>
      </c>
      <c r="K239" s="147">
        <f t="shared" ref="K239:AA239" si="59">K240+K244+K251+K252+K253+K254+K255+K256+K257</f>
        <v>0</v>
      </c>
      <c r="L239" s="164">
        <f t="shared" si="53"/>
        <v>0</v>
      </c>
      <c r="M239" s="116">
        <f>M240+M244+M251+M252+M253+M254+M255+M256+M257</f>
        <v>0</v>
      </c>
      <c r="N239" s="117">
        <f>N240+N244+N251+N252+N253+N254+N255+N256+N257</f>
        <v>0</v>
      </c>
      <c r="O239" s="117">
        <f>O240+O244+O251+O252+O253+O254+O255+O256+O257</f>
        <v>0</v>
      </c>
      <c r="P239" s="116">
        <f t="shared" si="59"/>
        <v>0</v>
      </c>
      <c r="Q239" s="117">
        <f t="shared" si="59"/>
        <v>0</v>
      </c>
      <c r="R239" s="117">
        <f t="shared" si="59"/>
        <v>0</v>
      </c>
      <c r="S239" s="117">
        <f t="shared" si="59"/>
        <v>0</v>
      </c>
      <c r="T239" s="117">
        <f t="shared" si="59"/>
        <v>0</v>
      </c>
      <c r="U239" s="120">
        <f t="shared" si="59"/>
        <v>0</v>
      </c>
      <c r="V239" s="117">
        <f t="shared" si="59"/>
        <v>0</v>
      </c>
      <c r="W239" s="637">
        <f t="shared" si="59"/>
        <v>0</v>
      </c>
      <c r="X239" s="674">
        <f t="shared" si="59"/>
        <v>0</v>
      </c>
      <c r="Y239" s="120">
        <f t="shared" si="59"/>
        <v>0</v>
      </c>
      <c r="Z239" s="121">
        <f t="shared" si="59"/>
        <v>0</v>
      </c>
      <c r="AA239" s="729">
        <f t="shared" si="59"/>
        <v>0</v>
      </c>
    </row>
    <row r="240" spans="1:27" s="18" customFormat="1" hidden="1" x14ac:dyDescent="0.25">
      <c r="A240" s="125"/>
      <c r="B240" s="53" t="s">
        <v>693</v>
      </c>
      <c r="C240" s="898" t="s">
        <v>287</v>
      </c>
      <c r="D240" s="899"/>
      <c r="E240" s="899"/>
      <c r="F240" s="382"/>
      <c r="G240" s="417"/>
      <c r="H240" s="589"/>
      <c r="I240" s="256">
        <v>0</v>
      </c>
      <c r="J240" s="256">
        <f>J241+J242+J243</f>
        <v>0</v>
      </c>
      <c r="K240" s="155">
        <f t="shared" ref="K240:AA240" si="60">K241+K242+K243</f>
        <v>0</v>
      </c>
      <c r="L240" s="167">
        <f t="shared" si="53"/>
        <v>0</v>
      </c>
      <c r="M240" s="76">
        <f>M241+M242+M243</f>
        <v>0</v>
      </c>
      <c r="N240" s="13">
        <f>N241+N242+N243</f>
        <v>0</v>
      </c>
      <c r="O240" s="13">
        <f>O241+O242+O243</f>
        <v>0</v>
      </c>
      <c r="P240" s="76">
        <f t="shared" si="60"/>
        <v>0</v>
      </c>
      <c r="Q240" s="13">
        <f t="shared" si="60"/>
        <v>0</v>
      </c>
      <c r="R240" s="13">
        <f t="shared" si="60"/>
        <v>0</v>
      </c>
      <c r="S240" s="13">
        <f t="shared" si="60"/>
        <v>0</v>
      </c>
      <c r="T240" s="13">
        <f t="shared" si="60"/>
        <v>0</v>
      </c>
      <c r="U240" s="81">
        <f t="shared" si="60"/>
        <v>0</v>
      </c>
      <c r="V240" s="13">
        <f t="shared" si="60"/>
        <v>0</v>
      </c>
      <c r="W240" s="636">
        <f t="shared" si="60"/>
        <v>0</v>
      </c>
      <c r="X240" s="673">
        <f t="shared" si="60"/>
        <v>0</v>
      </c>
      <c r="Y240" s="81">
        <f t="shared" si="60"/>
        <v>0</v>
      </c>
      <c r="Z240" s="45">
        <f t="shared" si="60"/>
        <v>0</v>
      </c>
      <c r="AA240" s="730">
        <f t="shared" si="60"/>
        <v>0</v>
      </c>
    </row>
    <row r="241" spans="1:27" s="208" customFormat="1" hidden="1" x14ac:dyDescent="0.25">
      <c r="A241" s="125" t="s">
        <v>288</v>
      </c>
      <c r="B241" s="188" t="s">
        <v>694</v>
      </c>
      <c r="C241" s="245"/>
      <c r="D241" s="902" t="s">
        <v>706</v>
      </c>
      <c r="E241" s="902"/>
      <c r="F241" s="403"/>
      <c r="G241" s="414"/>
      <c r="H241" s="665"/>
      <c r="I241" s="286">
        <v>0</v>
      </c>
      <c r="J241" s="286">
        <f>SUM(P241:AA241)</f>
        <v>0</v>
      </c>
      <c r="K241" s="287"/>
      <c r="L241" s="190">
        <f t="shared" si="53"/>
        <v>0</v>
      </c>
      <c r="M241" s="198"/>
      <c r="N241" s="192"/>
      <c r="O241" s="192"/>
      <c r="P241" s="198"/>
      <c r="Q241" s="192"/>
      <c r="R241" s="192"/>
      <c r="S241" s="192"/>
      <c r="T241" s="192"/>
      <c r="U241" s="193"/>
      <c r="V241" s="192"/>
      <c r="W241" s="635"/>
      <c r="X241" s="672"/>
      <c r="Y241" s="193"/>
      <c r="Z241" s="194"/>
      <c r="AA241" s="646"/>
    </row>
    <row r="242" spans="1:27" s="208" customFormat="1" hidden="1" x14ac:dyDescent="0.25">
      <c r="A242" s="125" t="s">
        <v>289</v>
      </c>
      <c r="B242" s="188" t="s">
        <v>695</v>
      </c>
      <c r="C242" s="197"/>
      <c r="D242" s="883" t="s">
        <v>707</v>
      </c>
      <c r="E242" s="883"/>
      <c r="F242" s="381"/>
      <c r="G242" s="420"/>
      <c r="H242" s="587"/>
      <c r="I242" s="269">
        <v>0</v>
      </c>
      <c r="J242" s="269">
        <f>SUM(P242:AA242)</f>
        <v>0</v>
      </c>
      <c r="K242" s="189"/>
      <c r="L242" s="190">
        <f t="shared" si="53"/>
        <v>0</v>
      </c>
      <c r="M242" s="198"/>
      <c r="N242" s="192"/>
      <c r="O242" s="192"/>
      <c r="P242" s="198"/>
      <c r="Q242" s="192"/>
      <c r="R242" s="192"/>
      <c r="S242" s="192"/>
      <c r="T242" s="192"/>
      <c r="U242" s="193"/>
      <c r="V242" s="192"/>
      <c r="W242" s="635"/>
      <c r="X242" s="672"/>
      <c r="Y242" s="193"/>
      <c r="Z242" s="194"/>
      <c r="AA242" s="646"/>
    </row>
    <row r="243" spans="1:27" s="208" customFormat="1" hidden="1" x14ac:dyDescent="0.25">
      <c r="A243" s="125" t="s">
        <v>290</v>
      </c>
      <c r="B243" s="188" t="s">
        <v>696</v>
      </c>
      <c r="C243" s="197"/>
      <c r="D243" s="883" t="s">
        <v>708</v>
      </c>
      <c r="E243" s="883"/>
      <c r="F243" s="381"/>
      <c r="G243" s="420"/>
      <c r="H243" s="587"/>
      <c r="I243" s="269">
        <v>0</v>
      </c>
      <c r="J243" s="269">
        <f>SUM(P243:AA243)</f>
        <v>0</v>
      </c>
      <c r="K243" s="189"/>
      <c r="L243" s="190">
        <f t="shared" si="53"/>
        <v>0</v>
      </c>
      <c r="M243" s="198"/>
      <c r="N243" s="192"/>
      <c r="O243" s="192"/>
      <c r="P243" s="198"/>
      <c r="Q243" s="192"/>
      <c r="R243" s="192"/>
      <c r="S243" s="192"/>
      <c r="T243" s="192"/>
      <c r="U243" s="193"/>
      <c r="V243" s="192"/>
      <c r="W243" s="635"/>
      <c r="X243" s="672"/>
      <c r="Y243" s="193"/>
      <c r="Z243" s="194"/>
      <c r="AA243" s="646"/>
    </row>
    <row r="244" spans="1:27" s="18" customFormat="1" hidden="1" x14ac:dyDescent="0.25">
      <c r="A244" s="125"/>
      <c r="B244" s="53" t="s">
        <v>697</v>
      </c>
      <c r="C244" s="898" t="s">
        <v>291</v>
      </c>
      <c r="D244" s="899"/>
      <c r="E244" s="899"/>
      <c r="F244" s="382"/>
      <c r="G244" s="417"/>
      <c r="H244" s="589"/>
      <c r="I244" s="256">
        <v>0</v>
      </c>
      <c r="J244" s="256">
        <f>J245+J246+J247+J248+J249+J250</f>
        <v>0</v>
      </c>
      <c r="K244" s="155">
        <f t="shared" ref="K244:AA244" si="61">K245+K246+K247+K248+K249+K250</f>
        <v>0</v>
      </c>
      <c r="L244" s="167">
        <f t="shared" si="53"/>
        <v>0</v>
      </c>
      <c r="M244" s="76">
        <f>M245+M246+M247+M248+M249+M250</f>
        <v>0</v>
      </c>
      <c r="N244" s="13">
        <f>N245+N246+N247+N248+N249+N250</f>
        <v>0</v>
      </c>
      <c r="O244" s="13">
        <f>O245+O246+O247+O248+O249+O250</f>
        <v>0</v>
      </c>
      <c r="P244" s="76">
        <f t="shared" si="61"/>
        <v>0</v>
      </c>
      <c r="Q244" s="13">
        <f t="shared" si="61"/>
        <v>0</v>
      </c>
      <c r="R244" s="13">
        <f t="shared" si="61"/>
        <v>0</v>
      </c>
      <c r="S244" s="13">
        <f t="shared" si="61"/>
        <v>0</v>
      </c>
      <c r="T244" s="13">
        <f t="shared" si="61"/>
        <v>0</v>
      </c>
      <c r="U244" s="81">
        <f t="shared" si="61"/>
        <v>0</v>
      </c>
      <c r="V244" s="13">
        <f t="shared" si="61"/>
        <v>0</v>
      </c>
      <c r="W244" s="636">
        <f t="shared" si="61"/>
        <v>0</v>
      </c>
      <c r="X244" s="673">
        <f t="shared" si="61"/>
        <v>0</v>
      </c>
      <c r="Y244" s="81">
        <f t="shared" si="61"/>
        <v>0</v>
      </c>
      <c r="Z244" s="45">
        <f t="shared" si="61"/>
        <v>0</v>
      </c>
      <c r="AA244" s="730">
        <f t="shared" si="61"/>
        <v>0</v>
      </c>
    </row>
    <row r="245" spans="1:27" s="208" customFormat="1" hidden="1" x14ac:dyDescent="0.25">
      <c r="A245" s="125" t="s">
        <v>292</v>
      </c>
      <c r="B245" s="188" t="s">
        <v>698</v>
      </c>
      <c r="C245" s="197"/>
      <c r="D245" s="883" t="s">
        <v>383</v>
      </c>
      <c r="E245" s="883"/>
      <c r="F245" s="381"/>
      <c r="G245" s="420"/>
      <c r="H245" s="587"/>
      <c r="I245" s="269">
        <v>0</v>
      </c>
      <c r="J245" s="269">
        <f t="shared" ref="J245:J256" si="62">SUM(P245:AA245)</f>
        <v>0</v>
      </c>
      <c r="K245" s="189"/>
      <c r="L245" s="190">
        <f t="shared" si="53"/>
        <v>0</v>
      </c>
      <c r="M245" s="198"/>
      <c r="N245" s="192"/>
      <c r="O245" s="192"/>
      <c r="P245" s="198"/>
      <c r="Q245" s="192"/>
      <c r="R245" s="192"/>
      <c r="S245" s="192"/>
      <c r="T245" s="192"/>
      <c r="U245" s="193"/>
      <c r="V245" s="192"/>
      <c r="W245" s="635"/>
      <c r="X245" s="672"/>
      <c r="Y245" s="193"/>
      <c r="Z245" s="194"/>
      <c r="AA245" s="646"/>
    </row>
    <row r="246" spans="1:27" s="208" customFormat="1" hidden="1" x14ac:dyDescent="0.25">
      <c r="A246" s="125" t="s">
        <v>293</v>
      </c>
      <c r="B246" s="188" t="s">
        <v>699</v>
      </c>
      <c r="C246" s="197"/>
      <c r="D246" s="883" t="s">
        <v>384</v>
      </c>
      <c r="E246" s="883"/>
      <c r="F246" s="381"/>
      <c r="G246" s="420"/>
      <c r="H246" s="587"/>
      <c r="I246" s="269">
        <v>0</v>
      </c>
      <c r="J246" s="269">
        <f t="shared" si="62"/>
        <v>0</v>
      </c>
      <c r="K246" s="189"/>
      <c r="L246" s="190">
        <f t="shared" si="53"/>
        <v>0</v>
      </c>
      <c r="M246" s="198"/>
      <c r="N246" s="192"/>
      <c r="O246" s="192"/>
      <c r="P246" s="198"/>
      <c r="Q246" s="192"/>
      <c r="R246" s="192"/>
      <c r="S246" s="192"/>
      <c r="T246" s="192"/>
      <c r="U246" s="193"/>
      <c r="V246" s="192"/>
      <c r="W246" s="635"/>
      <c r="X246" s="672"/>
      <c r="Y246" s="193"/>
      <c r="Z246" s="194"/>
      <c r="AA246" s="646"/>
    </row>
    <row r="247" spans="1:27" s="208" customFormat="1" hidden="1" x14ac:dyDescent="0.25">
      <c r="A247" s="125" t="s">
        <v>887</v>
      </c>
      <c r="B247" s="188" t="s">
        <v>888</v>
      </c>
      <c r="C247" s="197"/>
      <c r="D247" s="883" t="s">
        <v>889</v>
      </c>
      <c r="E247" s="883"/>
      <c r="F247" s="381"/>
      <c r="G247" s="420"/>
      <c r="H247" s="587"/>
      <c r="I247" s="269">
        <v>0</v>
      </c>
      <c r="J247" s="269">
        <f t="shared" si="62"/>
        <v>0</v>
      </c>
      <c r="K247" s="189"/>
      <c r="L247" s="190">
        <f t="shared" si="53"/>
        <v>0</v>
      </c>
      <c r="M247" s="198"/>
      <c r="N247" s="192"/>
      <c r="O247" s="192"/>
      <c r="P247" s="198"/>
      <c r="Q247" s="192"/>
      <c r="R247" s="192"/>
      <c r="S247" s="192"/>
      <c r="T247" s="192"/>
      <c r="U247" s="193"/>
      <c r="V247" s="192"/>
      <c r="W247" s="635"/>
      <c r="X247" s="672"/>
      <c r="Y247" s="193"/>
      <c r="Z247" s="194"/>
      <c r="AA247" s="646"/>
    </row>
    <row r="248" spans="1:27" s="208" customFormat="1" hidden="1" x14ac:dyDescent="0.25">
      <c r="A248" s="125" t="s">
        <v>294</v>
      </c>
      <c r="B248" s="188" t="s">
        <v>700</v>
      </c>
      <c r="C248" s="197"/>
      <c r="D248" s="883" t="s">
        <v>295</v>
      </c>
      <c r="E248" s="883"/>
      <c r="F248" s="381"/>
      <c r="G248" s="420"/>
      <c r="H248" s="587"/>
      <c r="I248" s="269">
        <v>0</v>
      </c>
      <c r="J248" s="269">
        <f t="shared" si="62"/>
        <v>0</v>
      </c>
      <c r="K248" s="189"/>
      <c r="L248" s="190">
        <f t="shared" si="53"/>
        <v>0</v>
      </c>
      <c r="M248" s="198"/>
      <c r="N248" s="192"/>
      <c r="O248" s="192"/>
      <c r="P248" s="198"/>
      <c r="Q248" s="192"/>
      <c r="R248" s="192"/>
      <c r="S248" s="192"/>
      <c r="T248" s="192"/>
      <c r="U248" s="193"/>
      <c r="V248" s="192"/>
      <c r="W248" s="635"/>
      <c r="X248" s="672"/>
      <c r="Y248" s="193"/>
      <c r="Z248" s="194"/>
      <c r="AA248" s="646"/>
    </row>
    <row r="249" spans="1:27" s="208" customFormat="1" hidden="1" x14ac:dyDescent="0.25">
      <c r="A249" s="125" t="s">
        <v>296</v>
      </c>
      <c r="B249" s="188" t="s">
        <v>701</v>
      </c>
      <c r="C249" s="197"/>
      <c r="D249" s="883" t="s">
        <v>297</v>
      </c>
      <c r="E249" s="883"/>
      <c r="F249" s="381"/>
      <c r="G249" s="420"/>
      <c r="H249" s="587"/>
      <c r="I249" s="269">
        <v>0</v>
      </c>
      <c r="J249" s="269">
        <f t="shared" si="62"/>
        <v>0</v>
      </c>
      <c r="K249" s="189"/>
      <c r="L249" s="190">
        <f t="shared" si="53"/>
        <v>0</v>
      </c>
      <c r="M249" s="198"/>
      <c r="N249" s="192"/>
      <c r="O249" s="192"/>
      <c r="P249" s="198"/>
      <c r="Q249" s="192"/>
      <c r="R249" s="192"/>
      <c r="S249" s="192"/>
      <c r="T249" s="192"/>
      <c r="U249" s="193"/>
      <c r="V249" s="192"/>
      <c r="W249" s="635"/>
      <c r="X249" s="672"/>
      <c r="Y249" s="193"/>
      <c r="Z249" s="194"/>
      <c r="AA249" s="646"/>
    </row>
    <row r="250" spans="1:27" s="208" customFormat="1" hidden="1" x14ac:dyDescent="0.25">
      <c r="A250" s="125" t="s">
        <v>890</v>
      </c>
      <c r="B250" s="188" t="s">
        <v>891</v>
      </c>
      <c r="C250" s="197"/>
      <c r="D250" s="883" t="s">
        <v>892</v>
      </c>
      <c r="E250" s="883"/>
      <c r="F250" s="381"/>
      <c r="G250" s="420"/>
      <c r="H250" s="587"/>
      <c r="I250" s="269">
        <v>0</v>
      </c>
      <c r="J250" s="269">
        <f t="shared" si="62"/>
        <v>0</v>
      </c>
      <c r="K250" s="189"/>
      <c r="L250" s="190">
        <f t="shared" si="53"/>
        <v>0</v>
      </c>
      <c r="M250" s="198"/>
      <c r="N250" s="192"/>
      <c r="O250" s="192"/>
      <c r="P250" s="198"/>
      <c r="Q250" s="192"/>
      <c r="R250" s="192"/>
      <c r="S250" s="192"/>
      <c r="T250" s="192"/>
      <c r="U250" s="193"/>
      <c r="V250" s="192"/>
      <c r="W250" s="635"/>
      <c r="X250" s="672"/>
      <c r="Y250" s="193"/>
      <c r="Z250" s="194"/>
      <c r="AA250" s="646"/>
    </row>
    <row r="251" spans="1:27" s="41" customFormat="1" hidden="1" x14ac:dyDescent="0.25">
      <c r="A251" s="125" t="s">
        <v>893</v>
      </c>
      <c r="B251" s="53" t="s">
        <v>894</v>
      </c>
      <c r="C251" s="898" t="s">
        <v>895</v>
      </c>
      <c r="D251" s="899"/>
      <c r="E251" s="899"/>
      <c r="F251" s="382"/>
      <c r="G251" s="417"/>
      <c r="H251" s="589"/>
      <c r="I251" s="256">
        <v>0</v>
      </c>
      <c r="J251" s="256">
        <f t="shared" si="62"/>
        <v>0</v>
      </c>
      <c r="K251" s="155"/>
      <c r="L251" s="167">
        <f t="shared" si="53"/>
        <v>0</v>
      </c>
      <c r="M251" s="76"/>
      <c r="N251" s="13"/>
      <c r="O251" s="13"/>
      <c r="P251" s="76"/>
      <c r="Q251" s="13"/>
      <c r="R251" s="13"/>
      <c r="S251" s="13"/>
      <c r="T251" s="13"/>
      <c r="U251" s="81"/>
      <c r="V251" s="13"/>
      <c r="W251" s="636"/>
      <c r="X251" s="673"/>
      <c r="Y251" s="81"/>
      <c r="Z251" s="45"/>
      <c r="AA251" s="730"/>
    </row>
    <row r="252" spans="1:27" s="41" customFormat="1" hidden="1" x14ac:dyDescent="0.25">
      <c r="A252" s="125" t="s">
        <v>298</v>
      </c>
      <c r="B252" s="53" t="s">
        <v>702</v>
      </c>
      <c r="C252" s="898" t="s">
        <v>299</v>
      </c>
      <c r="D252" s="899"/>
      <c r="E252" s="899"/>
      <c r="F252" s="382"/>
      <c r="G252" s="417"/>
      <c r="H252" s="589"/>
      <c r="I252" s="256">
        <v>0</v>
      </c>
      <c r="J252" s="256">
        <f t="shared" si="62"/>
        <v>0</v>
      </c>
      <c r="K252" s="155"/>
      <c r="L252" s="167">
        <f t="shared" si="53"/>
        <v>0</v>
      </c>
      <c r="M252" s="76"/>
      <c r="N252" s="13"/>
      <c r="O252" s="13"/>
      <c r="P252" s="76"/>
      <c r="Q252" s="13"/>
      <c r="R252" s="13"/>
      <c r="S252" s="13"/>
      <c r="T252" s="13"/>
      <c r="U252" s="81"/>
      <c r="V252" s="13"/>
      <c r="W252" s="636"/>
      <c r="X252" s="673"/>
      <c r="Y252" s="81"/>
      <c r="Z252" s="45"/>
      <c r="AA252" s="730"/>
    </row>
    <row r="253" spans="1:27" s="41" customFormat="1" hidden="1" x14ac:dyDescent="0.25">
      <c r="A253" s="125" t="s">
        <v>300</v>
      </c>
      <c r="B253" s="53" t="s">
        <v>703</v>
      </c>
      <c r="C253" s="898" t="s">
        <v>896</v>
      </c>
      <c r="D253" s="899"/>
      <c r="E253" s="899"/>
      <c r="F253" s="382"/>
      <c r="G253" s="417"/>
      <c r="H253" s="589"/>
      <c r="I253" s="256">
        <v>0</v>
      </c>
      <c r="J253" s="256">
        <f t="shared" si="62"/>
        <v>0</v>
      </c>
      <c r="K253" s="155"/>
      <c r="L253" s="167">
        <f t="shared" si="53"/>
        <v>0</v>
      </c>
      <c r="M253" s="76"/>
      <c r="N253" s="13"/>
      <c r="O253" s="13"/>
      <c r="P253" s="76"/>
      <c r="Q253" s="13"/>
      <c r="R253" s="13"/>
      <c r="S253" s="13"/>
      <c r="T253" s="13"/>
      <c r="U253" s="81"/>
      <c r="V253" s="13"/>
      <c r="W253" s="636"/>
      <c r="X253" s="673"/>
      <c r="Y253" s="81"/>
      <c r="Z253" s="45"/>
      <c r="AA253" s="730"/>
    </row>
    <row r="254" spans="1:27" s="41" customFormat="1" hidden="1" x14ac:dyDescent="0.25">
      <c r="A254" s="125" t="s">
        <v>301</v>
      </c>
      <c r="B254" s="53" t="s">
        <v>704</v>
      </c>
      <c r="C254" s="898" t="s">
        <v>897</v>
      </c>
      <c r="D254" s="899"/>
      <c r="E254" s="899"/>
      <c r="F254" s="382"/>
      <c r="G254" s="417"/>
      <c r="H254" s="589"/>
      <c r="I254" s="256">
        <v>0</v>
      </c>
      <c r="J254" s="256">
        <f t="shared" si="62"/>
        <v>0</v>
      </c>
      <c r="K254" s="155"/>
      <c r="L254" s="167">
        <f t="shared" si="53"/>
        <v>0</v>
      </c>
      <c r="M254" s="76"/>
      <c r="N254" s="13"/>
      <c r="O254" s="13"/>
      <c r="P254" s="76"/>
      <c r="Q254" s="13"/>
      <c r="R254" s="13"/>
      <c r="S254" s="13"/>
      <c r="T254" s="13"/>
      <c r="U254" s="81"/>
      <c r="V254" s="13"/>
      <c r="W254" s="636"/>
      <c r="X254" s="673"/>
      <c r="Y254" s="81"/>
      <c r="Z254" s="45"/>
      <c r="AA254" s="730"/>
    </row>
    <row r="255" spans="1:27" s="41" customFormat="1" hidden="1" x14ac:dyDescent="0.25">
      <c r="A255" s="125" t="s">
        <v>302</v>
      </c>
      <c r="B255" s="53" t="s">
        <v>705</v>
      </c>
      <c r="C255" s="898" t="s">
        <v>303</v>
      </c>
      <c r="D255" s="899"/>
      <c r="E255" s="899"/>
      <c r="F255" s="382"/>
      <c r="G255" s="417"/>
      <c r="H255" s="589"/>
      <c r="I255" s="256">
        <v>0</v>
      </c>
      <c r="J255" s="256">
        <f t="shared" si="62"/>
        <v>0</v>
      </c>
      <c r="K255" s="155"/>
      <c r="L255" s="167">
        <f t="shared" si="53"/>
        <v>0</v>
      </c>
      <c r="M255" s="76"/>
      <c r="N255" s="13"/>
      <c r="O255" s="13"/>
      <c r="P255" s="76"/>
      <c r="Q255" s="13"/>
      <c r="R255" s="13"/>
      <c r="S255" s="13"/>
      <c r="T255" s="13"/>
      <c r="U255" s="81"/>
      <c r="V255" s="13"/>
      <c r="W255" s="636"/>
      <c r="X255" s="673"/>
      <c r="Y255" s="81"/>
      <c r="Z255" s="45"/>
      <c r="AA255" s="730"/>
    </row>
    <row r="256" spans="1:27" s="41" customFormat="1" hidden="1" x14ac:dyDescent="0.25">
      <c r="A256" s="125" t="s">
        <v>898</v>
      </c>
      <c r="B256" s="53" t="s">
        <v>899</v>
      </c>
      <c r="C256" s="898" t="s">
        <v>901</v>
      </c>
      <c r="D256" s="899"/>
      <c r="E256" s="899"/>
      <c r="F256" s="382"/>
      <c r="G256" s="417"/>
      <c r="H256" s="589"/>
      <c r="I256" s="256">
        <v>0</v>
      </c>
      <c r="J256" s="256">
        <f t="shared" si="62"/>
        <v>0</v>
      </c>
      <c r="K256" s="155"/>
      <c r="L256" s="167">
        <f t="shared" si="53"/>
        <v>0</v>
      </c>
      <c r="M256" s="76"/>
      <c r="N256" s="13"/>
      <c r="O256" s="13"/>
      <c r="P256" s="76"/>
      <c r="Q256" s="13"/>
      <c r="R256" s="13"/>
      <c r="S256" s="13"/>
      <c r="T256" s="13"/>
      <c r="U256" s="81"/>
      <c r="V256" s="13"/>
      <c r="W256" s="636"/>
      <c r="X256" s="673"/>
      <c r="Y256" s="81"/>
      <c r="Z256" s="45"/>
      <c r="AA256" s="730"/>
    </row>
    <row r="257" spans="1:27" s="41" customFormat="1" hidden="1" x14ac:dyDescent="0.25">
      <c r="A257" s="125"/>
      <c r="B257" s="53" t="s">
        <v>900</v>
      </c>
      <c r="C257" s="898" t="s">
        <v>902</v>
      </c>
      <c r="D257" s="899"/>
      <c r="E257" s="899"/>
      <c r="F257" s="382"/>
      <c r="G257" s="417"/>
      <c r="H257" s="589"/>
      <c r="I257" s="256">
        <v>0</v>
      </c>
      <c r="J257" s="256">
        <f>J258+J259</f>
        <v>0</v>
      </c>
      <c r="K257" s="155">
        <f t="shared" ref="K257:AA257" si="63">K258+K259</f>
        <v>0</v>
      </c>
      <c r="L257" s="167">
        <f t="shared" si="53"/>
        <v>0</v>
      </c>
      <c r="M257" s="76">
        <f>M258+M259</f>
        <v>0</v>
      </c>
      <c r="N257" s="13">
        <f>N258+N259</f>
        <v>0</v>
      </c>
      <c r="O257" s="13">
        <f>O258+O259</f>
        <v>0</v>
      </c>
      <c r="P257" s="76">
        <f t="shared" si="63"/>
        <v>0</v>
      </c>
      <c r="Q257" s="13">
        <f t="shared" si="63"/>
        <v>0</v>
      </c>
      <c r="R257" s="13">
        <f t="shared" si="63"/>
        <v>0</v>
      </c>
      <c r="S257" s="13">
        <f t="shared" si="63"/>
        <v>0</v>
      </c>
      <c r="T257" s="13">
        <f t="shared" si="63"/>
        <v>0</v>
      </c>
      <c r="U257" s="81">
        <f t="shared" si="63"/>
        <v>0</v>
      </c>
      <c r="V257" s="13">
        <f t="shared" si="63"/>
        <v>0</v>
      </c>
      <c r="W257" s="636">
        <f t="shared" si="63"/>
        <v>0</v>
      </c>
      <c r="X257" s="673">
        <f t="shared" si="63"/>
        <v>0</v>
      </c>
      <c r="Y257" s="81">
        <f t="shared" si="63"/>
        <v>0</v>
      </c>
      <c r="Z257" s="45">
        <f t="shared" si="63"/>
        <v>0</v>
      </c>
      <c r="AA257" s="730">
        <f t="shared" si="63"/>
        <v>0</v>
      </c>
    </row>
    <row r="258" spans="1:27" s="208" customFormat="1" hidden="1" x14ac:dyDescent="0.25">
      <c r="A258" s="125" t="s">
        <v>904</v>
      </c>
      <c r="B258" s="188" t="s">
        <v>903</v>
      </c>
      <c r="C258" s="197"/>
      <c r="D258" s="883" t="s">
        <v>907</v>
      </c>
      <c r="E258" s="883"/>
      <c r="F258" s="381"/>
      <c r="G258" s="420"/>
      <c r="H258" s="587"/>
      <c r="I258" s="269">
        <v>0</v>
      </c>
      <c r="J258" s="269">
        <f>SUM(P258:AA258)</f>
        <v>0</v>
      </c>
      <c r="K258" s="189"/>
      <c r="L258" s="190">
        <f t="shared" si="53"/>
        <v>0</v>
      </c>
      <c r="M258" s="198"/>
      <c r="N258" s="192"/>
      <c r="O258" s="192"/>
      <c r="P258" s="198"/>
      <c r="Q258" s="192"/>
      <c r="R258" s="192"/>
      <c r="S258" s="192"/>
      <c r="T258" s="192"/>
      <c r="U258" s="193"/>
      <c r="V258" s="192"/>
      <c r="W258" s="635"/>
      <c r="X258" s="672"/>
      <c r="Y258" s="193"/>
      <c r="Z258" s="194"/>
      <c r="AA258" s="646"/>
    </row>
    <row r="259" spans="1:27" s="208" customFormat="1" hidden="1" x14ac:dyDescent="0.25">
      <c r="A259" s="125" t="s">
        <v>905</v>
      </c>
      <c r="B259" s="188" t="s">
        <v>906</v>
      </c>
      <c r="C259" s="197"/>
      <c r="D259" s="883" t="s">
        <v>908</v>
      </c>
      <c r="E259" s="883"/>
      <c r="F259" s="381"/>
      <c r="G259" s="420"/>
      <c r="H259" s="587"/>
      <c r="I259" s="269">
        <v>0</v>
      </c>
      <c r="J259" s="269">
        <f>SUM(P259:AA259)</f>
        <v>0</v>
      </c>
      <c r="K259" s="189"/>
      <c r="L259" s="190">
        <f t="shared" si="53"/>
        <v>0</v>
      </c>
      <c r="M259" s="198"/>
      <c r="N259" s="192"/>
      <c r="O259" s="192"/>
      <c r="P259" s="198"/>
      <c r="Q259" s="192"/>
      <c r="R259" s="192"/>
      <c r="S259" s="192"/>
      <c r="T259" s="192"/>
      <c r="U259" s="193"/>
      <c r="V259" s="192"/>
      <c r="W259" s="635"/>
      <c r="X259" s="672"/>
      <c r="Y259" s="193"/>
      <c r="Z259" s="194"/>
      <c r="AA259" s="646"/>
    </row>
    <row r="260" spans="1:27" hidden="1" x14ac:dyDescent="0.25">
      <c r="B260" s="91" t="s">
        <v>709</v>
      </c>
      <c r="C260" s="873" t="s">
        <v>304</v>
      </c>
      <c r="D260" s="874"/>
      <c r="E260" s="874"/>
      <c r="F260" s="386"/>
      <c r="G260" s="419"/>
      <c r="H260" s="588"/>
      <c r="I260" s="250">
        <v>0</v>
      </c>
      <c r="J260" s="250">
        <f>J261+J262+J263+J264+J265</f>
        <v>0</v>
      </c>
      <c r="K260" s="149">
        <f t="shared" ref="K260:AA260" si="64">K261+K262+K263+K264+K265</f>
        <v>0</v>
      </c>
      <c r="L260" s="165">
        <f t="shared" si="53"/>
        <v>0</v>
      </c>
      <c r="M260" s="93">
        <f>M261+M262+M263+M264+M265</f>
        <v>0</v>
      </c>
      <c r="N260" s="94">
        <f>N261+N262+N263+N264+N265</f>
        <v>0</v>
      </c>
      <c r="O260" s="94">
        <f>O261+O262+O263+O264+O265</f>
        <v>0</v>
      </c>
      <c r="P260" s="93">
        <f t="shared" si="64"/>
        <v>0</v>
      </c>
      <c r="Q260" s="94">
        <f t="shared" si="64"/>
        <v>0</v>
      </c>
      <c r="R260" s="94">
        <f t="shared" si="64"/>
        <v>0</v>
      </c>
      <c r="S260" s="94">
        <f t="shared" si="64"/>
        <v>0</v>
      </c>
      <c r="T260" s="94">
        <f t="shared" si="64"/>
        <v>0</v>
      </c>
      <c r="U260" s="97">
        <f t="shared" si="64"/>
        <v>0</v>
      </c>
      <c r="V260" s="94">
        <f t="shared" si="64"/>
        <v>0</v>
      </c>
      <c r="W260" s="632">
        <f t="shared" si="64"/>
        <v>0</v>
      </c>
      <c r="X260" s="669">
        <f t="shared" si="64"/>
        <v>0</v>
      </c>
      <c r="Y260" s="97">
        <f t="shared" si="64"/>
        <v>0</v>
      </c>
      <c r="Z260" s="98">
        <f t="shared" si="64"/>
        <v>0</v>
      </c>
      <c r="AA260" s="731">
        <f t="shared" si="64"/>
        <v>0</v>
      </c>
    </row>
    <row r="261" spans="1:27" s="41" customFormat="1" hidden="1" x14ac:dyDescent="0.25">
      <c r="A261" s="125" t="s">
        <v>305</v>
      </c>
      <c r="B261" s="195" t="s">
        <v>710</v>
      </c>
      <c r="C261" s="903" t="s">
        <v>385</v>
      </c>
      <c r="D261" s="904"/>
      <c r="E261" s="904"/>
      <c r="F261" s="392"/>
      <c r="G261" s="439"/>
      <c r="H261" s="591"/>
      <c r="I261" s="270">
        <v>0</v>
      </c>
      <c r="J261" s="270">
        <f t="shared" ref="J261:J267" si="65">SUM(P261:AA261)</f>
        <v>0</v>
      </c>
      <c r="K261" s="196"/>
      <c r="L261" s="210">
        <f t="shared" si="53"/>
        <v>0</v>
      </c>
      <c r="M261" s="211"/>
      <c r="N261" s="212"/>
      <c r="O261" s="212"/>
      <c r="P261" s="211"/>
      <c r="Q261" s="212"/>
      <c r="R261" s="212"/>
      <c r="S261" s="212"/>
      <c r="T261" s="212"/>
      <c r="U261" s="215"/>
      <c r="V261" s="212"/>
      <c r="W261" s="638"/>
      <c r="X261" s="675"/>
      <c r="Y261" s="215"/>
      <c r="Z261" s="213"/>
      <c r="AA261" s="738"/>
    </row>
    <row r="262" spans="1:27" s="41" customFormat="1" hidden="1" x14ac:dyDescent="0.25">
      <c r="A262" s="125" t="s">
        <v>306</v>
      </c>
      <c r="B262" s="195" t="s">
        <v>711</v>
      </c>
      <c r="C262" s="903" t="s">
        <v>386</v>
      </c>
      <c r="D262" s="904"/>
      <c r="E262" s="904"/>
      <c r="F262" s="392"/>
      <c r="G262" s="439"/>
      <c r="H262" s="591"/>
      <c r="I262" s="270">
        <v>0</v>
      </c>
      <c r="J262" s="270">
        <f t="shared" si="65"/>
        <v>0</v>
      </c>
      <c r="K262" s="196"/>
      <c r="L262" s="210">
        <f t="shared" si="53"/>
        <v>0</v>
      </c>
      <c r="M262" s="211"/>
      <c r="N262" s="212"/>
      <c r="O262" s="212"/>
      <c r="P262" s="211"/>
      <c r="Q262" s="212"/>
      <c r="R262" s="212"/>
      <c r="S262" s="212"/>
      <c r="T262" s="212"/>
      <c r="U262" s="215"/>
      <c r="V262" s="212"/>
      <c r="W262" s="638"/>
      <c r="X262" s="675"/>
      <c r="Y262" s="215"/>
      <c r="Z262" s="213"/>
      <c r="AA262" s="738"/>
    </row>
    <row r="263" spans="1:27" s="41" customFormat="1" hidden="1" x14ac:dyDescent="0.25">
      <c r="A263" s="125" t="s">
        <v>307</v>
      </c>
      <c r="B263" s="195" t="s">
        <v>712</v>
      </c>
      <c r="C263" s="903" t="s">
        <v>308</v>
      </c>
      <c r="D263" s="904"/>
      <c r="E263" s="904"/>
      <c r="F263" s="392"/>
      <c r="G263" s="439"/>
      <c r="H263" s="591"/>
      <c r="I263" s="270">
        <v>0</v>
      </c>
      <c r="J263" s="270">
        <f t="shared" si="65"/>
        <v>0</v>
      </c>
      <c r="K263" s="196"/>
      <c r="L263" s="210">
        <f t="shared" si="53"/>
        <v>0</v>
      </c>
      <c r="M263" s="211"/>
      <c r="N263" s="212"/>
      <c r="O263" s="212"/>
      <c r="P263" s="211"/>
      <c r="Q263" s="212"/>
      <c r="R263" s="212"/>
      <c r="S263" s="212"/>
      <c r="T263" s="212"/>
      <c r="U263" s="215"/>
      <c r="V263" s="212"/>
      <c r="W263" s="638"/>
      <c r="X263" s="675"/>
      <c r="Y263" s="215"/>
      <c r="Z263" s="213"/>
      <c r="AA263" s="738"/>
    </row>
    <row r="264" spans="1:27" s="41" customFormat="1" hidden="1" x14ac:dyDescent="0.25">
      <c r="A264" s="125" t="s">
        <v>309</v>
      </c>
      <c r="B264" s="195" t="s">
        <v>713</v>
      </c>
      <c r="C264" s="903" t="s">
        <v>310</v>
      </c>
      <c r="D264" s="904"/>
      <c r="E264" s="904"/>
      <c r="F264" s="392"/>
      <c r="G264" s="439"/>
      <c r="H264" s="591"/>
      <c r="I264" s="270">
        <v>0</v>
      </c>
      <c r="J264" s="270">
        <f t="shared" si="65"/>
        <v>0</v>
      </c>
      <c r="K264" s="196"/>
      <c r="L264" s="210">
        <f t="shared" si="53"/>
        <v>0</v>
      </c>
      <c r="M264" s="211"/>
      <c r="N264" s="212"/>
      <c r="O264" s="212"/>
      <c r="P264" s="211"/>
      <c r="Q264" s="212"/>
      <c r="R264" s="212"/>
      <c r="S264" s="212"/>
      <c r="T264" s="212"/>
      <c r="U264" s="215"/>
      <c r="V264" s="212"/>
      <c r="W264" s="638"/>
      <c r="X264" s="675"/>
      <c r="Y264" s="215"/>
      <c r="Z264" s="213"/>
      <c r="AA264" s="738"/>
    </row>
    <row r="265" spans="1:27" s="41" customFormat="1" hidden="1" x14ac:dyDescent="0.25">
      <c r="A265" s="125" t="s">
        <v>311</v>
      </c>
      <c r="B265" s="195" t="s">
        <v>714</v>
      </c>
      <c r="C265" s="903" t="s">
        <v>387</v>
      </c>
      <c r="D265" s="904"/>
      <c r="E265" s="904"/>
      <c r="F265" s="392"/>
      <c r="G265" s="439"/>
      <c r="H265" s="591"/>
      <c r="I265" s="270">
        <v>0</v>
      </c>
      <c r="J265" s="270">
        <f t="shared" si="65"/>
        <v>0</v>
      </c>
      <c r="K265" s="196"/>
      <c r="L265" s="210">
        <f t="shared" si="53"/>
        <v>0</v>
      </c>
      <c r="M265" s="211"/>
      <c r="N265" s="212"/>
      <c r="O265" s="212"/>
      <c r="P265" s="211"/>
      <c r="Q265" s="212"/>
      <c r="R265" s="212"/>
      <c r="S265" s="212"/>
      <c r="T265" s="212"/>
      <c r="U265" s="215"/>
      <c r="V265" s="212"/>
      <c r="W265" s="638"/>
      <c r="X265" s="675"/>
      <c r="Y265" s="215"/>
      <c r="Z265" s="213"/>
      <c r="AA265" s="738"/>
    </row>
    <row r="266" spans="1:27" hidden="1" x14ac:dyDescent="0.25">
      <c r="A266" s="125" t="s">
        <v>313</v>
      </c>
      <c r="B266" s="91" t="s">
        <v>715</v>
      </c>
      <c r="C266" s="873" t="s">
        <v>312</v>
      </c>
      <c r="D266" s="874"/>
      <c r="E266" s="874"/>
      <c r="F266" s="386"/>
      <c r="G266" s="419"/>
      <c r="H266" s="588"/>
      <c r="I266" s="250">
        <v>0</v>
      </c>
      <c r="J266" s="250">
        <f t="shared" si="65"/>
        <v>0</v>
      </c>
      <c r="K266" s="149"/>
      <c r="L266" s="165">
        <f t="shared" si="53"/>
        <v>0</v>
      </c>
      <c r="M266" s="93"/>
      <c r="N266" s="94"/>
      <c r="O266" s="94"/>
      <c r="P266" s="93"/>
      <c r="Q266" s="94"/>
      <c r="R266" s="94"/>
      <c r="S266" s="94"/>
      <c r="T266" s="94"/>
      <c r="U266" s="97"/>
      <c r="V266" s="94"/>
      <c r="W266" s="632"/>
      <c r="X266" s="669"/>
      <c r="Y266" s="97"/>
      <c r="Z266" s="98"/>
      <c r="AA266" s="731"/>
    </row>
    <row r="267" spans="1:27" ht="15.75" hidden="1" thickBot="1" x14ac:dyDescent="0.3">
      <c r="A267" s="125" t="s">
        <v>909</v>
      </c>
      <c r="B267" s="91" t="s">
        <v>910</v>
      </c>
      <c r="C267" s="873" t="s">
        <v>911</v>
      </c>
      <c r="D267" s="874"/>
      <c r="E267" s="874"/>
      <c r="F267" s="386"/>
      <c r="G267" s="419"/>
      <c r="H267" s="588"/>
      <c r="I267" s="250">
        <v>0</v>
      </c>
      <c r="J267" s="250">
        <f t="shared" si="65"/>
        <v>0</v>
      </c>
      <c r="K267" s="149"/>
      <c r="L267" s="165">
        <f t="shared" si="53"/>
        <v>0</v>
      </c>
      <c r="M267" s="93"/>
      <c r="N267" s="94"/>
      <c r="O267" s="94"/>
      <c r="P267" s="93"/>
      <c r="Q267" s="94"/>
      <c r="R267" s="94"/>
      <c r="S267" s="94"/>
      <c r="T267" s="94"/>
      <c r="U267" s="97"/>
      <c r="V267" s="94"/>
      <c r="W267" s="632"/>
      <c r="X267" s="669"/>
      <c r="Y267" s="97"/>
      <c r="Z267" s="98"/>
      <c r="AA267" s="731"/>
    </row>
    <row r="268" spans="1:27" ht="15.75" thickBot="1" x14ac:dyDescent="0.3">
      <c r="B268" s="905" t="s">
        <v>314</v>
      </c>
      <c r="C268" s="906"/>
      <c r="D268" s="906"/>
      <c r="E268" s="906"/>
      <c r="F268" s="247">
        <f>F5+F24+F32+F72+F88+F160+F170+F175+F238</f>
        <v>4494744</v>
      </c>
      <c r="G268" s="247">
        <f>G5+G24+G32+G72+G88+G160+G170+G175+G238</f>
        <v>3970944</v>
      </c>
      <c r="H268" s="247">
        <v>4012420</v>
      </c>
      <c r="I268" s="247">
        <v>3967984.8569999998</v>
      </c>
      <c r="J268" s="247">
        <f>J5+J24+J32+J72+J88+J160+J170+J175+J238</f>
        <v>3891444.12</v>
      </c>
      <c r="K268" s="146">
        <f>K5+K24+K32+K72+K88+K160+K170+K175+K238</f>
        <v>0</v>
      </c>
      <c r="L268" s="163">
        <f t="shared" si="53"/>
        <v>3891444.12</v>
      </c>
      <c r="M268" s="85">
        <f>M5+M24+M32+M72+M88+M160+M170+M175+M238</f>
        <v>351620.12</v>
      </c>
      <c r="N268" s="86">
        <f>N5+N24+N32+N72+N88+N160+N170+N175+N238</f>
        <v>993308</v>
      </c>
      <c r="O268" s="86">
        <f>O5+O24+O32+O72+O88+O160+O170+O175+O238</f>
        <v>2546516</v>
      </c>
      <c r="P268" s="85">
        <f t="shared" ref="P268:AA268" si="66">P5+P24+P32+P72+P88+P160+P170+P175+P238</f>
        <v>206543</v>
      </c>
      <c r="Q268" s="86">
        <f t="shared" si="66"/>
        <v>239304.5</v>
      </c>
      <c r="R268" s="86">
        <f t="shared" si="66"/>
        <v>365454.62</v>
      </c>
      <c r="S268" s="86">
        <f t="shared" si="66"/>
        <v>265897.5</v>
      </c>
      <c r="T268" s="86">
        <f t="shared" si="66"/>
        <v>312810.5</v>
      </c>
      <c r="U268" s="89">
        <f t="shared" si="66"/>
        <v>493477.5</v>
      </c>
      <c r="V268" s="86">
        <f t="shared" si="66"/>
        <v>268014.5</v>
      </c>
      <c r="W268" s="88">
        <f t="shared" si="66"/>
        <v>292036.5</v>
      </c>
      <c r="X268" s="482">
        <f t="shared" si="66"/>
        <v>256877.5</v>
      </c>
      <c r="Y268" s="89">
        <f t="shared" si="66"/>
        <v>539132</v>
      </c>
      <c r="Z268" s="90">
        <f t="shared" si="66"/>
        <v>272710</v>
      </c>
      <c r="AA268" s="728">
        <f t="shared" si="66"/>
        <v>379186</v>
      </c>
    </row>
    <row r="269" spans="1:27" x14ac:dyDescent="0.25">
      <c r="B269" s="22"/>
      <c r="C269" s="23"/>
      <c r="D269" s="23"/>
      <c r="E269" s="24"/>
      <c r="J269" s="24"/>
      <c r="K269" s="24"/>
      <c r="L269" s="60"/>
      <c r="M269" s="14"/>
      <c r="N269" s="14"/>
      <c r="O269" s="14"/>
      <c r="P269" s="14"/>
      <c r="Q269" s="14"/>
      <c r="R269" s="14"/>
      <c r="S269" s="14"/>
      <c r="T269" s="14"/>
      <c r="U269" s="14"/>
      <c r="V269" s="14"/>
      <c r="W269" s="14"/>
      <c r="X269" s="14"/>
      <c r="Y269" s="14"/>
      <c r="Z269" s="14"/>
      <c r="AA269" s="14"/>
    </row>
    <row r="270" spans="1:27" x14ac:dyDescent="0.25">
      <c r="B270" s="25"/>
      <c r="C270" s="26"/>
      <c r="D270" s="26"/>
      <c r="E270" s="24"/>
      <c r="J270" s="24"/>
      <c r="K270" s="24"/>
      <c r="L270" s="60"/>
      <c r="M270" s="14"/>
      <c r="N270" s="14"/>
      <c r="O270" s="14"/>
      <c r="P270" s="14"/>
      <c r="Q270" s="14"/>
      <c r="R270" s="14"/>
      <c r="S270" s="14"/>
      <c r="T270" s="14"/>
      <c r="U270" s="14"/>
      <c r="V270" s="14"/>
      <c r="W270" s="14"/>
      <c r="X270" s="14"/>
      <c r="Y270" s="14"/>
      <c r="Z270" s="14"/>
      <c r="AA270" s="14"/>
    </row>
    <row r="271" spans="1:27" x14ac:dyDescent="0.25">
      <c r="B271" s="27"/>
      <c r="C271" s="24"/>
      <c r="D271" s="24"/>
      <c r="E271" s="28"/>
      <c r="F271" s="353"/>
      <c r="G271" s="353"/>
      <c r="H271" s="353"/>
      <c r="I271" s="353"/>
      <c r="J271" s="28"/>
      <c r="K271" s="28"/>
      <c r="L271" s="60"/>
      <c r="M271" s="14"/>
      <c r="N271" s="14"/>
      <c r="O271" s="14"/>
      <c r="P271" s="14"/>
      <c r="Q271" s="14"/>
      <c r="R271" s="14"/>
      <c r="S271" s="14"/>
      <c r="T271" s="14"/>
      <c r="U271" s="14"/>
      <c r="V271" s="14"/>
      <c r="W271" s="14"/>
      <c r="X271" s="14"/>
      <c r="Y271" s="14"/>
      <c r="Z271" s="14"/>
      <c r="AA271" s="14"/>
    </row>
    <row r="272" spans="1:27" x14ac:dyDescent="0.25">
      <c r="B272" s="27"/>
      <c r="C272" s="24"/>
      <c r="D272" s="24"/>
      <c r="E272" s="28"/>
      <c r="F272" s="353"/>
      <c r="G272" s="353"/>
      <c r="H272" s="353"/>
      <c r="I272" s="353"/>
      <c r="J272" s="28"/>
      <c r="K272" s="28"/>
      <c r="L272" s="60"/>
      <c r="M272" s="14"/>
      <c r="N272" s="14"/>
      <c r="O272" s="14"/>
      <c r="P272" s="14"/>
      <c r="Q272" s="14"/>
      <c r="R272" s="14"/>
      <c r="S272" s="14"/>
      <c r="T272" s="14"/>
      <c r="U272" s="14"/>
      <c r="V272" s="14"/>
      <c r="W272" s="14"/>
      <c r="X272" s="14"/>
      <c r="Y272" s="14"/>
      <c r="Z272" s="14"/>
      <c r="AA272" s="14"/>
    </row>
    <row r="273" spans="1:27" x14ac:dyDescent="0.25">
      <c r="B273" s="27"/>
      <c r="C273" s="24"/>
      <c r="D273" s="24"/>
      <c r="E273" s="28"/>
      <c r="F273" s="353"/>
      <c r="G273" s="353"/>
      <c r="H273" s="353"/>
      <c r="I273" s="353"/>
      <c r="J273" s="28"/>
      <c r="K273" s="28"/>
      <c r="L273" s="60"/>
      <c r="M273" s="14"/>
      <c r="N273" s="14"/>
      <c r="O273" s="14"/>
      <c r="P273" s="14"/>
      <c r="Q273" s="14"/>
      <c r="R273" s="14"/>
      <c r="S273" s="14"/>
      <c r="T273" s="14"/>
      <c r="U273" s="14"/>
      <c r="V273" s="14"/>
      <c r="W273" s="14"/>
      <c r="X273" s="14"/>
      <c r="Y273" s="14"/>
      <c r="Z273" s="14"/>
      <c r="AA273" s="14"/>
    </row>
    <row r="274" spans="1:27" x14ac:dyDescent="0.25">
      <c r="B274" s="27"/>
      <c r="C274" s="24"/>
      <c r="D274" s="24"/>
      <c r="E274" s="28"/>
      <c r="F274" s="353"/>
      <c r="G274" s="353"/>
      <c r="H274" s="353"/>
      <c r="I274" s="353"/>
      <c r="J274" s="28"/>
      <c r="K274" s="28"/>
      <c r="L274" s="60"/>
      <c r="M274" s="14"/>
      <c r="N274" s="14"/>
      <c r="O274" s="14"/>
      <c r="P274" s="14"/>
      <c r="Q274" s="14"/>
      <c r="R274" s="14"/>
      <c r="S274" s="14"/>
      <c r="T274" s="14"/>
      <c r="U274" s="14"/>
      <c r="V274" s="14"/>
      <c r="W274" s="14"/>
      <c r="X274" s="14"/>
      <c r="Y274" s="14"/>
      <c r="Z274" s="14"/>
      <c r="AA274" s="14"/>
    </row>
    <row r="275" spans="1:27" x14ac:dyDescent="0.25">
      <c r="B275" s="27"/>
      <c r="C275" s="24"/>
      <c r="D275" s="24"/>
      <c r="E275" s="28"/>
      <c r="F275" s="353"/>
      <c r="G275" s="353"/>
      <c r="H275" s="353"/>
      <c r="I275" s="353"/>
      <c r="J275" s="28"/>
      <c r="K275" s="28"/>
      <c r="L275" s="60"/>
      <c r="M275" s="14"/>
      <c r="N275" s="14"/>
      <c r="O275" s="14"/>
      <c r="P275" s="14"/>
      <c r="Q275" s="14"/>
      <c r="R275" s="14"/>
      <c r="S275" s="14"/>
      <c r="T275" s="14"/>
      <c r="U275" s="14"/>
      <c r="V275" s="14"/>
      <c r="W275" s="14"/>
      <c r="X275" s="14"/>
      <c r="Y275" s="14"/>
      <c r="Z275" s="14"/>
      <c r="AA275" s="14"/>
    </row>
    <row r="276" spans="1:27" x14ac:dyDescent="0.25">
      <c r="B276" s="27"/>
      <c r="C276" s="24"/>
      <c r="D276" s="24"/>
      <c r="E276" s="28"/>
      <c r="F276" s="353"/>
      <c r="G276" s="353"/>
      <c r="H276" s="353"/>
      <c r="I276" s="353"/>
      <c r="J276" s="28"/>
      <c r="K276" s="28"/>
      <c r="L276" s="60"/>
      <c r="M276" s="14"/>
      <c r="N276" s="14"/>
      <c r="O276" s="14"/>
      <c r="P276" s="14"/>
      <c r="Q276" s="14"/>
      <c r="R276" s="14"/>
      <c r="S276" s="14"/>
      <c r="T276" s="14"/>
      <c r="U276" s="14"/>
      <c r="V276" s="14"/>
      <c r="W276" s="14"/>
      <c r="X276" s="14"/>
      <c r="Y276" s="14"/>
      <c r="Z276" s="14"/>
      <c r="AA276" s="14"/>
    </row>
    <row r="277" spans="1:27" x14ac:dyDescent="0.25">
      <c r="B277" s="27"/>
      <c r="C277" s="28"/>
      <c r="D277" s="28"/>
      <c r="E277" s="24"/>
      <c r="J277" s="24"/>
      <c r="K277" s="24"/>
      <c r="L277" s="60"/>
      <c r="M277" s="14"/>
      <c r="N277" s="14"/>
      <c r="O277" s="14"/>
      <c r="P277" s="14"/>
      <c r="Q277" s="14"/>
      <c r="R277" s="14"/>
      <c r="S277" s="14"/>
      <c r="T277" s="14"/>
      <c r="U277" s="14"/>
      <c r="V277" s="14"/>
      <c r="W277" s="14"/>
      <c r="X277" s="14"/>
      <c r="Y277" s="14"/>
      <c r="Z277" s="14"/>
      <c r="AA277" s="14"/>
    </row>
    <row r="278" spans="1:27" x14ac:dyDescent="0.25">
      <c r="B278" s="27"/>
      <c r="C278" s="28"/>
      <c r="D278" s="28"/>
      <c r="E278" s="24"/>
      <c r="J278" s="24"/>
      <c r="K278" s="24"/>
      <c r="L278" s="60"/>
      <c r="M278" s="14"/>
      <c r="N278" s="14"/>
      <c r="O278" s="14"/>
      <c r="P278" s="14"/>
      <c r="Q278" s="14"/>
      <c r="R278" s="14"/>
      <c r="S278" s="14"/>
      <c r="T278" s="14"/>
      <c r="U278" s="14"/>
      <c r="V278" s="14"/>
      <c r="W278" s="14"/>
      <c r="X278" s="14"/>
      <c r="Y278" s="14"/>
      <c r="Z278" s="14"/>
      <c r="AA278" s="14"/>
    </row>
    <row r="279" spans="1:27" x14ac:dyDescent="0.25">
      <c r="B279" s="27"/>
      <c r="C279" s="28"/>
      <c r="D279" s="28"/>
      <c r="E279" s="24"/>
      <c r="J279" s="24"/>
      <c r="K279" s="24"/>
      <c r="L279" s="60"/>
      <c r="M279" s="14"/>
      <c r="N279" s="14"/>
      <c r="O279" s="14"/>
      <c r="P279" s="14"/>
      <c r="Q279" s="14"/>
      <c r="R279" s="14"/>
      <c r="S279" s="14"/>
      <c r="T279" s="14"/>
      <c r="U279" s="14"/>
      <c r="V279" s="14"/>
      <c r="W279" s="14"/>
      <c r="X279" s="14"/>
      <c r="Y279" s="14"/>
      <c r="Z279" s="14"/>
      <c r="AA279" s="14"/>
    </row>
    <row r="280" spans="1:27" x14ac:dyDescent="0.25">
      <c r="B280" s="27"/>
      <c r="C280" s="24"/>
      <c r="D280" s="24"/>
      <c r="E280" s="28"/>
      <c r="F280" s="353"/>
      <c r="G280" s="353"/>
      <c r="H280" s="353"/>
      <c r="I280" s="353"/>
      <c r="J280" s="28"/>
      <c r="K280" s="28"/>
      <c r="L280" s="60"/>
      <c r="M280" s="14"/>
      <c r="N280" s="14"/>
      <c r="O280" s="14"/>
      <c r="P280" s="14"/>
      <c r="Q280" s="14"/>
      <c r="R280" s="14"/>
      <c r="S280" s="14"/>
      <c r="T280" s="14"/>
      <c r="U280" s="14"/>
      <c r="V280" s="14"/>
      <c r="W280" s="14"/>
      <c r="X280" s="14"/>
      <c r="Y280" s="14"/>
      <c r="Z280" s="14"/>
      <c r="AA280" s="14"/>
    </row>
    <row r="281" spans="1:27" x14ac:dyDescent="0.25">
      <c r="B281" s="27"/>
      <c r="C281" s="24"/>
      <c r="D281" s="24"/>
      <c r="E281" s="28"/>
      <c r="F281" s="353"/>
      <c r="G281" s="353"/>
      <c r="H281" s="353"/>
      <c r="I281" s="353"/>
      <c r="J281" s="28"/>
      <c r="K281" s="28"/>
      <c r="L281" s="60"/>
      <c r="M281" s="14"/>
      <c r="N281" s="14"/>
      <c r="O281" s="14"/>
      <c r="P281" s="14"/>
      <c r="Q281" s="14"/>
      <c r="R281" s="14"/>
      <c r="S281" s="14"/>
      <c r="T281" s="14"/>
      <c r="U281" s="14"/>
      <c r="V281" s="14"/>
      <c r="W281" s="14"/>
      <c r="X281" s="14"/>
      <c r="Y281" s="14"/>
      <c r="Z281" s="14"/>
      <c r="AA281" s="14"/>
    </row>
    <row r="282" spans="1:27" x14ac:dyDescent="0.25">
      <c r="B282" s="27"/>
      <c r="C282" s="24"/>
      <c r="D282" s="24"/>
      <c r="E282" s="28"/>
      <c r="F282" s="353"/>
      <c r="G282" s="353"/>
      <c r="H282" s="353"/>
      <c r="I282" s="353"/>
      <c r="J282" s="28"/>
      <c r="K282" s="28"/>
      <c r="L282" s="60"/>
      <c r="M282" s="14"/>
      <c r="N282" s="14"/>
      <c r="O282" s="14"/>
      <c r="P282" s="14"/>
      <c r="Q282" s="14"/>
      <c r="R282" s="14"/>
      <c r="S282" s="14"/>
      <c r="T282" s="14"/>
      <c r="U282" s="14"/>
      <c r="V282" s="14"/>
      <c r="W282" s="14"/>
      <c r="X282" s="14"/>
      <c r="Y282" s="14"/>
      <c r="Z282" s="14"/>
      <c r="AA282" s="14"/>
    </row>
    <row r="283" spans="1:27" x14ac:dyDescent="0.25">
      <c r="A283" s="127"/>
      <c r="B283" s="27"/>
      <c r="C283" s="24"/>
      <c r="D283" s="24"/>
      <c r="E283" s="28"/>
      <c r="F283" s="353"/>
      <c r="G283" s="353"/>
      <c r="H283" s="353"/>
      <c r="I283" s="353"/>
      <c r="J283" s="28"/>
      <c r="K283" s="28"/>
      <c r="L283" s="60"/>
      <c r="M283" s="14"/>
      <c r="N283" s="14"/>
      <c r="O283" s="14"/>
      <c r="P283" s="14"/>
      <c r="Q283" s="14"/>
      <c r="R283" s="14"/>
      <c r="S283" s="14"/>
      <c r="T283" s="14"/>
      <c r="U283" s="14"/>
      <c r="V283" s="14"/>
      <c r="W283" s="14"/>
      <c r="X283" s="14"/>
      <c r="Y283" s="14"/>
      <c r="Z283" s="14"/>
      <c r="AA283" s="14"/>
    </row>
    <row r="284" spans="1:27" x14ac:dyDescent="0.25">
      <c r="A284" s="127"/>
      <c r="B284" s="27"/>
      <c r="C284" s="24"/>
      <c r="D284" s="24"/>
      <c r="E284" s="28"/>
      <c r="F284" s="353"/>
      <c r="G284" s="353"/>
      <c r="H284" s="353"/>
      <c r="I284" s="353"/>
      <c r="J284" s="28"/>
      <c r="K284" s="28"/>
      <c r="L284" s="60"/>
      <c r="M284" s="14"/>
      <c r="N284" s="14"/>
      <c r="O284" s="14"/>
      <c r="P284" s="14"/>
      <c r="Q284" s="14"/>
      <c r="R284" s="14"/>
      <c r="S284" s="14"/>
      <c r="T284" s="14"/>
      <c r="U284" s="14"/>
      <c r="V284" s="14"/>
      <c r="W284" s="14"/>
      <c r="X284" s="14"/>
      <c r="Y284" s="14"/>
      <c r="Z284" s="14"/>
      <c r="AA284" s="14"/>
    </row>
    <row r="285" spans="1:27" x14ac:dyDescent="0.25">
      <c r="A285" s="127"/>
      <c r="B285" s="27"/>
      <c r="C285" s="24"/>
      <c r="D285" s="24"/>
      <c r="E285" s="28"/>
      <c r="F285" s="353"/>
      <c r="G285" s="353"/>
      <c r="H285" s="353"/>
      <c r="I285" s="353"/>
      <c r="J285" s="28"/>
      <c r="K285" s="28"/>
      <c r="L285" s="60"/>
      <c r="M285" s="14"/>
      <c r="N285" s="14"/>
      <c r="O285" s="14"/>
      <c r="P285" s="14"/>
      <c r="Q285" s="14"/>
      <c r="R285" s="14"/>
      <c r="S285" s="14"/>
      <c r="T285" s="14"/>
      <c r="U285" s="14"/>
      <c r="V285" s="14"/>
      <c r="W285" s="14"/>
      <c r="X285" s="14"/>
      <c r="Y285" s="14"/>
      <c r="Z285" s="14"/>
      <c r="AA285" s="14"/>
    </row>
    <row r="286" spans="1:27" x14ac:dyDescent="0.25">
      <c r="A286" s="127"/>
      <c r="B286" s="27"/>
      <c r="C286" s="24"/>
      <c r="D286" s="24"/>
      <c r="E286" s="28"/>
      <c r="F286" s="353"/>
      <c r="G286" s="353"/>
      <c r="H286" s="353"/>
      <c r="I286" s="353"/>
      <c r="J286" s="28"/>
      <c r="K286" s="28"/>
      <c r="L286" s="60"/>
      <c r="M286" s="14"/>
      <c r="N286" s="14"/>
      <c r="O286" s="14"/>
      <c r="P286" s="14"/>
      <c r="Q286" s="14"/>
      <c r="R286" s="14"/>
      <c r="S286" s="14"/>
      <c r="T286" s="14"/>
      <c r="U286" s="14"/>
      <c r="V286" s="14"/>
      <c r="W286" s="14"/>
      <c r="X286" s="14"/>
      <c r="Y286" s="14"/>
      <c r="Z286" s="14"/>
      <c r="AA286" s="14"/>
    </row>
    <row r="287" spans="1:27" x14ac:dyDescent="0.25">
      <c r="A287" s="127"/>
      <c r="B287" s="27"/>
      <c r="C287" s="24"/>
      <c r="D287" s="24"/>
      <c r="E287" s="28"/>
      <c r="F287" s="353"/>
      <c r="G287" s="353"/>
      <c r="H287" s="353"/>
      <c r="I287" s="353"/>
      <c r="J287" s="28"/>
      <c r="K287" s="28"/>
      <c r="L287" s="60"/>
      <c r="M287" s="14"/>
      <c r="N287" s="14"/>
      <c r="O287" s="14"/>
      <c r="P287" s="14"/>
      <c r="Q287" s="14"/>
      <c r="R287" s="14"/>
      <c r="S287" s="14"/>
      <c r="T287" s="14"/>
      <c r="U287" s="14"/>
      <c r="V287" s="14"/>
      <c r="W287" s="14"/>
      <c r="X287" s="14"/>
      <c r="Y287" s="14"/>
      <c r="Z287" s="14"/>
      <c r="AA287" s="14"/>
    </row>
    <row r="288" spans="1:27" x14ac:dyDescent="0.25">
      <c r="A288" s="127"/>
      <c r="B288" s="27"/>
      <c r="C288" s="24"/>
      <c r="D288" s="24"/>
      <c r="E288" s="28"/>
      <c r="F288" s="353"/>
      <c r="G288" s="353"/>
      <c r="H288" s="353"/>
      <c r="I288" s="353"/>
      <c r="J288" s="28"/>
      <c r="K288" s="28"/>
      <c r="L288" s="60"/>
      <c r="M288" s="14"/>
      <c r="N288" s="14"/>
      <c r="O288" s="14"/>
      <c r="P288" s="14"/>
      <c r="Q288" s="14"/>
      <c r="R288" s="14"/>
      <c r="S288" s="14"/>
      <c r="T288" s="14"/>
      <c r="U288" s="14"/>
      <c r="V288" s="14"/>
      <c r="W288" s="14"/>
      <c r="X288" s="14"/>
      <c r="Y288" s="14"/>
      <c r="Z288" s="14"/>
      <c r="AA288" s="14"/>
    </row>
    <row r="289" spans="1:27" x14ac:dyDescent="0.25">
      <c r="A289" s="127"/>
      <c r="B289" s="27"/>
      <c r="C289" s="24"/>
      <c r="D289" s="24"/>
      <c r="E289" s="28"/>
      <c r="F289" s="353"/>
      <c r="G289" s="353"/>
      <c r="H289" s="353"/>
      <c r="I289" s="353"/>
      <c r="J289" s="28"/>
      <c r="K289" s="28"/>
      <c r="L289" s="60"/>
      <c r="M289" s="14"/>
      <c r="N289" s="14"/>
      <c r="O289" s="14"/>
      <c r="P289" s="14"/>
      <c r="Q289" s="14"/>
      <c r="R289" s="14"/>
      <c r="S289" s="14"/>
      <c r="T289" s="14"/>
      <c r="U289" s="14"/>
      <c r="V289" s="14"/>
      <c r="W289" s="14"/>
      <c r="X289" s="14"/>
      <c r="Y289" s="14"/>
      <c r="Z289" s="14"/>
      <c r="AA289" s="14"/>
    </row>
    <row r="290" spans="1:27" x14ac:dyDescent="0.25">
      <c r="A290" s="127"/>
      <c r="B290" s="27"/>
      <c r="C290" s="28"/>
      <c r="D290" s="28"/>
      <c r="E290" s="24"/>
      <c r="J290" s="24"/>
      <c r="K290" s="24"/>
      <c r="L290" s="60"/>
      <c r="M290" s="14"/>
      <c r="N290" s="14"/>
      <c r="O290" s="14"/>
      <c r="P290" s="14"/>
      <c r="Q290" s="14"/>
      <c r="R290" s="14"/>
      <c r="S290" s="14"/>
      <c r="T290" s="14"/>
      <c r="U290" s="14"/>
      <c r="V290" s="14"/>
      <c r="W290" s="14"/>
      <c r="X290" s="14"/>
      <c r="Y290" s="14"/>
      <c r="Z290" s="14"/>
      <c r="AA290" s="14"/>
    </row>
    <row r="291" spans="1:27" x14ac:dyDescent="0.25">
      <c r="A291" s="127"/>
      <c r="B291" s="27"/>
      <c r="C291" s="24"/>
      <c r="D291" s="24"/>
      <c r="E291" s="28"/>
      <c r="F291" s="353"/>
      <c r="G291" s="353"/>
      <c r="H291" s="353"/>
      <c r="I291" s="353"/>
      <c r="J291" s="28"/>
      <c r="K291" s="28"/>
      <c r="L291" s="60"/>
      <c r="M291" s="14"/>
      <c r="N291" s="14"/>
      <c r="O291" s="14"/>
      <c r="P291" s="14"/>
      <c r="Q291" s="14"/>
      <c r="R291" s="14"/>
      <c r="S291" s="14"/>
      <c r="T291" s="14"/>
      <c r="U291" s="14"/>
      <c r="V291" s="14"/>
      <c r="W291" s="14"/>
      <c r="X291" s="14"/>
      <c r="Y291" s="14"/>
      <c r="Z291" s="14"/>
      <c r="AA291" s="14"/>
    </row>
    <row r="292" spans="1:27" x14ac:dyDescent="0.25">
      <c r="A292" s="127"/>
      <c r="B292" s="27"/>
      <c r="C292" s="24"/>
      <c r="D292" s="24"/>
      <c r="E292" s="28"/>
      <c r="F292" s="353"/>
      <c r="G292" s="353"/>
      <c r="H292" s="353"/>
      <c r="I292" s="353"/>
      <c r="J292" s="28"/>
      <c r="K292" s="28"/>
      <c r="L292" s="60"/>
      <c r="M292" s="14"/>
      <c r="N292" s="14"/>
      <c r="O292" s="14"/>
      <c r="P292" s="14"/>
      <c r="Q292" s="14"/>
      <c r="R292" s="14"/>
      <c r="S292" s="14"/>
      <c r="T292" s="14"/>
      <c r="U292" s="14"/>
      <c r="V292" s="14"/>
      <c r="W292" s="14"/>
      <c r="X292" s="14"/>
      <c r="Y292" s="14"/>
      <c r="Z292" s="14"/>
      <c r="AA292" s="14"/>
    </row>
    <row r="293" spans="1:27" x14ac:dyDescent="0.25">
      <c r="A293" s="127"/>
      <c r="B293" s="27"/>
      <c r="C293" s="24"/>
      <c r="D293" s="24"/>
      <c r="E293" s="28"/>
      <c r="F293" s="353"/>
      <c r="G293" s="353"/>
      <c r="H293" s="353"/>
      <c r="I293" s="353"/>
      <c r="J293" s="28"/>
      <c r="K293" s="28"/>
      <c r="L293" s="60"/>
      <c r="M293" s="14"/>
      <c r="N293" s="14"/>
      <c r="O293" s="14"/>
      <c r="P293" s="14"/>
      <c r="Q293" s="14"/>
      <c r="R293" s="14"/>
      <c r="S293" s="14"/>
      <c r="T293" s="14"/>
      <c r="U293" s="14"/>
      <c r="V293" s="14"/>
      <c r="W293" s="14"/>
      <c r="X293" s="14"/>
      <c r="Y293" s="14"/>
      <c r="Z293" s="14"/>
      <c r="AA293" s="14"/>
    </row>
    <row r="294" spans="1:27" x14ac:dyDescent="0.25">
      <c r="A294" s="127"/>
      <c r="B294" s="27"/>
      <c r="C294" s="24"/>
      <c r="D294" s="24"/>
      <c r="E294" s="28"/>
      <c r="F294" s="353"/>
      <c r="G294" s="353"/>
      <c r="H294" s="353"/>
      <c r="I294" s="353"/>
      <c r="J294" s="28"/>
      <c r="K294" s="28"/>
      <c r="L294" s="60"/>
      <c r="M294" s="14"/>
      <c r="N294" s="14"/>
      <c r="O294" s="14"/>
      <c r="P294" s="14"/>
      <c r="Q294" s="14"/>
      <c r="R294" s="14"/>
      <c r="S294" s="14"/>
      <c r="T294" s="14"/>
      <c r="U294" s="14"/>
      <c r="V294" s="14"/>
      <c r="W294" s="14"/>
      <c r="X294" s="14"/>
      <c r="Y294" s="14"/>
      <c r="Z294" s="14"/>
      <c r="AA294" s="14"/>
    </row>
    <row r="295" spans="1:27" x14ac:dyDescent="0.25">
      <c r="A295" s="127"/>
      <c r="B295" s="27"/>
      <c r="C295" s="24"/>
      <c r="D295" s="24"/>
      <c r="E295" s="28"/>
      <c r="F295" s="353"/>
      <c r="G295" s="353"/>
      <c r="H295" s="353"/>
      <c r="I295" s="353"/>
      <c r="J295" s="28"/>
      <c r="K295" s="28"/>
      <c r="L295" s="60"/>
      <c r="M295" s="14"/>
      <c r="N295" s="14"/>
      <c r="O295" s="14"/>
      <c r="P295" s="14"/>
      <c r="Q295" s="14"/>
      <c r="R295" s="14"/>
      <c r="S295" s="14"/>
      <c r="T295" s="14"/>
      <c r="U295" s="14"/>
      <c r="V295" s="14"/>
      <c r="W295" s="14"/>
      <c r="X295" s="14"/>
      <c r="Y295" s="14"/>
      <c r="Z295" s="14"/>
      <c r="AA295" s="14"/>
    </row>
    <row r="296" spans="1:27" x14ac:dyDescent="0.25">
      <c r="A296" s="127"/>
      <c r="B296" s="27"/>
      <c r="C296" s="24"/>
      <c r="D296" s="24"/>
      <c r="E296" s="28"/>
      <c r="F296" s="353"/>
      <c r="G296" s="353"/>
      <c r="H296" s="353"/>
      <c r="I296" s="353"/>
      <c r="J296" s="28"/>
      <c r="K296" s="28"/>
      <c r="L296" s="60"/>
      <c r="M296" s="14"/>
      <c r="N296" s="14"/>
      <c r="O296" s="14"/>
      <c r="P296" s="14"/>
      <c r="Q296" s="14"/>
      <c r="R296" s="14"/>
      <c r="S296" s="14"/>
      <c r="T296" s="14"/>
      <c r="U296" s="14"/>
      <c r="V296" s="14"/>
      <c r="W296" s="14"/>
      <c r="X296" s="14"/>
      <c r="Y296" s="14"/>
      <c r="Z296" s="14"/>
      <c r="AA296" s="14"/>
    </row>
    <row r="297" spans="1:27" x14ac:dyDescent="0.25">
      <c r="A297" s="127"/>
      <c r="B297" s="27"/>
      <c r="C297" s="24"/>
      <c r="D297" s="24"/>
      <c r="E297" s="28"/>
      <c r="F297" s="353"/>
      <c r="G297" s="353"/>
      <c r="H297" s="353"/>
      <c r="I297" s="353"/>
      <c r="J297" s="28"/>
      <c r="K297" s="28"/>
      <c r="L297" s="60"/>
      <c r="M297" s="14"/>
      <c r="N297" s="14"/>
      <c r="O297" s="14"/>
      <c r="P297" s="14"/>
      <c r="Q297" s="14"/>
      <c r="R297" s="14"/>
      <c r="S297" s="14"/>
      <c r="T297" s="14"/>
      <c r="U297" s="14"/>
      <c r="V297" s="14"/>
      <c r="W297" s="14"/>
      <c r="X297" s="14"/>
      <c r="Y297" s="14"/>
      <c r="Z297" s="14"/>
      <c r="AA297" s="14"/>
    </row>
    <row r="298" spans="1:27" x14ac:dyDescent="0.25">
      <c r="A298" s="127"/>
      <c r="B298" s="27"/>
      <c r="C298" s="24"/>
      <c r="D298" s="24"/>
      <c r="E298" s="28"/>
      <c r="F298" s="353"/>
      <c r="G298" s="353"/>
      <c r="H298" s="353"/>
      <c r="I298" s="353"/>
      <c r="J298" s="28"/>
      <c r="K298" s="28"/>
      <c r="L298" s="60"/>
      <c r="M298" s="14"/>
      <c r="N298" s="14"/>
      <c r="O298" s="14"/>
      <c r="P298" s="14"/>
      <c r="Q298" s="14"/>
      <c r="R298" s="14"/>
      <c r="S298" s="14"/>
      <c r="T298" s="14"/>
      <c r="U298" s="14"/>
      <c r="V298" s="14"/>
      <c r="W298" s="14"/>
      <c r="X298" s="14"/>
      <c r="Y298" s="14"/>
      <c r="Z298" s="14"/>
      <c r="AA298" s="14"/>
    </row>
    <row r="299" spans="1:27" x14ac:dyDescent="0.25">
      <c r="A299" s="127"/>
      <c r="B299" s="27"/>
      <c r="C299" s="24"/>
      <c r="D299" s="24"/>
      <c r="E299" s="28"/>
      <c r="F299" s="353"/>
      <c r="G299" s="353"/>
      <c r="H299" s="353"/>
      <c r="I299" s="353"/>
      <c r="J299" s="28"/>
      <c r="K299" s="28"/>
      <c r="L299" s="60"/>
      <c r="M299" s="14"/>
      <c r="N299" s="14"/>
      <c r="O299" s="14"/>
      <c r="P299" s="14"/>
      <c r="Q299" s="14"/>
      <c r="R299" s="14"/>
      <c r="S299" s="14"/>
      <c r="T299" s="14"/>
      <c r="U299" s="14"/>
      <c r="V299" s="14"/>
      <c r="W299" s="14"/>
      <c r="X299" s="14"/>
      <c r="Y299" s="14"/>
      <c r="Z299" s="14"/>
      <c r="AA299" s="14"/>
    </row>
    <row r="300" spans="1:27" x14ac:dyDescent="0.25">
      <c r="A300" s="127"/>
      <c r="B300" s="27"/>
      <c r="C300" s="24"/>
      <c r="D300" s="24"/>
      <c r="E300" s="28"/>
      <c r="F300" s="353"/>
      <c r="G300" s="353"/>
      <c r="H300" s="353"/>
      <c r="I300" s="353"/>
      <c r="J300" s="28"/>
      <c r="K300" s="28"/>
      <c r="L300" s="60"/>
      <c r="M300" s="14"/>
      <c r="N300" s="14"/>
      <c r="O300" s="14"/>
      <c r="P300" s="14"/>
      <c r="Q300" s="14"/>
      <c r="R300" s="14"/>
      <c r="S300" s="14"/>
      <c r="T300" s="14"/>
      <c r="U300" s="14"/>
      <c r="V300" s="14"/>
      <c r="W300" s="14"/>
      <c r="X300" s="14"/>
      <c r="Y300" s="14"/>
      <c r="Z300" s="14"/>
      <c r="AA300" s="14"/>
    </row>
    <row r="301" spans="1:27" x14ac:dyDescent="0.25">
      <c r="A301" s="127"/>
      <c r="B301" s="27"/>
      <c r="C301" s="28"/>
      <c r="D301" s="28"/>
      <c r="E301" s="24"/>
      <c r="J301" s="24"/>
      <c r="K301" s="24"/>
      <c r="L301" s="60"/>
      <c r="M301" s="14"/>
      <c r="N301" s="14"/>
      <c r="O301" s="14"/>
      <c r="P301" s="14"/>
      <c r="Q301" s="14"/>
      <c r="R301" s="14"/>
      <c r="S301" s="14"/>
      <c r="T301" s="14"/>
      <c r="U301" s="14"/>
      <c r="V301" s="14"/>
      <c r="W301" s="14"/>
      <c r="X301" s="14"/>
      <c r="Y301" s="14"/>
      <c r="Z301" s="14"/>
      <c r="AA301" s="14"/>
    </row>
    <row r="302" spans="1:27" x14ac:dyDescent="0.25">
      <c r="A302" s="127"/>
      <c r="B302" s="27"/>
      <c r="C302" s="24"/>
      <c r="D302" s="24"/>
      <c r="E302" s="28"/>
      <c r="F302" s="353"/>
      <c r="G302" s="353"/>
      <c r="H302" s="353"/>
      <c r="I302" s="353"/>
      <c r="J302" s="28"/>
      <c r="K302" s="28"/>
      <c r="L302" s="60"/>
      <c r="M302" s="14"/>
      <c r="N302" s="14"/>
      <c r="O302" s="14"/>
      <c r="P302" s="14"/>
      <c r="Q302" s="14"/>
      <c r="R302" s="14"/>
      <c r="S302" s="14"/>
      <c r="T302" s="14"/>
      <c r="U302" s="14"/>
      <c r="V302" s="14"/>
      <c r="W302" s="14"/>
      <c r="X302" s="14"/>
      <c r="Y302" s="14"/>
      <c r="Z302" s="14"/>
      <c r="AA302" s="14"/>
    </row>
    <row r="303" spans="1:27" x14ac:dyDescent="0.25">
      <c r="A303" s="127"/>
      <c r="B303" s="27"/>
      <c r="C303" s="24"/>
      <c r="D303" s="24"/>
      <c r="E303" s="28"/>
      <c r="F303" s="353"/>
      <c r="G303" s="353"/>
      <c r="H303" s="353"/>
      <c r="I303" s="353"/>
      <c r="J303" s="28"/>
      <c r="K303" s="28"/>
      <c r="L303" s="60"/>
      <c r="M303" s="14"/>
      <c r="N303" s="14"/>
      <c r="O303" s="14"/>
      <c r="P303" s="14"/>
      <c r="Q303" s="14"/>
      <c r="R303" s="14"/>
      <c r="S303" s="14"/>
      <c r="T303" s="14"/>
      <c r="U303" s="14"/>
      <c r="V303" s="14"/>
      <c r="W303" s="14"/>
      <c r="X303" s="14"/>
      <c r="Y303" s="14"/>
      <c r="Z303" s="14"/>
      <c r="AA303" s="14"/>
    </row>
    <row r="304" spans="1:27" x14ac:dyDescent="0.25">
      <c r="A304" s="127"/>
      <c r="B304" s="27"/>
      <c r="C304" s="24"/>
      <c r="D304" s="24"/>
      <c r="E304" s="28"/>
      <c r="F304" s="353"/>
      <c r="G304" s="353"/>
      <c r="H304" s="353"/>
      <c r="I304" s="353"/>
      <c r="J304" s="28"/>
      <c r="K304" s="28"/>
      <c r="L304" s="60"/>
      <c r="M304" s="14"/>
      <c r="N304" s="14"/>
      <c r="O304" s="14"/>
      <c r="P304" s="14"/>
      <c r="Q304" s="14"/>
      <c r="R304" s="14"/>
      <c r="S304" s="14"/>
      <c r="T304" s="14"/>
      <c r="U304" s="14"/>
      <c r="V304" s="14"/>
      <c r="W304" s="14"/>
      <c r="X304" s="14"/>
      <c r="Y304" s="14"/>
      <c r="Z304" s="14"/>
      <c r="AA304" s="14"/>
    </row>
    <row r="305" spans="1:27" x14ac:dyDescent="0.25">
      <c r="A305" s="127"/>
      <c r="B305" s="27"/>
      <c r="C305" s="24"/>
      <c r="D305" s="24"/>
      <c r="E305" s="28"/>
      <c r="F305" s="353"/>
      <c r="G305" s="353"/>
      <c r="H305" s="353"/>
      <c r="I305" s="353"/>
      <c r="J305" s="28"/>
      <c r="K305" s="28"/>
      <c r="L305" s="60"/>
      <c r="M305" s="14"/>
      <c r="N305" s="14"/>
      <c r="O305" s="14"/>
      <c r="P305" s="14"/>
      <c r="Q305" s="14"/>
      <c r="R305" s="14"/>
      <c r="S305" s="14"/>
      <c r="T305" s="14"/>
      <c r="U305" s="14"/>
      <c r="V305" s="14"/>
      <c r="W305" s="14"/>
      <c r="X305" s="14"/>
      <c r="Y305" s="14"/>
      <c r="Z305" s="14"/>
      <c r="AA305" s="14"/>
    </row>
    <row r="306" spans="1:27" x14ac:dyDescent="0.25">
      <c r="A306" s="127"/>
      <c r="B306" s="27"/>
      <c r="C306" s="24"/>
      <c r="D306" s="24"/>
      <c r="E306" s="28"/>
      <c r="F306" s="353"/>
      <c r="G306" s="353"/>
      <c r="H306" s="353"/>
      <c r="I306" s="353"/>
      <c r="J306" s="28"/>
      <c r="K306" s="28"/>
      <c r="L306" s="60"/>
      <c r="M306" s="14"/>
      <c r="N306" s="14"/>
      <c r="O306" s="14"/>
      <c r="P306" s="14"/>
      <c r="Q306" s="14"/>
      <c r="R306" s="14"/>
      <c r="S306" s="14"/>
      <c r="T306" s="14"/>
      <c r="U306" s="14"/>
      <c r="V306" s="14"/>
      <c r="W306" s="14"/>
      <c r="X306" s="14"/>
      <c r="Y306" s="14"/>
      <c r="Z306" s="14"/>
      <c r="AA306" s="14"/>
    </row>
    <row r="307" spans="1:27" x14ac:dyDescent="0.25">
      <c r="A307" s="127"/>
      <c r="B307" s="27"/>
      <c r="C307" s="24"/>
      <c r="D307" s="24"/>
      <c r="E307" s="28"/>
      <c r="F307" s="353"/>
      <c r="G307" s="353"/>
      <c r="H307" s="353"/>
      <c r="I307" s="353"/>
      <c r="J307" s="28"/>
      <c r="K307" s="28"/>
      <c r="L307" s="60"/>
      <c r="M307" s="14"/>
      <c r="N307" s="14"/>
      <c r="O307" s="14"/>
      <c r="P307" s="14"/>
      <c r="Q307" s="14"/>
      <c r="R307" s="14"/>
      <c r="S307" s="14"/>
      <c r="T307" s="14"/>
      <c r="U307" s="14"/>
      <c r="V307" s="14"/>
      <c r="W307" s="14"/>
      <c r="X307" s="14"/>
      <c r="Y307" s="14"/>
      <c r="Z307" s="14"/>
      <c r="AA307" s="14"/>
    </row>
    <row r="308" spans="1:27" x14ac:dyDescent="0.25">
      <c r="A308" s="127"/>
      <c r="B308" s="27"/>
      <c r="C308" s="24"/>
      <c r="D308" s="24"/>
      <c r="E308" s="28"/>
      <c r="F308" s="353"/>
      <c r="G308" s="353"/>
      <c r="H308" s="353"/>
      <c r="I308" s="353"/>
      <c r="J308" s="28"/>
      <c r="K308" s="28"/>
      <c r="L308" s="60"/>
      <c r="M308" s="14"/>
      <c r="N308" s="14"/>
      <c r="O308" s="14"/>
      <c r="P308" s="14"/>
      <c r="Q308" s="14"/>
      <c r="R308" s="14"/>
      <c r="S308" s="14"/>
      <c r="T308" s="14"/>
      <c r="U308" s="14"/>
      <c r="V308" s="14"/>
      <c r="W308" s="14"/>
      <c r="X308" s="14"/>
      <c r="Y308" s="14"/>
      <c r="Z308" s="14"/>
      <c r="AA308" s="14"/>
    </row>
    <row r="309" spans="1:27" x14ac:dyDescent="0.25">
      <c r="A309" s="127"/>
      <c r="B309" s="27"/>
      <c r="C309" s="24"/>
      <c r="D309" s="24"/>
      <c r="E309" s="28"/>
      <c r="F309" s="353"/>
      <c r="G309" s="353"/>
      <c r="H309" s="353"/>
      <c r="I309" s="353"/>
      <c r="J309" s="28"/>
      <c r="K309" s="28"/>
      <c r="L309" s="60"/>
      <c r="M309" s="14"/>
      <c r="N309" s="14"/>
      <c r="O309" s="14"/>
      <c r="P309" s="14"/>
      <c r="Q309" s="14"/>
      <c r="R309" s="14"/>
      <c r="S309" s="14"/>
      <c r="T309" s="14"/>
      <c r="U309" s="14"/>
      <c r="V309" s="14"/>
      <c r="W309" s="14"/>
      <c r="X309" s="14"/>
      <c r="Y309" s="14"/>
      <c r="Z309" s="14"/>
      <c r="AA309" s="14"/>
    </row>
    <row r="310" spans="1:27" x14ac:dyDescent="0.25">
      <c r="A310" s="127"/>
      <c r="B310" s="27"/>
      <c r="C310" s="24"/>
      <c r="D310" s="24"/>
      <c r="E310" s="28"/>
      <c r="F310" s="353"/>
      <c r="G310" s="353"/>
      <c r="H310" s="353"/>
      <c r="I310" s="353"/>
      <c r="J310" s="28"/>
      <c r="K310" s="28"/>
      <c r="L310" s="60"/>
      <c r="M310" s="14"/>
      <c r="N310" s="14"/>
      <c r="O310" s="14"/>
      <c r="P310" s="14"/>
      <c r="Q310" s="14"/>
      <c r="R310" s="14"/>
      <c r="S310" s="14"/>
      <c r="T310" s="14"/>
      <c r="U310" s="14"/>
      <c r="V310" s="14"/>
      <c r="W310" s="14"/>
      <c r="X310" s="14"/>
      <c r="Y310" s="14"/>
      <c r="Z310" s="14"/>
      <c r="AA310" s="14"/>
    </row>
    <row r="311" spans="1:27" x14ac:dyDescent="0.25">
      <c r="A311" s="127"/>
      <c r="B311" s="27"/>
      <c r="C311" s="24"/>
      <c r="D311" s="24"/>
      <c r="E311" s="28"/>
      <c r="F311" s="353"/>
      <c r="G311" s="353"/>
      <c r="H311" s="353"/>
      <c r="I311" s="353"/>
      <c r="J311" s="28"/>
      <c r="K311" s="28"/>
      <c r="L311" s="60"/>
      <c r="M311" s="14"/>
      <c r="N311" s="14"/>
      <c r="O311" s="14"/>
      <c r="P311" s="14"/>
      <c r="Q311" s="14"/>
      <c r="R311" s="14"/>
      <c r="S311" s="14"/>
      <c r="T311" s="14"/>
      <c r="U311" s="14"/>
      <c r="V311" s="14"/>
      <c r="W311" s="14"/>
      <c r="X311" s="14"/>
      <c r="Y311" s="14"/>
      <c r="Z311" s="14"/>
      <c r="AA311" s="14"/>
    </row>
    <row r="312" spans="1:27" x14ac:dyDescent="0.25">
      <c r="A312" s="127"/>
      <c r="B312" s="29"/>
      <c r="C312" s="23"/>
      <c r="D312" s="23"/>
      <c r="E312" s="24"/>
      <c r="J312" s="24"/>
      <c r="K312" s="24"/>
      <c r="L312" s="60"/>
      <c r="M312" s="14"/>
      <c r="N312" s="14"/>
      <c r="O312" s="14"/>
      <c r="P312" s="14"/>
      <c r="Q312" s="14"/>
      <c r="R312" s="14"/>
      <c r="S312" s="14"/>
      <c r="T312" s="14"/>
      <c r="U312" s="14"/>
      <c r="V312" s="14"/>
      <c r="W312" s="14"/>
      <c r="X312" s="14"/>
      <c r="Y312" s="14"/>
      <c r="Z312" s="14"/>
      <c r="AA312" s="14"/>
    </row>
    <row r="313" spans="1:27" x14ac:dyDescent="0.25">
      <c r="A313" s="127"/>
      <c r="B313" s="27"/>
      <c r="C313" s="28"/>
      <c r="D313" s="28"/>
      <c r="E313" s="24"/>
      <c r="J313" s="24"/>
      <c r="K313" s="24"/>
      <c r="L313" s="60"/>
      <c r="M313" s="14"/>
      <c r="N313" s="14"/>
      <c r="O313" s="14"/>
      <c r="P313" s="14"/>
      <c r="Q313" s="14"/>
      <c r="R313" s="14"/>
      <c r="S313" s="14"/>
      <c r="T313" s="14"/>
      <c r="U313" s="14"/>
      <c r="V313" s="14"/>
      <c r="W313" s="14"/>
      <c r="X313" s="14"/>
      <c r="Y313" s="14"/>
      <c r="Z313" s="14"/>
      <c r="AA313" s="14"/>
    </row>
    <row r="314" spans="1:27" x14ac:dyDescent="0.25">
      <c r="A314" s="127"/>
      <c r="B314" s="27"/>
      <c r="C314" s="28"/>
      <c r="D314" s="28"/>
      <c r="E314" s="24"/>
      <c r="J314" s="24"/>
      <c r="K314" s="24"/>
      <c r="L314" s="60"/>
      <c r="M314" s="14"/>
      <c r="N314" s="14"/>
      <c r="O314" s="14"/>
      <c r="P314" s="14"/>
      <c r="Q314" s="14"/>
      <c r="R314" s="14"/>
      <c r="S314" s="14"/>
      <c r="T314" s="14"/>
      <c r="U314" s="14"/>
      <c r="V314" s="14"/>
      <c r="W314" s="14"/>
      <c r="X314" s="14"/>
      <c r="Y314" s="14"/>
      <c r="Z314" s="14"/>
      <c r="AA314" s="14"/>
    </row>
    <row r="315" spans="1:27" x14ac:dyDescent="0.25">
      <c r="A315" s="127"/>
      <c r="B315" s="27"/>
      <c r="C315" s="28"/>
      <c r="D315" s="28"/>
      <c r="E315" s="24"/>
      <c r="J315" s="24"/>
      <c r="K315" s="24"/>
      <c r="L315" s="60"/>
      <c r="M315" s="14"/>
      <c r="N315" s="14"/>
      <c r="O315" s="14"/>
      <c r="P315" s="14"/>
      <c r="Q315" s="14"/>
      <c r="R315" s="14"/>
      <c r="S315" s="14"/>
      <c r="T315" s="14"/>
      <c r="U315" s="14"/>
      <c r="V315" s="14"/>
      <c r="W315" s="14"/>
      <c r="X315" s="14"/>
      <c r="Y315" s="14"/>
      <c r="Z315" s="14"/>
      <c r="AA315" s="14"/>
    </row>
    <row r="316" spans="1:27" x14ac:dyDescent="0.25">
      <c r="A316" s="127"/>
      <c r="B316" s="27"/>
      <c r="C316" s="24"/>
      <c r="D316" s="24"/>
      <c r="E316" s="28"/>
      <c r="F316" s="353"/>
      <c r="G316" s="353"/>
      <c r="H316" s="353"/>
      <c r="I316" s="353"/>
      <c r="J316" s="28"/>
      <c r="K316" s="28"/>
      <c r="L316" s="60"/>
      <c r="M316" s="14"/>
      <c r="N316" s="14"/>
      <c r="O316" s="14"/>
      <c r="P316" s="14"/>
      <c r="Q316" s="14"/>
      <c r="R316" s="14"/>
      <c r="S316" s="14"/>
      <c r="T316" s="14"/>
      <c r="U316" s="14"/>
      <c r="V316" s="14"/>
      <c r="W316" s="14"/>
      <c r="X316" s="14"/>
      <c r="Y316" s="14"/>
      <c r="Z316" s="14"/>
      <c r="AA316" s="14"/>
    </row>
    <row r="317" spans="1:27" x14ac:dyDescent="0.25">
      <c r="A317" s="127"/>
      <c r="B317" s="27"/>
      <c r="C317" s="24"/>
      <c r="D317" s="24"/>
      <c r="E317" s="28"/>
      <c r="F317" s="353"/>
      <c r="G317" s="353"/>
      <c r="H317" s="353"/>
      <c r="I317" s="353"/>
      <c r="J317" s="28"/>
      <c r="K317" s="28"/>
      <c r="L317" s="60"/>
      <c r="M317" s="14"/>
      <c r="N317" s="14"/>
      <c r="O317" s="14"/>
      <c r="P317" s="14"/>
      <c r="Q317" s="14"/>
      <c r="R317" s="14"/>
      <c r="S317" s="14"/>
      <c r="T317" s="14"/>
      <c r="U317" s="14"/>
      <c r="V317" s="14"/>
      <c r="W317" s="14"/>
      <c r="X317" s="14"/>
      <c r="Y317" s="14"/>
      <c r="Z317" s="14"/>
      <c r="AA317" s="14"/>
    </row>
    <row r="318" spans="1:27" x14ac:dyDescent="0.25">
      <c r="A318" s="127"/>
      <c r="B318" s="27"/>
      <c r="C318" s="24"/>
      <c r="D318" s="24"/>
      <c r="E318" s="28"/>
      <c r="F318" s="353"/>
      <c r="G318" s="353"/>
      <c r="H318" s="353"/>
      <c r="I318" s="353"/>
      <c r="J318" s="28"/>
      <c r="K318" s="28"/>
      <c r="L318" s="60"/>
      <c r="M318" s="14"/>
      <c r="N318" s="14"/>
      <c r="O318" s="14"/>
      <c r="P318" s="14"/>
      <c r="Q318" s="14"/>
      <c r="R318" s="14"/>
      <c r="S318" s="14"/>
      <c r="T318" s="14"/>
      <c r="U318" s="14"/>
      <c r="V318" s="14"/>
      <c r="W318" s="14"/>
      <c r="X318" s="14"/>
      <c r="Y318" s="14"/>
      <c r="Z318" s="14"/>
      <c r="AA318" s="14"/>
    </row>
    <row r="319" spans="1:27" x14ac:dyDescent="0.25">
      <c r="A319" s="127"/>
      <c r="B319" s="27"/>
      <c r="C319" s="24"/>
      <c r="D319" s="24"/>
      <c r="E319" s="28"/>
      <c r="F319" s="353"/>
      <c r="G319" s="353"/>
      <c r="H319" s="353"/>
      <c r="I319" s="353"/>
      <c r="J319" s="28"/>
      <c r="K319" s="28"/>
      <c r="L319" s="60"/>
      <c r="M319" s="14"/>
      <c r="N319" s="14"/>
      <c r="O319" s="14"/>
      <c r="P319" s="14"/>
      <c r="Q319" s="14"/>
      <c r="R319" s="14"/>
      <c r="S319" s="14"/>
      <c r="T319" s="14"/>
      <c r="U319" s="14"/>
      <c r="V319" s="14"/>
      <c r="W319" s="14"/>
      <c r="X319" s="14"/>
      <c r="Y319" s="14"/>
      <c r="Z319" s="14"/>
      <c r="AA319" s="14"/>
    </row>
    <row r="320" spans="1:27" x14ac:dyDescent="0.25">
      <c r="A320" s="127"/>
      <c r="B320" s="27"/>
      <c r="C320" s="24"/>
      <c r="D320" s="24"/>
      <c r="E320" s="28"/>
      <c r="F320" s="353"/>
      <c r="G320" s="353"/>
      <c r="H320" s="353"/>
      <c r="I320" s="353"/>
      <c r="J320" s="28"/>
      <c r="K320" s="28"/>
      <c r="L320" s="60"/>
      <c r="M320" s="14"/>
      <c r="N320" s="14"/>
      <c r="O320" s="14"/>
      <c r="P320" s="14"/>
      <c r="Q320" s="14"/>
      <c r="R320" s="14"/>
      <c r="S320" s="14"/>
      <c r="T320" s="14"/>
      <c r="U320" s="14"/>
      <c r="V320" s="14"/>
      <c r="W320" s="14"/>
      <c r="X320" s="14"/>
      <c r="Y320" s="14"/>
      <c r="Z320" s="14"/>
      <c r="AA320" s="14"/>
    </row>
    <row r="321" spans="1:27" x14ac:dyDescent="0.25">
      <c r="A321" s="127"/>
      <c r="B321" s="27"/>
      <c r="C321" s="24"/>
      <c r="D321" s="24"/>
      <c r="E321" s="28"/>
      <c r="F321" s="353"/>
      <c r="G321" s="353"/>
      <c r="H321" s="353"/>
      <c r="I321" s="353"/>
      <c r="J321" s="28"/>
      <c r="K321" s="28"/>
      <c r="L321" s="60"/>
      <c r="M321" s="14"/>
      <c r="N321" s="14"/>
      <c r="O321" s="14"/>
      <c r="P321" s="14"/>
      <c r="Q321" s="14"/>
      <c r="R321" s="14"/>
      <c r="S321" s="14"/>
      <c r="T321" s="14"/>
      <c r="U321" s="14"/>
      <c r="V321" s="14"/>
      <c r="W321" s="14"/>
      <c r="X321" s="14"/>
      <c r="Y321" s="14"/>
      <c r="Z321" s="14"/>
      <c r="AA321" s="14"/>
    </row>
    <row r="322" spans="1:27" x14ac:dyDescent="0.25">
      <c r="A322" s="127"/>
      <c r="B322" s="27"/>
      <c r="C322" s="24"/>
      <c r="D322" s="24"/>
      <c r="E322" s="28"/>
      <c r="F322" s="353"/>
      <c r="G322" s="353"/>
      <c r="H322" s="353"/>
      <c r="I322" s="353"/>
      <c r="J322" s="28"/>
      <c r="K322" s="28"/>
      <c r="L322" s="60"/>
      <c r="M322" s="14"/>
      <c r="N322" s="14"/>
      <c r="O322" s="14"/>
      <c r="P322" s="14"/>
      <c r="Q322" s="14"/>
      <c r="R322" s="14"/>
      <c r="S322" s="14"/>
      <c r="T322" s="14"/>
      <c r="U322" s="14"/>
      <c r="V322" s="14"/>
      <c r="W322" s="14"/>
      <c r="X322" s="14"/>
      <c r="Y322" s="14"/>
      <c r="Z322" s="14"/>
      <c r="AA322" s="14"/>
    </row>
    <row r="323" spans="1:27" x14ac:dyDescent="0.25">
      <c r="A323" s="127"/>
      <c r="B323" s="27"/>
      <c r="C323" s="24"/>
      <c r="D323" s="24"/>
      <c r="E323" s="28"/>
      <c r="F323" s="353"/>
      <c r="G323" s="353"/>
      <c r="H323" s="353"/>
      <c r="I323" s="353"/>
      <c r="J323" s="28"/>
      <c r="K323" s="28"/>
      <c r="L323" s="60"/>
      <c r="M323" s="14"/>
      <c r="N323" s="14"/>
      <c r="O323" s="14"/>
      <c r="P323" s="14"/>
      <c r="Q323" s="14"/>
      <c r="R323" s="14"/>
      <c r="S323" s="14"/>
      <c r="T323" s="14"/>
      <c r="U323" s="14"/>
      <c r="V323" s="14"/>
      <c r="W323" s="14"/>
      <c r="X323" s="14"/>
      <c r="Y323" s="14"/>
      <c r="Z323" s="14"/>
      <c r="AA323" s="14"/>
    </row>
    <row r="324" spans="1:27" x14ac:dyDescent="0.25">
      <c r="A324" s="127"/>
      <c r="B324" s="27"/>
      <c r="C324" s="24"/>
      <c r="D324" s="24"/>
      <c r="E324" s="28"/>
      <c r="F324" s="353"/>
      <c r="G324" s="353"/>
      <c r="H324" s="353"/>
      <c r="I324" s="353"/>
      <c r="J324" s="28"/>
      <c r="K324" s="28"/>
      <c r="L324" s="60"/>
      <c r="M324" s="14"/>
      <c r="N324" s="14"/>
      <c r="O324" s="14"/>
      <c r="P324" s="14"/>
      <c r="Q324" s="14"/>
      <c r="R324" s="14"/>
      <c r="S324" s="14"/>
      <c r="T324" s="14"/>
      <c r="U324" s="14"/>
      <c r="V324" s="14"/>
      <c r="W324" s="14"/>
      <c r="X324" s="14"/>
      <c r="Y324" s="14"/>
      <c r="Z324" s="14"/>
      <c r="AA324" s="14"/>
    </row>
    <row r="325" spans="1:27" x14ac:dyDescent="0.25">
      <c r="A325" s="127"/>
      <c r="B325" s="27"/>
      <c r="C325" s="24"/>
      <c r="D325" s="24"/>
      <c r="E325" s="28"/>
      <c r="F325" s="353"/>
      <c r="G325" s="353"/>
      <c r="H325" s="353"/>
      <c r="I325" s="353"/>
      <c r="J325" s="28"/>
      <c r="K325" s="28"/>
      <c r="L325" s="60"/>
      <c r="M325" s="14"/>
      <c r="N325" s="14"/>
      <c r="O325" s="14"/>
      <c r="P325" s="14"/>
      <c r="Q325" s="14"/>
      <c r="R325" s="14"/>
      <c r="S325" s="14"/>
      <c r="T325" s="14"/>
      <c r="U325" s="14"/>
      <c r="V325" s="14"/>
      <c r="W325" s="14"/>
      <c r="X325" s="14"/>
      <c r="Y325" s="14"/>
      <c r="Z325" s="14"/>
      <c r="AA325" s="14"/>
    </row>
    <row r="326" spans="1:27" x14ac:dyDescent="0.25">
      <c r="A326" s="127"/>
      <c r="B326" s="27"/>
      <c r="C326" s="28"/>
      <c r="D326" s="28"/>
      <c r="E326" s="24"/>
      <c r="J326" s="24"/>
      <c r="K326" s="24"/>
      <c r="L326" s="60"/>
      <c r="M326" s="14"/>
      <c r="N326" s="14"/>
      <c r="O326" s="14"/>
      <c r="P326" s="14"/>
      <c r="Q326" s="14"/>
      <c r="R326" s="14"/>
      <c r="S326" s="14"/>
      <c r="T326" s="14"/>
      <c r="U326" s="14"/>
      <c r="V326" s="14"/>
      <c r="W326" s="14"/>
      <c r="X326" s="14"/>
      <c r="Y326" s="14"/>
      <c r="Z326" s="14"/>
      <c r="AA326" s="14"/>
    </row>
    <row r="327" spans="1:27" x14ac:dyDescent="0.25">
      <c r="A327" s="127"/>
      <c r="B327" s="27"/>
      <c r="C327" s="24"/>
      <c r="D327" s="24"/>
      <c r="E327" s="28"/>
      <c r="F327" s="353"/>
      <c r="G327" s="353"/>
      <c r="H327" s="353"/>
      <c r="I327" s="353"/>
      <c r="J327" s="28"/>
      <c r="K327" s="28"/>
      <c r="L327" s="60"/>
      <c r="M327" s="14"/>
      <c r="N327" s="14"/>
      <c r="O327" s="14"/>
      <c r="P327" s="14"/>
      <c r="Q327" s="14"/>
      <c r="R327" s="14"/>
      <c r="S327" s="14"/>
      <c r="T327" s="14"/>
      <c r="U327" s="14"/>
      <c r="V327" s="14"/>
      <c r="W327" s="14"/>
      <c r="X327" s="14"/>
      <c r="Y327" s="14"/>
      <c r="Z327" s="14"/>
      <c r="AA327" s="14"/>
    </row>
    <row r="328" spans="1:27" x14ac:dyDescent="0.25">
      <c r="A328" s="127"/>
      <c r="B328" s="27"/>
      <c r="C328" s="24"/>
      <c r="D328" s="24"/>
      <c r="E328" s="28"/>
      <c r="F328" s="353"/>
      <c r="G328" s="353"/>
      <c r="H328" s="353"/>
      <c r="I328" s="353"/>
      <c r="J328" s="28"/>
      <c r="K328" s="28"/>
      <c r="L328" s="60"/>
      <c r="M328" s="14"/>
      <c r="N328" s="14"/>
      <c r="O328" s="14"/>
      <c r="P328" s="14"/>
      <c r="Q328" s="14"/>
      <c r="R328" s="14"/>
      <c r="S328" s="14"/>
      <c r="T328" s="14"/>
      <c r="U328" s="14"/>
      <c r="V328" s="14"/>
      <c r="W328" s="14"/>
      <c r="X328" s="14"/>
      <c r="Y328" s="14"/>
      <c r="Z328" s="14"/>
      <c r="AA328" s="14"/>
    </row>
    <row r="329" spans="1:27" x14ac:dyDescent="0.25">
      <c r="A329" s="127"/>
      <c r="B329" s="27"/>
      <c r="C329" s="24"/>
      <c r="D329" s="24"/>
      <c r="E329" s="28"/>
      <c r="F329" s="353"/>
      <c r="G329" s="353"/>
      <c r="H329" s="353"/>
      <c r="I329" s="353"/>
      <c r="J329" s="28"/>
      <c r="K329" s="28"/>
      <c r="L329" s="60"/>
      <c r="M329" s="14"/>
      <c r="N329" s="14"/>
      <c r="O329" s="14"/>
      <c r="P329" s="14"/>
      <c r="Q329" s="14"/>
      <c r="R329" s="14"/>
      <c r="S329" s="14"/>
      <c r="T329" s="14"/>
      <c r="U329" s="14"/>
      <c r="V329" s="14"/>
      <c r="W329" s="14"/>
      <c r="X329" s="14"/>
      <c r="Y329" s="14"/>
      <c r="Z329" s="14"/>
      <c r="AA329" s="14"/>
    </row>
    <row r="330" spans="1:27" x14ac:dyDescent="0.25">
      <c r="A330" s="127"/>
      <c r="B330" s="27"/>
      <c r="C330" s="24"/>
      <c r="D330" s="24"/>
      <c r="E330" s="28"/>
      <c r="F330" s="353"/>
      <c r="G330" s="353"/>
      <c r="H330" s="353"/>
      <c r="I330" s="353"/>
      <c r="J330" s="28"/>
      <c r="K330" s="28"/>
    </row>
    <row r="331" spans="1:27" x14ac:dyDescent="0.25">
      <c r="B331" s="27"/>
      <c r="C331" s="24"/>
      <c r="D331" s="24"/>
      <c r="E331" s="28"/>
      <c r="F331" s="353"/>
      <c r="G331" s="353"/>
      <c r="H331" s="353"/>
      <c r="I331" s="353"/>
      <c r="J331" s="28"/>
      <c r="K331" s="28"/>
      <c r="L331" s="18"/>
      <c r="M331" s="17"/>
      <c r="N331" s="17"/>
      <c r="O331" s="17"/>
      <c r="P331" s="17"/>
      <c r="Q331" s="17"/>
      <c r="R331" s="17"/>
      <c r="S331" s="17"/>
      <c r="T331" s="17"/>
      <c r="U331" s="17"/>
      <c r="V331" s="17"/>
      <c r="W331" s="17"/>
      <c r="X331" s="17"/>
      <c r="Y331" s="17"/>
      <c r="Z331" s="17"/>
      <c r="AA331" s="17"/>
    </row>
    <row r="332" spans="1:27" s="12" customFormat="1" x14ac:dyDescent="0.25">
      <c r="A332" s="128"/>
      <c r="B332" s="27"/>
      <c r="C332" s="24"/>
      <c r="D332" s="24"/>
      <c r="E332" s="28"/>
      <c r="F332" s="353"/>
      <c r="G332" s="353"/>
      <c r="H332" s="353"/>
      <c r="I332" s="353"/>
      <c r="J332" s="28"/>
      <c r="K332" s="28"/>
      <c r="L332" s="49"/>
    </row>
    <row r="333" spans="1:27" s="12" customFormat="1" x14ac:dyDescent="0.25">
      <c r="A333" s="128"/>
      <c r="B333" s="27"/>
      <c r="C333" s="24"/>
      <c r="D333" s="24"/>
      <c r="E333" s="28"/>
      <c r="F333" s="353"/>
      <c r="G333" s="353"/>
      <c r="H333" s="353"/>
      <c r="I333" s="353"/>
      <c r="J333" s="28"/>
      <c r="K333" s="28"/>
      <c r="L333" s="49"/>
    </row>
    <row r="334" spans="1:27" s="12" customFormat="1" x14ac:dyDescent="0.25">
      <c r="A334" s="128"/>
      <c r="B334" s="27"/>
      <c r="C334" s="24"/>
      <c r="D334" s="24"/>
      <c r="E334" s="28"/>
      <c r="F334" s="353"/>
      <c r="G334" s="353"/>
      <c r="H334" s="353"/>
      <c r="I334" s="353"/>
      <c r="J334" s="28"/>
      <c r="K334" s="28"/>
      <c r="L334" s="49"/>
    </row>
    <row r="335" spans="1:27" s="12" customFormat="1" x14ac:dyDescent="0.25">
      <c r="A335" s="128"/>
      <c r="B335" s="27"/>
      <c r="C335" s="24"/>
      <c r="D335" s="24"/>
      <c r="E335" s="28"/>
      <c r="F335" s="353"/>
      <c r="G335" s="353"/>
      <c r="H335" s="353"/>
      <c r="I335" s="353"/>
      <c r="J335" s="28"/>
      <c r="K335" s="28"/>
      <c r="L335" s="49"/>
    </row>
    <row r="336" spans="1:27" s="12" customFormat="1" x14ac:dyDescent="0.25">
      <c r="A336" s="128"/>
      <c r="B336" s="27"/>
      <c r="C336" s="24"/>
      <c r="D336" s="24"/>
      <c r="E336" s="28"/>
      <c r="F336" s="353"/>
      <c r="G336" s="353"/>
      <c r="H336" s="353"/>
      <c r="I336" s="353"/>
      <c r="J336" s="28"/>
      <c r="K336" s="28"/>
      <c r="L336" s="49"/>
    </row>
    <row r="337" spans="1:27" s="12" customFormat="1" x14ac:dyDescent="0.25">
      <c r="A337" s="128"/>
      <c r="B337" s="27"/>
      <c r="C337" s="28"/>
      <c r="D337" s="28"/>
      <c r="E337" s="24"/>
      <c r="F337" s="352"/>
      <c r="G337" s="352"/>
      <c r="H337" s="352"/>
      <c r="I337" s="352"/>
      <c r="J337" s="24"/>
      <c r="K337" s="24"/>
      <c r="L337" s="49"/>
    </row>
    <row r="338" spans="1:27" s="12" customFormat="1" x14ac:dyDescent="0.25">
      <c r="A338" s="128"/>
      <c r="B338" s="27"/>
      <c r="C338" s="24"/>
      <c r="D338" s="24"/>
      <c r="E338" s="28"/>
      <c r="F338" s="353"/>
      <c r="G338" s="353"/>
      <c r="H338" s="353"/>
      <c r="I338" s="353"/>
      <c r="J338" s="28"/>
      <c r="K338" s="28"/>
      <c r="L338" s="49"/>
    </row>
    <row r="339" spans="1:27" s="12" customFormat="1" x14ac:dyDescent="0.25">
      <c r="A339" s="128"/>
      <c r="B339" s="27"/>
      <c r="C339" s="24"/>
      <c r="D339" s="24"/>
      <c r="E339" s="28"/>
      <c r="F339" s="353"/>
      <c r="G339" s="353"/>
      <c r="H339" s="353"/>
      <c r="I339" s="353"/>
      <c r="J339" s="28"/>
      <c r="K339" s="28"/>
      <c r="L339" s="49"/>
    </row>
    <row r="340" spans="1:27" s="12" customFormat="1" x14ac:dyDescent="0.25">
      <c r="A340" s="128"/>
      <c r="B340" s="27"/>
      <c r="C340" s="24"/>
      <c r="D340" s="24"/>
      <c r="E340" s="28"/>
      <c r="F340" s="353"/>
      <c r="G340" s="353"/>
      <c r="H340" s="353"/>
      <c r="I340" s="353"/>
      <c r="J340" s="28"/>
      <c r="K340" s="28"/>
      <c r="L340" s="49"/>
    </row>
    <row r="341" spans="1:27" s="12" customFormat="1" x14ac:dyDescent="0.25">
      <c r="A341" s="128"/>
      <c r="B341" s="27"/>
      <c r="C341" s="24"/>
      <c r="D341" s="24"/>
      <c r="E341" s="28"/>
      <c r="F341" s="353"/>
      <c r="G341" s="353"/>
      <c r="H341" s="353"/>
      <c r="I341" s="353"/>
      <c r="J341" s="28"/>
      <c r="K341" s="28"/>
      <c r="L341" s="49"/>
    </row>
    <row r="342" spans="1:27" s="12" customFormat="1" x14ac:dyDescent="0.25">
      <c r="A342" s="128"/>
      <c r="B342" s="27"/>
      <c r="C342" s="24"/>
      <c r="D342" s="24"/>
      <c r="E342" s="28"/>
      <c r="F342" s="353"/>
      <c r="G342" s="353"/>
      <c r="H342" s="353"/>
      <c r="I342" s="353"/>
      <c r="J342" s="28"/>
      <c r="K342" s="28"/>
      <c r="L342" s="49"/>
    </row>
    <row r="343" spans="1:27" s="12" customFormat="1" x14ac:dyDescent="0.25">
      <c r="A343" s="128"/>
      <c r="B343" s="27"/>
      <c r="C343" s="24"/>
      <c r="D343" s="24"/>
      <c r="E343" s="28"/>
      <c r="F343" s="353"/>
      <c r="G343" s="353"/>
      <c r="H343" s="353"/>
      <c r="I343" s="353"/>
      <c r="J343" s="28"/>
      <c r="K343" s="28"/>
      <c r="L343" s="49"/>
    </row>
    <row r="344" spans="1:27" s="12" customFormat="1" x14ac:dyDescent="0.25">
      <c r="A344" s="128"/>
      <c r="B344" s="27"/>
      <c r="C344" s="24"/>
      <c r="D344" s="24"/>
      <c r="E344" s="28"/>
      <c r="F344" s="353"/>
      <c r="G344" s="353"/>
      <c r="H344" s="353"/>
      <c r="I344" s="353"/>
      <c r="J344" s="28"/>
      <c r="K344" s="28"/>
      <c r="L344" s="49"/>
    </row>
    <row r="345" spans="1:27" s="12" customFormat="1" x14ac:dyDescent="0.25">
      <c r="A345" s="128"/>
      <c r="B345" s="27"/>
      <c r="C345" s="24"/>
      <c r="D345" s="24"/>
      <c r="E345" s="28"/>
      <c r="F345" s="353"/>
      <c r="G345" s="353"/>
      <c r="H345" s="353"/>
      <c r="I345" s="353"/>
      <c r="J345" s="28"/>
      <c r="K345" s="28"/>
      <c r="L345" s="49"/>
    </row>
    <row r="346" spans="1:27" s="12" customFormat="1" x14ac:dyDescent="0.25">
      <c r="A346" s="128"/>
      <c r="B346" s="27"/>
      <c r="C346" s="24"/>
      <c r="D346" s="24"/>
      <c r="E346" s="28"/>
      <c r="F346" s="353"/>
      <c r="G346" s="353"/>
      <c r="H346" s="353"/>
      <c r="I346" s="353"/>
      <c r="J346" s="28"/>
      <c r="K346" s="28"/>
      <c r="L346" s="49"/>
    </row>
    <row r="347" spans="1:27" s="12" customFormat="1" x14ac:dyDescent="0.25">
      <c r="A347" s="128"/>
      <c r="B347" s="27"/>
      <c r="C347" s="24"/>
      <c r="D347" s="24"/>
      <c r="E347" s="28"/>
      <c r="F347" s="353"/>
      <c r="G347" s="353"/>
      <c r="H347" s="353"/>
      <c r="I347" s="353"/>
      <c r="J347" s="28"/>
      <c r="K347" s="28"/>
      <c r="L347" s="49"/>
    </row>
    <row r="348" spans="1:27" x14ac:dyDescent="0.25">
      <c r="B348" s="29"/>
      <c r="C348" s="23"/>
      <c r="D348" s="23"/>
      <c r="E348" s="28"/>
      <c r="F348" s="353"/>
      <c r="G348" s="353"/>
      <c r="H348" s="353"/>
      <c r="I348" s="353"/>
      <c r="J348" s="28"/>
      <c r="K348" s="28"/>
      <c r="M348" s="17"/>
      <c r="N348" s="17"/>
      <c r="O348" s="17"/>
      <c r="P348" s="17"/>
      <c r="Q348" s="17"/>
      <c r="R348" s="17"/>
      <c r="S348" s="17"/>
      <c r="T348" s="17"/>
      <c r="U348" s="17"/>
      <c r="V348" s="17"/>
      <c r="W348" s="17"/>
      <c r="X348" s="17"/>
      <c r="Y348" s="17"/>
      <c r="Z348" s="17"/>
      <c r="AA348" s="17"/>
    </row>
    <row r="349" spans="1:27" x14ac:dyDescent="0.25">
      <c r="B349" s="30"/>
      <c r="C349" s="26"/>
      <c r="D349" s="26"/>
      <c r="E349" s="24"/>
      <c r="J349" s="24"/>
      <c r="K349" s="24"/>
      <c r="M349" s="17"/>
      <c r="N349" s="17"/>
      <c r="O349" s="17"/>
      <c r="P349" s="17"/>
      <c r="Q349" s="17"/>
      <c r="R349" s="17"/>
      <c r="S349" s="17"/>
      <c r="T349" s="17"/>
      <c r="U349" s="17"/>
      <c r="V349" s="17"/>
      <c r="W349" s="17"/>
      <c r="X349" s="17"/>
      <c r="Y349" s="17"/>
      <c r="Z349" s="17"/>
      <c r="AA349" s="17"/>
    </row>
    <row r="350" spans="1:27" x14ac:dyDescent="0.25">
      <c r="B350" s="27"/>
      <c r="C350" s="24"/>
      <c r="D350" s="24"/>
      <c r="E350" s="28"/>
      <c r="F350" s="353"/>
      <c r="G350" s="353"/>
      <c r="H350" s="353"/>
      <c r="I350" s="353"/>
      <c r="J350" s="28"/>
      <c r="K350" s="28"/>
      <c r="M350" s="17"/>
      <c r="N350" s="17"/>
      <c r="O350" s="17"/>
      <c r="P350" s="17"/>
      <c r="Q350" s="17"/>
      <c r="R350" s="17"/>
      <c r="S350" s="17"/>
      <c r="T350" s="17"/>
      <c r="U350" s="17"/>
      <c r="V350" s="17"/>
      <c r="W350" s="17"/>
      <c r="X350" s="17"/>
      <c r="Y350" s="17"/>
      <c r="Z350" s="17"/>
      <c r="AA350" s="17"/>
    </row>
    <row r="351" spans="1:27" x14ac:dyDescent="0.25">
      <c r="B351" s="27"/>
      <c r="C351" s="28"/>
      <c r="D351" s="28"/>
      <c r="E351" s="24"/>
      <c r="J351" s="24"/>
      <c r="K351" s="24"/>
      <c r="M351" s="17"/>
      <c r="N351" s="17"/>
      <c r="O351" s="17"/>
      <c r="P351" s="17"/>
      <c r="Q351" s="17"/>
      <c r="R351" s="17"/>
      <c r="S351" s="17"/>
      <c r="T351" s="17"/>
      <c r="U351" s="17"/>
      <c r="V351" s="17"/>
      <c r="W351" s="17"/>
      <c r="X351" s="17"/>
      <c r="Y351" s="17"/>
      <c r="Z351" s="17"/>
      <c r="AA351" s="17"/>
    </row>
    <row r="352" spans="1:27" x14ac:dyDescent="0.25">
      <c r="B352" s="27"/>
      <c r="C352" s="24"/>
      <c r="D352" s="24"/>
      <c r="E352" s="28"/>
      <c r="F352" s="353"/>
      <c r="G352" s="353"/>
      <c r="H352" s="353"/>
      <c r="I352" s="353"/>
      <c r="J352" s="28"/>
      <c r="K352" s="28"/>
      <c r="M352" s="17"/>
      <c r="N352" s="17"/>
      <c r="O352" s="17"/>
      <c r="P352" s="17"/>
      <c r="Q352" s="17"/>
      <c r="R352" s="17"/>
      <c r="S352" s="17"/>
      <c r="T352" s="17"/>
      <c r="U352" s="17"/>
      <c r="V352" s="17"/>
      <c r="W352" s="17"/>
      <c r="X352" s="17"/>
      <c r="Y352" s="17"/>
      <c r="Z352" s="17"/>
      <c r="AA352" s="17"/>
    </row>
    <row r="353" spans="1:27" x14ac:dyDescent="0.25">
      <c r="B353" s="27"/>
      <c r="C353" s="24"/>
      <c r="D353" s="24"/>
      <c r="E353" s="28"/>
      <c r="F353" s="353"/>
      <c r="G353" s="353"/>
      <c r="H353" s="353"/>
      <c r="I353" s="353"/>
      <c r="J353" s="28"/>
      <c r="K353" s="28"/>
      <c r="M353" s="17"/>
      <c r="N353" s="17"/>
      <c r="O353" s="17"/>
      <c r="P353" s="17"/>
      <c r="Q353" s="17"/>
      <c r="R353" s="17"/>
      <c r="S353" s="17"/>
      <c r="T353" s="17"/>
      <c r="U353" s="17"/>
      <c r="V353" s="17"/>
      <c r="W353" s="17"/>
      <c r="X353" s="17"/>
      <c r="Y353" s="17"/>
      <c r="Z353" s="17"/>
      <c r="AA353" s="17"/>
    </row>
    <row r="354" spans="1:27" x14ac:dyDescent="0.25">
      <c r="B354" s="27"/>
      <c r="C354" s="24"/>
      <c r="D354" s="24"/>
      <c r="E354" s="28"/>
      <c r="F354" s="353"/>
      <c r="G354" s="353"/>
      <c r="H354" s="353"/>
      <c r="I354" s="353"/>
      <c r="J354" s="28"/>
      <c r="K354" s="28"/>
      <c r="M354" s="17"/>
      <c r="N354" s="17"/>
      <c r="O354" s="17"/>
      <c r="P354" s="17"/>
      <c r="Q354" s="17"/>
      <c r="R354" s="17"/>
      <c r="S354" s="17"/>
      <c r="T354" s="17"/>
      <c r="U354" s="17"/>
      <c r="V354" s="17"/>
      <c r="W354" s="17"/>
      <c r="X354" s="17"/>
      <c r="Y354" s="17"/>
      <c r="Z354" s="17"/>
      <c r="AA354" s="17"/>
    </row>
    <row r="355" spans="1:27" x14ac:dyDescent="0.25">
      <c r="B355" s="27"/>
      <c r="C355" s="24"/>
      <c r="D355" s="24"/>
      <c r="E355" s="28"/>
      <c r="F355" s="353"/>
      <c r="G355" s="353"/>
      <c r="H355" s="353"/>
      <c r="I355" s="353"/>
      <c r="J355" s="28"/>
      <c r="K355" s="28"/>
      <c r="M355" s="17"/>
      <c r="N355" s="17"/>
      <c r="O355" s="17"/>
      <c r="P355" s="17"/>
      <c r="Q355" s="17"/>
      <c r="R355" s="17"/>
      <c r="S355" s="17"/>
      <c r="T355" s="17"/>
      <c r="U355" s="17"/>
      <c r="V355" s="17"/>
      <c r="W355" s="17"/>
      <c r="X355" s="17"/>
      <c r="Y355" s="17"/>
      <c r="Z355" s="17"/>
      <c r="AA355" s="17"/>
    </row>
    <row r="356" spans="1:27" x14ac:dyDescent="0.25">
      <c r="B356" s="27"/>
      <c r="C356" s="28"/>
      <c r="D356" s="28"/>
      <c r="E356" s="24"/>
      <c r="J356" s="24"/>
      <c r="K356" s="24"/>
      <c r="L356" s="60"/>
      <c r="M356" s="14"/>
      <c r="N356" s="14"/>
      <c r="O356" s="14"/>
      <c r="P356" s="14"/>
      <c r="Q356" s="14"/>
      <c r="R356" s="14"/>
      <c r="S356" s="14"/>
      <c r="T356" s="14"/>
      <c r="U356" s="14"/>
      <c r="V356" s="14"/>
      <c r="W356" s="14"/>
      <c r="X356" s="14"/>
      <c r="Y356" s="14"/>
      <c r="Z356" s="14"/>
      <c r="AA356" s="14"/>
    </row>
    <row r="357" spans="1:27" x14ac:dyDescent="0.25">
      <c r="B357" s="27"/>
      <c r="C357" s="24"/>
      <c r="D357" s="24"/>
      <c r="E357" s="28"/>
      <c r="F357" s="353"/>
      <c r="G357" s="353"/>
      <c r="H357" s="353"/>
      <c r="I357" s="353"/>
      <c r="J357" s="28"/>
      <c r="K357" s="28"/>
      <c r="L357" s="60"/>
      <c r="M357" s="14"/>
      <c r="N357" s="14"/>
      <c r="O357" s="14"/>
      <c r="P357" s="14"/>
      <c r="Q357" s="14"/>
      <c r="R357" s="14"/>
      <c r="S357" s="14"/>
      <c r="T357" s="14"/>
      <c r="U357" s="14"/>
      <c r="V357" s="14"/>
      <c r="W357" s="14"/>
      <c r="X357" s="14"/>
      <c r="Y357" s="14"/>
      <c r="Z357" s="14"/>
      <c r="AA357" s="14"/>
    </row>
    <row r="358" spans="1:27" x14ac:dyDescent="0.25">
      <c r="B358" s="27"/>
      <c r="C358" s="24"/>
      <c r="D358" s="24"/>
      <c r="E358" s="28"/>
      <c r="F358" s="353"/>
      <c r="G358" s="353"/>
      <c r="H358" s="353"/>
      <c r="I358" s="353"/>
      <c r="J358" s="28"/>
      <c r="K358" s="28"/>
      <c r="L358" s="60"/>
      <c r="M358" s="14"/>
      <c r="N358" s="14"/>
      <c r="O358" s="14"/>
      <c r="P358" s="14"/>
      <c r="Q358" s="14"/>
      <c r="R358" s="14"/>
      <c r="S358" s="14"/>
      <c r="T358" s="14"/>
      <c r="U358" s="14"/>
      <c r="V358" s="14"/>
      <c r="W358" s="14"/>
      <c r="X358" s="14"/>
      <c r="Y358" s="14"/>
      <c r="Z358" s="14"/>
      <c r="AA358" s="14"/>
    </row>
    <row r="359" spans="1:27" x14ac:dyDescent="0.25">
      <c r="B359" s="27"/>
      <c r="C359" s="28"/>
      <c r="D359" s="28"/>
      <c r="E359" s="24"/>
      <c r="J359" s="24"/>
      <c r="K359" s="24"/>
      <c r="L359" s="60"/>
      <c r="M359" s="14"/>
      <c r="N359" s="14"/>
      <c r="O359" s="14"/>
      <c r="P359" s="14"/>
      <c r="Q359" s="14"/>
      <c r="R359" s="14"/>
      <c r="S359" s="14"/>
      <c r="T359" s="14"/>
      <c r="U359" s="14"/>
      <c r="V359" s="14"/>
      <c r="W359" s="14"/>
      <c r="X359" s="14"/>
      <c r="Y359" s="14"/>
      <c r="Z359" s="14"/>
      <c r="AA359" s="14"/>
    </row>
    <row r="360" spans="1:27" x14ac:dyDescent="0.25">
      <c r="B360" s="27"/>
      <c r="C360" s="28"/>
      <c r="D360" s="28"/>
      <c r="E360" s="24"/>
      <c r="J360" s="24"/>
      <c r="K360" s="24"/>
      <c r="L360" s="60"/>
      <c r="M360" s="14"/>
      <c r="N360" s="14"/>
      <c r="O360" s="14"/>
      <c r="P360" s="14"/>
      <c r="Q360" s="14"/>
      <c r="R360" s="14"/>
      <c r="S360" s="14"/>
      <c r="T360" s="14"/>
      <c r="U360" s="14"/>
      <c r="V360" s="14"/>
      <c r="W360" s="14"/>
      <c r="X360" s="14"/>
      <c r="Y360" s="14"/>
      <c r="Z360" s="14"/>
      <c r="AA360" s="14"/>
    </row>
    <row r="361" spans="1:27" x14ac:dyDescent="0.25">
      <c r="B361" s="27"/>
      <c r="C361" s="24"/>
      <c r="D361" s="24"/>
      <c r="E361" s="28"/>
      <c r="F361" s="353"/>
      <c r="G361" s="353"/>
      <c r="H361" s="353"/>
      <c r="I361" s="353"/>
      <c r="J361" s="28"/>
      <c r="K361" s="28"/>
      <c r="L361" s="60"/>
      <c r="M361" s="14"/>
      <c r="N361" s="14"/>
      <c r="O361" s="14"/>
      <c r="P361" s="14"/>
      <c r="Q361" s="14"/>
      <c r="R361" s="14"/>
      <c r="S361" s="14"/>
      <c r="T361" s="14"/>
      <c r="U361" s="14"/>
      <c r="V361" s="14"/>
      <c r="W361" s="14"/>
      <c r="X361" s="14"/>
      <c r="Y361" s="14"/>
      <c r="Z361" s="14"/>
      <c r="AA361" s="14"/>
    </row>
    <row r="362" spans="1:27" x14ac:dyDescent="0.25">
      <c r="B362" s="27"/>
      <c r="C362" s="24"/>
      <c r="D362" s="24"/>
      <c r="E362" s="28"/>
      <c r="F362" s="353"/>
      <c r="G362" s="353"/>
      <c r="H362" s="353"/>
      <c r="I362" s="353"/>
      <c r="J362" s="28"/>
      <c r="K362" s="28"/>
      <c r="L362" s="60"/>
      <c r="M362" s="14"/>
      <c r="N362" s="14"/>
      <c r="O362" s="14"/>
      <c r="P362" s="14"/>
      <c r="Q362" s="14"/>
      <c r="R362" s="14"/>
      <c r="S362" s="14"/>
      <c r="T362" s="14"/>
      <c r="U362" s="14"/>
      <c r="V362" s="14"/>
      <c r="W362" s="14"/>
      <c r="X362" s="14"/>
      <c r="Y362" s="14"/>
      <c r="Z362" s="14"/>
      <c r="AA362" s="14"/>
    </row>
    <row r="363" spans="1:27" x14ac:dyDescent="0.25">
      <c r="A363" s="127"/>
      <c r="B363" s="27"/>
      <c r="C363" s="24"/>
      <c r="D363" s="24"/>
      <c r="E363" s="28"/>
      <c r="F363" s="353"/>
      <c r="G363" s="353"/>
      <c r="H363" s="353"/>
      <c r="I363" s="353"/>
      <c r="J363" s="28"/>
      <c r="K363" s="28"/>
      <c r="L363" s="60"/>
      <c r="M363" s="14"/>
      <c r="N363" s="14"/>
      <c r="O363" s="14"/>
      <c r="P363" s="14"/>
      <c r="Q363" s="14"/>
      <c r="R363" s="14"/>
      <c r="S363" s="14"/>
      <c r="T363" s="14"/>
      <c r="U363" s="14"/>
      <c r="V363" s="14"/>
      <c r="W363" s="14"/>
      <c r="X363" s="14"/>
      <c r="Y363" s="14"/>
      <c r="Z363" s="14"/>
      <c r="AA363" s="14"/>
    </row>
    <row r="364" spans="1:27" x14ac:dyDescent="0.25">
      <c r="A364" s="127"/>
      <c r="B364" s="27"/>
      <c r="C364" s="28"/>
      <c r="D364" s="28"/>
      <c r="E364" s="24"/>
      <c r="J364" s="24"/>
      <c r="K364" s="24"/>
      <c r="L364" s="60"/>
      <c r="M364" s="14"/>
      <c r="N364" s="14"/>
      <c r="O364" s="14"/>
      <c r="P364" s="14"/>
      <c r="Q364" s="14"/>
      <c r="R364" s="14"/>
      <c r="S364" s="14"/>
      <c r="T364" s="14"/>
      <c r="U364" s="14"/>
      <c r="V364" s="14"/>
      <c r="W364" s="14"/>
      <c r="X364" s="14"/>
      <c r="Y364" s="14"/>
      <c r="Z364" s="14"/>
      <c r="AA364" s="14"/>
    </row>
    <row r="365" spans="1:27" x14ac:dyDescent="0.25">
      <c r="A365" s="127"/>
      <c r="B365" s="27"/>
      <c r="C365" s="24"/>
      <c r="D365" s="24"/>
      <c r="E365" s="28"/>
      <c r="F365" s="353"/>
      <c r="G365" s="353"/>
      <c r="H365" s="353"/>
      <c r="I365" s="353"/>
      <c r="J365" s="28"/>
      <c r="K365" s="28"/>
      <c r="L365" s="60"/>
      <c r="M365" s="14"/>
      <c r="N365" s="14"/>
      <c r="O365" s="14"/>
      <c r="P365" s="14"/>
      <c r="Q365" s="14"/>
      <c r="R365" s="14"/>
      <c r="S365" s="14"/>
      <c r="T365" s="14"/>
      <c r="U365" s="14"/>
      <c r="V365" s="14"/>
      <c r="W365" s="14"/>
      <c r="X365" s="14"/>
      <c r="Y365" s="14"/>
      <c r="Z365" s="14"/>
      <c r="AA365" s="14"/>
    </row>
    <row r="366" spans="1:27" x14ac:dyDescent="0.25">
      <c r="A366" s="127"/>
      <c r="B366" s="27"/>
      <c r="C366" s="24"/>
      <c r="D366" s="24"/>
      <c r="E366" s="28"/>
      <c r="F366" s="353"/>
      <c r="G366" s="353"/>
      <c r="H366" s="353"/>
      <c r="I366" s="353"/>
      <c r="J366" s="28"/>
      <c r="K366" s="28"/>
      <c r="L366" s="60"/>
      <c r="M366" s="14"/>
      <c r="N366" s="14"/>
      <c r="O366" s="14"/>
      <c r="P366" s="14"/>
      <c r="Q366" s="14"/>
      <c r="R366" s="14"/>
      <c r="S366" s="14"/>
      <c r="T366" s="14"/>
      <c r="U366" s="14"/>
      <c r="V366" s="14"/>
      <c r="W366" s="14"/>
      <c r="X366" s="14"/>
      <c r="Y366" s="14"/>
      <c r="Z366" s="14"/>
      <c r="AA366" s="14"/>
    </row>
    <row r="367" spans="1:27" x14ac:dyDescent="0.25">
      <c r="A367" s="127"/>
      <c r="B367" s="27"/>
      <c r="C367" s="24"/>
      <c r="D367" s="24"/>
      <c r="E367" s="28"/>
      <c r="F367" s="353"/>
      <c r="G367" s="353"/>
      <c r="H367" s="353"/>
      <c r="I367" s="353"/>
      <c r="J367" s="28"/>
      <c r="K367" s="28"/>
      <c r="L367" s="60"/>
      <c r="M367" s="14"/>
      <c r="N367" s="14"/>
      <c r="O367" s="14"/>
      <c r="P367" s="14"/>
      <c r="Q367" s="14"/>
      <c r="R367" s="14"/>
      <c r="S367" s="14"/>
      <c r="T367" s="14"/>
      <c r="U367" s="14"/>
      <c r="V367" s="14"/>
      <c r="W367" s="14"/>
      <c r="X367" s="14"/>
      <c r="Y367" s="14"/>
      <c r="Z367" s="14"/>
      <c r="AA367" s="14"/>
    </row>
    <row r="368" spans="1:27" x14ac:dyDescent="0.25">
      <c r="A368" s="127"/>
      <c r="B368" s="27"/>
      <c r="C368" s="24"/>
      <c r="D368" s="24"/>
      <c r="E368" s="28"/>
      <c r="F368" s="353"/>
      <c r="G368" s="353"/>
      <c r="H368" s="353"/>
      <c r="I368" s="353"/>
      <c r="J368" s="28"/>
      <c r="K368" s="28"/>
      <c r="L368" s="60"/>
      <c r="M368" s="14"/>
      <c r="N368" s="14"/>
      <c r="O368" s="14"/>
      <c r="P368" s="14"/>
      <c r="Q368" s="14"/>
      <c r="R368" s="14"/>
      <c r="S368" s="14"/>
      <c r="T368" s="14"/>
      <c r="U368" s="14"/>
      <c r="V368" s="14"/>
      <c r="W368" s="14"/>
      <c r="X368" s="14"/>
      <c r="Y368" s="14"/>
      <c r="Z368" s="14"/>
      <c r="AA368" s="14"/>
    </row>
    <row r="369" spans="1:27" x14ac:dyDescent="0.25">
      <c r="A369" s="127"/>
      <c r="B369" s="27"/>
      <c r="C369" s="24"/>
      <c r="D369" s="24"/>
      <c r="E369" s="28"/>
      <c r="F369" s="353"/>
      <c r="G369" s="353"/>
      <c r="H369" s="353"/>
      <c r="I369" s="353"/>
      <c r="J369" s="28"/>
      <c r="K369" s="28"/>
      <c r="L369" s="60"/>
      <c r="M369" s="14"/>
      <c r="N369" s="14"/>
      <c r="O369" s="14"/>
      <c r="P369" s="14"/>
      <c r="Q369" s="14"/>
      <c r="R369" s="14"/>
      <c r="S369" s="14"/>
      <c r="T369" s="14"/>
      <c r="U369" s="14"/>
      <c r="V369" s="14"/>
      <c r="W369" s="14"/>
      <c r="X369" s="14"/>
      <c r="Y369" s="14"/>
      <c r="Z369" s="14"/>
      <c r="AA369" s="14"/>
    </row>
    <row r="370" spans="1:27" x14ac:dyDescent="0.25">
      <c r="A370" s="127"/>
      <c r="B370" s="27"/>
      <c r="C370" s="24"/>
      <c r="D370" s="24"/>
      <c r="E370" s="28"/>
      <c r="F370" s="353"/>
      <c r="G370" s="353"/>
      <c r="H370" s="353"/>
      <c r="I370" s="353"/>
      <c r="J370" s="28"/>
      <c r="K370" s="28"/>
      <c r="L370" s="60"/>
      <c r="M370" s="14"/>
      <c r="N370" s="14"/>
      <c r="O370" s="14"/>
      <c r="P370" s="14"/>
      <c r="Q370" s="14"/>
      <c r="R370" s="14"/>
      <c r="S370" s="14"/>
      <c r="T370" s="14"/>
      <c r="U370" s="14"/>
      <c r="V370" s="14"/>
      <c r="W370" s="14"/>
      <c r="X370" s="14"/>
      <c r="Y370" s="14"/>
      <c r="Z370" s="14"/>
      <c r="AA370" s="14"/>
    </row>
    <row r="371" spans="1:27" x14ac:dyDescent="0.25">
      <c r="A371" s="127"/>
      <c r="B371" s="27"/>
      <c r="C371" s="24"/>
      <c r="D371" s="24"/>
      <c r="E371" s="28"/>
      <c r="F371" s="353"/>
      <c r="G371" s="353"/>
      <c r="H371" s="353"/>
      <c r="I371" s="353"/>
      <c r="J371" s="28"/>
      <c r="K371" s="28"/>
      <c r="L371" s="60"/>
      <c r="M371" s="14"/>
      <c r="N371" s="14"/>
      <c r="O371" s="14"/>
      <c r="P371" s="14"/>
      <c r="Q371" s="14"/>
      <c r="R371" s="14"/>
      <c r="S371" s="14"/>
      <c r="T371" s="14"/>
      <c r="U371" s="14"/>
      <c r="V371" s="14"/>
      <c r="W371" s="14"/>
      <c r="X371" s="14"/>
      <c r="Y371" s="14"/>
      <c r="Z371" s="14"/>
      <c r="AA371" s="14"/>
    </row>
    <row r="372" spans="1:27" x14ac:dyDescent="0.25">
      <c r="A372" s="127"/>
      <c r="B372" s="27"/>
      <c r="C372" s="24"/>
      <c r="D372" s="24"/>
      <c r="E372" s="28"/>
      <c r="F372" s="353"/>
      <c r="G372" s="353"/>
      <c r="H372" s="353"/>
      <c r="I372" s="353"/>
      <c r="J372" s="28"/>
      <c r="K372" s="28"/>
      <c r="L372" s="60"/>
      <c r="M372" s="14"/>
      <c r="N372" s="14"/>
      <c r="O372" s="14"/>
      <c r="P372" s="14"/>
      <c r="Q372" s="14"/>
      <c r="R372" s="14"/>
      <c r="S372" s="14"/>
      <c r="T372" s="14"/>
      <c r="U372" s="14"/>
      <c r="V372" s="14"/>
      <c r="W372" s="14"/>
      <c r="X372" s="14"/>
      <c r="Y372" s="14"/>
      <c r="Z372" s="14"/>
      <c r="AA372" s="14"/>
    </row>
    <row r="373" spans="1:27" x14ac:dyDescent="0.25">
      <c r="A373" s="127"/>
      <c r="B373" s="27"/>
      <c r="C373" s="24"/>
      <c r="D373" s="24"/>
      <c r="E373" s="28"/>
      <c r="F373" s="353"/>
      <c r="G373" s="353"/>
      <c r="H373" s="353"/>
      <c r="I373" s="353"/>
      <c r="J373" s="28"/>
      <c r="K373" s="28"/>
      <c r="L373" s="60"/>
      <c r="M373" s="14"/>
      <c r="N373" s="14"/>
      <c r="O373" s="14"/>
      <c r="P373" s="14"/>
      <c r="Q373" s="14"/>
      <c r="R373" s="14"/>
      <c r="S373" s="14"/>
      <c r="T373" s="14"/>
      <c r="U373" s="14"/>
      <c r="V373" s="14"/>
      <c r="W373" s="14"/>
      <c r="X373" s="14"/>
      <c r="Y373" s="14"/>
      <c r="Z373" s="14"/>
      <c r="AA373" s="14"/>
    </row>
    <row r="374" spans="1:27" x14ac:dyDescent="0.25">
      <c r="A374" s="127"/>
      <c r="B374" s="27"/>
      <c r="C374" s="24"/>
      <c r="D374" s="24"/>
      <c r="E374" s="28"/>
      <c r="F374" s="353"/>
      <c r="G374" s="353"/>
      <c r="H374" s="353"/>
      <c r="I374" s="353"/>
      <c r="J374" s="28"/>
      <c r="K374" s="28"/>
      <c r="L374" s="60"/>
      <c r="M374" s="14"/>
      <c r="N374" s="14"/>
      <c r="O374" s="14"/>
      <c r="P374" s="14"/>
      <c r="Q374" s="14"/>
      <c r="R374" s="14"/>
      <c r="S374" s="14"/>
      <c r="T374" s="14"/>
      <c r="U374" s="14"/>
      <c r="V374" s="14"/>
      <c r="W374" s="14"/>
      <c r="X374" s="14"/>
      <c r="Y374" s="14"/>
      <c r="Z374" s="14"/>
      <c r="AA374" s="14"/>
    </row>
    <row r="375" spans="1:27" x14ac:dyDescent="0.25">
      <c r="A375" s="127"/>
      <c r="B375" s="29"/>
      <c r="C375" s="23"/>
      <c r="D375" s="23"/>
      <c r="E375" s="24"/>
      <c r="J375" s="24"/>
      <c r="K375" s="24"/>
      <c r="L375" s="60"/>
      <c r="M375" s="14"/>
      <c r="N375" s="14"/>
      <c r="O375" s="14"/>
      <c r="P375" s="14"/>
      <c r="Q375" s="14"/>
      <c r="R375" s="14"/>
      <c r="S375" s="14"/>
      <c r="T375" s="14"/>
      <c r="U375" s="14"/>
      <c r="V375" s="14"/>
      <c r="W375" s="14"/>
      <c r="X375" s="14"/>
      <c r="Y375" s="14"/>
      <c r="Z375" s="14"/>
      <c r="AA375" s="14"/>
    </row>
    <row r="376" spans="1:27" x14ac:dyDescent="0.25">
      <c r="A376" s="127"/>
      <c r="B376" s="27"/>
      <c r="C376" s="28"/>
      <c r="D376" s="28"/>
      <c r="E376" s="24"/>
      <c r="J376" s="24"/>
      <c r="K376" s="24"/>
      <c r="L376" s="60"/>
      <c r="M376" s="14"/>
      <c r="N376" s="14"/>
      <c r="O376" s="14"/>
      <c r="P376" s="14"/>
      <c r="Q376" s="14"/>
      <c r="R376" s="14"/>
      <c r="S376" s="14"/>
      <c r="T376" s="14"/>
      <c r="U376" s="14"/>
      <c r="V376" s="14"/>
      <c r="W376" s="14"/>
      <c r="X376" s="14"/>
      <c r="Y376" s="14"/>
      <c r="Z376" s="14"/>
      <c r="AA376" s="14"/>
    </row>
    <row r="377" spans="1:27" x14ac:dyDescent="0.25">
      <c r="A377" s="127"/>
      <c r="B377" s="27"/>
      <c r="C377" s="28"/>
      <c r="D377" s="28"/>
      <c r="E377" s="24"/>
      <c r="J377" s="24"/>
      <c r="K377" s="24"/>
      <c r="L377" s="60"/>
      <c r="M377" s="14"/>
      <c r="N377" s="14"/>
      <c r="O377" s="14"/>
      <c r="P377" s="14"/>
      <c r="Q377" s="14"/>
      <c r="R377" s="14"/>
      <c r="S377" s="14"/>
      <c r="T377" s="14"/>
      <c r="U377" s="14"/>
      <c r="V377" s="14"/>
      <c r="W377" s="14"/>
      <c r="X377" s="14"/>
      <c r="Y377" s="14"/>
      <c r="Z377" s="14"/>
      <c r="AA377" s="14"/>
    </row>
    <row r="378" spans="1:27" x14ac:dyDescent="0.25">
      <c r="A378" s="127"/>
      <c r="B378" s="27"/>
      <c r="C378" s="24"/>
      <c r="D378" s="24"/>
      <c r="E378" s="28"/>
      <c r="F378" s="353"/>
      <c r="G378" s="353"/>
      <c r="H378" s="353"/>
      <c r="I378" s="353"/>
      <c r="J378" s="28"/>
      <c r="K378" s="28"/>
      <c r="L378" s="60"/>
      <c r="M378" s="14"/>
      <c r="N378" s="14"/>
      <c r="O378" s="14"/>
      <c r="P378" s="14"/>
      <c r="Q378" s="14"/>
      <c r="R378" s="14"/>
      <c r="S378" s="14"/>
      <c r="T378" s="14"/>
      <c r="U378" s="14"/>
      <c r="V378" s="14"/>
      <c r="W378" s="14"/>
      <c r="X378" s="14"/>
      <c r="Y378" s="14"/>
      <c r="Z378" s="14"/>
      <c r="AA378" s="14"/>
    </row>
    <row r="379" spans="1:27" x14ac:dyDescent="0.25">
      <c r="A379" s="127"/>
      <c r="B379" s="27"/>
      <c r="C379" s="24"/>
      <c r="D379" s="24"/>
      <c r="E379" s="28"/>
      <c r="F379" s="353"/>
      <c r="G379" s="353"/>
      <c r="H379" s="353"/>
      <c r="I379" s="353"/>
      <c r="J379" s="28"/>
      <c r="K379" s="28"/>
      <c r="L379" s="60"/>
      <c r="M379" s="14"/>
      <c r="N379" s="14"/>
      <c r="O379" s="14"/>
      <c r="P379" s="14"/>
      <c r="Q379" s="14"/>
      <c r="R379" s="14"/>
      <c r="S379" s="14"/>
      <c r="T379" s="14"/>
      <c r="U379" s="14"/>
      <c r="V379" s="14"/>
      <c r="W379" s="14"/>
      <c r="X379" s="14"/>
      <c r="Y379" s="14"/>
      <c r="Z379" s="14"/>
      <c r="AA379" s="14"/>
    </row>
    <row r="380" spans="1:27" x14ac:dyDescent="0.25">
      <c r="A380" s="127"/>
      <c r="B380" s="27"/>
      <c r="C380" s="24"/>
      <c r="D380" s="24"/>
      <c r="E380" s="28"/>
      <c r="F380" s="353"/>
      <c r="G380" s="353"/>
      <c r="H380" s="353"/>
      <c r="I380" s="353"/>
      <c r="J380" s="28"/>
      <c r="K380" s="28"/>
      <c r="L380" s="60"/>
      <c r="M380" s="14"/>
      <c r="N380" s="14"/>
      <c r="O380" s="14"/>
      <c r="P380" s="14"/>
      <c r="Q380" s="14"/>
      <c r="R380" s="14"/>
      <c r="S380" s="14"/>
      <c r="T380" s="14"/>
      <c r="U380" s="14"/>
      <c r="V380" s="14"/>
      <c r="W380" s="14"/>
      <c r="X380" s="14"/>
      <c r="Y380" s="14"/>
      <c r="Z380" s="14"/>
      <c r="AA380" s="14"/>
    </row>
    <row r="381" spans="1:27" x14ac:dyDescent="0.25">
      <c r="A381" s="127"/>
      <c r="B381" s="27"/>
      <c r="C381" s="28"/>
      <c r="D381" s="28"/>
      <c r="E381" s="24"/>
      <c r="J381" s="24"/>
      <c r="K381" s="24"/>
      <c r="L381" s="60"/>
      <c r="M381" s="14"/>
      <c r="N381" s="14"/>
      <c r="O381" s="14"/>
      <c r="P381" s="14"/>
      <c r="Q381" s="14"/>
      <c r="R381" s="14"/>
      <c r="S381" s="14"/>
      <c r="T381" s="14"/>
      <c r="U381" s="14"/>
      <c r="V381" s="14"/>
      <c r="W381" s="14"/>
      <c r="X381" s="14"/>
      <c r="Y381" s="14"/>
      <c r="Z381" s="14"/>
      <c r="AA381" s="14"/>
    </row>
    <row r="382" spans="1:27" x14ac:dyDescent="0.25">
      <c r="A382" s="127"/>
      <c r="B382" s="27"/>
      <c r="C382" s="24"/>
      <c r="D382" s="24"/>
      <c r="E382" s="28"/>
      <c r="F382" s="353"/>
      <c r="G382" s="353"/>
      <c r="H382" s="353"/>
      <c r="I382" s="353"/>
      <c r="J382" s="28"/>
      <c r="K382" s="28"/>
      <c r="L382" s="60"/>
      <c r="M382" s="14"/>
      <c r="N382" s="14"/>
      <c r="O382" s="14"/>
      <c r="P382" s="14"/>
      <c r="Q382" s="14"/>
      <c r="R382" s="14"/>
      <c r="S382" s="14"/>
      <c r="T382" s="14"/>
      <c r="U382" s="14"/>
      <c r="V382" s="14"/>
      <c r="W382" s="14"/>
      <c r="X382" s="14"/>
      <c r="Y382" s="14"/>
      <c r="Z382" s="14"/>
      <c r="AA382" s="14"/>
    </row>
    <row r="383" spans="1:27" x14ac:dyDescent="0.25">
      <c r="A383" s="127"/>
      <c r="B383" s="27"/>
      <c r="C383" s="24"/>
      <c r="D383" s="24"/>
      <c r="E383" s="28"/>
      <c r="F383" s="353"/>
      <c r="G383" s="353"/>
      <c r="H383" s="353"/>
      <c r="I383" s="353"/>
      <c r="J383" s="28"/>
      <c r="K383" s="28"/>
      <c r="L383" s="60"/>
      <c r="M383" s="14"/>
      <c r="N383" s="14"/>
      <c r="O383" s="14"/>
      <c r="P383" s="14"/>
      <c r="Q383" s="14"/>
      <c r="R383" s="14"/>
      <c r="S383" s="14"/>
      <c r="T383" s="14"/>
      <c r="U383" s="14"/>
      <c r="V383" s="14"/>
      <c r="W383" s="14"/>
      <c r="X383" s="14"/>
      <c r="Y383" s="14"/>
      <c r="Z383" s="14"/>
      <c r="AA383" s="14"/>
    </row>
    <row r="384" spans="1:27" x14ac:dyDescent="0.25">
      <c r="A384" s="127"/>
      <c r="B384" s="27"/>
      <c r="C384" s="28"/>
      <c r="D384" s="28"/>
      <c r="E384" s="24"/>
      <c r="J384" s="24"/>
      <c r="K384" s="24"/>
      <c r="L384" s="60"/>
      <c r="M384" s="14"/>
      <c r="N384" s="14"/>
      <c r="O384" s="14"/>
      <c r="P384" s="14"/>
      <c r="Q384" s="14"/>
      <c r="R384" s="14"/>
      <c r="S384" s="14"/>
      <c r="T384" s="14"/>
      <c r="U384" s="14"/>
      <c r="V384" s="14"/>
      <c r="W384" s="14"/>
      <c r="X384" s="14"/>
      <c r="Y384" s="14"/>
      <c r="Z384" s="14"/>
      <c r="AA384" s="14"/>
    </row>
    <row r="385" spans="1:27" x14ac:dyDescent="0.25">
      <c r="A385" s="127"/>
      <c r="B385" s="27"/>
      <c r="C385" s="24"/>
      <c r="D385" s="24"/>
      <c r="E385" s="28"/>
      <c r="F385" s="353"/>
      <c r="G385" s="353"/>
      <c r="H385" s="353"/>
      <c r="I385" s="353"/>
      <c r="J385" s="28"/>
      <c r="K385" s="28"/>
      <c r="L385" s="60"/>
      <c r="M385" s="14"/>
      <c r="N385" s="14"/>
      <c r="O385" s="14"/>
      <c r="P385" s="14"/>
      <c r="Q385" s="14"/>
      <c r="R385" s="14"/>
      <c r="S385" s="14"/>
      <c r="T385" s="14"/>
      <c r="U385" s="14"/>
      <c r="V385" s="14"/>
      <c r="W385" s="14"/>
      <c r="X385" s="14"/>
      <c r="Y385" s="14"/>
      <c r="Z385" s="14"/>
      <c r="AA385" s="14"/>
    </row>
    <row r="386" spans="1:27" x14ac:dyDescent="0.25">
      <c r="A386" s="127"/>
      <c r="B386" s="27"/>
      <c r="C386" s="24"/>
      <c r="D386" s="24"/>
      <c r="E386" s="28"/>
      <c r="F386" s="353"/>
      <c r="G386" s="353"/>
      <c r="H386" s="353"/>
      <c r="I386" s="353"/>
      <c r="J386" s="28"/>
      <c r="K386" s="28"/>
      <c r="L386" s="60"/>
      <c r="M386" s="14"/>
      <c r="N386" s="14"/>
      <c r="O386" s="14"/>
      <c r="P386" s="14"/>
      <c r="Q386" s="14"/>
      <c r="R386" s="14"/>
      <c r="S386" s="14"/>
      <c r="T386" s="14"/>
      <c r="U386" s="14"/>
      <c r="V386" s="14"/>
      <c r="W386" s="14"/>
      <c r="X386" s="14"/>
      <c r="Y386" s="14"/>
      <c r="Z386" s="14"/>
      <c r="AA386" s="14"/>
    </row>
    <row r="387" spans="1:27" x14ac:dyDescent="0.25">
      <c r="A387" s="127"/>
      <c r="B387" s="27"/>
      <c r="C387" s="24"/>
      <c r="D387" s="24"/>
      <c r="E387" s="28"/>
      <c r="F387" s="353"/>
      <c r="G387" s="353"/>
      <c r="H387" s="353"/>
      <c r="I387" s="353"/>
      <c r="J387" s="28"/>
      <c r="K387" s="28"/>
      <c r="L387" s="60"/>
      <c r="M387" s="14"/>
      <c r="N387" s="14"/>
      <c r="O387" s="14"/>
      <c r="P387" s="14"/>
      <c r="Q387" s="14"/>
      <c r="R387" s="14"/>
      <c r="S387" s="14"/>
      <c r="T387" s="14"/>
      <c r="U387" s="14"/>
      <c r="V387" s="14"/>
      <c r="W387" s="14"/>
      <c r="X387" s="14"/>
      <c r="Y387" s="14"/>
      <c r="Z387" s="14"/>
      <c r="AA387" s="14"/>
    </row>
    <row r="388" spans="1:27" x14ac:dyDescent="0.25">
      <c r="A388" s="127"/>
      <c r="B388" s="27"/>
      <c r="C388" s="24"/>
      <c r="D388" s="24"/>
      <c r="E388" s="28"/>
      <c r="F388" s="353"/>
      <c r="G388" s="353"/>
      <c r="H388" s="353"/>
      <c r="I388" s="353"/>
      <c r="J388" s="28"/>
      <c r="K388" s="28"/>
      <c r="L388" s="60"/>
      <c r="M388" s="14"/>
      <c r="N388" s="14"/>
      <c r="O388" s="14"/>
      <c r="P388" s="14"/>
      <c r="Q388" s="14"/>
      <c r="R388" s="14"/>
      <c r="S388" s="14"/>
      <c r="T388" s="14"/>
      <c r="U388" s="14"/>
      <c r="V388" s="14"/>
      <c r="W388" s="14"/>
      <c r="X388" s="14"/>
      <c r="Y388" s="14"/>
      <c r="Z388" s="14"/>
      <c r="AA388" s="14"/>
    </row>
    <row r="389" spans="1:27" x14ac:dyDescent="0.25">
      <c r="A389" s="127"/>
      <c r="B389" s="27"/>
      <c r="C389" s="24"/>
      <c r="D389" s="24"/>
      <c r="E389" s="28"/>
      <c r="F389" s="353"/>
      <c r="G389" s="353"/>
      <c r="H389" s="353"/>
      <c r="I389" s="353"/>
      <c r="J389" s="28"/>
      <c r="K389" s="28"/>
      <c r="L389" s="60"/>
      <c r="M389" s="14"/>
      <c r="N389" s="14"/>
      <c r="O389" s="14"/>
      <c r="P389" s="14"/>
      <c r="Q389" s="14"/>
      <c r="R389" s="14"/>
      <c r="S389" s="14"/>
      <c r="T389" s="14"/>
      <c r="U389" s="14"/>
      <c r="V389" s="14"/>
      <c r="W389" s="14"/>
      <c r="X389" s="14"/>
      <c r="Y389" s="14"/>
      <c r="Z389" s="14"/>
      <c r="AA389" s="14"/>
    </row>
    <row r="390" spans="1:27" x14ac:dyDescent="0.25">
      <c r="A390" s="127"/>
      <c r="B390" s="27"/>
      <c r="C390" s="24"/>
      <c r="D390" s="24"/>
      <c r="E390" s="28"/>
      <c r="F390" s="353"/>
      <c r="G390" s="353"/>
      <c r="H390" s="353"/>
      <c r="I390" s="353"/>
      <c r="J390" s="28"/>
      <c r="K390" s="28"/>
      <c r="L390" s="60"/>
      <c r="M390" s="14"/>
      <c r="N390" s="14"/>
      <c r="O390" s="14"/>
      <c r="P390" s="14"/>
      <c r="Q390" s="14"/>
      <c r="R390" s="14"/>
      <c r="S390" s="14"/>
      <c r="T390" s="14"/>
      <c r="U390" s="14"/>
      <c r="V390" s="14"/>
      <c r="W390" s="14"/>
      <c r="X390" s="14"/>
      <c r="Y390" s="14"/>
      <c r="Z390" s="14"/>
      <c r="AA390" s="14"/>
    </row>
    <row r="391" spans="1:27" x14ac:dyDescent="0.25">
      <c r="A391" s="127"/>
      <c r="B391" s="27"/>
      <c r="C391" s="24"/>
      <c r="D391" s="24"/>
      <c r="E391" s="28"/>
      <c r="F391" s="353"/>
      <c r="G391" s="353"/>
      <c r="H391" s="353"/>
      <c r="I391" s="353"/>
      <c r="J391" s="28"/>
      <c r="K391" s="28"/>
      <c r="L391" s="60"/>
      <c r="M391" s="14"/>
      <c r="N391" s="14"/>
      <c r="O391" s="14"/>
      <c r="P391" s="14"/>
      <c r="Q391" s="14"/>
      <c r="R391" s="14"/>
      <c r="S391" s="14"/>
      <c r="T391" s="14"/>
      <c r="U391" s="14"/>
      <c r="V391" s="14"/>
      <c r="W391" s="14"/>
      <c r="X391" s="14"/>
      <c r="Y391" s="14"/>
      <c r="Z391" s="14"/>
      <c r="AA391" s="14"/>
    </row>
    <row r="392" spans="1:27" x14ac:dyDescent="0.25">
      <c r="A392" s="127"/>
      <c r="B392" s="27"/>
      <c r="C392" s="28"/>
      <c r="D392" s="28"/>
      <c r="E392" s="24"/>
      <c r="J392" s="24"/>
      <c r="K392" s="24"/>
      <c r="L392" s="60"/>
      <c r="M392" s="14"/>
      <c r="N392" s="14"/>
      <c r="O392" s="14"/>
      <c r="P392" s="14"/>
      <c r="Q392" s="14"/>
      <c r="R392" s="14"/>
      <c r="S392" s="14"/>
      <c r="T392" s="14"/>
      <c r="U392" s="14"/>
      <c r="V392" s="14"/>
      <c r="W392" s="14"/>
      <c r="X392" s="14"/>
      <c r="Y392" s="14"/>
      <c r="Z392" s="14"/>
      <c r="AA392" s="14"/>
    </row>
    <row r="393" spans="1:27" x14ac:dyDescent="0.25">
      <c r="A393" s="127"/>
      <c r="B393" s="27"/>
      <c r="C393" s="28"/>
      <c r="D393" s="28"/>
      <c r="E393" s="24"/>
      <c r="J393" s="24"/>
      <c r="K393" s="24"/>
      <c r="L393" s="60"/>
      <c r="M393" s="14"/>
      <c r="N393" s="14"/>
      <c r="O393" s="14"/>
      <c r="P393" s="14"/>
      <c r="Q393" s="14"/>
      <c r="R393" s="14"/>
      <c r="S393" s="14"/>
      <c r="T393" s="14"/>
      <c r="U393" s="14"/>
      <c r="V393" s="14"/>
      <c r="W393" s="14"/>
      <c r="X393" s="14"/>
      <c r="Y393" s="14"/>
      <c r="Z393" s="14"/>
      <c r="AA393" s="14"/>
    </row>
    <row r="394" spans="1:27" x14ac:dyDescent="0.25">
      <c r="A394" s="127"/>
      <c r="B394" s="27"/>
      <c r="C394" s="28"/>
      <c r="D394" s="28"/>
      <c r="E394" s="24"/>
      <c r="J394" s="24"/>
      <c r="K394" s="24"/>
      <c r="L394" s="60"/>
      <c r="M394" s="14"/>
      <c r="N394" s="14"/>
      <c r="O394" s="14"/>
      <c r="P394" s="14"/>
      <c r="Q394" s="14"/>
      <c r="R394" s="14"/>
      <c r="S394" s="14"/>
      <c r="T394" s="14"/>
      <c r="U394" s="14"/>
      <c r="V394" s="14"/>
      <c r="W394" s="14"/>
      <c r="X394" s="14"/>
      <c r="Y394" s="14"/>
      <c r="Z394" s="14"/>
      <c r="AA394" s="14"/>
    </row>
    <row r="395" spans="1:27" x14ac:dyDescent="0.25">
      <c r="A395" s="127"/>
      <c r="B395" s="27"/>
      <c r="C395" s="28"/>
      <c r="D395" s="28"/>
      <c r="E395" s="24"/>
      <c r="J395" s="24"/>
      <c r="K395" s="24"/>
      <c r="L395" s="60"/>
      <c r="M395" s="14"/>
      <c r="N395" s="14"/>
      <c r="O395" s="14"/>
      <c r="P395" s="14"/>
      <c r="Q395" s="14"/>
      <c r="R395" s="14"/>
      <c r="S395" s="14"/>
      <c r="T395" s="14"/>
      <c r="U395" s="14"/>
      <c r="V395" s="14"/>
      <c r="W395" s="14"/>
      <c r="X395" s="14"/>
      <c r="Y395" s="14"/>
      <c r="Z395" s="14"/>
      <c r="AA395" s="14"/>
    </row>
    <row r="396" spans="1:27" x14ac:dyDescent="0.25">
      <c r="A396" s="127"/>
      <c r="B396" s="27"/>
      <c r="C396" s="24"/>
      <c r="D396" s="24"/>
      <c r="E396" s="28"/>
      <c r="F396" s="353"/>
      <c r="G396" s="353"/>
      <c r="H396" s="353"/>
      <c r="I396" s="353"/>
      <c r="J396" s="28"/>
      <c r="K396" s="28"/>
      <c r="L396" s="60"/>
      <c r="M396" s="14"/>
      <c r="N396" s="14"/>
      <c r="O396" s="14"/>
      <c r="P396" s="14"/>
      <c r="Q396" s="14"/>
      <c r="R396" s="14"/>
      <c r="S396" s="14"/>
      <c r="T396" s="14"/>
      <c r="U396" s="14"/>
      <c r="V396" s="14"/>
      <c r="W396" s="14"/>
      <c r="X396" s="14"/>
      <c r="Y396" s="14"/>
      <c r="Z396" s="14"/>
      <c r="AA396" s="14"/>
    </row>
    <row r="397" spans="1:27" x14ac:dyDescent="0.25">
      <c r="A397" s="127"/>
      <c r="B397" s="27"/>
      <c r="C397" s="24"/>
      <c r="D397" s="24"/>
      <c r="E397" s="28"/>
      <c r="F397" s="353"/>
      <c r="G397" s="353"/>
      <c r="H397" s="353"/>
      <c r="I397" s="353"/>
      <c r="J397" s="28"/>
      <c r="K397" s="28"/>
      <c r="L397" s="60"/>
      <c r="M397" s="14"/>
      <c r="N397" s="14"/>
      <c r="O397" s="14"/>
      <c r="P397" s="14"/>
      <c r="Q397" s="14"/>
      <c r="R397" s="14"/>
      <c r="S397" s="14"/>
      <c r="T397" s="14"/>
      <c r="U397" s="14"/>
      <c r="V397" s="14"/>
      <c r="W397" s="14"/>
      <c r="X397" s="14"/>
      <c r="Y397" s="14"/>
      <c r="Z397" s="14"/>
      <c r="AA397" s="14"/>
    </row>
    <row r="398" spans="1:27" x14ac:dyDescent="0.25">
      <c r="A398" s="127"/>
      <c r="B398" s="27"/>
      <c r="C398" s="24"/>
      <c r="D398" s="24"/>
      <c r="E398" s="28"/>
      <c r="F398" s="353"/>
      <c r="G398" s="353"/>
      <c r="H398" s="353"/>
      <c r="I398" s="353"/>
      <c r="J398" s="28"/>
      <c r="K398" s="28"/>
      <c r="L398" s="60"/>
      <c r="M398" s="14"/>
      <c r="N398" s="14"/>
      <c r="O398" s="14"/>
      <c r="P398" s="14"/>
      <c r="Q398" s="14"/>
      <c r="R398" s="14"/>
      <c r="S398" s="14"/>
      <c r="T398" s="14"/>
      <c r="U398" s="14"/>
      <c r="V398" s="14"/>
      <c r="W398" s="14"/>
      <c r="X398" s="14"/>
      <c r="Y398" s="14"/>
      <c r="Z398" s="14"/>
      <c r="AA398" s="14"/>
    </row>
    <row r="399" spans="1:27" x14ac:dyDescent="0.25">
      <c r="A399" s="127"/>
      <c r="B399" s="27"/>
      <c r="C399" s="24"/>
      <c r="D399" s="24"/>
      <c r="E399" s="28"/>
      <c r="F399" s="353"/>
      <c r="G399" s="353"/>
      <c r="H399" s="353"/>
      <c r="I399" s="353"/>
      <c r="J399" s="28"/>
      <c r="K399" s="28"/>
      <c r="L399" s="60"/>
      <c r="M399" s="14"/>
      <c r="N399" s="14"/>
      <c r="O399" s="14"/>
      <c r="P399" s="14"/>
      <c r="Q399" s="14"/>
      <c r="R399" s="14"/>
      <c r="S399" s="14"/>
      <c r="T399" s="14"/>
      <c r="U399" s="14"/>
      <c r="V399" s="14"/>
      <c r="W399" s="14"/>
      <c r="X399" s="14"/>
      <c r="Y399" s="14"/>
      <c r="Z399" s="14"/>
      <c r="AA399" s="14"/>
    </row>
    <row r="400" spans="1:27" x14ac:dyDescent="0.25">
      <c r="A400" s="127"/>
      <c r="B400" s="27"/>
      <c r="C400" s="28"/>
      <c r="D400" s="28"/>
      <c r="E400" s="24"/>
      <c r="J400" s="24"/>
      <c r="K400" s="24"/>
      <c r="L400" s="60"/>
      <c r="M400" s="14"/>
      <c r="N400" s="14"/>
      <c r="O400" s="14"/>
      <c r="P400" s="14"/>
      <c r="Q400" s="14"/>
      <c r="R400" s="14"/>
      <c r="S400" s="14"/>
      <c r="T400" s="14"/>
      <c r="U400" s="14"/>
      <c r="V400" s="14"/>
      <c r="W400" s="14"/>
      <c r="X400" s="14"/>
      <c r="Y400" s="14"/>
      <c r="Z400" s="14"/>
      <c r="AA400" s="14"/>
    </row>
    <row r="401" spans="1:27" x14ac:dyDescent="0.25">
      <c r="A401" s="127"/>
      <c r="B401" s="27"/>
      <c r="C401" s="24"/>
      <c r="D401" s="24"/>
      <c r="E401" s="28"/>
      <c r="F401" s="353"/>
      <c r="G401" s="353"/>
      <c r="H401" s="353"/>
      <c r="I401" s="353"/>
      <c r="J401" s="28"/>
      <c r="K401" s="28"/>
      <c r="L401" s="60"/>
      <c r="M401" s="14"/>
      <c r="N401" s="14"/>
      <c r="O401" s="14"/>
      <c r="P401" s="14"/>
      <c r="Q401" s="14"/>
      <c r="R401" s="14"/>
      <c r="S401" s="14"/>
      <c r="T401" s="14"/>
      <c r="U401" s="14"/>
      <c r="V401" s="14"/>
      <c r="W401" s="14"/>
      <c r="X401" s="14"/>
      <c r="Y401" s="14"/>
      <c r="Z401" s="14"/>
      <c r="AA401" s="14"/>
    </row>
    <row r="402" spans="1:27" x14ac:dyDescent="0.25">
      <c r="A402" s="127"/>
      <c r="B402" s="27"/>
      <c r="C402" s="24"/>
      <c r="D402" s="24"/>
      <c r="E402" s="28"/>
      <c r="F402" s="353"/>
      <c r="G402" s="353"/>
      <c r="H402" s="353"/>
      <c r="I402" s="353"/>
      <c r="J402" s="28"/>
      <c r="K402" s="28"/>
      <c r="L402" s="60"/>
      <c r="M402" s="14"/>
      <c r="N402" s="14"/>
      <c r="O402" s="14"/>
      <c r="P402" s="14"/>
      <c r="Q402" s="14"/>
      <c r="R402" s="14"/>
      <c r="S402" s="14"/>
      <c r="T402" s="14"/>
      <c r="U402" s="14"/>
      <c r="V402" s="14"/>
      <c r="W402" s="14"/>
      <c r="X402" s="14"/>
      <c r="Y402" s="14"/>
      <c r="Z402" s="14"/>
      <c r="AA402" s="14"/>
    </row>
    <row r="403" spans="1:27" x14ac:dyDescent="0.25">
      <c r="A403" s="127"/>
      <c r="B403" s="27"/>
      <c r="C403" s="24"/>
      <c r="D403" s="24"/>
      <c r="E403" s="28"/>
      <c r="F403" s="353"/>
      <c r="G403" s="353"/>
      <c r="H403" s="353"/>
      <c r="I403" s="353"/>
      <c r="J403" s="28"/>
      <c r="K403" s="28"/>
      <c r="L403" s="60"/>
      <c r="M403" s="14"/>
      <c r="N403" s="14"/>
      <c r="O403" s="14"/>
      <c r="P403" s="14"/>
      <c r="Q403" s="14"/>
      <c r="R403" s="14"/>
      <c r="S403" s="14"/>
      <c r="T403" s="14"/>
      <c r="U403" s="14"/>
      <c r="V403" s="14"/>
      <c r="W403" s="14"/>
      <c r="X403" s="14"/>
      <c r="Y403" s="14"/>
      <c r="Z403" s="14"/>
      <c r="AA403" s="14"/>
    </row>
    <row r="404" spans="1:27" x14ac:dyDescent="0.25">
      <c r="A404" s="127"/>
      <c r="B404" s="27"/>
      <c r="C404" s="24"/>
      <c r="D404" s="24"/>
      <c r="E404" s="28"/>
      <c r="F404" s="353"/>
      <c r="G404" s="353"/>
      <c r="H404" s="353"/>
      <c r="I404" s="353"/>
      <c r="J404" s="28"/>
      <c r="K404" s="28"/>
      <c r="L404" s="60"/>
      <c r="M404" s="14"/>
      <c r="N404" s="14"/>
      <c r="O404" s="14"/>
      <c r="P404" s="14"/>
      <c r="Q404" s="14"/>
      <c r="R404" s="14"/>
      <c r="S404" s="14"/>
      <c r="T404" s="14"/>
      <c r="U404" s="14"/>
      <c r="V404" s="14"/>
      <c r="W404" s="14"/>
      <c r="X404" s="14"/>
      <c r="Y404" s="14"/>
      <c r="Z404" s="14"/>
      <c r="AA404" s="14"/>
    </row>
    <row r="405" spans="1:27" x14ac:dyDescent="0.25">
      <c r="A405" s="127"/>
      <c r="B405" s="27"/>
      <c r="C405" s="24"/>
      <c r="D405" s="24"/>
      <c r="E405" s="28"/>
      <c r="F405" s="353"/>
      <c r="G405" s="353"/>
      <c r="H405" s="353"/>
      <c r="I405" s="353"/>
      <c r="J405" s="28"/>
      <c r="K405" s="28"/>
      <c r="L405" s="60"/>
      <c r="M405" s="14"/>
      <c r="N405" s="14"/>
      <c r="O405" s="14"/>
      <c r="P405" s="14"/>
      <c r="Q405" s="14"/>
      <c r="R405" s="14"/>
      <c r="S405" s="14"/>
      <c r="T405" s="14"/>
      <c r="U405" s="14"/>
      <c r="V405" s="14"/>
      <c r="W405" s="14"/>
      <c r="X405" s="14"/>
      <c r="Y405" s="14"/>
      <c r="Z405" s="14"/>
      <c r="AA405" s="14"/>
    </row>
    <row r="406" spans="1:27" x14ac:dyDescent="0.25">
      <c r="A406" s="127"/>
      <c r="B406" s="27"/>
      <c r="C406" s="28"/>
      <c r="D406" s="28"/>
      <c r="E406" s="24"/>
      <c r="J406" s="24"/>
      <c r="K406" s="24"/>
      <c r="L406" s="60"/>
      <c r="M406" s="14"/>
      <c r="N406" s="14"/>
      <c r="O406" s="14"/>
      <c r="P406" s="14"/>
      <c r="Q406" s="14"/>
      <c r="R406" s="14"/>
      <c r="S406" s="14"/>
      <c r="T406" s="14"/>
      <c r="U406" s="14"/>
      <c r="V406" s="14"/>
      <c r="W406" s="14"/>
      <c r="X406" s="14"/>
      <c r="Y406" s="14"/>
      <c r="Z406" s="14"/>
      <c r="AA406" s="14"/>
    </row>
    <row r="407" spans="1:27" x14ac:dyDescent="0.25">
      <c r="A407" s="127"/>
      <c r="B407" s="27"/>
      <c r="C407" s="28"/>
      <c r="D407" s="28"/>
      <c r="E407" s="24"/>
      <c r="J407" s="24"/>
      <c r="K407" s="24"/>
      <c r="L407" s="60"/>
      <c r="M407" s="14"/>
      <c r="N407" s="14"/>
      <c r="O407" s="14"/>
      <c r="P407" s="14"/>
      <c r="Q407" s="14"/>
      <c r="R407" s="14"/>
      <c r="S407" s="14"/>
      <c r="T407" s="14"/>
      <c r="U407" s="14"/>
      <c r="V407" s="14"/>
      <c r="W407" s="14"/>
      <c r="X407" s="14"/>
      <c r="Y407" s="14"/>
      <c r="Z407" s="14"/>
      <c r="AA407" s="14"/>
    </row>
    <row r="408" spans="1:27" x14ac:dyDescent="0.25">
      <c r="A408" s="127"/>
      <c r="B408" s="27"/>
      <c r="C408" s="24"/>
      <c r="D408" s="24"/>
      <c r="E408" s="28"/>
      <c r="F408" s="353"/>
      <c r="G408" s="353"/>
      <c r="H408" s="353"/>
      <c r="I408" s="353"/>
      <c r="J408" s="28"/>
      <c r="K408" s="28"/>
      <c r="L408" s="60"/>
      <c r="M408" s="14"/>
      <c r="N408" s="14"/>
      <c r="O408" s="14"/>
      <c r="P408" s="14"/>
      <c r="Q408" s="14"/>
      <c r="R408" s="14"/>
      <c r="S408" s="14"/>
      <c r="T408" s="14"/>
      <c r="U408" s="14"/>
      <c r="V408" s="14"/>
      <c r="W408" s="14"/>
      <c r="X408" s="14"/>
      <c r="Y408" s="14"/>
      <c r="Z408" s="14"/>
      <c r="AA408" s="14"/>
    </row>
    <row r="409" spans="1:27" x14ac:dyDescent="0.25">
      <c r="A409" s="127"/>
      <c r="B409" s="27"/>
      <c r="C409" s="24"/>
      <c r="D409" s="24"/>
      <c r="E409" s="28"/>
      <c r="F409" s="353"/>
      <c r="G409" s="353"/>
      <c r="H409" s="353"/>
      <c r="I409" s="353"/>
      <c r="J409" s="28"/>
      <c r="K409" s="28"/>
      <c r="L409" s="60"/>
      <c r="M409" s="14"/>
      <c r="N409" s="14"/>
      <c r="O409" s="14"/>
      <c r="P409" s="14"/>
      <c r="Q409" s="14"/>
      <c r="R409" s="14"/>
      <c r="S409" s="14"/>
      <c r="T409" s="14"/>
      <c r="U409" s="14"/>
      <c r="V409" s="14"/>
      <c r="W409" s="14"/>
      <c r="X409" s="14"/>
      <c r="Y409" s="14"/>
      <c r="Z409" s="14"/>
      <c r="AA409" s="14"/>
    </row>
    <row r="410" spans="1:27" x14ac:dyDescent="0.25">
      <c r="A410" s="127"/>
      <c r="B410" s="27"/>
      <c r="C410" s="24"/>
      <c r="D410" s="24"/>
      <c r="E410" s="28"/>
      <c r="F410" s="353"/>
      <c r="G410" s="353"/>
      <c r="H410" s="353"/>
      <c r="I410" s="353"/>
      <c r="J410" s="28"/>
      <c r="K410" s="28"/>
      <c r="L410" s="60"/>
      <c r="M410" s="14"/>
      <c r="N410" s="14"/>
      <c r="O410" s="14"/>
      <c r="P410" s="14"/>
      <c r="Q410" s="14"/>
      <c r="R410" s="14"/>
      <c r="S410" s="14"/>
      <c r="T410" s="14"/>
      <c r="U410" s="14"/>
      <c r="V410" s="14"/>
      <c r="W410" s="14"/>
      <c r="X410" s="14"/>
      <c r="Y410" s="14"/>
      <c r="Z410" s="14"/>
      <c r="AA410" s="14"/>
    </row>
    <row r="411" spans="1:27" x14ac:dyDescent="0.25">
      <c r="A411" s="127"/>
      <c r="B411" s="29"/>
      <c r="C411" s="23"/>
      <c r="D411" s="23"/>
      <c r="E411" s="24"/>
      <c r="J411" s="24"/>
      <c r="K411" s="24"/>
      <c r="L411" s="60"/>
      <c r="M411" s="14"/>
      <c r="N411" s="14"/>
      <c r="O411" s="14"/>
      <c r="P411" s="14"/>
      <c r="Q411" s="14"/>
      <c r="R411" s="14"/>
      <c r="S411" s="14"/>
      <c r="T411" s="14"/>
      <c r="U411" s="14"/>
      <c r="V411" s="14"/>
      <c r="W411" s="14"/>
      <c r="X411" s="14"/>
      <c r="Y411" s="14"/>
      <c r="Z411" s="14"/>
      <c r="AA411" s="14"/>
    </row>
    <row r="412" spans="1:27" x14ac:dyDescent="0.25">
      <c r="A412" s="127"/>
      <c r="B412" s="27"/>
      <c r="C412" s="28"/>
      <c r="D412" s="28"/>
      <c r="E412" s="24"/>
      <c r="J412" s="24"/>
      <c r="K412" s="24"/>
      <c r="L412" s="60"/>
      <c r="M412" s="14"/>
      <c r="N412" s="14"/>
      <c r="O412" s="14"/>
      <c r="P412" s="14"/>
      <c r="Q412" s="14"/>
      <c r="R412" s="14"/>
      <c r="S412" s="14"/>
      <c r="T412" s="14"/>
      <c r="U412" s="14"/>
      <c r="V412" s="14"/>
      <c r="W412" s="14"/>
      <c r="X412" s="14"/>
      <c r="Y412" s="14"/>
      <c r="Z412" s="14"/>
      <c r="AA412" s="14"/>
    </row>
    <row r="413" spans="1:27" x14ac:dyDescent="0.25">
      <c r="A413" s="127"/>
      <c r="B413" s="27"/>
      <c r="C413" s="28"/>
      <c r="D413" s="28"/>
      <c r="E413" s="24"/>
      <c r="J413" s="24"/>
      <c r="K413" s="24"/>
      <c r="L413" s="60"/>
      <c r="M413" s="14"/>
      <c r="N413" s="14"/>
      <c r="O413" s="14"/>
      <c r="P413" s="14"/>
      <c r="Q413" s="14"/>
      <c r="R413" s="14"/>
      <c r="S413" s="14"/>
      <c r="T413" s="14"/>
      <c r="U413" s="14"/>
      <c r="V413" s="14"/>
      <c r="W413" s="14"/>
      <c r="X413" s="14"/>
      <c r="Y413" s="14"/>
      <c r="Z413" s="14"/>
      <c r="AA413" s="14"/>
    </row>
    <row r="414" spans="1:27" x14ac:dyDescent="0.25">
      <c r="A414" s="127"/>
      <c r="B414" s="27"/>
      <c r="C414" s="24"/>
      <c r="D414" s="24"/>
      <c r="E414" s="28"/>
      <c r="F414" s="353"/>
      <c r="G414" s="353"/>
      <c r="H414" s="353"/>
      <c r="I414" s="353"/>
      <c r="J414" s="28"/>
      <c r="K414" s="28"/>
      <c r="L414" s="60"/>
      <c r="M414" s="14"/>
      <c r="N414" s="14"/>
      <c r="O414" s="14"/>
      <c r="P414" s="14"/>
      <c r="Q414" s="14"/>
      <c r="R414" s="14"/>
      <c r="S414" s="14"/>
      <c r="T414" s="14"/>
      <c r="U414" s="14"/>
      <c r="V414" s="14"/>
      <c r="W414" s="14"/>
      <c r="X414" s="14"/>
      <c r="Y414" s="14"/>
      <c r="Z414" s="14"/>
      <c r="AA414" s="14"/>
    </row>
    <row r="415" spans="1:27" x14ac:dyDescent="0.25">
      <c r="A415" s="127"/>
      <c r="B415" s="27"/>
      <c r="C415" s="24"/>
      <c r="D415" s="24"/>
      <c r="E415" s="28"/>
      <c r="F415" s="353"/>
      <c r="G415" s="353"/>
      <c r="H415" s="353"/>
      <c r="I415" s="353"/>
      <c r="J415" s="28"/>
      <c r="K415" s="28"/>
      <c r="L415" s="60"/>
      <c r="M415" s="14"/>
      <c r="N415" s="14"/>
      <c r="O415" s="14"/>
      <c r="P415" s="14"/>
      <c r="Q415" s="14"/>
      <c r="R415" s="14"/>
      <c r="S415" s="14"/>
      <c r="T415" s="14"/>
      <c r="U415" s="14"/>
      <c r="V415" s="14"/>
      <c r="W415" s="14"/>
      <c r="X415" s="14"/>
      <c r="Y415" s="14"/>
      <c r="Z415" s="14"/>
      <c r="AA415" s="14"/>
    </row>
    <row r="416" spans="1:27" x14ac:dyDescent="0.25">
      <c r="A416" s="127"/>
      <c r="B416" s="27"/>
      <c r="C416" s="28"/>
      <c r="D416" s="28"/>
      <c r="E416" s="24"/>
      <c r="J416" s="24"/>
      <c r="K416" s="24"/>
      <c r="L416" s="60"/>
      <c r="M416" s="14"/>
      <c r="N416" s="14"/>
      <c r="O416" s="14"/>
      <c r="P416" s="14"/>
      <c r="Q416" s="14"/>
      <c r="R416" s="14"/>
      <c r="S416" s="14"/>
      <c r="T416" s="14"/>
      <c r="U416" s="14"/>
      <c r="V416" s="14"/>
      <c r="W416" s="14"/>
      <c r="X416" s="14"/>
      <c r="Y416" s="14"/>
      <c r="Z416" s="14"/>
      <c r="AA416" s="14"/>
    </row>
    <row r="417" spans="1:27" x14ac:dyDescent="0.25">
      <c r="A417" s="127"/>
      <c r="B417" s="27"/>
      <c r="C417" s="28"/>
      <c r="D417" s="28"/>
      <c r="E417" s="24"/>
      <c r="J417" s="24"/>
      <c r="K417" s="24"/>
      <c r="L417" s="60"/>
      <c r="M417" s="14"/>
      <c r="N417" s="14"/>
      <c r="O417" s="14"/>
      <c r="P417" s="14"/>
      <c r="Q417" s="14"/>
      <c r="R417" s="14"/>
      <c r="S417" s="14"/>
      <c r="T417" s="14"/>
      <c r="U417" s="14"/>
      <c r="V417" s="14"/>
      <c r="W417" s="14"/>
      <c r="X417" s="14"/>
      <c r="Y417" s="14"/>
      <c r="Z417" s="14"/>
      <c r="AA417" s="14"/>
    </row>
    <row r="418" spans="1:27" x14ac:dyDescent="0.25">
      <c r="A418" s="127"/>
      <c r="B418" s="27"/>
      <c r="C418" s="24"/>
      <c r="D418" s="24"/>
      <c r="E418" s="28"/>
      <c r="F418" s="353"/>
      <c r="G418" s="353"/>
      <c r="H418" s="353"/>
      <c r="I418" s="353"/>
      <c r="J418" s="28"/>
      <c r="K418" s="28"/>
      <c r="L418" s="60"/>
      <c r="M418" s="14"/>
      <c r="N418" s="14"/>
      <c r="O418" s="14"/>
      <c r="P418" s="14"/>
      <c r="Q418" s="14"/>
      <c r="R418" s="14"/>
      <c r="S418" s="14"/>
      <c r="T418" s="14"/>
      <c r="U418" s="14"/>
      <c r="V418" s="14"/>
      <c r="W418" s="14"/>
      <c r="X418" s="14"/>
      <c r="Y418" s="14"/>
      <c r="Z418" s="14"/>
      <c r="AA418" s="14"/>
    </row>
    <row r="419" spans="1:27" x14ac:dyDescent="0.25">
      <c r="A419" s="127"/>
      <c r="B419" s="27"/>
      <c r="C419" s="24"/>
      <c r="D419" s="24"/>
      <c r="E419" s="28"/>
      <c r="F419" s="353"/>
      <c r="G419" s="353"/>
      <c r="H419" s="353"/>
      <c r="I419" s="353"/>
      <c r="J419" s="28"/>
      <c r="K419" s="28"/>
      <c r="L419" s="60"/>
      <c r="M419" s="14"/>
      <c r="N419" s="14"/>
      <c r="O419" s="14"/>
      <c r="P419" s="14"/>
      <c r="Q419" s="14"/>
      <c r="R419" s="14"/>
      <c r="S419" s="14"/>
      <c r="T419" s="14"/>
      <c r="U419" s="14"/>
      <c r="V419" s="14"/>
      <c r="W419" s="14"/>
      <c r="X419" s="14"/>
      <c r="Y419" s="14"/>
      <c r="Z419" s="14"/>
      <c r="AA419" s="14"/>
    </row>
    <row r="420" spans="1:27" x14ac:dyDescent="0.25">
      <c r="A420" s="127"/>
      <c r="B420" s="27"/>
      <c r="C420" s="28"/>
      <c r="D420" s="28"/>
      <c r="E420" s="24"/>
      <c r="J420" s="24"/>
      <c r="K420" s="24"/>
      <c r="L420" s="60"/>
      <c r="M420" s="14"/>
      <c r="N420" s="14"/>
      <c r="O420" s="14"/>
      <c r="P420" s="14"/>
      <c r="Q420" s="14"/>
      <c r="R420" s="14"/>
      <c r="S420" s="14"/>
      <c r="T420" s="14"/>
      <c r="U420" s="14"/>
      <c r="V420" s="14"/>
      <c r="W420" s="14"/>
      <c r="X420" s="14"/>
      <c r="Y420" s="14"/>
      <c r="Z420" s="14"/>
      <c r="AA420" s="14"/>
    </row>
    <row r="421" spans="1:27" x14ac:dyDescent="0.25">
      <c r="A421" s="127"/>
      <c r="B421" s="29"/>
      <c r="C421" s="23"/>
      <c r="D421" s="23"/>
      <c r="E421" s="24"/>
      <c r="J421" s="24"/>
      <c r="K421" s="24"/>
      <c r="L421" s="60"/>
      <c r="M421" s="14"/>
      <c r="N421" s="14"/>
      <c r="O421" s="14"/>
      <c r="P421" s="14"/>
      <c r="Q421" s="14"/>
      <c r="R421" s="14"/>
      <c r="S421" s="14"/>
      <c r="T421" s="14"/>
      <c r="U421" s="14"/>
      <c r="V421" s="14"/>
      <c r="W421" s="14"/>
      <c r="X421" s="14"/>
      <c r="Y421" s="14"/>
      <c r="Z421" s="14"/>
      <c r="AA421" s="14"/>
    </row>
    <row r="422" spans="1:27" x14ac:dyDescent="0.25">
      <c r="A422" s="127"/>
      <c r="B422" s="27"/>
      <c r="C422" s="28"/>
      <c r="D422" s="28"/>
      <c r="E422" s="24"/>
      <c r="J422" s="24"/>
      <c r="K422" s="24"/>
      <c r="L422" s="60"/>
      <c r="M422" s="14"/>
      <c r="N422" s="14"/>
      <c r="O422" s="14"/>
      <c r="P422" s="14"/>
      <c r="Q422" s="14"/>
      <c r="R422" s="14"/>
      <c r="S422" s="14"/>
      <c r="T422" s="14"/>
      <c r="U422" s="14"/>
      <c r="V422" s="14"/>
      <c r="W422" s="14"/>
      <c r="X422" s="14"/>
      <c r="Y422" s="14"/>
      <c r="Z422" s="14"/>
      <c r="AA422" s="14"/>
    </row>
    <row r="423" spans="1:27" x14ac:dyDescent="0.25">
      <c r="A423" s="127"/>
      <c r="B423" s="27"/>
      <c r="C423" s="28"/>
      <c r="D423" s="28"/>
      <c r="E423" s="24"/>
      <c r="J423" s="24"/>
      <c r="K423" s="24"/>
      <c r="L423" s="60"/>
      <c r="M423" s="14"/>
      <c r="N423" s="14"/>
      <c r="O423" s="14"/>
      <c r="P423" s="14"/>
      <c r="Q423" s="14"/>
      <c r="R423" s="14"/>
      <c r="S423" s="14"/>
      <c r="T423" s="14"/>
      <c r="U423" s="14"/>
      <c r="V423" s="14"/>
      <c r="W423" s="14"/>
      <c r="X423" s="14"/>
      <c r="Y423" s="14"/>
      <c r="Z423" s="14"/>
      <c r="AA423" s="14"/>
    </row>
    <row r="424" spans="1:27" x14ac:dyDescent="0.25">
      <c r="A424" s="127"/>
      <c r="B424" s="27"/>
      <c r="C424" s="28"/>
      <c r="D424" s="28"/>
      <c r="E424" s="24"/>
      <c r="J424" s="24"/>
      <c r="K424" s="24"/>
      <c r="L424" s="60"/>
      <c r="M424" s="14"/>
      <c r="N424" s="14"/>
      <c r="O424" s="14"/>
      <c r="P424" s="14"/>
      <c r="Q424" s="14"/>
      <c r="R424" s="14"/>
      <c r="S424" s="14"/>
      <c r="T424" s="14"/>
      <c r="U424" s="14"/>
      <c r="V424" s="14"/>
      <c r="W424" s="14"/>
      <c r="X424" s="14"/>
      <c r="Y424" s="14"/>
      <c r="Z424" s="14"/>
      <c r="AA424" s="14"/>
    </row>
    <row r="425" spans="1:27" x14ac:dyDescent="0.25">
      <c r="A425" s="127"/>
      <c r="B425" s="27"/>
      <c r="C425" s="28"/>
      <c r="D425" s="28"/>
      <c r="E425" s="24"/>
      <c r="J425" s="24"/>
      <c r="K425" s="24"/>
      <c r="L425" s="60"/>
      <c r="M425" s="14"/>
      <c r="N425" s="14"/>
      <c r="O425" s="14"/>
      <c r="P425" s="14"/>
      <c r="Q425" s="14"/>
      <c r="R425" s="14"/>
      <c r="S425" s="14"/>
      <c r="T425" s="14"/>
      <c r="U425" s="14"/>
      <c r="V425" s="14"/>
      <c r="W425" s="14"/>
      <c r="X425" s="14"/>
      <c r="Y425" s="14"/>
      <c r="Z425" s="14"/>
      <c r="AA425" s="14"/>
    </row>
    <row r="426" spans="1:27" x14ac:dyDescent="0.25">
      <c r="A426" s="127"/>
      <c r="B426" s="27"/>
      <c r="C426" s="24"/>
      <c r="D426" s="24"/>
      <c r="E426" s="28"/>
      <c r="F426" s="353"/>
      <c r="G426" s="353"/>
      <c r="H426" s="353"/>
      <c r="I426" s="353"/>
      <c r="J426" s="28"/>
      <c r="K426" s="28"/>
      <c r="L426" s="60"/>
      <c r="M426" s="14"/>
      <c r="N426" s="14"/>
      <c r="O426" s="14"/>
      <c r="P426" s="14"/>
      <c r="Q426" s="14"/>
      <c r="R426" s="14"/>
      <c r="S426" s="14"/>
      <c r="T426" s="14"/>
      <c r="U426" s="14"/>
      <c r="V426" s="14"/>
      <c r="W426" s="14"/>
      <c r="X426" s="14"/>
      <c r="Y426" s="14"/>
      <c r="Z426" s="14"/>
      <c r="AA426" s="14"/>
    </row>
    <row r="427" spans="1:27" x14ac:dyDescent="0.25">
      <c r="A427" s="127"/>
      <c r="B427" s="27"/>
      <c r="C427" s="24"/>
      <c r="D427" s="24"/>
      <c r="E427" s="28"/>
      <c r="F427" s="353"/>
      <c r="G427" s="353"/>
      <c r="H427" s="353"/>
      <c r="I427" s="353"/>
      <c r="J427" s="28"/>
      <c r="K427" s="28"/>
      <c r="L427" s="60"/>
      <c r="M427" s="14"/>
      <c r="N427" s="14"/>
      <c r="O427" s="14"/>
      <c r="P427" s="14"/>
      <c r="Q427" s="14"/>
      <c r="R427" s="14"/>
      <c r="S427" s="14"/>
      <c r="T427" s="14"/>
      <c r="U427" s="14"/>
      <c r="V427" s="14"/>
      <c r="W427" s="14"/>
      <c r="X427" s="14"/>
      <c r="Y427" s="14"/>
      <c r="Z427" s="14"/>
      <c r="AA427" s="14"/>
    </row>
    <row r="428" spans="1:27" x14ac:dyDescent="0.25">
      <c r="A428" s="127"/>
      <c r="B428" s="27"/>
      <c r="C428" s="24"/>
      <c r="D428" s="24"/>
      <c r="E428" s="28"/>
      <c r="F428" s="353"/>
      <c r="G428" s="353"/>
      <c r="H428" s="353"/>
      <c r="I428" s="353"/>
      <c r="J428" s="28"/>
      <c r="K428" s="28"/>
      <c r="L428" s="60"/>
      <c r="M428" s="14"/>
      <c r="N428" s="14"/>
      <c r="O428" s="14"/>
      <c r="P428" s="14"/>
      <c r="Q428" s="14"/>
      <c r="R428" s="14"/>
      <c r="S428" s="14"/>
      <c r="T428" s="14"/>
      <c r="U428" s="14"/>
      <c r="V428" s="14"/>
      <c r="W428" s="14"/>
      <c r="X428" s="14"/>
      <c r="Y428" s="14"/>
      <c r="Z428" s="14"/>
      <c r="AA428" s="14"/>
    </row>
    <row r="429" spans="1:27" x14ac:dyDescent="0.25">
      <c r="A429" s="127"/>
      <c r="B429" s="27"/>
      <c r="C429" s="24"/>
      <c r="D429" s="24"/>
      <c r="E429" s="28"/>
      <c r="F429" s="353"/>
      <c r="G429" s="353"/>
      <c r="H429" s="353"/>
      <c r="I429" s="353"/>
      <c r="J429" s="28"/>
      <c r="K429" s="28"/>
      <c r="L429" s="60"/>
      <c r="M429" s="14"/>
      <c r="N429" s="14"/>
      <c r="O429" s="14"/>
      <c r="P429" s="14"/>
      <c r="Q429" s="14"/>
      <c r="R429" s="14"/>
      <c r="S429" s="14"/>
      <c r="T429" s="14"/>
      <c r="U429" s="14"/>
      <c r="V429" s="14"/>
      <c r="W429" s="14"/>
      <c r="X429" s="14"/>
      <c r="Y429" s="14"/>
      <c r="Z429" s="14"/>
      <c r="AA429" s="14"/>
    </row>
    <row r="430" spans="1:27" x14ac:dyDescent="0.25">
      <c r="A430" s="127"/>
      <c r="B430" s="27"/>
      <c r="C430" s="24"/>
      <c r="D430" s="24"/>
      <c r="E430" s="28"/>
      <c r="F430" s="353"/>
      <c r="G430" s="353"/>
      <c r="H430" s="353"/>
      <c r="I430" s="353"/>
      <c r="J430" s="28"/>
      <c r="K430" s="28"/>
      <c r="L430" s="60"/>
      <c r="M430" s="14"/>
      <c r="N430" s="14"/>
      <c r="O430" s="14"/>
      <c r="P430" s="14"/>
      <c r="Q430" s="14"/>
      <c r="R430" s="14"/>
      <c r="S430" s="14"/>
      <c r="T430" s="14"/>
      <c r="U430" s="14"/>
      <c r="V430" s="14"/>
      <c r="W430" s="14"/>
      <c r="X430" s="14"/>
      <c r="Y430" s="14"/>
      <c r="Z430" s="14"/>
      <c r="AA430" s="14"/>
    </row>
    <row r="431" spans="1:27" x14ac:dyDescent="0.25">
      <c r="A431" s="127"/>
      <c r="B431" s="27"/>
      <c r="C431" s="24"/>
      <c r="D431" s="24"/>
      <c r="E431" s="28"/>
      <c r="F431" s="353"/>
      <c r="G431" s="353"/>
      <c r="H431" s="353"/>
      <c r="I431" s="353"/>
      <c r="J431" s="28"/>
      <c r="K431" s="28"/>
      <c r="L431" s="60"/>
      <c r="M431" s="14"/>
      <c r="N431" s="14"/>
      <c r="O431" s="14"/>
      <c r="P431" s="14"/>
      <c r="Q431" s="14"/>
      <c r="R431" s="14"/>
      <c r="S431" s="14"/>
      <c r="T431" s="14"/>
      <c r="U431" s="14"/>
      <c r="V431" s="14"/>
      <c r="W431" s="14"/>
      <c r="X431" s="14"/>
      <c r="Y431" s="14"/>
      <c r="Z431" s="14"/>
      <c r="AA431" s="14"/>
    </row>
    <row r="432" spans="1:27" x14ac:dyDescent="0.25">
      <c r="A432" s="127"/>
      <c r="B432" s="27"/>
      <c r="C432" s="24"/>
      <c r="D432" s="24"/>
      <c r="E432" s="28"/>
      <c r="F432" s="353"/>
      <c r="G432" s="353"/>
      <c r="H432" s="353"/>
      <c r="I432" s="353"/>
      <c r="J432" s="28"/>
      <c r="K432" s="28"/>
      <c r="L432" s="60"/>
      <c r="M432" s="14"/>
      <c r="N432" s="14"/>
      <c r="O432" s="14"/>
      <c r="P432" s="14"/>
      <c r="Q432" s="14"/>
      <c r="R432" s="14"/>
      <c r="S432" s="14"/>
      <c r="T432" s="14"/>
      <c r="U432" s="14"/>
      <c r="V432" s="14"/>
      <c r="W432" s="14"/>
      <c r="X432" s="14"/>
      <c r="Y432" s="14"/>
      <c r="Z432" s="14"/>
      <c r="AA432" s="14"/>
    </row>
    <row r="433" spans="1:27" x14ac:dyDescent="0.25">
      <c r="A433" s="127"/>
      <c r="B433" s="27"/>
      <c r="C433" s="24"/>
      <c r="D433" s="24"/>
      <c r="E433" s="28"/>
      <c r="F433" s="353"/>
      <c r="G433" s="353"/>
      <c r="H433" s="353"/>
      <c r="I433" s="353"/>
      <c r="J433" s="28"/>
      <c r="K433" s="28"/>
      <c r="L433" s="60"/>
      <c r="M433" s="14"/>
      <c r="N433" s="14"/>
      <c r="O433" s="14"/>
      <c r="P433" s="14"/>
      <c r="Q433" s="14"/>
      <c r="R433" s="14"/>
      <c r="S433" s="14"/>
      <c r="T433" s="14"/>
      <c r="U433" s="14"/>
      <c r="V433" s="14"/>
      <c r="W433" s="14"/>
      <c r="X433" s="14"/>
      <c r="Y433" s="14"/>
      <c r="Z433" s="14"/>
      <c r="AA433" s="14"/>
    </row>
    <row r="434" spans="1:27" x14ac:dyDescent="0.25">
      <c r="A434" s="127"/>
      <c r="B434" s="27"/>
      <c r="C434" s="24"/>
      <c r="D434" s="24"/>
      <c r="E434" s="28"/>
      <c r="F434" s="353"/>
      <c r="G434" s="353"/>
      <c r="H434" s="353"/>
      <c r="I434" s="353"/>
      <c r="J434" s="28"/>
      <c r="K434" s="28"/>
      <c r="L434" s="60"/>
      <c r="M434" s="14"/>
      <c r="N434" s="14"/>
      <c r="O434" s="14"/>
      <c r="P434" s="14"/>
      <c r="Q434" s="14"/>
      <c r="R434" s="14"/>
      <c r="S434" s="14"/>
      <c r="T434" s="14"/>
      <c r="U434" s="14"/>
      <c r="V434" s="14"/>
      <c r="W434" s="14"/>
      <c r="X434" s="14"/>
      <c r="Y434" s="14"/>
      <c r="Z434" s="14"/>
      <c r="AA434" s="14"/>
    </row>
    <row r="435" spans="1:27" x14ac:dyDescent="0.25">
      <c r="A435" s="127"/>
      <c r="B435" s="27"/>
      <c r="C435" s="28"/>
      <c r="D435" s="28"/>
      <c r="E435" s="24"/>
      <c r="J435" s="24"/>
      <c r="K435" s="24"/>
      <c r="L435" s="60"/>
      <c r="M435" s="14"/>
      <c r="N435" s="14"/>
      <c r="O435" s="14"/>
      <c r="P435" s="14"/>
      <c r="Q435" s="14"/>
      <c r="R435" s="14"/>
      <c r="S435" s="14"/>
      <c r="T435" s="14"/>
      <c r="U435" s="14"/>
      <c r="V435" s="14"/>
      <c r="W435" s="14"/>
      <c r="X435" s="14"/>
      <c r="Y435" s="14"/>
      <c r="Z435" s="14"/>
      <c r="AA435" s="14"/>
    </row>
    <row r="436" spans="1:27" x14ac:dyDescent="0.25">
      <c r="A436" s="127"/>
      <c r="B436" s="27"/>
      <c r="C436" s="24"/>
      <c r="D436" s="24"/>
      <c r="E436" s="28"/>
      <c r="F436" s="353"/>
      <c r="G436" s="353"/>
      <c r="H436" s="353"/>
      <c r="I436" s="353"/>
      <c r="J436" s="28"/>
      <c r="K436" s="28"/>
      <c r="L436" s="60"/>
      <c r="M436" s="14"/>
      <c r="N436" s="14"/>
      <c r="O436" s="14"/>
      <c r="P436" s="14"/>
      <c r="Q436" s="14"/>
      <c r="R436" s="14"/>
      <c r="S436" s="14"/>
      <c r="T436" s="14"/>
      <c r="U436" s="14"/>
      <c r="V436" s="14"/>
      <c r="W436" s="14"/>
      <c r="X436" s="14"/>
      <c r="Y436" s="14"/>
      <c r="Z436" s="14"/>
      <c r="AA436" s="14"/>
    </row>
    <row r="437" spans="1:27" x14ac:dyDescent="0.25">
      <c r="A437" s="127"/>
      <c r="B437" s="27"/>
      <c r="C437" s="24"/>
      <c r="D437" s="24"/>
      <c r="E437" s="28"/>
      <c r="F437" s="353"/>
      <c r="G437" s="353"/>
      <c r="H437" s="353"/>
      <c r="I437" s="353"/>
      <c r="J437" s="28"/>
      <c r="K437" s="28"/>
      <c r="L437" s="60"/>
      <c r="M437" s="14"/>
      <c r="N437" s="14"/>
      <c r="O437" s="14"/>
      <c r="P437" s="14"/>
      <c r="Q437" s="14"/>
      <c r="R437" s="14"/>
      <c r="S437" s="14"/>
      <c r="T437" s="14"/>
      <c r="U437" s="14"/>
      <c r="V437" s="14"/>
      <c r="W437" s="14"/>
      <c r="X437" s="14"/>
      <c r="Y437" s="14"/>
      <c r="Z437" s="14"/>
      <c r="AA437" s="14"/>
    </row>
    <row r="438" spans="1:27" x14ac:dyDescent="0.25">
      <c r="A438" s="127"/>
      <c r="B438" s="27"/>
      <c r="C438" s="24"/>
      <c r="D438" s="24"/>
      <c r="E438" s="28"/>
      <c r="F438" s="353"/>
      <c r="G438" s="353"/>
      <c r="H438" s="353"/>
      <c r="I438" s="353"/>
      <c r="J438" s="28"/>
      <c r="K438" s="28"/>
      <c r="L438" s="60"/>
      <c r="M438" s="14"/>
      <c r="N438" s="14"/>
      <c r="O438" s="14"/>
      <c r="P438" s="14"/>
      <c r="Q438" s="14"/>
      <c r="R438" s="14"/>
      <c r="S438" s="14"/>
      <c r="T438" s="14"/>
      <c r="U438" s="14"/>
      <c r="V438" s="14"/>
      <c r="W438" s="14"/>
      <c r="X438" s="14"/>
      <c r="Y438" s="14"/>
      <c r="Z438" s="14"/>
      <c r="AA438" s="14"/>
    </row>
    <row r="439" spans="1:27" x14ac:dyDescent="0.25">
      <c r="A439" s="127"/>
      <c r="B439" s="27"/>
      <c r="C439" s="24"/>
      <c r="D439" s="24"/>
      <c r="E439" s="28"/>
      <c r="F439" s="353"/>
      <c r="G439" s="353"/>
      <c r="H439" s="353"/>
      <c r="I439" s="353"/>
      <c r="J439" s="28"/>
      <c r="K439" s="28"/>
      <c r="L439" s="60"/>
      <c r="M439" s="14"/>
      <c r="N439" s="14"/>
      <c r="O439" s="14"/>
      <c r="P439" s="14"/>
      <c r="Q439" s="14"/>
      <c r="R439" s="14"/>
      <c r="S439" s="14"/>
      <c r="T439" s="14"/>
      <c r="U439" s="14"/>
      <c r="V439" s="14"/>
      <c r="W439" s="14"/>
      <c r="X439" s="14"/>
      <c r="Y439" s="14"/>
      <c r="Z439" s="14"/>
      <c r="AA439" s="14"/>
    </row>
    <row r="440" spans="1:27" x14ac:dyDescent="0.25">
      <c r="A440" s="127"/>
      <c r="B440" s="27"/>
      <c r="C440" s="24"/>
      <c r="D440" s="24"/>
      <c r="E440" s="28"/>
      <c r="F440" s="353"/>
      <c r="G440" s="353"/>
      <c r="H440" s="353"/>
      <c r="I440" s="353"/>
      <c r="J440" s="28"/>
      <c r="K440" s="28"/>
      <c r="L440" s="60"/>
      <c r="M440" s="14"/>
      <c r="N440" s="14"/>
      <c r="O440" s="14"/>
      <c r="P440" s="14"/>
      <c r="Q440" s="14"/>
      <c r="R440" s="14"/>
      <c r="S440" s="14"/>
      <c r="T440" s="14"/>
      <c r="U440" s="14"/>
      <c r="V440" s="14"/>
      <c r="W440" s="14"/>
      <c r="X440" s="14"/>
      <c r="Y440" s="14"/>
      <c r="Z440" s="14"/>
      <c r="AA440" s="14"/>
    </row>
    <row r="441" spans="1:27" x14ac:dyDescent="0.25">
      <c r="A441" s="127"/>
      <c r="B441" s="27"/>
      <c r="C441" s="24"/>
      <c r="D441" s="24"/>
      <c r="E441" s="28"/>
      <c r="F441" s="353"/>
      <c r="G441" s="353"/>
      <c r="H441" s="353"/>
      <c r="I441" s="353"/>
      <c r="J441" s="28"/>
      <c r="K441" s="28"/>
      <c r="L441" s="60"/>
      <c r="M441" s="14"/>
      <c r="N441" s="14"/>
      <c r="O441" s="14"/>
      <c r="P441" s="14"/>
      <c r="Q441" s="14"/>
      <c r="R441" s="14"/>
      <c r="S441" s="14"/>
      <c r="T441" s="14"/>
      <c r="U441" s="14"/>
      <c r="V441" s="14"/>
      <c r="W441" s="14"/>
      <c r="X441" s="14"/>
      <c r="Y441" s="14"/>
      <c r="Z441" s="14"/>
      <c r="AA441" s="14"/>
    </row>
    <row r="442" spans="1:27" x14ac:dyDescent="0.25">
      <c r="A442" s="127"/>
      <c r="B442" s="27"/>
      <c r="C442" s="24"/>
      <c r="D442" s="24"/>
      <c r="E442" s="28"/>
      <c r="F442" s="353"/>
      <c r="G442" s="353"/>
      <c r="H442" s="353"/>
      <c r="I442" s="353"/>
      <c r="J442" s="28"/>
      <c r="K442" s="28"/>
      <c r="L442" s="60"/>
      <c r="M442" s="14"/>
      <c r="N442" s="14"/>
      <c r="O442" s="14"/>
      <c r="P442" s="14"/>
      <c r="Q442" s="14"/>
      <c r="R442" s="14"/>
      <c r="S442" s="14"/>
      <c r="T442" s="14"/>
      <c r="U442" s="14"/>
      <c r="V442" s="14"/>
      <c r="W442" s="14"/>
      <c r="X442" s="14"/>
      <c r="Y442" s="14"/>
      <c r="Z442" s="14"/>
      <c r="AA442" s="14"/>
    </row>
    <row r="443" spans="1:27" x14ac:dyDescent="0.25">
      <c r="A443" s="127"/>
      <c r="B443" s="27"/>
      <c r="C443" s="24"/>
      <c r="D443" s="24"/>
      <c r="E443" s="28"/>
      <c r="F443" s="353"/>
      <c r="G443" s="353"/>
      <c r="H443" s="353"/>
      <c r="I443" s="353"/>
      <c r="J443" s="28"/>
      <c r="K443" s="28"/>
      <c r="L443" s="60"/>
      <c r="M443" s="14"/>
      <c r="N443" s="14"/>
      <c r="O443" s="14"/>
      <c r="P443" s="14"/>
      <c r="Q443" s="14"/>
      <c r="R443" s="14"/>
      <c r="S443" s="14"/>
      <c r="T443" s="14"/>
      <c r="U443" s="14"/>
      <c r="V443" s="14"/>
      <c r="W443" s="14"/>
      <c r="X443" s="14"/>
      <c r="Y443" s="14"/>
      <c r="Z443" s="14"/>
      <c r="AA443" s="14"/>
    </row>
    <row r="444" spans="1:27" x14ac:dyDescent="0.25">
      <c r="A444" s="127"/>
      <c r="B444" s="27"/>
      <c r="C444" s="24"/>
      <c r="D444" s="24"/>
      <c r="E444" s="28"/>
      <c r="F444" s="353"/>
      <c r="G444" s="353"/>
      <c r="H444" s="353"/>
      <c r="I444" s="353"/>
      <c r="J444" s="28"/>
      <c r="K444" s="28"/>
      <c r="L444" s="60"/>
      <c r="M444" s="14"/>
      <c r="N444" s="14"/>
      <c r="O444" s="14"/>
      <c r="P444" s="14"/>
      <c r="Q444" s="14"/>
      <c r="R444" s="14"/>
      <c r="S444" s="14"/>
      <c r="T444" s="14"/>
      <c r="U444" s="14"/>
      <c r="V444" s="14"/>
      <c r="W444" s="14"/>
      <c r="X444" s="14"/>
      <c r="Y444" s="14"/>
      <c r="Z444" s="14"/>
      <c r="AA444" s="14"/>
    </row>
    <row r="445" spans="1:27" x14ac:dyDescent="0.25">
      <c r="A445" s="127"/>
      <c r="B445" s="27"/>
      <c r="C445" s="24"/>
      <c r="D445" s="24"/>
      <c r="E445" s="28"/>
      <c r="F445" s="353"/>
      <c r="G445" s="353"/>
      <c r="H445" s="353"/>
      <c r="I445" s="353"/>
      <c r="J445" s="28"/>
      <c r="K445" s="28"/>
      <c r="L445" s="60"/>
      <c r="M445" s="14"/>
      <c r="N445" s="14"/>
      <c r="O445" s="14"/>
      <c r="P445" s="14"/>
      <c r="Q445" s="14"/>
      <c r="R445" s="14"/>
      <c r="S445" s="14"/>
      <c r="T445" s="14"/>
      <c r="U445" s="14"/>
      <c r="V445" s="14"/>
      <c r="W445" s="14"/>
      <c r="X445" s="14"/>
      <c r="Y445" s="14"/>
      <c r="Z445" s="14"/>
      <c r="AA445" s="14"/>
    </row>
    <row r="446" spans="1:27" x14ac:dyDescent="0.25">
      <c r="A446" s="127"/>
      <c r="B446" s="27"/>
      <c r="C446" s="24"/>
      <c r="D446" s="24"/>
      <c r="E446" s="28"/>
      <c r="F446" s="353"/>
      <c r="G446" s="353"/>
      <c r="H446" s="353"/>
      <c r="I446" s="353"/>
      <c r="J446" s="28"/>
      <c r="K446" s="28"/>
      <c r="L446" s="60"/>
      <c r="M446" s="14"/>
      <c r="N446" s="14"/>
      <c r="O446" s="14"/>
      <c r="P446" s="14"/>
      <c r="Q446" s="14"/>
      <c r="R446" s="14"/>
      <c r="S446" s="14"/>
      <c r="T446" s="14"/>
      <c r="U446" s="14"/>
      <c r="V446" s="14"/>
      <c r="W446" s="14"/>
      <c r="X446" s="14"/>
      <c r="Y446" s="14"/>
      <c r="Z446" s="14"/>
      <c r="AA446" s="14"/>
    </row>
    <row r="447" spans="1:27" x14ac:dyDescent="0.25">
      <c r="A447" s="127"/>
      <c r="B447" s="29"/>
      <c r="C447" s="23"/>
      <c r="D447" s="23"/>
      <c r="E447" s="24"/>
      <c r="J447" s="24"/>
      <c r="K447" s="24"/>
      <c r="L447" s="60"/>
      <c r="M447" s="14"/>
      <c r="N447" s="14"/>
      <c r="O447" s="14"/>
      <c r="P447" s="14"/>
      <c r="Q447" s="14"/>
      <c r="R447" s="14"/>
      <c r="S447" s="14"/>
      <c r="T447" s="14"/>
      <c r="U447" s="14"/>
      <c r="V447" s="14"/>
      <c r="W447" s="14"/>
      <c r="X447" s="14"/>
      <c r="Y447" s="14"/>
      <c r="Z447" s="14"/>
      <c r="AA447" s="14"/>
    </row>
    <row r="448" spans="1:27" x14ac:dyDescent="0.25">
      <c r="A448" s="127"/>
      <c r="B448" s="27"/>
      <c r="C448" s="28"/>
      <c r="D448" s="28"/>
      <c r="E448" s="24"/>
      <c r="J448" s="24"/>
      <c r="K448" s="24"/>
      <c r="L448" s="60"/>
      <c r="M448" s="14"/>
      <c r="N448" s="14"/>
      <c r="O448" s="14"/>
      <c r="P448" s="14"/>
      <c r="Q448" s="14"/>
      <c r="R448" s="14"/>
      <c r="S448" s="14"/>
      <c r="T448" s="14"/>
      <c r="U448" s="14"/>
      <c r="V448" s="14"/>
      <c r="W448" s="14"/>
      <c r="X448" s="14"/>
      <c r="Y448" s="14"/>
      <c r="Z448" s="14"/>
      <c r="AA448" s="14"/>
    </row>
    <row r="449" spans="1:27" x14ac:dyDescent="0.25">
      <c r="A449" s="127"/>
      <c r="B449" s="27"/>
      <c r="C449" s="28"/>
      <c r="D449" s="28"/>
      <c r="E449" s="24"/>
      <c r="J449" s="24"/>
      <c r="K449" s="24"/>
      <c r="L449" s="60"/>
      <c r="M449" s="14"/>
      <c r="N449" s="14"/>
      <c r="O449" s="14"/>
      <c r="P449" s="14"/>
      <c r="Q449" s="14"/>
      <c r="R449" s="14"/>
      <c r="S449" s="14"/>
      <c r="T449" s="14"/>
      <c r="U449" s="14"/>
      <c r="V449" s="14"/>
      <c r="W449" s="14"/>
      <c r="X449" s="14"/>
      <c r="Y449" s="14"/>
      <c r="Z449" s="14"/>
      <c r="AA449" s="14"/>
    </row>
    <row r="450" spans="1:27" x14ac:dyDescent="0.25">
      <c r="A450" s="127"/>
      <c r="B450" s="27"/>
      <c r="C450" s="28"/>
      <c r="D450" s="28"/>
      <c r="E450" s="24"/>
      <c r="J450" s="24"/>
      <c r="K450" s="24"/>
      <c r="L450" s="60"/>
      <c r="M450" s="14"/>
      <c r="N450" s="14"/>
      <c r="O450" s="14"/>
      <c r="P450" s="14"/>
      <c r="Q450" s="14"/>
      <c r="R450" s="14"/>
      <c r="S450" s="14"/>
      <c r="T450" s="14"/>
      <c r="U450" s="14"/>
      <c r="V450" s="14"/>
      <c r="W450" s="14"/>
      <c r="X450" s="14"/>
      <c r="Y450" s="14"/>
      <c r="Z450" s="14"/>
      <c r="AA450" s="14"/>
    </row>
    <row r="451" spans="1:27" x14ac:dyDescent="0.25">
      <c r="A451" s="127"/>
      <c r="B451" s="27"/>
      <c r="C451" s="28"/>
      <c r="D451" s="28"/>
      <c r="E451" s="24"/>
      <c r="J451" s="24"/>
      <c r="K451" s="24"/>
      <c r="L451" s="60"/>
      <c r="M451" s="14"/>
      <c r="N451" s="14"/>
      <c r="O451" s="14"/>
      <c r="P451" s="14"/>
      <c r="Q451" s="14"/>
      <c r="R451" s="14"/>
      <c r="S451" s="14"/>
      <c r="T451" s="14"/>
      <c r="U451" s="14"/>
      <c r="V451" s="14"/>
      <c r="W451" s="14"/>
      <c r="X451" s="14"/>
      <c r="Y451" s="14"/>
      <c r="Z451" s="14"/>
      <c r="AA451" s="14"/>
    </row>
    <row r="452" spans="1:27" x14ac:dyDescent="0.25">
      <c r="A452" s="127"/>
      <c r="B452" s="27"/>
      <c r="C452" s="24"/>
      <c r="D452" s="24"/>
      <c r="E452" s="28"/>
      <c r="F452" s="353"/>
      <c r="G452" s="353"/>
      <c r="H452" s="353"/>
      <c r="I452" s="353"/>
      <c r="J452" s="28"/>
      <c r="K452" s="28"/>
      <c r="L452" s="60"/>
      <c r="M452" s="14"/>
      <c r="N452" s="14"/>
      <c r="O452" s="14"/>
      <c r="P452" s="14"/>
      <c r="Q452" s="14"/>
      <c r="R452" s="14"/>
      <c r="S452" s="14"/>
      <c r="T452" s="14"/>
      <c r="U452" s="14"/>
      <c r="V452" s="14"/>
      <c r="W452" s="14"/>
      <c r="X452" s="14"/>
      <c r="Y452" s="14"/>
      <c r="Z452" s="14"/>
      <c r="AA452" s="14"/>
    </row>
    <row r="453" spans="1:27" x14ac:dyDescent="0.25">
      <c r="A453" s="127"/>
      <c r="B453" s="27"/>
      <c r="C453" s="24"/>
      <c r="D453" s="24"/>
      <c r="E453" s="28"/>
      <c r="F453" s="353"/>
      <c r="G453" s="353"/>
      <c r="H453" s="353"/>
      <c r="I453" s="353"/>
      <c r="J453" s="28"/>
      <c r="K453" s="28"/>
      <c r="L453" s="60"/>
      <c r="M453" s="14"/>
      <c r="N453" s="14"/>
      <c r="O453" s="14"/>
      <c r="P453" s="14"/>
      <c r="Q453" s="14"/>
      <c r="R453" s="14"/>
      <c r="S453" s="14"/>
      <c r="T453" s="14"/>
      <c r="U453" s="14"/>
      <c r="V453" s="14"/>
      <c r="W453" s="14"/>
      <c r="X453" s="14"/>
      <c r="Y453" s="14"/>
      <c r="Z453" s="14"/>
      <c r="AA453" s="14"/>
    </row>
    <row r="454" spans="1:27" x14ac:dyDescent="0.25">
      <c r="A454" s="127"/>
      <c r="B454" s="27"/>
      <c r="C454" s="24"/>
      <c r="D454" s="24"/>
      <c r="E454" s="28"/>
      <c r="F454" s="353"/>
      <c r="G454" s="353"/>
      <c r="H454" s="353"/>
      <c r="I454" s="353"/>
      <c r="J454" s="28"/>
      <c r="K454" s="28"/>
      <c r="L454" s="60"/>
      <c r="M454" s="14"/>
      <c r="N454" s="14"/>
      <c r="O454" s="14"/>
      <c r="P454" s="14"/>
      <c r="Q454" s="14"/>
      <c r="R454" s="14"/>
      <c r="S454" s="14"/>
      <c r="T454" s="14"/>
      <c r="U454" s="14"/>
      <c r="V454" s="14"/>
      <c r="W454" s="14"/>
      <c r="X454" s="14"/>
      <c r="Y454" s="14"/>
      <c r="Z454" s="14"/>
      <c r="AA454" s="14"/>
    </row>
    <row r="455" spans="1:27" x14ac:dyDescent="0.25">
      <c r="A455" s="127"/>
      <c r="B455" s="27"/>
      <c r="C455" s="24"/>
      <c r="D455" s="24"/>
      <c r="E455" s="28"/>
      <c r="F455" s="353"/>
      <c r="G455" s="353"/>
      <c r="H455" s="353"/>
      <c r="I455" s="353"/>
      <c r="J455" s="28"/>
      <c r="K455" s="28"/>
      <c r="L455" s="60"/>
      <c r="M455" s="14"/>
      <c r="N455" s="14"/>
      <c r="O455" s="14"/>
      <c r="P455" s="14"/>
      <c r="Q455" s="14"/>
      <c r="R455" s="14"/>
      <c r="S455" s="14"/>
      <c r="T455" s="14"/>
      <c r="U455" s="14"/>
      <c r="V455" s="14"/>
      <c r="W455" s="14"/>
      <c r="X455" s="14"/>
      <c r="Y455" s="14"/>
      <c r="Z455" s="14"/>
      <c r="AA455" s="14"/>
    </row>
    <row r="456" spans="1:27" x14ac:dyDescent="0.25">
      <c r="A456" s="127"/>
      <c r="B456" s="27"/>
      <c r="C456" s="24"/>
      <c r="D456" s="24"/>
      <c r="E456" s="28"/>
      <c r="F456" s="353"/>
      <c r="G456" s="353"/>
      <c r="H456" s="353"/>
      <c r="I456" s="353"/>
      <c r="J456" s="28"/>
      <c r="K456" s="28"/>
      <c r="L456" s="60"/>
      <c r="M456" s="14"/>
      <c r="N456" s="14"/>
      <c r="O456" s="14"/>
      <c r="P456" s="14"/>
      <c r="Q456" s="14"/>
      <c r="R456" s="14"/>
      <c r="S456" s="14"/>
      <c r="T456" s="14"/>
      <c r="U456" s="14"/>
      <c r="V456" s="14"/>
      <c r="W456" s="14"/>
      <c r="X456" s="14"/>
      <c r="Y456" s="14"/>
      <c r="Z456" s="14"/>
      <c r="AA456" s="14"/>
    </row>
    <row r="457" spans="1:27" x14ac:dyDescent="0.25">
      <c r="A457" s="127"/>
      <c r="B457" s="27"/>
      <c r="C457" s="24"/>
      <c r="D457" s="24"/>
      <c r="E457" s="28"/>
      <c r="F457" s="353"/>
      <c r="G457" s="353"/>
      <c r="H457" s="353"/>
      <c r="I457" s="353"/>
      <c r="J457" s="28"/>
      <c r="K457" s="28"/>
      <c r="L457" s="60"/>
      <c r="M457" s="14"/>
      <c r="N457" s="14"/>
      <c r="O457" s="14"/>
      <c r="P457" s="14"/>
      <c r="Q457" s="14"/>
      <c r="R457" s="14"/>
      <c r="S457" s="14"/>
      <c r="T457" s="14"/>
      <c r="U457" s="14"/>
      <c r="V457" s="14"/>
      <c r="W457" s="14"/>
      <c r="X457" s="14"/>
      <c r="Y457" s="14"/>
      <c r="Z457" s="14"/>
      <c r="AA457" s="14"/>
    </row>
    <row r="458" spans="1:27" x14ac:dyDescent="0.25">
      <c r="A458" s="127"/>
      <c r="B458" s="27"/>
      <c r="C458" s="24"/>
      <c r="D458" s="24"/>
      <c r="E458" s="28"/>
      <c r="F458" s="353"/>
      <c r="G458" s="353"/>
      <c r="H458" s="353"/>
      <c r="I458" s="353"/>
      <c r="J458" s="28"/>
      <c r="K458" s="28"/>
      <c r="L458" s="60"/>
      <c r="M458" s="14"/>
      <c r="N458" s="14"/>
      <c r="O458" s="14"/>
      <c r="P458" s="14"/>
      <c r="Q458" s="14"/>
      <c r="R458" s="14"/>
      <c r="S458" s="14"/>
      <c r="T458" s="14"/>
      <c r="U458" s="14"/>
      <c r="V458" s="14"/>
      <c r="W458" s="14"/>
      <c r="X458" s="14"/>
      <c r="Y458" s="14"/>
      <c r="Z458" s="14"/>
      <c r="AA458" s="14"/>
    </row>
    <row r="459" spans="1:27" x14ac:dyDescent="0.25">
      <c r="A459" s="127"/>
      <c r="B459" s="27"/>
      <c r="C459" s="24"/>
      <c r="D459" s="24"/>
      <c r="E459" s="28"/>
      <c r="F459" s="353"/>
      <c r="G459" s="353"/>
      <c r="H459" s="353"/>
      <c r="I459" s="353"/>
      <c r="J459" s="28"/>
      <c r="K459" s="28"/>
      <c r="L459" s="60"/>
      <c r="M459" s="14"/>
      <c r="N459" s="14"/>
      <c r="O459" s="14"/>
      <c r="P459" s="14"/>
      <c r="Q459" s="14"/>
      <c r="R459" s="14"/>
      <c r="S459" s="14"/>
      <c r="T459" s="14"/>
      <c r="U459" s="14"/>
      <c r="V459" s="14"/>
      <c r="W459" s="14"/>
      <c r="X459" s="14"/>
      <c r="Y459" s="14"/>
      <c r="Z459" s="14"/>
      <c r="AA459" s="14"/>
    </row>
    <row r="460" spans="1:27" x14ac:dyDescent="0.25">
      <c r="A460" s="127"/>
      <c r="B460" s="27"/>
      <c r="C460" s="24"/>
      <c r="D460" s="24"/>
      <c r="E460" s="28"/>
      <c r="F460" s="353"/>
      <c r="G460" s="353"/>
      <c r="H460" s="353"/>
      <c r="I460" s="353"/>
      <c r="J460" s="28"/>
      <c r="K460" s="28"/>
      <c r="L460" s="60"/>
      <c r="M460" s="14"/>
      <c r="N460" s="14"/>
      <c r="O460" s="14"/>
      <c r="P460" s="14"/>
      <c r="Q460" s="14"/>
      <c r="R460" s="14"/>
      <c r="S460" s="14"/>
      <c r="T460" s="14"/>
      <c r="U460" s="14"/>
      <c r="V460" s="14"/>
      <c r="W460" s="14"/>
      <c r="X460" s="14"/>
      <c r="Y460" s="14"/>
      <c r="Z460" s="14"/>
      <c r="AA460" s="14"/>
    </row>
    <row r="461" spans="1:27" x14ac:dyDescent="0.25">
      <c r="A461" s="127"/>
      <c r="B461" s="27"/>
      <c r="C461" s="28"/>
      <c r="D461" s="28"/>
      <c r="E461" s="24"/>
      <c r="J461" s="24"/>
      <c r="K461" s="24"/>
      <c r="L461" s="60"/>
      <c r="M461" s="14"/>
      <c r="N461" s="14"/>
      <c r="O461" s="14"/>
      <c r="P461" s="14"/>
      <c r="Q461" s="14"/>
      <c r="R461" s="14"/>
      <c r="S461" s="14"/>
      <c r="T461" s="14"/>
      <c r="U461" s="14"/>
      <c r="V461" s="14"/>
      <c r="W461" s="14"/>
      <c r="X461" s="14"/>
      <c r="Y461" s="14"/>
      <c r="Z461" s="14"/>
      <c r="AA461" s="14"/>
    </row>
    <row r="462" spans="1:27" x14ac:dyDescent="0.25">
      <c r="A462" s="127"/>
      <c r="B462" s="27"/>
      <c r="C462" s="24"/>
      <c r="D462" s="24"/>
      <c r="E462" s="28"/>
      <c r="F462" s="353"/>
      <c r="G462" s="353"/>
      <c r="H462" s="353"/>
      <c r="I462" s="353"/>
      <c r="J462" s="28"/>
      <c r="K462" s="28"/>
      <c r="L462" s="60"/>
      <c r="M462" s="14"/>
      <c r="N462" s="14"/>
      <c r="O462" s="14"/>
      <c r="P462" s="14"/>
      <c r="Q462" s="14"/>
      <c r="R462" s="14"/>
      <c r="S462" s="14"/>
      <c r="T462" s="14"/>
      <c r="U462" s="14"/>
      <c r="V462" s="14"/>
      <c r="W462" s="14"/>
      <c r="X462" s="14"/>
      <c r="Y462" s="14"/>
      <c r="Z462" s="14"/>
      <c r="AA462" s="14"/>
    </row>
    <row r="463" spans="1:27" x14ac:dyDescent="0.25">
      <c r="A463" s="127"/>
      <c r="B463" s="27"/>
      <c r="C463" s="24"/>
      <c r="D463" s="24"/>
      <c r="E463" s="28"/>
      <c r="F463" s="353"/>
      <c r="G463" s="353"/>
      <c r="H463" s="353"/>
      <c r="I463" s="353"/>
      <c r="J463" s="28"/>
      <c r="K463" s="28"/>
      <c r="L463" s="60"/>
      <c r="M463" s="14"/>
      <c r="N463" s="14"/>
      <c r="O463" s="14"/>
      <c r="P463" s="14"/>
      <c r="Q463" s="14"/>
      <c r="R463" s="14"/>
      <c r="S463" s="14"/>
      <c r="T463" s="14"/>
      <c r="U463" s="14"/>
      <c r="V463" s="14"/>
      <c r="W463" s="14"/>
      <c r="X463" s="14"/>
      <c r="Y463" s="14"/>
      <c r="Z463" s="14"/>
      <c r="AA463" s="14"/>
    </row>
    <row r="464" spans="1:27" x14ac:dyDescent="0.25">
      <c r="A464" s="127"/>
      <c r="B464" s="27"/>
      <c r="C464" s="24"/>
      <c r="D464" s="24"/>
      <c r="E464" s="28"/>
      <c r="F464" s="353"/>
      <c r="G464" s="353"/>
      <c r="H464" s="353"/>
      <c r="I464" s="353"/>
      <c r="J464" s="28"/>
      <c r="K464" s="28"/>
      <c r="L464" s="60"/>
      <c r="M464" s="14"/>
      <c r="N464" s="14"/>
      <c r="O464" s="14"/>
      <c r="P464" s="14"/>
      <c r="Q464" s="14"/>
      <c r="R464" s="14"/>
      <c r="S464" s="14"/>
      <c r="T464" s="14"/>
      <c r="U464" s="14"/>
      <c r="V464" s="14"/>
      <c r="W464" s="14"/>
      <c r="X464" s="14"/>
      <c r="Y464" s="14"/>
      <c r="Z464" s="14"/>
      <c r="AA464" s="14"/>
    </row>
    <row r="465" spans="1:27" x14ac:dyDescent="0.25">
      <c r="A465" s="127"/>
      <c r="B465" s="27"/>
      <c r="C465" s="24"/>
      <c r="D465" s="24"/>
      <c r="E465" s="28"/>
      <c r="F465" s="353"/>
      <c r="G465" s="353"/>
      <c r="H465" s="353"/>
      <c r="I465" s="353"/>
      <c r="J465" s="28"/>
      <c r="K465" s="28"/>
      <c r="L465" s="60"/>
      <c r="M465" s="14"/>
      <c r="N465" s="14"/>
      <c r="O465" s="14"/>
      <c r="P465" s="14"/>
      <c r="Q465" s="14"/>
      <c r="R465" s="14"/>
      <c r="S465" s="14"/>
      <c r="T465" s="14"/>
      <c r="U465" s="14"/>
      <c r="V465" s="14"/>
      <c r="W465" s="14"/>
      <c r="X465" s="14"/>
      <c r="Y465" s="14"/>
      <c r="Z465" s="14"/>
      <c r="AA465" s="14"/>
    </row>
    <row r="466" spans="1:27" x14ac:dyDescent="0.25">
      <c r="A466" s="127"/>
      <c r="B466" s="27"/>
      <c r="C466" s="24"/>
      <c r="D466" s="24"/>
      <c r="E466" s="28"/>
      <c r="F466" s="353"/>
      <c r="G466" s="353"/>
      <c r="H466" s="353"/>
      <c r="I466" s="353"/>
      <c r="J466" s="28"/>
      <c r="K466" s="28"/>
      <c r="L466" s="60"/>
      <c r="M466" s="14"/>
      <c r="N466" s="14"/>
      <c r="O466" s="14"/>
      <c r="P466" s="14"/>
      <c r="Q466" s="14"/>
      <c r="R466" s="14"/>
      <c r="S466" s="14"/>
      <c r="T466" s="14"/>
      <c r="U466" s="14"/>
      <c r="V466" s="14"/>
      <c r="W466" s="14"/>
      <c r="X466" s="14"/>
      <c r="Y466" s="14"/>
      <c r="Z466" s="14"/>
      <c r="AA466" s="14"/>
    </row>
    <row r="467" spans="1:27" x14ac:dyDescent="0.25">
      <c r="A467" s="127"/>
      <c r="B467" s="27"/>
      <c r="C467" s="24"/>
      <c r="D467" s="24"/>
      <c r="E467" s="28"/>
      <c r="F467" s="353"/>
      <c r="G467" s="353"/>
      <c r="H467" s="353"/>
      <c r="I467" s="353"/>
      <c r="J467" s="28"/>
      <c r="K467" s="28"/>
      <c r="L467" s="60"/>
      <c r="M467" s="14"/>
      <c r="N467" s="14"/>
      <c r="O467" s="14"/>
      <c r="P467" s="14"/>
      <c r="Q467" s="14"/>
      <c r="R467" s="14"/>
      <c r="S467" s="14"/>
      <c r="T467" s="14"/>
      <c r="U467" s="14"/>
      <c r="V467" s="14"/>
      <c r="W467" s="14"/>
      <c r="X467" s="14"/>
      <c r="Y467" s="14"/>
      <c r="Z467" s="14"/>
      <c r="AA467" s="14"/>
    </row>
    <row r="468" spans="1:27" x14ac:dyDescent="0.25">
      <c r="A468" s="127"/>
      <c r="B468" s="27"/>
      <c r="C468" s="24"/>
      <c r="D468" s="24"/>
      <c r="E468" s="28"/>
      <c r="F468" s="353"/>
      <c r="G468" s="353"/>
      <c r="H468" s="353"/>
      <c r="I468" s="353"/>
      <c r="J468" s="28"/>
      <c r="K468" s="28"/>
      <c r="L468" s="60"/>
      <c r="M468" s="14"/>
      <c r="N468" s="14"/>
      <c r="O468" s="14"/>
      <c r="P468" s="14"/>
      <c r="Q468" s="14"/>
      <c r="R468" s="14"/>
      <c r="S468" s="14"/>
      <c r="T468" s="14"/>
      <c r="U468" s="14"/>
      <c r="V468" s="14"/>
      <c r="W468" s="14"/>
      <c r="X468" s="14"/>
      <c r="Y468" s="14"/>
      <c r="Z468" s="14"/>
      <c r="AA468" s="14"/>
    </row>
    <row r="469" spans="1:27" x14ac:dyDescent="0.25">
      <c r="A469" s="127"/>
      <c r="B469" s="27"/>
      <c r="C469" s="24"/>
      <c r="D469" s="24"/>
      <c r="E469" s="28"/>
      <c r="F469" s="353"/>
      <c r="G469" s="353"/>
      <c r="H469" s="353"/>
      <c r="I469" s="353"/>
      <c r="J469" s="28"/>
      <c r="K469" s="28"/>
      <c r="L469" s="60"/>
      <c r="M469" s="14"/>
      <c r="N469" s="14"/>
      <c r="O469" s="14"/>
      <c r="P469" s="14"/>
      <c r="Q469" s="14"/>
      <c r="R469" s="14"/>
      <c r="S469" s="14"/>
      <c r="T469" s="14"/>
      <c r="U469" s="14"/>
      <c r="V469" s="14"/>
      <c r="W469" s="14"/>
      <c r="X469" s="14"/>
      <c r="Y469" s="14"/>
      <c r="Z469" s="14"/>
      <c r="AA469" s="14"/>
    </row>
    <row r="470" spans="1:27" x14ac:dyDescent="0.25">
      <c r="A470" s="127"/>
      <c r="B470" s="27"/>
      <c r="C470" s="24"/>
      <c r="D470" s="24"/>
      <c r="E470" s="28"/>
      <c r="F470" s="353"/>
      <c r="G470" s="353"/>
      <c r="H470" s="353"/>
      <c r="I470" s="353"/>
      <c r="J470" s="28"/>
      <c r="K470" s="28"/>
      <c r="L470" s="60"/>
      <c r="M470" s="14"/>
      <c r="N470" s="14"/>
      <c r="O470" s="14"/>
      <c r="P470" s="14"/>
      <c r="Q470" s="14"/>
      <c r="R470" s="14"/>
      <c r="S470" s="14"/>
      <c r="T470" s="14"/>
      <c r="U470" s="14"/>
      <c r="V470" s="14"/>
      <c r="W470" s="14"/>
      <c r="X470" s="14"/>
      <c r="Y470" s="14"/>
      <c r="Z470" s="14"/>
      <c r="AA470" s="14"/>
    </row>
    <row r="471" spans="1:27" x14ac:dyDescent="0.25">
      <c r="A471" s="127"/>
      <c r="B471" s="27"/>
      <c r="C471" s="24"/>
      <c r="D471" s="24"/>
      <c r="E471" s="28"/>
      <c r="F471" s="353"/>
      <c r="G471" s="353"/>
      <c r="H471" s="353"/>
      <c r="I471" s="353"/>
      <c r="J471" s="28"/>
      <c r="K471" s="28"/>
      <c r="L471" s="60"/>
      <c r="M471" s="14"/>
      <c r="N471" s="14"/>
      <c r="O471" s="14"/>
      <c r="P471" s="14"/>
      <c r="Q471" s="14"/>
      <c r="R471" s="14"/>
      <c r="S471" s="14"/>
      <c r="T471" s="14"/>
      <c r="U471" s="14"/>
      <c r="V471" s="14"/>
      <c r="W471" s="14"/>
      <c r="X471" s="14"/>
      <c r="Y471" s="14"/>
      <c r="Z471" s="14"/>
      <c r="AA471" s="14"/>
    </row>
    <row r="472" spans="1:27" x14ac:dyDescent="0.25">
      <c r="A472" s="127"/>
      <c r="B472" s="27"/>
      <c r="C472" s="24"/>
      <c r="D472" s="24"/>
      <c r="E472" s="28"/>
      <c r="F472" s="353"/>
      <c r="G472" s="353"/>
      <c r="H472" s="353"/>
      <c r="I472" s="353"/>
      <c r="J472" s="28"/>
      <c r="K472" s="28"/>
      <c r="L472" s="60"/>
      <c r="M472" s="14"/>
      <c r="N472" s="14"/>
      <c r="O472" s="14"/>
      <c r="P472" s="14"/>
      <c r="Q472" s="14"/>
      <c r="R472" s="14"/>
      <c r="S472" s="14"/>
      <c r="T472" s="14"/>
      <c r="U472" s="14"/>
      <c r="V472" s="14"/>
      <c r="W472" s="14"/>
      <c r="X472" s="14"/>
      <c r="Y472" s="14"/>
      <c r="Z472" s="14"/>
      <c r="AA472" s="14"/>
    </row>
    <row r="473" spans="1:27" x14ac:dyDescent="0.25">
      <c r="A473" s="127"/>
      <c r="B473" s="29"/>
      <c r="C473" s="23"/>
      <c r="D473" s="23"/>
      <c r="E473" s="24"/>
      <c r="J473" s="24"/>
      <c r="K473" s="24"/>
      <c r="L473" s="60"/>
      <c r="M473" s="14"/>
      <c r="N473" s="14"/>
      <c r="O473" s="14"/>
      <c r="P473" s="14"/>
      <c r="Q473" s="14"/>
      <c r="R473" s="14"/>
      <c r="S473" s="14"/>
      <c r="T473" s="14"/>
      <c r="U473" s="14"/>
      <c r="V473" s="14"/>
      <c r="W473" s="14"/>
      <c r="X473" s="14"/>
      <c r="Y473" s="14"/>
      <c r="Z473" s="14"/>
      <c r="AA473" s="14"/>
    </row>
    <row r="474" spans="1:27" x14ac:dyDescent="0.25">
      <c r="A474" s="127"/>
      <c r="B474" s="32"/>
      <c r="C474" s="33"/>
      <c r="D474" s="33"/>
      <c r="E474" s="24"/>
      <c r="J474" s="24"/>
      <c r="K474" s="24"/>
      <c r="L474" s="60"/>
      <c r="M474" s="14"/>
      <c r="N474" s="14"/>
      <c r="O474" s="14"/>
      <c r="P474" s="14"/>
      <c r="Q474" s="14"/>
      <c r="R474" s="14"/>
      <c r="S474" s="14"/>
      <c r="T474" s="14"/>
      <c r="U474" s="14"/>
      <c r="V474" s="14"/>
      <c r="W474" s="14"/>
      <c r="X474" s="14"/>
      <c r="Y474" s="14"/>
      <c r="Z474" s="14"/>
      <c r="AA474" s="14"/>
    </row>
    <row r="475" spans="1:27" x14ac:dyDescent="0.25">
      <c r="A475" s="127"/>
      <c r="B475" s="34"/>
      <c r="C475" s="35"/>
      <c r="D475" s="35"/>
      <c r="E475" s="36"/>
      <c r="F475" s="354"/>
      <c r="G475" s="354"/>
      <c r="H475" s="354"/>
      <c r="I475" s="354"/>
      <c r="J475" s="36"/>
      <c r="K475" s="36"/>
      <c r="L475" s="60"/>
      <c r="M475" s="14"/>
      <c r="N475" s="14"/>
      <c r="O475" s="14"/>
      <c r="P475" s="14"/>
      <c r="Q475" s="14"/>
      <c r="R475" s="14"/>
      <c r="S475" s="14"/>
      <c r="T475" s="14"/>
      <c r="U475" s="14"/>
      <c r="V475" s="14"/>
      <c r="W475" s="14"/>
      <c r="X475" s="14"/>
      <c r="Y475" s="14"/>
      <c r="Z475" s="14"/>
      <c r="AA475" s="14"/>
    </row>
    <row r="476" spans="1:27" x14ac:dyDescent="0.25">
      <c r="A476" s="127"/>
      <c r="B476" s="19"/>
      <c r="C476" s="37"/>
      <c r="D476" s="37"/>
      <c r="E476" s="24"/>
      <c r="J476" s="24"/>
      <c r="K476" s="24"/>
      <c r="L476" s="60"/>
      <c r="M476" s="14"/>
      <c r="N476" s="14"/>
      <c r="O476" s="14"/>
      <c r="P476" s="14"/>
      <c r="Q476" s="14"/>
      <c r="R476" s="14"/>
      <c r="S476" s="14"/>
      <c r="T476" s="14"/>
      <c r="U476" s="14"/>
      <c r="V476" s="14"/>
      <c r="W476" s="14"/>
      <c r="X476" s="14"/>
      <c r="Y476" s="14"/>
      <c r="Z476" s="14"/>
      <c r="AA476" s="14"/>
    </row>
    <row r="477" spans="1:27" x14ac:dyDescent="0.25">
      <c r="A477" s="127"/>
      <c r="B477" s="19"/>
      <c r="C477" s="37"/>
      <c r="D477" s="37"/>
      <c r="E477" s="24"/>
      <c r="J477" s="24"/>
      <c r="K477" s="24"/>
      <c r="L477" s="60"/>
      <c r="M477" s="14"/>
      <c r="N477" s="14"/>
      <c r="O477" s="14"/>
      <c r="P477" s="14"/>
      <c r="Q477" s="14"/>
      <c r="R477" s="14"/>
      <c r="S477" s="14"/>
      <c r="T477" s="14"/>
      <c r="U477" s="14"/>
      <c r="V477" s="14"/>
      <c r="W477" s="14"/>
      <c r="X477" s="14"/>
      <c r="Y477" s="14"/>
      <c r="Z477" s="14"/>
      <c r="AA477" s="14"/>
    </row>
    <row r="478" spans="1:27" x14ac:dyDescent="0.25">
      <c r="A478" s="127"/>
      <c r="B478" s="19"/>
      <c r="C478" s="37"/>
      <c r="D478" s="37"/>
      <c r="E478" s="24"/>
      <c r="J478" s="24"/>
      <c r="K478" s="24"/>
      <c r="L478" s="60"/>
      <c r="M478" s="14"/>
      <c r="N478" s="14"/>
      <c r="O478" s="14"/>
      <c r="P478" s="14"/>
      <c r="Q478" s="14"/>
      <c r="R478" s="14"/>
      <c r="S478" s="14"/>
      <c r="T478" s="14"/>
      <c r="U478" s="14"/>
      <c r="V478" s="14"/>
      <c r="W478" s="14"/>
      <c r="X478" s="14"/>
      <c r="Y478" s="14"/>
      <c r="Z478" s="14"/>
      <c r="AA478" s="14"/>
    </row>
    <row r="479" spans="1:27" x14ac:dyDescent="0.25">
      <c r="A479" s="127"/>
      <c r="B479" s="34"/>
      <c r="C479" s="35"/>
      <c r="D479" s="35"/>
      <c r="E479" s="36"/>
      <c r="F479" s="354"/>
      <c r="G479" s="354"/>
      <c r="H479" s="354"/>
      <c r="I479" s="354"/>
      <c r="J479" s="36"/>
      <c r="K479" s="36"/>
      <c r="L479" s="60"/>
      <c r="M479" s="14"/>
      <c r="N479" s="14"/>
      <c r="O479" s="14"/>
      <c r="P479" s="14"/>
      <c r="Q479" s="14"/>
      <c r="R479" s="14"/>
      <c r="S479" s="14"/>
      <c r="T479" s="14"/>
      <c r="U479" s="14"/>
      <c r="V479" s="14"/>
      <c r="W479" s="14"/>
      <c r="X479" s="14"/>
      <c r="Y479" s="14"/>
      <c r="Z479" s="14"/>
      <c r="AA479" s="14"/>
    </row>
    <row r="480" spans="1:27" x14ac:dyDescent="0.25">
      <c r="A480" s="127"/>
      <c r="B480" s="19"/>
      <c r="C480" s="37"/>
      <c r="D480" s="37"/>
      <c r="E480" s="24"/>
      <c r="J480" s="24"/>
      <c r="K480" s="24"/>
      <c r="L480" s="60"/>
      <c r="M480" s="14"/>
      <c r="N480" s="14"/>
      <c r="O480" s="14"/>
      <c r="P480" s="14"/>
      <c r="Q480" s="14"/>
      <c r="R480" s="14"/>
      <c r="S480" s="14"/>
      <c r="T480" s="14"/>
      <c r="U480" s="14"/>
      <c r="V480" s="14"/>
      <c r="W480" s="14"/>
      <c r="X480" s="14"/>
      <c r="Y480" s="14"/>
      <c r="Z480" s="14"/>
      <c r="AA480" s="14"/>
    </row>
    <row r="481" spans="1:27" x14ac:dyDescent="0.25">
      <c r="A481" s="127"/>
      <c r="B481" s="19"/>
      <c r="C481" s="24"/>
      <c r="D481" s="24"/>
      <c r="E481" s="37"/>
      <c r="F481" s="353"/>
      <c r="G481" s="353"/>
      <c r="H481" s="353"/>
      <c r="I481" s="353"/>
      <c r="J481" s="37"/>
      <c r="K481" s="37"/>
    </row>
    <row r="482" spans="1:27" x14ac:dyDescent="0.25">
      <c r="A482" s="127"/>
      <c r="B482" s="19"/>
      <c r="C482" s="24"/>
      <c r="D482" s="24"/>
      <c r="E482" s="37"/>
      <c r="F482" s="353"/>
      <c r="G482" s="353"/>
      <c r="H482" s="353"/>
      <c r="I482" s="353"/>
      <c r="J482" s="37"/>
      <c r="K482" s="37"/>
    </row>
    <row r="483" spans="1:27" x14ac:dyDescent="0.25">
      <c r="A483" s="127"/>
      <c r="B483" s="19"/>
      <c r="C483" s="24"/>
      <c r="D483" s="24"/>
      <c r="E483" s="37"/>
      <c r="F483" s="353"/>
      <c r="G483" s="353"/>
      <c r="H483" s="353"/>
      <c r="I483" s="353"/>
      <c r="J483" s="37"/>
      <c r="K483" s="37"/>
    </row>
    <row r="484" spans="1:27" x14ac:dyDescent="0.25">
      <c r="A484" s="127"/>
      <c r="B484" s="19"/>
      <c r="C484" s="24"/>
      <c r="D484" s="24"/>
      <c r="E484" s="37"/>
      <c r="F484" s="353"/>
      <c r="G484" s="353"/>
      <c r="H484" s="353"/>
      <c r="I484" s="353"/>
      <c r="J484" s="37"/>
      <c r="K484" s="37"/>
    </row>
    <row r="485" spans="1:27" x14ac:dyDescent="0.25">
      <c r="A485" s="127"/>
      <c r="B485" s="19"/>
      <c r="C485" s="24"/>
      <c r="D485" s="24"/>
      <c r="E485" s="37"/>
      <c r="F485" s="353"/>
      <c r="G485" s="353"/>
      <c r="H485" s="353"/>
      <c r="I485" s="353"/>
      <c r="J485" s="37"/>
      <c r="K485" s="37"/>
    </row>
    <row r="486" spans="1:27" x14ac:dyDescent="0.25">
      <c r="A486" s="127"/>
      <c r="B486" s="19"/>
      <c r="C486" s="24"/>
      <c r="D486" s="24"/>
      <c r="E486" s="37"/>
      <c r="F486" s="353"/>
      <c r="G486" s="353"/>
      <c r="H486" s="353"/>
      <c r="I486" s="353"/>
      <c r="J486" s="37"/>
      <c r="K486" s="37"/>
    </row>
    <row r="487" spans="1:27" x14ac:dyDescent="0.25">
      <c r="A487" s="127"/>
      <c r="B487" s="34"/>
      <c r="C487" s="35"/>
      <c r="D487" s="35"/>
      <c r="E487" s="36"/>
      <c r="F487" s="354"/>
      <c r="G487" s="354"/>
      <c r="H487" s="354"/>
      <c r="I487" s="354"/>
      <c r="J487" s="36"/>
      <c r="K487" s="36"/>
    </row>
    <row r="488" spans="1:27" x14ac:dyDescent="0.25">
      <c r="A488" s="127"/>
      <c r="B488" s="19"/>
      <c r="C488" s="37"/>
      <c r="D488" s="37"/>
      <c r="E488" s="24"/>
      <c r="J488" s="24"/>
      <c r="K488" s="24"/>
    </row>
    <row r="489" spans="1:27" x14ac:dyDescent="0.25">
      <c r="A489" s="127"/>
      <c r="B489" s="19"/>
      <c r="C489" s="37"/>
      <c r="D489" s="37"/>
      <c r="E489" s="24"/>
      <c r="J489" s="24"/>
      <c r="K489" s="24"/>
    </row>
    <row r="490" spans="1:27" x14ac:dyDescent="0.25">
      <c r="A490" s="127"/>
      <c r="B490" s="19"/>
      <c r="C490" s="37"/>
      <c r="D490" s="37"/>
      <c r="E490" s="24"/>
      <c r="J490" s="24"/>
      <c r="K490" s="24"/>
    </row>
    <row r="491" spans="1:27" x14ac:dyDescent="0.25">
      <c r="B491" s="19"/>
      <c r="C491" s="37"/>
      <c r="D491" s="37"/>
      <c r="E491" s="24"/>
      <c r="J491" s="24"/>
      <c r="K491" s="24"/>
      <c r="L491" s="18"/>
      <c r="M491" s="17"/>
      <c r="N491" s="17"/>
      <c r="O491" s="17"/>
      <c r="P491" s="17"/>
      <c r="Q491" s="17"/>
      <c r="R491" s="17"/>
      <c r="S491" s="17"/>
      <c r="T491" s="17"/>
      <c r="U491" s="17"/>
      <c r="V491" s="17"/>
      <c r="W491" s="17"/>
      <c r="X491" s="17"/>
      <c r="Y491" s="17"/>
      <c r="Z491" s="17"/>
      <c r="AA491" s="17"/>
    </row>
    <row r="492" spans="1:27" s="12" customFormat="1" x14ac:dyDescent="0.25">
      <c r="A492" s="128"/>
      <c r="B492" s="19"/>
      <c r="C492" s="37"/>
      <c r="D492" s="37"/>
      <c r="E492" s="24"/>
      <c r="F492" s="352"/>
      <c r="G492" s="352"/>
      <c r="H492" s="352"/>
      <c r="I492" s="352"/>
      <c r="J492" s="24"/>
      <c r="K492" s="24"/>
      <c r="L492" s="49"/>
    </row>
    <row r="493" spans="1:27" s="12" customFormat="1" x14ac:dyDescent="0.25">
      <c r="A493" s="128"/>
      <c r="B493" s="32"/>
      <c r="C493" s="33"/>
      <c r="D493" s="33"/>
      <c r="E493" s="24"/>
      <c r="F493" s="352"/>
      <c r="G493" s="352"/>
      <c r="H493" s="352"/>
      <c r="I493" s="352"/>
      <c r="J493" s="24"/>
      <c r="K493" s="24"/>
      <c r="L493" s="49"/>
    </row>
    <row r="494" spans="1:27" s="12" customFormat="1" x14ac:dyDescent="0.25">
      <c r="A494" s="128"/>
      <c r="B494" s="19"/>
      <c r="C494" s="37"/>
      <c r="D494" s="37"/>
      <c r="E494" s="24"/>
      <c r="F494" s="352"/>
      <c r="G494" s="352"/>
      <c r="H494" s="352"/>
      <c r="I494" s="352"/>
      <c r="J494" s="24"/>
      <c r="K494" s="24"/>
      <c r="L494" s="49"/>
    </row>
    <row r="495" spans="1:27" s="12" customFormat="1" x14ac:dyDescent="0.25">
      <c r="A495" s="128"/>
      <c r="B495" s="19"/>
      <c r="C495" s="37"/>
      <c r="D495" s="37"/>
      <c r="E495" s="24"/>
      <c r="F495" s="352"/>
      <c r="G495" s="352"/>
      <c r="H495" s="352"/>
      <c r="I495" s="352"/>
      <c r="J495" s="24"/>
      <c r="K495" s="24"/>
      <c r="L495" s="49"/>
    </row>
    <row r="496" spans="1:27" s="12" customFormat="1" x14ac:dyDescent="0.25">
      <c r="A496" s="128"/>
      <c r="B496" s="19"/>
      <c r="C496" s="37"/>
      <c r="D496" s="37"/>
      <c r="E496" s="24"/>
      <c r="F496" s="352"/>
      <c r="G496" s="352"/>
      <c r="H496" s="352"/>
      <c r="I496" s="352"/>
      <c r="J496" s="24"/>
      <c r="K496" s="24"/>
      <c r="L496" s="49"/>
    </row>
    <row r="497" spans="1:27" s="12" customFormat="1" x14ac:dyDescent="0.25">
      <c r="A497" s="128"/>
      <c r="B497" s="19"/>
      <c r="C497" s="37"/>
      <c r="D497" s="37"/>
      <c r="E497" s="24"/>
      <c r="F497" s="352"/>
      <c r="G497" s="352"/>
      <c r="H497" s="352"/>
      <c r="I497" s="352"/>
      <c r="J497" s="24"/>
      <c r="K497" s="24"/>
      <c r="L497" s="49"/>
    </row>
    <row r="498" spans="1:27" s="12" customFormat="1" x14ac:dyDescent="0.25">
      <c r="A498" s="128"/>
      <c r="B498" s="19"/>
      <c r="C498" s="37"/>
      <c r="D498" s="37"/>
      <c r="E498" s="24"/>
      <c r="F498" s="352"/>
      <c r="G498" s="352"/>
      <c r="H498" s="352"/>
      <c r="I498" s="352"/>
      <c r="J498" s="24"/>
      <c r="K498" s="24"/>
      <c r="L498" s="49"/>
    </row>
    <row r="499" spans="1:27" s="12" customFormat="1" x14ac:dyDescent="0.25">
      <c r="A499" s="128"/>
      <c r="B499" s="19"/>
      <c r="C499" s="37"/>
      <c r="D499" s="37"/>
      <c r="E499" s="24"/>
      <c r="F499" s="352"/>
      <c r="G499" s="352"/>
      <c r="H499" s="352"/>
      <c r="I499" s="352"/>
      <c r="J499" s="24"/>
      <c r="K499" s="24"/>
      <c r="L499" s="49"/>
    </row>
    <row r="500" spans="1:27" x14ac:dyDescent="0.25">
      <c r="A500" s="127"/>
      <c r="B500" s="17"/>
      <c r="C500" s="17"/>
      <c r="D500" s="17"/>
      <c r="E500" s="17"/>
      <c r="F500" s="385"/>
      <c r="G500" s="385"/>
      <c r="H500" s="385"/>
      <c r="I500" s="385"/>
      <c r="J500" s="17"/>
      <c r="K500" s="17"/>
      <c r="L500" s="18"/>
      <c r="M500" s="17"/>
      <c r="N500" s="17"/>
      <c r="O500" s="17"/>
      <c r="P500" s="17"/>
      <c r="Q500" s="17"/>
      <c r="R500" s="17"/>
      <c r="S500" s="17"/>
      <c r="T500" s="17"/>
      <c r="U500" s="17"/>
      <c r="V500" s="17"/>
      <c r="W500" s="17"/>
      <c r="X500" s="17"/>
      <c r="Y500" s="17"/>
      <c r="Z500" s="17"/>
      <c r="AA500" s="17"/>
    </row>
    <row r="501" spans="1:27" x14ac:dyDescent="0.25">
      <c r="A501" s="127"/>
      <c r="B501" s="17"/>
      <c r="C501" s="17"/>
      <c r="D501" s="17"/>
      <c r="E501" s="17"/>
      <c r="F501" s="385"/>
      <c r="G501" s="385"/>
      <c r="H501" s="385"/>
      <c r="I501" s="385"/>
      <c r="J501" s="17"/>
      <c r="K501" s="17"/>
      <c r="L501" s="18"/>
      <c r="M501" s="17"/>
      <c r="N501" s="17"/>
      <c r="O501" s="17"/>
      <c r="P501" s="17"/>
      <c r="Q501" s="17"/>
      <c r="R501" s="17"/>
      <c r="S501" s="17"/>
      <c r="T501" s="17"/>
      <c r="U501" s="17"/>
      <c r="V501" s="17"/>
      <c r="W501" s="17"/>
      <c r="X501" s="17"/>
      <c r="Y501" s="17"/>
      <c r="Z501" s="17"/>
      <c r="AA501" s="17"/>
    </row>
    <row r="502" spans="1:27" x14ac:dyDescent="0.25">
      <c r="A502" s="127"/>
      <c r="B502" s="17"/>
      <c r="C502" s="17"/>
      <c r="D502" s="17"/>
      <c r="E502" s="17"/>
      <c r="F502" s="385"/>
      <c r="G502" s="385"/>
      <c r="H502" s="385"/>
      <c r="I502" s="385"/>
      <c r="J502" s="17"/>
      <c r="K502" s="17"/>
      <c r="L502" s="18"/>
      <c r="M502" s="17"/>
      <c r="N502" s="17"/>
      <c r="O502" s="17"/>
      <c r="P502" s="17"/>
      <c r="Q502" s="17"/>
      <c r="R502" s="17"/>
      <c r="S502" s="17"/>
      <c r="T502" s="17"/>
      <c r="U502" s="17"/>
      <c r="V502" s="17"/>
      <c r="W502" s="17"/>
      <c r="X502" s="17"/>
      <c r="Y502" s="17"/>
      <c r="Z502" s="17"/>
      <c r="AA502" s="17"/>
    </row>
    <row r="503" spans="1:27" x14ac:dyDescent="0.25">
      <c r="A503" s="127"/>
      <c r="B503" s="17"/>
      <c r="C503" s="17"/>
      <c r="D503" s="17"/>
      <c r="E503" s="17"/>
      <c r="F503" s="385"/>
      <c r="G503" s="385"/>
      <c r="H503" s="385"/>
      <c r="I503" s="385"/>
      <c r="J503" s="17"/>
      <c r="K503" s="17"/>
      <c r="L503" s="18"/>
      <c r="M503" s="17"/>
      <c r="N503" s="17"/>
      <c r="O503" s="17"/>
      <c r="P503" s="17"/>
      <c r="Q503" s="17"/>
      <c r="R503" s="17"/>
      <c r="S503" s="17"/>
      <c r="T503" s="17"/>
      <c r="U503" s="17"/>
      <c r="V503" s="17"/>
      <c r="W503" s="17"/>
      <c r="X503" s="17"/>
      <c r="Y503" s="17"/>
      <c r="Z503" s="17"/>
      <c r="AA503" s="17"/>
    </row>
    <row r="504" spans="1:27" x14ac:dyDescent="0.25">
      <c r="A504" s="127"/>
      <c r="B504" s="17"/>
      <c r="C504" s="17"/>
      <c r="D504" s="17"/>
      <c r="E504" s="17"/>
      <c r="F504" s="385"/>
      <c r="G504" s="385"/>
      <c r="H504" s="385"/>
      <c r="I504" s="385"/>
      <c r="J504" s="17"/>
      <c r="K504" s="17"/>
      <c r="L504" s="18"/>
      <c r="M504" s="17"/>
      <c r="N504" s="17"/>
      <c r="O504" s="17"/>
      <c r="P504" s="17"/>
      <c r="Q504" s="17"/>
      <c r="R504" s="17"/>
      <c r="S504" s="17"/>
      <c r="T504" s="17"/>
      <c r="U504" s="17"/>
      <c r="V504" s="17"/>
      <c r="W504" s="17"/>
      <c r="X504" s="17"/>
      <c r="Y504" s="17"/>
      <c r="Z504" s="17"/>
      <c r="AA504" s="17"/>
    </row>
    <row r="505" spans="1:27" x14ac:dyDescent="0.25">
      <c r="A505" s="127"/>
      <c r="B505" s="17"/>
      <c r="C505" s="17"/>
      <c r="D505" s="17"/>
      <c r="E505" s="17"/>
      <c r="F505" s="385"/>
      <c r="G505" s="385"/>
      <c r="H505" s="385"/>
      <c r="I505" s="385"/>
      <c r="J505" s="17"/>
      <c r="K505" s="17"/>
      <c r="L505" s="18"/>
      <c r="M505" s="17"/>
      <c r="N505" s="17"/>
      <c r="O505" s="17"/>
      <c r="P505" s="17"/>
      <c r="Q505" s="17"/>
      <c r="R505" s="17"/>
      <c r="S505" s="17"/>
      <c r="T505" s="17"/>
      <c r="U505" s="17"/>
      <c r="V505" s="17"/>
      <c r="W505" s="17"/>
      <c r="X505" s="17"/>
      <c r="Y505" s="17"/>
      <c r="Z505" s="17"/>
      <c r="AA505" s="17"/>
    </row>
    <row r="506" spans="1:27" x14ac:dyDescent="0.25">
      <c r="A506" s="127"/>
      <c r="B506" s="17"/>
      <c r="C506" s="17"/>
      <c r="D506" s="17"/>
      <c r="E506" s="17"/>
      <c r="F506" s="385"/>
      <c r="G506" s="385"/>
      <c r="H506" s="385"/>
      <c r="I506" s="385"/>
      <c r="J506" s="17"/>
      <c r="K506" s="17"/>
      <c r="L506" s="18"/>
      <c r="M506" s="17"/>
      <c r="N506" s="17"/>
      <c r="O506" s="17"/>
      <c r="P506" s="17"/>
      <c r="Q506" s="17"/>
      <c r="R506" s="17"/>
      <c r="S506" s="17"/>
      <c r="T506" s="17"/>
      <c r="U506" s="17"/>
      <c r="V506" s="17"/>
      <c r="W506" s="17"/>
      <c r="X506" s="17"/>
      <c r="Y506" s="17"/>
      <c r="Z506" s="17"/>
      <c r="AA506" s="17"/>
    </row>
    <row r="507" spans="1:27" x14ac:dyDescent="0.25">
      <c r="A507" s="127"/>
      <c r="B507" s="17"/>
      <c r="C507" s="17"/>
      <c r="D507" s="17"/>
      <c r="E507" s="17"/>
      <c r="F507" s="385"/>
      <c r="G507" s="385"/>
      <c r="H507" s="385"/>
      <c r="I507" s="385"/>
      <c r="J507" s="17"/>
      <c r="K507" s="17"/>
      <c r="L507" s="18"/>
      <c r="M507" s="17"/>
      <c r="N507" s="17"/>
      <c r="O507" s="17"/>
      <c r="P507" s="17"/>
      <c r="Q507" s="17"/>
      <c r="R507" s="17"/>
      <c r="S507" s="17"/>
      <c r="T507" s="17"/>
      <c r="U507" s="17"/>
      <c r="V507" s="17"/>
      <c r="W507" s="17"/>
      <c r="X507" s="17"/>
      <c r="Y507" s="17"/>
      <c r="Z507" s="17"/>
      <c r="AA507" s="17"/>
    </row>
    <row r="508" spans="1:27" x14ac:dyDescent="0.25">
      <c r="A508" s="127"/>
      <c r="B508" s="17"/>
      <c r="C508" s="17"/>
      <c r="D508" s="17"/>
      <c r="E508" s="17"/>
      <c r="F508" s="385"/>
      <c r="G508" s="385"/>
      <c r="H508" s="385"/>
      <c r="I508" s="385"/>
      <c r="J508" s="17"/>
      <c r="K508" s="17"/>
      <c r="L508" s="18"/>
      <c r="M508" s="17"/>
      <c r="N508" s="17"/>
      <c r="O508" s="17"/>
      <c r="P508" s="17"/>
      <c r="Q508" s="17"/>
      <c r="R508" s="17"/>
      <c r="S508" s="17"/>
      <c r="T508" s="17"/>
      <c r="U508" s="17"/>
      <c r="V508" s="17"/>
      <c r="W508" s="17"/>
      <c r="X508" s="17"/>
      <c r="Y508" s="17"/>
      <c r="Z508" s="17"/>
      <c r="AA508" s="17"/>
    </row>
    <row r="509" spans="1:27" x14ac:dyDescent="0.25">
      <c r="A509" s="127"/>
      <c r="B509" s="17"/>
      <c r="C509" s="17"/>
      <c r="D509" s="17"/>
      <c r="E509" s="17"/>
      <c r="F509" s="385"/>
      <c r="G509" s="385"/>
      <c r="H509" s="385"/>
      <c r="I509" s="385"/>
      <c r="J509" s="17"/>
      <c r="K509" s="17"/>
      <c r="L509" s="18"/>
      <c r="M509" s="17"/>
      <c r="N509" s="17"/>
      <c r="O509" s="17"/>
      <c r="P509" s="17"/>
      <c r="Q509" s="17"/>
      <c r="R509" s="17"/>
      <c r="S509" s="17"/>
      <c r="T509" s="17"/>
      <c r="U509" s="17"/>
      <c r="V509" s="17"/>
      <c r="W509" s="17"/>
      <c r="X509" s="17"/>
      <c r="Y509" s="17"/>
      <c r="Z509" s="17"/>
      <c r="AA509" s="17"/>
    </row>
    <row r="510" spans="1:27" x14ac:dyDescent="0.25">
      <c r="A510" s="127"/>
      <c r="B510" s="17"/>
      <c r="C510" s="17"/>
      <c r="D510" s="17"/>
      <c r="E510" s="17"/>
      <c r="F510" s="385"/>
      <c r="G510" s="385"/>
      <c r="H510" s="385"/>
      <c r="I510" s="385"/>
      <c r="J510" s="17"/>
      <c r="K510" s="17"/>
      <c r="L510" s="18"/>
      <c r="M510" s="17"/>
      <c r="N510" s="17"/>
      <c r="O510" s="17"/>
      <c r="P510" s="17"/>
      <c r="Q510" s="17"/>
      <c r="R510" s="17"/>
      <c r="S510" s="17"/>
      <c r="T510" s="17"/>
      <c r="U510" s="17"/>
      <c r="V510" s="17"/>
      <c r="W510" s="17"/>
      <c r="X510" s="17"/>
      <c r="Y510" s="17"/>
      <c r="Z510" s="17"/>
      <c r="AA510" s="17"/>
    </row>
    <row r="511" spans="1:27" x14ac:dyDescent="0.25">
      <c r="A511" s="127"/>
      <c r="B511" s="17"/>
      <c r="C511" s="17"/>
      <c r="D511" s="17"/>
      <c r="E511" s="17"/>
      <c r="F511" s="385"/>
      <c r="G511" s="385"/>
      <c r="H511" s="385"/>
      <c r="I511" s="385"/>
      <c r="J511" s="17"/>
      <c r="K511" s="17"/>
      <c r="L511" s="18"/>
      <c r="M511" s="17"/>
      <c r="N511" s="17"/>
      <c r="O511" s="17"/>
      <c r="P511" s="17"/>
      <c r="Q511" s="17"/>
      <c r="R511" s="17"/>
      <c r="S511" s="17"/>
      <c r="T511" s="17"/>
      <c r="U511" s="17"/>
      <c r="V511" s="17"/>
      <c r="W511" s="17"/>
      <c r="X511" s="17"/>
      <c r="Y511" s="17"/>
      <c r="Z511" s="17"/>
      <c r="AA511" s="17"/>
    </row>
    <row r="512" spans="1:27" x14ac:dyDescent="0.25">
      <c r="A512" s="127"/>
      <c r="B512" s="17"/>
      <c r="C512" s="17"/>
      <c r="D512" s="17"/>
      <c r="E512" s="17"/>
      <c r="F512" s="385"/>
      <c r="G512" s="385"/>
      <c r="H512" s="385"/>
      <c r="I512" s="385"/>
      <c r="J512" s="17"/>
      <c r="K512" s="17"/>
      <c r="L512" s="18"/>
      <c r="M512" s="17"/>
      <c r="N512" s="17"/>
      <c r="O512" s="17"/>
      <c r="P512" s="17"/>
      <c r="Q512" s="17"/>
      <c r="R512" s="17"/>
      <c r="S512" s="17"/>
      <c r="T512" s="17"/>
      <c r="U512" s="17"/>
      <c r="V512" s="17"/>
      <c r="W512" s="17"/>
      <c r="X512" s="17"/>
      <c r="Y512" s="17"/>
      <c r="Z512" s="17"/>
      <c r="AA512" s="17"/>
    </row>
    <row r="513" spans="1:27" x14ac:dyDescent="0.25">
      <c r="A513" s="127"/>
      <c r="B513" s="17"/>
      <c r="C513" s="17"/>
      <c r="D513" s="17"/>
      <c r="E513" s="17"/>
      <c r="F513" s="385"/>
      <c r="G513" s="385"/>
      <c r="H513" s="385"/>
      <c r="I513" s="385"/>
      <c r="J513" s="17"/>
      <c r="K513" s="17"/>
      <c r="L513" s="18"/>
      <c r="M513" s="17"/>
      <c r="N513" s="17"/>
      <c r="O513" s="17"/>
      <c r="P513" s="17"/>
      <c r="Q513" s="17"/>
      <c r="R513" s="17"/>
      <c r="S513" s="17"/>
      <c r="T513" s="17"/>
      <c r="U513" s="17"/>
      <c r="V513" s="17"/>
      <c r="W513" s="17"/>
      <c r="X513" s="17"/>
      <c r="Y513" s="17"/>
      <c r="Z513" s="17"/>
      <c r="AA513" s="17"/>
    </row>
    <row r="514" spans="1:27" x14ac:dyDescent="0.25">
      <c r="A514" s="127"/>
      <c r="B514" s="17"/>
      <c r="C514" s="17"/>
      <c r="D514" s="17"/>
      <c r="E514" s="17"/>
      <c r="F514" s="385"/>
      <c r="G514" s="385"/>
      <c r="H514" s="385"/>
      <c r="I514" s="385"/>
      <c r="J514" s="17"/>
      <c r="K514" s="17"/>
      <c r="L514" s="18"/>
      <c r="M514" s="17"/>
      <c r="N514" s="17"/>
      <c r="O514" s="17"/>
      <c r="P514" s="17"/>
      <c r="Q514" s="17"/>
      <c r="R514" s="17"/>
      <c r="S514" s="17"/>
      <c r="T514" s="17"/>
      <c r="U514" s="17"/>
      <c r="V514" s="17"/>
      <c r="W514" s="17"/>
      <c r="X514" s="17"/>
      <c r="Y514" s="17"/>
      <c r="Z514" s="17"/>
      <c r="AA514" s="17"/>
    </row>
    <row r="515" spans="1:27" x14ac:dyDescent="0.25">
      <c r="A515" s="127"/>
      <c r="B515" s="17"/>
      <c r="C515" s="17"/>
      <c r="D515" s="17"/>
      <c r="E515" s="17"/>
      <c r="F515" s="385"/>
      <c r="G515" s="385"/>
      <c r="H515" s="385"/>
      <c r="I515" s="385"/>
      <c r="J515" s="17"/>
      <c r="K515" s="17"/>
      <c r="L515" s="18"/>
      <c r="M515" s="17"/>
      <c r="N515" s="17"/>
      <c r="O515" s="17"/>
      <c r="P515" s="17"/>
      <c r="Q515" s="17"/>
      <c r="R515" s="17"/>
      <c r="S515" s="17"/>
      <c r="T515" s="17"/>
      <c r="U515" s="17"/>
      <c r="V515" s="17"/>
      <c r="W515" s="17"/>
      <c r="X515" s="17"/>
      <c r="Y515" s="17"/>
      <c r="Z515" s="17"/>
      <c r="AA515" s="17"/>
    </row>
    <row r="516" spans="1:27" x14ac:dyDescent="0.25">
      <c r="A516" s="127"/>
      <c r="B516" s="17"/>
      <c r="C516" s="17"/>
      <c r="D516" s="17"/>
      <c r="E516" s="17"/>
      <c r="F516" s="385"/>
      <c r="G516" s="385"/>
      <c r="H516" s="385"/>
      <c r="I516" s="385"/>
      <c r="J516" s="17"/>
      <c r="K516" s="17"/>
      <c r="L516" s="18"/>
      <c r="M516" s="17"/>
      <c r="N516" s="17"/>
      <c r="O516" s="17"/>
      <c r="P516" s="17"/>
      <c r="Q516" s="17"/>
      <c r="R516" s="17"/>
      <c r="S516" s="17"/>
      <c r="T516" s="17"/>
      <c r="U516" s="17"/>
      <c r="V516" s="17"/>
      <c r="W516" s="17"/>
      <c r="X516" s="17"/>
      <c r="Y516" s="17"/>
      <c r="Z516" s="17"/>
      <c r="AA516" s="17"/>
    </row>
    <row r="517" spans="1:27" x14ac:dyDescent="0.25">
      <c r="A517" s="127"/>
      <c r="B517" s="17"/>
      <c r="C517" s="17"/>
      <c r="D517" s="17"/>
      <c r="E517" s="17"/>
      <c r="F517" s="385"/>
      <c r="G517" s="385"/>
      <c r="H517" s="385"/>
      <c r="I517" s="385"/>
      <c r="J517" s="17"/>
      <c r="K517" s="17"/>
      <c r="L517" s="18"/>
      <c r="M517" s="17"/>
      <c r="N517" s="17"/>
      <c r="O517" s="17"/>
      <c r="P517" s="17"/>
      <c r="Q517" s="17"/>
      <c r="R517" s="17"/>
      <c r="S517" s="17"/>
      <c r="T517" s="17"/>
      <c r="U517" s="17"/>
      <c r="V517" s="17"/>
      <c r="W517" s="17"/>
      <c r="X517" s="17"/>
      <c r="Y517" s="17"/>
      <c r="Z517" s="17"/>
      <c r="AA517" s="17"/>
    </row>
    <row r="518" spans="1:27" x14ac:dyDescent="0.25">
      <c r="A518" s="127"/>
      <c r="B518" s="17"/>
      <c r="C518" s="17"/>
      <c r="D518" s="17"/>
      <c r="E518" s="17"/>
      <c r="F518" s="385"/>
      <c r="G518" s="385"/>
      <c r="H518" s="385"/>
      <c r="I518" s="385"/>
      <c r="J518" s="17"/>
      <c r="K518" s="17"/>
      <c r="L518" s="18"/>
      <c r="M518" s="17"/>
      <c r="N518" s="17"/>
      <c r="O518" s="17"/>
      <c r="P518" s="17"/>
      <c r="Q518" s="17"/>
      <c r="R518" s="17"/>
      <c r="S518" s="17"/>
      <c r="T518" s="17"/>
      <c r="U518" s="17"/>
      <c r="V518" s="17"/>
      <c r="W518" s="17"/>
      <c r="X518" s="17"/>
      <c r="Y518" s="17"/>
      <c r="Z518" s="17"/>
      <c r="AA518" s="17"/>
    </row>
    <row r="519" spans="1:27" x14ac:dyDescent="0.25">
      <c r="A519" s="127"/>
      <c r="B519" s="17"/>
      <c r="C519" s="17"/>
      <c r="D519" s="17"/>
      <c r="E519" s="17"/>
      <c r="F519" s="385"/>
      <c r="G519" s="385"/>
      <c r="H519" s="385"/>
      <c r="I519" s="385"/>
      <c r="J519" s="17"/>
      <c r="K519" s="17"/>
      <c r="L519" s="18"/>
      <c r="M519" s="17"/>
      <c r="N519" s="17"/>
      <c r="O519" s="17"/>
      <c r="P519" s="17"/>
      <c r="Q519" s="17"/>
      <c r="R519" s="17"/>
      <c r="S519" s="17"/>
      <c r="T519" s="17"/>
      <c r="U519" s="17"/>
      <c r="V519" s="17"/>
      <c r="W519" s="17"/>
      <c r="X519" s="17"/>
      <c r="Y519" s="17"/>
      <c r="Z519" s="17"/>
      <c r="AA519" s="17"/>
    </row>
    <row r="520" spans="1:27" x14ac:dyDescent="0.25">
      <c r="A520" s="127"/>
      <c r="B520" s="17"/>
      <c r="C520" s="17"/>
      <c r="D520" s="17"/>
      <c r="E520" s="17"/>
      <c r="F520" s="385"/>
      <c r="G520" s="385"/>
      <c r="H520" s="385"/>
      <c r="I520" s="385"/>
      <c r="J520" s="17"/>
      <c r="K520" s="17"/>
      <c r="L520" s="18"/>
      <c r="M520" s="17"/>
      <c r="N520" s="17"/>
      <c r="O520" s="17"/>
      <c r="P520" s="17"/>
      <c r="Q520" s="17"/>
      <c r="R520" s="17"/>
      <c r="S520" s="17"/>
      <c r="T520" s="17"/>
      <c r="U520" s="17"/>
      <c r="V520" s="17"/>
      <c r="W520" s="17"/>
      <c r="X520" s="17"/>
      <c r="Y520" s="17"/>
      <c r="Z520" s="17"/>
      <c r="AA520" s="17"/>
    </row>
    <row r="521" spans="1:27" x14ac:dyDescent="0.25">
      <c r="A521" s="127"/>
      <c r="B521" s="17"/>
      <c r="C521" s="17"/>
      <c r="D521" s="17"/>
      <c r="E521" s="17"/>
      <c r="F521" s="385"/>
      <c r="G521" s="385"/>
      <c r="H521" s="385"/>
      <c r="I521" s="385"/>
      <c r="J521" s="17"/>
      <c r="K521" s="17"/>
      <c r="L521" s="18"/>
      <c r="M521" s="17"/>
      <c r="N521" s="17"/>
      <c r="O521" s="17"/>
      <c r="P521" s="17"/>
      <c r="Q521" s="17"/>
      <c r="R521" s="17"/>
      <c r="S521" s="17"/>
      <c r="T521" s="17"/>
      <c r="U521" s="17"/>
      <c r="V521" s="17"/>
      <c r="W521" s="17"/>
      <c r="X521" s="17"/>
      <c r="Y521" s="17"/>
      <c r="Z521" s="17"/>
      <c r="AA521" s="17"/>
    </row>
    <row r="522" spans="1:27" x14ac:dyDescent="0.25">
      <c r="A522" s="127"/>
      <c r="B522" s="17"/>
      <c r="C522" s="17"/>
      <c r="D522" s="17"/>
      <c r="E522" s="17"/>
      <c r="F522" s="385"/>
      <c r="G522" s="385"/>
      <c r="H522" s="385"/>
      <c r="I522" s="385"/>
      <c r="J522" s="17"/>
      <c r="K522" s="17"/>
      <c r="L522" s="18"/>
      <c r="M522" s="17"/>
      <c r="N522" s="17"/>
      <c r="O522" s="17"/>
      <c r="P522" s="17"/>
      <c r="Q522" s="17"/>
      <c r="R522" s="17"/>
      <c r="S522" s="17"/>
      <c r="T522" s="17"/>
      <c r="U522" s="17"/>
      <c r="V522" s="17"/>
      <c r="W522" s="17"/>
      <c r="X522" s="17"/>
      <c r="Y522" s="17"/>
      <c r="Z522" s="17"/>
      <c r="AA522" s="17"/>
    </row>
    <row r="523" spans="1:27" x14ac:dyDescent="0.25">
      <c r="A523" s="127"/>
      <c r="B523" s="17"/>
      <c r="C523" s="17"/>
      <c r="D523" s="17"/>
      <c r="E523" s="17"/>
      <c r="F523" s="385"/>
      <c r="G523" s="385"/>
      <c r="H523" s="385"/>
      <c r="I523" s="385"/>
      <c r="J523" s="17"/>
      <c r="K523" s="17"/>
      <c r="L523" s="18"/>
      <c r="M523" s="17"/>
      <c r="N523" s="17"/>
      <c r="O523" s="17"/>
      <c r="P523" s="17"/>
      <c r="Q523" s="17"/>
      <c r="R523" s="17"/>
      <c r="S523" s="17"/>
      <c r="T523" s="17"/>
      <c r="U523" s="17"/>
      <c r="V523" s="17"/>
      <c r="W523" s="17"/>
      <c r="X523" s="17"/>
      <c r="Y523" s="17"/>
      <c r="Z523" s="17"/>
      <c r="AA523" s="17"/>
    </row>
    <row r="524" spans="1:27" x14ac:dyDescent="0.25">
      <c r="A524" s="127"/>
      <c r="B524" s="17"/>
      <c r="C524" s="17"/>
      <c r="D524" s="17"/>
      <c r="E524" s="17"/>
      <c r="F524" s="385"/>
      <c r="G524" s="385"/>
      <c r="H524" s="385"/>
      <c r="I524" s="385"/>
      <c r="J524" s="17"/>
      <c r="K524" s="17"/>
      <c r="L524" s="18"/>
      <c r="M524" s="17"/>
      <c r="N524" s="17"/>
      <c r="O524" s="17"/>
      <c r="P524" s="17"/>
      <c r="Q524" s="17"/>
      <c r="R524" s="17"/>
      <c r="S524" s="17"/>
      <c r="T524" s="17"/>
      <c r="U524" s="17"/>
      <c r="V524" s="17"/>
      <c r="W524" s="17"/>
      <c r="X524" s="17"/>
      <c r="Y524" s="17"/>
      <c r="Z524" s="17"/>
      <c r="AA524" s="17"/>
    </row>
    <row r="525" spans="1:27" x14ac:dyDescent="0.25">
      <c r="A525" s="127"/>
      <c r="B525" s="17"/>
      <c r="C525" s="17"/>
      <c r="D525" s="17"/>
      <c r="E525" s="17"/>
      <c r="F525" s="385"/>
      <c r="G525" s="385"/>
      <c r="H525" s="385"/>
      <c r="I525" s="385"/>
      <c r="J525" s="17"/>
      <c r="K525" s="17"/>
      <c r="L525" s="18"/>
      <c r="M525" s="17"/>
      <c r="N525" s="17"/>
      <c r="O525" s="17"/>
      <c r="P525" s="17"/>
      <c r="Q525" s="17"/>
      <c r="R525" s="17"/>
      <c r="S525" s="17"/>
      <c r="T525" s="17"/>
      <c r="U525" s="17"/>
      <c r="V525" s="17"/>
      <c r="W525" s="17"/>
      <c r="X525" s="17"/>
      <c r="Y525" s="17"/>
      <c r="Z525" s="17"/>
      <c r="AA525" s="17"/>
    </row>
    <row r="526" spans="1:27" x14ac:dyDescent="0.25">
      <c r="A526" s="127"/>
      <c r="B526" s="17"/>
      <c r="C526" s="17"/>
      <c r="D526" s="17"/>
      <c r="E526" s="17"/>
      <c r="F526" s="385"/>
      <c r="G526" s="385"/>
      <c r="H526" s="385"/>
      <c r="I526" s="385"/>
      <c r="J526" s="17"/>
      <c r="K526" s="17"/>
      <c r="L526" s="18"/>
      <c r="M526" s="17"/>
      <c r="N526" s="17"/>
      <c r="O526" s="17"/>
      <c r="P526" s="17"/>
      <c r="Q526" s="17"/>
      <c r="R526" s="17"/>
      <c r="S526" s="17"/>
      <c r="T526" s="17"/>
      <c r="U526" s="17"/>
      <c r="V526" s="17"/>
      <c r="W526" s="17"/>
      <c r="X526" s="17"/>
      <c r="Y526" s="17"/>
      <c r="Z526" s="17"/>
      <c r="AA526" s="17"/>
    </row>
    <row r="527" spans="1:27" x14ac:dyDescent="0.25">
      <c r="A527" s="127"/>
      <c r="B527" s="17"/>
      <c r="C527" s="17"/>
      <c r="D527" s="17"/>
      <c r="E527" s="17"/>
      <c r="F527" s="385"/>
      <c r="G527" s="385"/>
      <c r="H527" s="385"/>
      <c r="I527" s="385"/>
      <c r="J527" s="17"/>
      <c r="K527" s="17"/>
      <c r="L527" s="18"/>
      <c r="M527" s="17"/>
      <c r="N527" s="17"/>
      <c r="O527" s="17"/>
      <c r="P527" s="17"/>
      <c r="Q527" s="17"/>
      <c r="R527" s="17"/>
      <c r="S527" s="17"/>
      <c r="T527" s="17"/>
      <c r="U527" s="17"/>
      <c r="V527" s="17"/>
      <c r="W527" s="17"/>
      <c r="X527" s="17"/>
      <c r="Y527" s="17"/>
      <c r="Z527" s="17"/>
      <c r="AA527" s="17"/>
    </row>
    <row r="528" spans="1:27" x14ac:dyDescent="0.25">
      <c r="A528" s="127"/>
      <c r="B528" s="17"/>
      <c r="C528" s="17"/>
      <c r="D528" s="17"/>
      <c r="E528" s="17"/>
      <c r="F528" s="385"/>
      <c r="G528" s="385"/>
      <c r="H528" s="385"/>
      <c r="I528" s="385"/>
      <c r="J528" s="17"/>
      <c r="K528" s="17"/>
      <c r="L528" s="18"/>
      <c r="M528" s="17"/>
      <c r="N528" s="17"/>
      <c r="O528" s="17"/>
      <c r="P528" s="17"/>
      <c r="Q528" s="17"/>
      <c r="R528" s="17"/>
      <c r="S528" s="17"/>
      <c r="T528" s="17"/>
      <c r="U528" s="17"/>
      <c r="V528" s="17"/>
      <c r="W528" s="17"/>
      <c r="X528" s="17"/>
      <c r="Y528" s="17"/>
      <c r="Z528" s="17"/>
      <c r="AA528" s="17"/>
    </row>
    <row r="529" spans="1:27" x14ac:dyDescent="0.25">
      <c r="A529" s="127"/>
      <c r="B529" s="17"/>
      <c r="C529" s="17"/>
      <c r="D529" s="17"/>
      <c r="E529" s="17"/>
      <c r="F529" s="385"/>
      <c r="G529" s="385"/>
      <c r="H529" s="385"/>
      <c r="I529" s="385"/>
      <c r="J529" s="17"/>
      <c r="K529" s="17"/>
      <c r="L529" s="18"/>
      <c r="M529" s="17"/>
      <c r="N529" s="17"/>
      <c r="O529" s="17"/>
      <c r="P529" s="17"/>
      <c r="Q529" s="17"/>
      <c r="R529" s="17"/>
      <c r="S529" s="17"/>
      <c r="T529" s="17"/>
      <c r="U529" s="17"/>
      <c r="V529" s="17"/>
      <c r="W529" s="17"/>
      <c r="X529" s="17"/>
      <c r="Y529" s="17"/>
      <c r="Z529" s="17"/>
      <c r="AA529" s="17"/>
    </row>
    <row r="530" spans="1:27" x14ac:dyDescent="0.25">
      <c r="A530" s="127"/>
      <c r="B530" s="17"/>
      <c r="C530" s="17"/>
      <c r="D530" s="17"/>
      <c r="E530" s="17"/>
      <c r="F530" s="385"/>
      <c r="G530" s="385"/>
      <c r="H530" s="385"/>
      <c r="I530" s="385"/>
      <c r="J530" s="17"/>
      <c r="K530" s="17"/>
      <c r="L530" s="18"/>
      <c r="M530" s="17"/>
      <c r="N530" s="17"/>
      <c r="O530" s="17"/>
      <c r="P530" s="17"/>
      <c r="Q530" s="17"/>
      <c r="R530" s="17"/>
      <c r="S530" s="17"/>
      <c r="T530" s="17"/>
      <c r="U530" s="17"/>
      <c r="V530" s="17"/>
      <c r="W530" s="17"/>
      <c r="X530" s="17"/>
      <c r="Y530" s="17"/>
      <c r="Z530" s="17"/>
      <c r="AA530" s="17"/>
    </row>
    <row r="531" spans="1:27" x14ac:dyDescent="0.25">
      <c r="A531" s="127"/>
      <c r="B531" s="17"/>
      <c r="C531" s="17"/>
      <c r="D531" s="17"/>
      <c r="E531" s="17"/>
      <c r="F531" s="385"/>
      <c r="G531" s="385"/>
      <c r="H531" s="385"/>
      <c r="I531" s="385"/>
      <c r="J531" s="17"/>
      <c r="K531" s="17"/>
      <c r="L531" s="18"/>
      <c r="M531" s="17"/>
      <c r="N531" s="17"/>
      <c r="O531" s="17"/>
      <c r="P531" s="17"/>
      <c r="Q531" s="17"/>
      <c r="R531" s="17"/>
      <c r="S531" s="17"/>
      <c r="T531" s="17"/>
      <c r="U531" s="17"/>
      <c r="V531" s="17"/>
      <c r="W531" s="17"/>
      <c r="X531" s="17"/>
      <c r="Y531" s="17"/>
      <c r="Z531" s="17"/>
      <c r="AA531" s="17"/>
    </row>
    <row r="532" spans="1:27" x14ac:dyDescent="0.25">
      <c r="A532" s="127"/>
      <c r="B532" s="17"/>
      <c r="C532" s="17"/>
      <c r="D532" s="17"/>
      <c r="E532" s="17"/>
      <c r="F532" s="385"/>
      <c r="G532" s="385"/>
      <c r="H532" s="385"/>
      <c r="I532" s="385"/>
      <c r="J532" s="17"/>
      <c r="K532" s="17"/>
      <c r="L532" s="18"/>
      <c r="M532" s="17"/>
      <c r="N532" s="17"/>
      <c r="O532" s="17"/>
      <c r="P532" s="17"/>
      <c r="Q532" s="17"/>
      <c r="R532" s="17"/>
      <c r="S532" s="17"/>
      <c r="T532" s="17"/>
      <c r="U532" s="17"/>
      <c r="V532" s="17"/>
      <c r="W532" s="17"/>
      <c r="X532" s="17"/>
      <c r="Y532" s="17"/>
      <c r="Z532" s="17"/>
      <c r="AA532" s="17"/>
    </row>
    <row r="533" spans="1:27" x14ac:dyDescent="0.25">
      <c r="A533" s="127"/>
      <c r="B533" s="17"/>
      <c r="C533" s="17"/>
      <c r="D533" s="17"/>
      <c r="E533" s="17"/>
      <c r="F533" s="385"/>
      <c r="G533" s="385"/>
      <c r="H533" s="385"/>
      <c r="I533" s="385"/>
      <c r="J533" s="17"/>
      <c r="K533" s="17"/>
      <c r="L533" s="18"/>
      <c r="M533" s="17"/>
      <c r="N533" s="17"/>
      <c r="O533" s="17"/>
      <c r="P533" s="17"/>
      <c r="Q533" s="17"/>
      <c r="R533" s="17"/>
      <c r="S533" s="17"/>
      <c r="T533" s="17"/>
      <c r="U533" s="17"/>
      <c r="V533" s="17"/>
      <c r="W533" s="17"/>
      <c r="X533" s="17"/>
      <c r="Y533" s="17"/>
      <c r="Z533" s="17"/>
      <c r="AA533" s="17"/>
    </row>
    <row r="534" spans="1:27" x14ac:dyDescent="0.25">
      <c r="A534" s="127"/>
      <c r="B534" s="17"/>
      <c r="C534" s="17"/>
      <c r="D534" s="17"/>
      <c r="E534" s="17"/>
      <c r="F534" s="385"/>
      <c r="G534" s="385"/>
      <c r="H534" s="385"/>
      <c r="I534" s="385"/>
      <c r="J534" s="17"/>
      <c r="K534" s="17"/>
      <c r="L534" s="18"/>
      <c r="M534" s="17"/>
      <c r="N534" s="17"/>
      <c r="O534" s="17"/>
      <c r="P534" s="17"/>
      <c r="Q534" s="17"/>
      <c r="R534" s="17"/>
      <c r="S534" s="17"/>
      <c r="T534" s="17"/>
      <c r="U534" s="17"/>
      <c r="V534" s="17"/>
      <c r="W534" s="17"/>
      <c r="X534" s="17"/>
      <c r="Y534" s="17"/>
      <c r="Z534" s="17"/>
      <c r="AA534" s="17"/>
    </row>
    <row r="535" spans="1:27" x14ac:dyDescent="0.25">
      <c r="A535" s="127"/>
      <c r="B535" s="17"/>
      <c r="C535" s="17"/>
      <c r="D535" s="17"/>
      <c r="E535" s="17"/>
      <c r="F535" s="385"/>
      <c r="G535" s="385"/>
      <c r="H535" s="385"/>
      <c r="I535" s="385"/>
      <c r="J535" s="17"/>
      <c r="K535" s="17"/>
      <c r="L535" s="18"/>
      <c r="M535" s="17"/>
      <c r="N535" s="17"/>
      <c r="O535" s="17"/>
      <c r="P535" s="17"/>
      <c r="Q535" s="17"/>
      <c r="R535" s="17"/>
      <c r="S535" s="17"/>
      <c r="T535" s="17"/>
      <c r="U535" s="17"/>
      <c r="V535" s="17"/>
      <c r="W535" s="17"/>
      <c r="X535" s="17"/>
      <c r="Y535" s="17"/>
      <c r="Z535" s="17"/>
      <c r="AA535" s="17"/>
    </row>
    <row r="536" spans="1:27" x14ac:dyDescent="0.25">
      <c r="A536" s="127"/>
      <c r="B536" s="17"/>
      <c r="C536" s="17"/>
      <c r="D536" s="17"/>
      <c r="E536" s="17"/>
      <c r="F536" s="385"/>
      <c r="G536" s="385"/>
      <c r="H536" s="385"/>
      <c r="I536" s="385"/>
      <c r="J536" s="17"/>
      <c r="K536" s="17"/>
      <c r="L536" s="18"/>
      <c r="M536" s="17"/>
      <c r="N536" s="17"/>
      <c r="O536" s="17"/>
      <c r="P536" s="17"/>
      <c r="Q536" s="17"/>
      <c r="R536" s="17"/>
      <c r="S536" s="17"/>
      <c r="T536" s="17"/>
      <c r="U536" s="17"/>
      <c r="V536" s="17"/>
      <c r="W536" s="17"/>
      <c r="X536" s="17"/>
      <c r="Y536" s="17"/>
      <c r="Z536" s="17"/>
      <c r="AA536" s="17"/>
    </row>
    <row r="537" spans="1:27" x14ac:dyDescent="0.25">
      <c r="A537" s="127"/>
      <c r="B537" s="17"/>
      <c r="C537" s="17"/>
      <c r="D537" s="17"/>
      <c r="E537" s="17"/>
      <c r="F537" s="385"/>
      <c r="G537" s="385"/>
      <c r="H537" s="385"/>
      <c r="I537" s="385"/>
      <c r="J537" s="17"/>
      <c r="K537" s="17"/>
      <c r="L537" s="18"/>
      <c r="M537" s="17"/>
      <c r="N537" s="17"/>
      <c r="O537" s="17"/>
      <c r="P537" s="17"/>
      <c r="Q537" s="17"/>
      <c r="R537" s="17"/>
      <c r="S537" s="17"/>
      <c r="T537" s="17"/>
      <c r="U537" s="17"/>
      <c r="V537" s="17"/>
      <c r="W537" s="17"/>
      <c r="X537" s="17"/>
      <c r="Y537" s="17"/>
      <c r="Z537" s="17"/>
      <c r="AA537" s="17"/>
    </row>
    <row r="538" spans="1:27" x14ac:dyDescent="0.25">
      <c r="A538" s="127"/>
      <c r="B538" s="17"/>
      <c r="C538" s="17"/>
      <c r="D538" s="17"/>
      <c r="E538" s="17"/>
      <c r="F538" s="385"/>
      <c r="G538" s="385"/>
      <c r="H538" s="385"/>
      <c r="I538" s="385"/>
      <c r="J538" s="17"/>
      <c r="K538" s="17"/>
      <c r="L538" s="18"/>
      <c r="M538" s="17"/>
      <c r="N538" s="17"/>
      <c r="O538" s="17"/>
      <c r="P538" s="17"/>
      <c r="Q538" s="17"/>
      <c r="R538" s="17"/>
      <c r="S538" s="17"/>
      <c r="T538" s="17"/>
      <c r="U538" s="17"/>
      <c r="V538" s="17"/>
      <c r="W538" s="17"/>
      <c r="X538" s="17"/>
      <c r="Y538" s="17"/>
      <c r="Z538" s="17"/>
      <c r="AA538" s="17"/>
    </row>
    <row r="539" spans="1:27" x14ac:dyDescent="0.25">
      <c r="A539" s="127"/>
      <c r="B539" s="17"/>
      <c r="C539" s="17"/>
      <c r="D539" s="17"/>
      <c r="E539" s="17"/>
      <c r="F539" s="385"/>
      <c r="G539" s="385"/>
      <c r="H539" s="385"/>
      <c r="I539" s="385"/>
      <c r="J539" s="17"/>
      <c r="K539" s="17"/>
      <c r="L539" s="18"/>
      <c r="M539" s="17"/>
      <c r="N539" s="17"/>
      <c r="O539" s="17"/>
      <c r="P539" s="17"/>
      <c r="Q539" s="17"/>
      <c r="R539" s="17"/>
      <c r="S539" s="17"/>
      <c r="T539" s="17"/>
      <c r="U539" s="17"/>
      <c r="V539" s="17"/>
      <c r="W539" s="17"/>
      <c r="X539" s="17"/>
      <c r="Y539" s="17"/>
      <c r="Z539" s="17"/>
      <c r="AA539" s="17"/>
    </row>
    <row r="540" spans="1:27" x14ac:dyDescent="0.25">
      <c r="A540" s="127"/>
      <c r="B540" s="17"/>
      <c r="C540" s="17"/>
      <c r="D540" s="17"/>
      <c r="E540" s="17"/>
      <c r="F540" s="385"/>
      <c r="G540" s="385"/>
      <c r="H540" s="385"/>
      <c r="I540" s="385"/>
      <c r="J540" s="17"/>
      <c r="K540" s="17"/>
      <c r="L540" s="18"/>
      <c r="M540" s="17"/>
      <c r="N540" s="17"/>
      <c r="O540" s="17"/>
      <c r="P540" s="17"/>
      <c r="Q540" s="17"/>
      <c r="R540" s="17"/>
      <c r="S540" s="17"/>
      <c r="T540" s="17"/>
      <c r="U540" s="17"/>
      <c r="V540" s="17"/>
      <c r="W540" s="17"/>
      <c r="X540" s="17"/>
      <c r="Y540" s="17"/>
      <c r="Z540" s="17"/>
      <c r="AA540" s="17"/>
    </row>
    <row r="541" spans="1:27" x14ac:dyDescent="0.25">
      <c r="A541" s="127"/>
      <c r="B541" s="17"/>
      <c r="C541" s="17"/>
      <c r="D541" s="17"/>
      <c r="E541" s="17"/>
      <c r="F541" s="385"/>
      <c r="G541" s="385"/>
      <c r="H541" s="385"/>
      <c r="I541" s="385"/>
      <c r="J541" s="17"/>
      <c r="K541" s="17"/>
      <c r="L541" s="18"/>
      <c r="M541" s="17"/>
      <c r="N541" s="17"/>
      <c r="O541" s="17"/>
      <c r="P541" s="17"/>
      <c r="Q541" s="17"/>
      <c r="R541" s="17"/>
      <c r="S541" s="17"/>
      <c r="T541" s="17"/>
      <c r="U541" s="17"/>
      <c r="V541" s="17"/>
      <c r="W541" s="17"/>
      <c r="X541" s="17"/>
      <c r="Y541" s="17"/>
      <c r="Z541" s="17"/>
      <c r="AA541" s="17"/>
    </row>
    <row r="542" spans="1:27" x14ac:dyDescent="0.25">
      <c r="A542" s="127"/>
      <c r="B542" s="17"/>
      <c r="C542" s="17"/>
      <c r="D542" s="17"/>
      <c r="E542" s="17"/>
      <c r="F542" s="385"/>
      <c r="G542" s="385"/>
      <c r="H542" s="385"/>
      <c r="I542" s="385"/>
      <c r="J542" s="17"/>
      <c r="K542" s="17"/>
      <c r="L542" s="18"/>
      <c r="M542" s="17"/>
      <c r="N542" s="17"/>
      <c r="O542" s="17"/>
      <c r="P542" s="17"/>
      <c r="Q542" s="17"/>
      <c r="R542" s="17"/>
      <c r="S542" s="17"/>
      <c r="T542" s="17"/>
      <c r="U542" s="17"/>
      <c r="V542" s="17"/>
      <c r="W542" s="17"/>
      <c r="X542" s="17"/>
      <c r="Y542" s="17"/>
      <c r="Z542" s="17"/>
      <c r="AA542" s="17"/>
    </row>
    <row r="543" spans="1:27" x14ac:dyDescent="0.25">
      <c r="A543" s="127"/>
      <c r="B543" s="17"/>
      <c r="C543" s="17"/>
      <c r="D543" s="17"/>
      <c r="E543" s="17"/>
      <c r="F543" s="385"/>
      <c r="G543" s="385"/>
      <c r="H543" s="385"/>
      <c r="I543" s="385"/>
      <c r="J543" s="17"/>
      <c r="K543" s="17"/>
      <c r="L543" s="18"/>
      <c r="M543" s="17"/>
      <c r="N543" s="17"/>
      <c r="O543" s="17"/>
      <c r="P543" s="17"/>
      <c r="Q543" s="17"/>
      <c r="R543" s="17"/>
      <c r="S543" s="17"/>
      <c r="T543" s="17"/>
      <c r="U543" s="17"/>
      <c r="V543" s="17"/>
      <c r="W543" s="17"/>
      <c r="X543" s="17"/>
      <c r="Y543" s="17"/>
      <c r="Z543" s="17"/>
      <c r="AA543" s="17"/>
    </row>
    <row r="544" spans="1:27" x14ac:dyDescent="0.25">
      <c r="A544" s="127"/>
      <c r="B544" s="17"/>
      <c r="C544" s="17"/>
      <c r="D544" s="17"/>
      <c r="E544" s="17"/>
      <c r="F544" s="385"/>
      <c r="G544" s="385"/>
      <c r="H544" s="385"/>
      <c r="I544" s="385"/>
      <c r="J544" s="17"/>
      <c r="K544" s="17"/>
      <c r="L544" s="18"/>
      <c r="M544" s="17"/>
      <c r="N544" s="17"/>
      <c r="O544" s="17"/>
      <c r="P544" s="17"/>
      <c r="Q544" s="17"/>
      <c r="R544" s="17"/>
      <c r="S544" s="17"/>
      <c r="T544" s="17"/>
      <c r="U544" s="17"/>
      <c r="V544" s="17"/>
      <c r="W544" s="17"/>
      <c r="X544" s="17"/>
      <c r="Y544" s="17"/>
      <c r="Z544" s="17"/>
      <c r="AA544" s="17"/>
    </row>
    <row r="545" spans="1:27" x14ac:dyDescent="0.25">
      <c r="A545" s="127"/>
      <c r="B545" s="17"/>
      <c r="C545" s="17"/>
      <c r="D545" s="17"/>
      <c r="E545" s="17"/>
      <c r="F545" s="385"/>
      <c r="G545" s="385"/>
      <c r="H545" s="385"/>
      <c r="I545" s="385"/>
      <c r="J545" s="17"/>
      <c r="K545" s="17"/>
      <c r="L545" s="18"/>
      <c r="M545" s="17"/>
      <c r="N545" s="17"/>
      <c r="O545" s="17"/>
      <c r="P545" s="17"/>
      <c r="Q545" s="17"/>
      <c r="R545" s="17"/>
      <c r="S545" s="17"/>
      <c r="T545" s="17"/>
      <c r="U545" s="17"/>
      <c r="V545" s="17"/>
      <c r="W545" s="17"/>
      <c r="X545" s="17"/>
      <c r="Y545" s="17"/>
      <c r="Z545" s="17"/>
      <c r="AA545" s="17"/>
    </row>
    <row r="546" spans="1:27" x14ac:dyDescent="0.25">
      <c r="A546" s="127"/>
      <c r="B546" s="17"/>
      <c r="C546" s="17"/>
      <c r="D546" s="17"/>
      <c r="E546" s="17"/>
      <c r="F546" s="385"/>
      <c r="G546" s="385"/>
      <c r="H546" s="385"/>
      <c r="I546" s="385"/>
      <c r="J546" s="17"/>
      <c r="K546" s="17"/>
      <c r="L546" s="18"/>
      <c r="M546" s="17"/>
      <c r="N546" s="17"/>
      <c r="O546" s="17"/>
      <c r="P546" s="17"/>
      <c r="Q546" s="17"/>
      <c r="R546" s="17"/>
      <c r="S546" s="17"/>
      <c r="T546" s="17"/>
      <c r="U546" s="17"/>
      <c r="V546" s="17"/>
      <c r="W546" s="17"/>
      <c r="X546" s="17"/>
      <c r="Y546" s="17"/>
      <c r="Z546" s="17"/>
      <c r="AA546" s="17"/>
    </row>
    <row r="547" spans="1:27" x14ac:dyDescent="0.25">
      <c r="A547" s="127"/>
      <c r="B547" s="17"/>
      <c r="C547" s="17"/>
      <c r="D547" s="17"/>
      <c r="E547" s="17"/>
      <c r="F547" s="385"/>
      <c r="G547" s="385"/>
      <c r="H547" s="385"/>
      <c r="I547" s="385"/>
      <c r="J547" s="17"/>
      <c r="K547" s="17"/>
      <c r="L547" s="18"/>
      <c r="M547" s="17"/>
      <c r="N547" s="17"/>
      <c r="O547" s="17"/>
      <c r="P547" s="17"/>
      <c r="Q547" s="17"/>
      <c r="R547" s="17"/>
      <c r="S547" s="17"/>
      <c r="T547" s="17"/>
      <c r="U547" s="17"/>
      <c r="V547" s="17"/>
      <c r="W547" s="17"/>
      <c r="X547" s="17"/>
      <c r="Y547" s="17"/>
      <c r="Z547" s="17"/>
      <c r="AA547" s="17"/>
    </row>
    <row r="548" spans="1:27" x14ac:dyDescent="0.25">
      <c r="A548" s="127"/>
      <c r="B548" s="17"/>
      <c r="C548" s="17"/>
      <c r="D548" s="17"/>
      <c r="E548" s="17"/>
      <c r="F548" s="385"/>
      <c r="G548" s="385"/>
      <c r="H548" s="385"/>
      <c r="I548" s="385"/>
      <c r="J548" s="17"/>
      <c r="K548" s="17"/>
      <c r="L548" s="18"/>
      <c r="M548" s="17"/>
      <c r="N548" s="17"/>
      <c r="O548" s="17"/>
      <c r="P548" s="17"/>
      <c r="Q548" s="17"/>
      <c r="R548" s="17"/>
      <c r="S548" s="17"/>
      <c r="T548" s="17"/>
      <c r="U548" s="17"/>
      <c r="V548" s="17"/>
      <c r="W548" s="17"/>
      <c r="X548" s="17"/>
      <c r="Y548" s="17"/>
      <c r="Z548" s="17"/>
      <c r="AA548" s="17"/>
    </row>
    <row r="549" spans="1:27" x14ac:dyDescent="0.25">
      <c r="A549" s="127"/>
      <c r="B549" s="17"/>
      <c r="C549" s="17"/>
      <c r="D549" s="17"/>
      <c r="E549" s="17"/>
      <c r="F549" s="385"/>
      <c r="G549" s="385"/>
      <c r="H549" s="385"/>
      <c r="I549" s="385"/>
      <c r="J549" s="17"/>
      <c r="K549" s="17"/>
      <c r="L549" s="18"/>
      <c r="M549" s="17"/>
      <c r="N549" s="17"/>
      <c r="O549" s="17"/>
      <c r="P549" s="17"/>
      <c r="Q549" s="17"/>
      <c r="R549" s="17"/>
      <c r="S549" s="17"/>
      <c r="T549" s="17"/>
      <c r="U549" s="17"/>
      <c r="V549" s="17"/>
      <c r="W549" s="17"/>
      <c r="X549" s="17"/>
      <c r="Y549" s="17"/>
      <c r="Z549" s="17"/>
      <c r="AA549" s="17"/>
    </row>
    <row r="550" spans="1:27" x14ac:dyDescent="0.25">
      <c r="A550" s="127"/>
      <c r="B550" s="17"/>
      <c r="C550" s="17"/>
      <c r="D550" s="17"/>
      <c r="E550" s="17"/>
      <c r="F550" s="385"/>
      <c r="G550" s="385"/>
      <c r="H550" s="385"/>
      <c r="I550" s="385"/>
      <c r="J550" s="17"/>
      <c r="K550" s="17"/>
      <c r="L550" s="18"/>
      <c r="M550" s="17"/>
      <c r="N550" s="17"/>
      <c r="O550" s="17"/>
      <c r="P550" s="17"/>
      <c r="Q550" s="17"/>
      <c r="R550" s="17"/>
      <c r="S550" s="17"/>
      <c r="T550" s="17"/>
      <c r="U550" s="17"/>
      <c r="V550" s="17"/>
      <c r="W550" s="17"/>
      <c r="X550" s="17"/>
      <c r="Y550" s="17"/>
      <c r="Z550" s="17"/>
      <c r="AA550" s="17"/>
    </row>
    <row r="551" spans="1:27" x14ac:dyDescent="0.25">
      <c r="A551" s="127"/>
      <c r="B551" s="17"/>
      <c r="C551" s="17"/>
      <c r="D551" s="17"/>
      <c r="E551" s="17"/>
      <c r="F551" s="385"/>
      <c r="G551" s="385"/>
      <c r="H551" s="385"/>
      <c r="I551" s="385"/>
      <c r="J551" s="17"/>
      <c r="K551" s="17"/>
      <c r="L551" s="18"/>
      <c r="M551" s="17"/>
      <c r="N551" s="17"/>
      <c r="O551" s="17"/>
      <c r="P551" s="17"/>
      <c r="Q551" s="17"/>
      <c r="R551" s="17"/>
      <c r="S551" s="17"/>
      <c r="T551" s="17"/>
      <c r="U551" s="17"/>
      <c r="V551" s="17"/>
      <c r="W551" s="17"/>
      <c r="X551" s="17"/>
      <c r="Y551" s="17"/>
      <c r="Z551" s="17"/>
      <c r="AA551" s="17"/>
    </row>
    <row r="552" spans="1:27" x14ac:dyDescent="0.25">
      <c r="A552" s="127"/>
      <c r="B552" s="17"/>
      <c r="C552" s="17"/>
      <c r="D552" s="17"/>
      <c r="E552" s="17"/>
      <c r="F552" s="385"/>
      <c r="G552" s="385"/>
      <c r="H552" s="385"/>
      <c r="I552" s="385"/>
      <c r="J552" s="17"/>
      <c r="K552" s="17"/>
      <c r="L552" s="18"/>
      <c r="M552" s="17"/>
      <c r="N552" s="17"/>
      <c r="O552" s="17"/>
      <c r="P552" s="17"/>
      <c r="Q552" s="17"/>
      <c r="R552" s="17"/>
      <c r="S552" s="17"/>
      <c r="T552" s="17"/>
      <c r="U552" s="17"/>
      <c r="V552" s="17"/>
      <c r="W552" s="17"/>
      <c r="X552" s="17"/>
      <c r="Y552" s="17"/>
      <c r="Z552" s="17"/>
      <c r="AA552" s="17"/>
    </row>
    <row r="553" spans="1:27" x14ac:dyDescent="0.25">
      <c r="A553" s="127"/>
      <c r="B553" s="17"/>
      <c r="C553" s="17"/>
      <c r="D553" s="17"/>
      <c r="E553" s="17"/>
      <c r="F553" s="385"/>
      <c r="G553" s="385"/>
      <c r="H553" s="385"/>
      <c r="I553" s="385"/>
      <c r="J553" s="17"/>
      <c r="K553" s="17"/>
      <c r="L553" s="18"/>
      <c r="M553" s="17"/>
      <c r="N553" s="17"/>
      <c r="O553" s="17"/>
      <c r="P553" s="17"/>
      <c r="Q553" s="17"/>
      <c r="R553" s="17"/>
      <c r="S553" s="17"/>
      <c r="T553" s="17"/>
      <c r="U553" s="17"/>
      <c r="V553" s="17"/>
      <c r="W553" s="17"/>
      <c r="X553" s="17"/>
      <c r="Y553" s="17"/>
      <c r="Z553" s="17"/>
      <c r="AA553" s="17"/>
    </row>
    <row r="554" spans="1:27" x14ac:dyDescent="0.25">
      <c r="A554" s="127"/>
      <c r="B554" s="17"/>
      <c r="C554" s="17"/>
      <c r="D554" s="17"/>
      <c r="E554" s="17"/>
      <c r="F554" s="385"/>
      <c r="G554" s="385"/>
      <c r="H554" s="385"/>
      <c r="I554" s="385"/>
      <c r="J554" s="17"/>
      <c r="K554" s="17"/>
      <c r="L554" s="18"/>
      <c r="M554" s="17"/>
      <c r="N554" s="17"/>
      <c r="O554" s="17"/>
      <c r="P554" s="17"/>
      <c r="Q554" s="17"/>
      <c r="R554" s="17"/>
      <c r="S554" s="17"/>
      <c r="T554" s="17"/>
      <c r="U554" s="17"/>
      <c r="V554" s="17"/>
      <c r="W554" s="17"/>
      <c r="X554" s="17"/>
      <c r="Y554" s="17"/>
      <c r="Z554" s="17"/>
      <c r="AA554" s="17"/>
    </row>
    <row r="555" spans="1:27" x14ac:dyDescent="0.25">
      <c r="A555" s="127"/>
      <c r="B555" s="17"/>
      <c r="C555" s="17"/>
      <c r="D555" s="17"/>
      <c r="E555" s="17"/>
      <c r="F555" s="385"/>
      <c r="G555" s="385"/>
      <c r="H555" s="385"/>
      <c r="I555" s="385"/>
      <c r="J555" s="17"/>
      <c r="K555" s="17"/>
      <c r="L555" s="18"/>
      <c r="M555" s="17"/>
      <c r="N555" s="17"/>
      <c r="O555" s="17"/>
      <c r="P555" s="17"/>
      <c r="Q555" s="17"/>
      <c r="R555" s="17"/>
      <c r="S555" s="17"/>
      <c r="T555" s="17"/>
      <c r="U555" s="17"/>
      <c r="V555" s="17"/>
      <c r="W555" s="17"/>
      <c r="X555" s="17"/>
      <c r="Y555" s="17"/>
      <c r="Z555" s="17"/>
      <c r="AA555" s="17"/>
    </row>
    <row r="556" spans="1:27" x14ac:dyDescent="0.25">
      <c r="A556" s="127"/>
      <c r="B556" s="17"/>
      <c r="C556" s="17"/>
      <c r="D556" s="17"/>
      <c r="E556" s="17"/>
      <c r="F556" s="385"/>
      <c r="G556" s="385"/>
      <c r="H556" s="385"/>
      <c r="I556" s="385"/>
      <c r="J556" s="17"/>
      <c r="K556" s="17"/>
      <c r="L556" s="18"/>
      <c r="M556" s="17"/>
      <c r="N556" s="17"/>
      <c r="O556" s="17"/>
      <c r="P556" s="17"/>
      <c r="Q556" s="17"/>
      <c r="R556" s="17"/>
      <c r="S556" s="17"/>
      <c r="T556" s="17"/>
      <c r="U556" s="17"/>
      <c r="V556" s="17"/>
      <c r="W556" s="17"/>
      <c r="X556" s="17"/>
      <c r="Y556" s="17"/>
      <c r="Z556" s="17"/>
      <c r="AA556" s="17"/>
    </row>
    <row r="557" spans="1:27" x14ac:dyDescent="0.25">
      <c r="A557" s="127"/>
      <c r="B557" s="17"/>
      <c r="C557" s="17"/>
      <c r="D557" s="17"/>
      <c r="E557" s="17"/>
      <c r="F557" s="385"/>
      <c r="G557" s="385"/>
      <c r="H557" s="385"/>
      <c r="I557" s="385"/>
      <c r="J557" s="17"/>
      <c r="K557" s="17"/>
      <c r="L557" s="18"/>
      <c r="M557" s="17"/>
      <c r="N557" s="17"/>
      <c r="O557" s="17"/>
      <c r="P557" s="17"/>
      <c r="Q557" s="17"/>
      <c r="R557" s="17"/>
      <c r="S557" s="17"/>
      <c r="T557" s="17"/>
      <c r="U557" s="17"/>
      <c r="V557" s="17"/>
      <c r="W557" s="17"/>
      <c r="X557" s="17"/>
      <c r="Y557" s="17"/>
      <c r="Z557" s="17"/>
      <c r="AA557" s="17"/>
    </row>
    <row r="558" spans="1:27" x14ac:dyDescent="0.25">
      <c r="A558" s="127"/>
      <c r="B558" s="17"/>
      <c r="C558" s="17"/>
      <c r="D558" s="17"/>
      <c r="E558" s="17"/>
      <c r="F558" s="385"/>
      <c r="G558" s="385"/>
      <c r="H558" s="385"/>
      <c r="I558" s="385"/>
      <c r="J558" s="17"/>
      <c r="K558" s="17"/>
      <c r="L558" s="18"/>
      <c r="M558" s="17"/>
      <c r="N558" s="17"/>
      <c r="O558" s="17"/>
      <c r="P558" s="17"/>
      <c r="Q558" s="17"/>
      <c r="R558" s="17"/>
      <c r="S558" s="17"/>
      <c r="T558" s="17"/>
      <c r="U558" s="17"/>
      <c r="V558" s="17"/>
      <c r="W558" s="17"/>
      <c r="X558" s="17"/>
      <c r="Y558" s="17"/>
      <c r="Z558" s="17"/>
      <c r="AA558" s="17"/>
    </row>
    <row r="559" spans="1:27" x14ac:dyDescent="0.25">
      <c r="A559" s="127"/>
      <c r="B559" s="17"/>
      <c r="C559" s="17"/>
      <c r="D559" s="17"/>
      <c r="E559" s="17"/>
      <c r="F559" s="385"/>
      <c r="G559" s="385"/>
      <c r="H559" s="385"/>
      <c r="I559" s="385"/>
      <c r="J559" s="17"/>
      <c r="K559" s="17"/>
      <c r="L559" s="18"/>
      <c r="M559" s="17"/>
      <c r="N559" s="17"/>
      <c r="O559" s="17"/>
      <c r="P559" s="17"/>
      <c r="Q559" s="17"/>
      <c r="R559" s="17"/>
      <c r="S559" s="17"/>
      <c r="T559" s="17"/>
      <c r="U559" s="17"/>
      <c r="V559" s="17"/>
      <c r="W559" s="17"/>
      <c r="X559" s="17"/>
      <c r="Y559" s="17"/>
      <c r="Z559" s="17"/>
      <c r="AA559" s="17"/>
    </row>
    <row r="560" spans="1:27" x14ac:dyDescent="0.25">
      <c r="A560" s="127"/>
      <c r="B560" s="17"/>
      <c r="C560" s="17"/>
      <c r="D560" s="17"/>
      <c r="E560" s="17"/>
      <c r="F560" s="385"/>
      <c r="G560" s="385"/>
      <c r="H560" s="385"/>
      <c r="I560" s="385"/>
      <c r="J560" s="17"/>
      <c r="K560" s="17"/>
      <c r="L560" s="18"/>
      <c r="M560" s="17"/>
      <c r="N560" s="17"/>
      <c r="O560" s="17"/>
      <c r="P560" s="17"/>
      <c r="Q560" s="17"/>
      <c r="R560" s="17"/>
      <c r="S560" s="17"/>
      <c r="T560" s="17"/>
      <c r="U560" s="17"/>
      <c r="V560" s="17"/>
      <c r="W560" s="17"/>
      <c r="X560" s="17"/>
      <c r="Y560" s="17"/>
      <c r="Z560" s="17"/>
      <c r="AA560" s="17"/>
    </row>
    <row r="561" spans="1:27" x14ac:dyDescent="0.25">
      <c r="A561" s="127"/>
      <c r="B561" s="17"/>
      <c r="C561" s="17"/>
      <c r="D561" s="17"/>
      <c r="E561" s="17"/>
      <c r="F561" s="385"/>
      <c r="G561" s="385"/>
      <c r="H561" s="385"/>
      <c r="I561" s="385"/>
      <c r="J561" s="17"/>
      <c r="K561" s="17"/>
      <c r="L561" s="18"/>
      <c r="M561" s="17"/>
      <c r="N561" s="17"/>
      <c r="O561" s="17"/>
      <c r="P561" s="17"/>
      <c r="Q561" s="17"/>
      <c r="R561" s="17"/>
      <c r="S561" s="17"/>
      <c r="T561" s="17"/>
      <c r="U561" s="17"/>
      <c r="V561" s="17"/>
      <c r="W561" s="17"/>
      <c r="X561" s="17"/>
      <c r="Y561" s="17"/>
      <c r="Z561" s="17"/>
      <c r="AA561" s="17"/>
    </row>
    <row r="562" spans="1:27" x14ac:dyDescent="0.25">
      <c r="A562" s="127"/>
      <c r="B562" s="17"/>
      <c r="C562" s="17"/>
      <c r="D562" s="17"/>
      <c r="E562" s="17"/>
      <c r="F562" s="385"/>
      <c r="G562" s="385"/>
      <c r="H562" s="385"/>
      <c r="I562" s="385"/>
      <c r="J562" s="17"/>
      <c r="K562" s="17"/>
      <c r="L562" s="18"/>
      <c r="M562" s="17"/>
      <c r="N562" s="17"/>
      <c r="O562" s="17"/>
      <c r="P562" s="17"/>
      <c r="Q562" s="17"/>
      <c r="R562" s="17"/>
      <c r="S562" s="17"/>
      <c r="T562" s="17"/>
      <c r="U562" s="17"/>
      <c r="V562" s="17"/>
      <c r="W562" s="17"/>
      <c r="X562" s="17"/>
      <c r="Y562" s="17"/>
      <c r="Z562" s="17"/>
      <c r="AA562" s="17"/>
    </row>
    <row r="563" spans="1:27" x14ac:dyDescent="0.25">
      <c r="A563" s="127"/>
      <c r="B563" s="17"/>
      <c r="C563" s="17"/>
      <c r="D563" s="17"/>
      <c r="E563" s="17"/>
      <c r="F563" s="385"/>
      <c r="G563" s="385"/>
      <c r="H563" s="385"/>
      <c r="I563" s="385"/>
      <c r="J563" s="17"/>
      <c r="K563" s="17"/>
      <c r="L563" s="18"/>
      <c r="M563" s="17"/>
      <c r="N563" s="17"/>
      <c r="O563" s="17"/>
      <c r="P563" s="17"/>
      <c r="Q563" s="17"/>
      <c r="R563" s="17"/>
      <c r="S563" s="17"/>
      <c r="T563" s="17"/>
      <c r="U563" s="17"/>
      <c r="V563" s="17"/>
      <c r="W563" s="17"/>
      <c r="X563" s="17"/>
      <c r="Y563" s="17"/>
      <c r="Z563" s="17"/>
      <c r="AA563" s="17"/>
    </row>
    <row r="564" spans="1:27" x14ac:dyDescent="0.25">
      <c r="A564" s="127"/>
      <c r="B564" s="17"/>
      <c r="C564" s="17"/>
      <c r="D564" s="17"/>
      <c r="E564" s="17"/>
      <c r="F564" s="385"/>
      <c r="G564" s="385"/>
      <c r="H564" s="385"/>
      <c r="I564" s="385"/>
      <c r="J564" s="17"/>
      <c r="K564" s="17"/>
      <c r="L564" s="18"/>
      <c r="M564" s="17"/>
      <c r="N564" s="17"/>
      <c r="O564" s="17"/>
      <c r="P564" s="17"/>
      <c r="Q564" s="17"/>
      <c r="R564" s="17"/>
      <c r="S564" s="17"/>
      <c r="T564" s="17"/>
      <c r="U564" s="17"/>
      <c r="V564" s="17"/>
      <c r="W564" s="17"/>
      <c r="X564" s="17"/>
      <c r="Y564" s="17"/>
      <c r="Z564" s="17"/>
      <c r="AA564" s="17"/>
    </row>
    <row r="565" spans="1:27" x14ac:dyDescent="0.25">
      <c r="A565" s="127"/>
      <c r="B565" s="17"/>
      <c r="C565" s="17"/>
      <c r="D565" s="17"/>
      <c r="E565" s="17"/>
      <c r="F565" s="385"/>
      <c r="G565" s="385"/>
      <c r="H565" s="385"/>
      <c r="I565" s="385"/>
      <c r="J565" s="17"/>
      <c r="K565" s="17"/>
      <c r="L565" s="18"/>
      <c r="M565" s="17"/>
      <c r="N565" s="17"/>
      <c r="O565" s="17"/>
      <c r="P565" s="17"/>
      <c r="Q565" s="17"/>
      <c r="R565" s="17"/>
      <c r="S565" s="17"/>
      <c r="T565" s="17"/>
      <c r="U565" s="17"/>
      <c r="V565" s="17"/>
      <c r="W565" s="17"/>
      <c r="X565" s="17"/>
      <c r="Y565" s="17"/>
      <c r="Z565" s="17"/>
      <c r="AA565" s="17"/>
    </row>
    <row r="566" spans="1:27" x14ac:dyDescent="0.25">
      <c r="A566" s="127"/>
      <c r="B566" s="17"/>
      <c r="C566" s="17"/>
      <c r="D566" s="17"/>
      <c r="E566" s="17"/>
      <c r="F566" s="385"/>
      <c r="G566" s="385"/>
      <c r="H566" s="385"/>
      <c r="I566" s="385"/>
      <c r="J566" s="17"/>
      <c r="K566" s="17"/>
      <c r="L566" s="18"/>
      <c r="M566" s="17"/>
      <c r="N566" s="17"/>
      <c r="O566" s="17"/>
      <c r="P566" s="17"/>
      <c r="Q566" s="17"/>
      <c r="R566" s="17"/>
      <c r="S566" s="17"/>
      <c r="T566" s="17"/>
      <c r="U566" s="17"/>
      <c r="V566" s="17"/>
      <c r="W566" s="17"/>
      <c r="X566" s="17"/>
      <c r="Y566" s="17"/>
      <c r="Z566" s="17"/>
      <c r="AA566" s="17"/>
    </row>
    <row r="567" spans="1:27" x14ac:dyDescent="0.25">
      <c r="A567" s="127"/>
      <c r="B567" s="17"/>
      <c r="C567" s="17"/>
      <c r="D567" s="17"/>
      <c r="E567" s="17"/>
      <c r="F567" s="385"/>
      <c r="G567" s="385"/>
      <c r="H567" s="385"/>
      <c r="I567" s="385"/>
      <c r="J567" s="17"/>
      <c r="K567" s="17"/>
      <c r="L567" s="18"/>
      <c r="M567" s="17"/>
      <c r="N567" s="17"/>
      <c r="O567" s="17"/>
      <c r="P567" s="17"/>
      <c r="Q567" s="17"/>
      <c r="R567" s="17"/>
      <c r="S567" s="17"/>
      <c r="T567" s="17"/>
      <c r="U567" s="17"/>
      <c r="V567" s="17"/>
      <c r="W567" s="17"/>
      <c r="X567" s="17"/>
      <c r="Y567" s="17"/>
      <c r="Z567" s="17"/>
      <c r="AA567" s="17"/>
    </row>
    <row r="568" spans="1:27" x14ac:dyDescent="0.25">
      <c r="A568" s="127"/>
      <c r="B568" s="17"/>
      <c r="C568" s="17"/>
      <c r="D568" s="17"/>
      <c r="E568" s="17"/>
      <c r="F568" s="385"/>
      <c r="G568" s="385"/>
      <c r="H568" s="385"/>
      <c r="I568" s="385"/>
      <c r="J568" s="17"/>
      <c r="K568" s="17"/>
      <c r="L568" s="18"/>
      <c r="M568" s="17"/>
      <c r="N568" s="17"/>
      <c r="O568" s="17"/>
      <c r="P568" s="17"/>
      <c r="Q568" s="17"/>
      <c r="R568" s="17"/>
      <c r="S568" s="17"/>
      <c r="T568" s="17"/>
      <c r="U568" s="17"/>
      <c r="V568" s="17"/>
      <c r="W568" s="17"/>
      <c r="X568" s="17"/>
      <c r="Y568" s="17"/>
      <c r="Z568" s="17"/>
      <c r="AA568" s="17"/>
    </row>
    <row r="569" spans="1:27" x14ac:dyDescent="0.25">
      <c r="A569" s="127"/>
      <c r="B569" s="17"/>
      <c r="C569" s="17"/>
      <c r="D569" s="17"/>
      <c r="E569" s="17"/>
      <c r="F569" s="385"/>
      <c r="G569" s="385"/>
      <c r="H569" s="385"/>
      <c r="I569" s="385"/>
      <c r="J569" s="17"/>
      <c r="K569" s="17"/>
      <c r="L569" s="18"/>
      <c r="M569" s="17"/>
      <c r="N569" s="17"/>
      <c r="O569" s="17"/>
      <c r="P569" s="17"/>
      <c r="Q569" s="17"/>
      <c r="R569" s="17"/>
      <c r="S569" s="17"/>
      <c r="T569" s="17"/>
      <c r="U569" s="17"/>
      <c r="V569" s="17"/>
      <c r="W569" s="17"/>
      <c r="X569" s="17"/>
      <c r="Y569" s="17"/>
      <c r="Z569" s="17"/>
      <c r="AA569" s="17"/>
    </row>
    <row r="570" spans="1:27" x14ac:dyDescent="0.25">
      <c r="A570" s="127"/>
      <c r="B570" s="17"/>
      <c r="C570" s="17"/>
      <c r="D570" s="17"/>
      <c r="E570" s="17"/>
      <c r="F570" s="385"/>
      <c r="G570" s="385"/>
      <c r="H570" s="385"/>
      <c r="I570" s="385"/>
      <c r="J570" s="17"/>
      <c r="K570" s="17"/>
      <c r="L570" s="18"/>
      <c r="M570" s="17"/>
      <c r="N570" s="17"/>
      <c r="O570" s="17"/>
      <c r="P570" s="17"/>
      <c r="Q570" s="17"/>
      <c r="R570" s="17"/>
      <c r="S570" s="17"/>
      <c r="T570" s="17"/>
      <c r="U570" s="17"/>
      <c r="V570" s="17"/>
      <c r="W570" s="17"/>
      <c r="X570" s="17"/>
      <c r="Y570" s="17"/>
      <c r="Z570" s="17"/>
      <c r="AA570" s="17"/>
    </row>
    <row r="571" spans="1:27" x14ac:dyDescent="0.25">
      <c r="A571" s="127"/>
      <c r="B571" s="17"/>
      <c r="C571" s="17"/>
      <c r="D571" s="17"/>
      <c r="E571" s="17"/>
      <c r="F571" s="385"/>
      <c r="G571" s="385"/>
      <c r="H571" s="385"/>
      <c r="I571" s="385"/>
      <c r="J571" s="17"/>
      <c r="K571" s="17"/>
      <c r="L571" s="18"/>
      <c r="M571" s="17"/>
      <c r="N571" s="17"/>
      <c r="O571" s="17"/>
      <c r="P571" s="17"/>
      <c r="Q571" s="17"/>
      <c r="R571" s="17"/>
      <c r="S571" s="17"/>
      <c r="T571" s="17"/>
      <c r="U571" s="17"/>
      <c r="V571" s="17"/>
      <c r="W571" s="17"/>
      <c r="X571" s="17"/>
      <c r="Y571" s="17"/>
      <c r="Z571" s="17"/>
      <c r="AA571" s="17"/>
    </row>
    <row r="572" spans="1:27" x14ac:dyDescent="0.25">
      <c r="A572" s="127"/>
      <c r="B572" s="17"/>
      <c r="C572" s="17"/>
      <c r="D572" s="17"/>
      <c r="E572" s="17"/>
      <c r="F572" s="385"/>
      <c r="G572" s="385"/>
      <c r="H572" s="385"/>
      <c r="I572" s="385"/>
      <c r="J572" s="17"/>
      <c r="K572" s="17"/>
      <c r="L572" s="18"/>
      <c r="M572" s="17"/>
      <c r="N572" s="17"/>
      <c r="O572" s="17"/>
      <c r="P572" s="17"/>
      <c r="Q572" s="17"/>
      <c r="R572" s="17"/>
      <c r="S572" s="17"/>
      <c r="T572" s="17"/>
      <c r="U572" s="17"/>
      <c r="V572" s="17"/>
      <c r="W572" s="17"/>
      <c r="X572" s="17"/>
      <c r="Y572" s="17"/>
      <c r="Z572" s="17"/>
      <c r="AA572" s="17"/>
    </row>
    <row r="573" spans="1:27" x14ac:dyDescent="0.25">
      <c r="A573" s="127"/>
      <c r="B573" s="17"/>
      <c r="C573" s="17"/>
      <c r="D573" s="17"/>
      <c r="E573" s="17"/>
      <c r="F573" s="385"/>
      <c r="G573" s="385"/>
      <c r="H573" s="385"/>
      <c r="I573" s="385"/>
      <c r="J573" s="17"/>
      <c r="K573" s="17"/>
      <c r="L573" s="18"/>
      <c r="M573" s="17"/>
      <c r="N573" s="17"/>
      <c r="O573" s="17"/>
      <c r="P573" s="17"/>
      <c r="Q573" s="17"/>
      <c r="R573" s="17"/>
      <c r="S573" s="17"/>
      <c r="T573" s="17"/>
      <c r="U573" s="17"/>
      <c r="V573" s="17"/>
      <c r="W573" s="17"/>
      <c r="X573" s="17"/>
      <c r="Y573" s="17"/>
      <c r="Z573" s="17"/>
      <c r="AA573" s="17"/>
    </row>
    <row r="574" spans="1:27" x14ac:dyDescent="0.25">
      <c r="A574" s="127"/>
      <c r="B574" s="17"/>
      <c r="C574" s="17"/>
      <c r="D574" s="17"/>
      <c r="E574" s="17"/>
      <c r="F574" s="385"/>
      <c r="G574" s="385"/>
      <c r="H574" s="385"/>
      <c r="I574" s="385"/>
      <c r="J574" s="17"/>
      <c r="K574" s="17"/>
      <c r="L574" s="18"/>
      <c r="M574" s="17"/>
      <c r="N574" s="17"/>
      <c r="O574" s="17"/>
      <c r="P574" s="17"/>
      <c r="Q574" s="17"/>
      <c r="R574" s="17"/>
      <c r="S574" s="17"/>
      <c r="T574" s="17"/>
      <c r="U574" s="17"/>
      <c r="V574" s="17"/>
      <c r="W574" s="17"/>
      <c r="X574" s="17"/>
      <c r="Y574" s="17"/>
      <c r="Z574" s="17"/>
      <c r="AA574" s="17"/>
    </row>
    <row r="575" spans="1:27" x14ac:dyDescent="0.25">
      <c r="A575" s="127"/>
      <c r="B575" s="17"/>
      <c r="C575" s="17"/>
      <c r="D575" s="17"/>
      <c r="E575" s="17"/>
      <c r="F575" s="385"/>
      <c r="G575" s="385"/>
      <c r="H575" s="385"/>
      <c r="I575" s="385"/>
      <c r="J575" s="17"/>
      <c r="K575" s="17"/>
      <c r="L575" s="18"/>
      <c r="M575" s="17"/>
      <c r="N575" s="17"/>
      <c r="O575" s="17"/>
      <c r="P575" s="17"/>
      <c r="Q575" s="17"/>
      <c r="R575" s="17"/>
      <c r="S575" s="17"/>
      <c r="T575" s="17"/>
      <c r="U575" s="17"/>
      <c r="V575" s="17"/>
      <c r="W575" s="17"/>
      <c r="X575" s="17"/>
      <c r="Y575" s="17"/>
      <c r="Z575" s="17"/>
      <c r="AA575" s="17"/>
    </row>
    <row r="576" spans="1:27" x14ac:dyDescent="0.25">
      <c r="A576" s="127"/>
      <c r="B576" s="17"/>
      <c r="C576" s="17"/>
      <c r="D576" s="17"/>
      <c r="E576" s="17"/>
      <c r="F576" s="385"/>
      <c r="G576" s="385"/>
      <c r="H576" s="385"/>
      <c r="I576" s="385"/>
      <c r="J576" s="17"/>
      <c r="K576" s="17"/>
      <c r="L576" s="18"/>
      <c r="M576" s="17"/>
      <c r="N576" s="17"/>
      <c r="O576" s="17"/>
      <c r="P576" s="17"/>
      <c r="Q576" s="17"/>
      <c r="R576" s="17"/>
      <c r="S576" s="17"/>
      <c r="T576" s="17"/>
      <c r="U576" s="17"/>
      <c r="V576" s="17"/>
      <c r="W576" s="17"/>
      <c r="X576" s="17"/>
      <c r="Y576" s="17"/>
      <c r="Z576" s="17"/>
      <c r="AA576" s="17"/>
    </row>
    <row r="577" spans="1:27" x14ac:dyDescent="0.25">
      <c r="A577" s="127"/>
      <c r="B577" s="17"/>
      <c r="C577" s="17"/>
      <c r="D577" s="17"/>
      <c r="E577" s="17"/>
      <c r="F577" s="385"/>
      <c r="G577" s="385"/>
      <c r="H577" s="385"/>
      <c r="I577" s="385"/>
      <c r="J577" s="17"/>
      <c r="K577" s="17"/>
      <c r="L577" s="18"/>
      <c r="M577" s="17"/>
      <c r="N577" s="17"/>
      <c r="O577" s="17"/>
      <c r="P577" s="17"/>
      <c r="Q577" s="17"/>
      <c r="R577" s="17"/>
      <c r="S577" s="17"/>
      <c r="T577" s="17"/>
      <c r="U577" s="17"/>
      <c r="V577" s="17"/>
      <c r="W577" s="17"/>
      <c r="X577" s="17"/>
      <c r="Y577" s="17"/>
      <c r="Z577" s="17"/>
      <c r="AA577" s="17"/>
    </row>
    <row r="578" spans="1:27" x14ac:dyDescent="0.25">
      <c r="A578" s="127"/>
      <c r="B578" s="17"/>
      <c r="C578" s="17"/>
      <c r="D578" s="17"/>
      <c r="E578" s="17"/>
      <c r="F578" s="385"/>
      <c r="G578" s="385"/>
      <c r="H578" s="385"/>
      <c r="I578" s="385"/>
      <c r="J578" s="17"/>
      <c r="K578" s="17"/>
      <c r="L578" s="18"/>
      <c r="M578" s="17"/>
      <c r="N578" s="17"/>
      <c r="O578" s="17"/>
      <c r="P578" s="17"/>
      <c r="Q578" s="17"/>
      <c r="R578" s="17"/>
      <c r="S578" s="17"/>
      <c r="T578" s="17"/>
      <c r="U578" s="17"/>
      <c r="V578" s="17"/>
      <c r="W578" s="17"/>
      <c r="X578" s="17"/>
      <c r="Y578" s="17"/>
      <c r="Z578" s="17"/>
      <c r="AA578" s="17"/>
    </row>
    <row r="579" spans="1:27" x14ac:dyDescent="0.25">
      <c r="A579" s="127"/>
      <c r="B579" s="17"/>
      <c r="C579" s="17"/>
      <c r="D579" s="17"/>
      <c r="E579" s="17"/>
      <c r="F579" s="385"/>
      <c r="G579" s="385"/>
      <c r="H579" s="385"/>
      <c r="I579" s="385"/>
      <c r="J579" s="17"/>
      <c r="K579" s="17"/>
      <c r="L579" s="18"/>
      <c r="M579" s="17"/>
      <c r="N579" s="17"/>
      <c r="O579" s="17"/>
      <c r="P579" s="17"/>
      <c r="Q579" s="17"/>
      <c r="R579" s="17"/>
      <c r="S579" s="17"/>
      <c r="T579" s="17"/>
      <c r="U579" s="17"/>
      <c r="V579" s="17"/>
      <c r="W579" s="17"/>
      <c r="X579" s="17"/>
      <c r="Y579" s="17"/>
      <c r="Z579" s="17"/>
      <c r="AA579" s="17"/>
    </row>
    <row r="580" spans="1:27" x14ac:dyDescent="0.25">
      <c r="A580" s="127"/>
      <c r="B580" s="17"/>
      <c r="C580" s="17"/>
      <c r="D580" s="17"/>
      <c r="E580" s="17"/>
      <c r="F580" s="385"/>
      <c r="G580" s="385"/>
      <c r="H580" s="385"/>
      <c r="I580" s="385"/>
      <c r="J580" s="17"/>
      <c r="K580" s="17"/>
      <c r="L580" s="18"/>
      <c r="M580" s="17"/>
      <c r="N580" s="17"/>
      <c r="O580" s="17"/>
      <c r="P580" s="17"/>
      <c r="Q580" s="17"/>
      <c r="R580" s="17"/>
      <c r="S580" s="17"/>
      <c r="T580" s="17"/>
      <c r="U580" s="17"/>
      <c r="V580" s="17"/>
      <c r="W580" s="17"/>
      <c r="X580" s="17"/>
      <c r="Y580" s="17"/>
      <c r="Z580" s="17"/>
      <c r="AA580" s="17"/>
    </row>
    <row r="581" spans="1:27" x14ac:dyDescent="0.25">
      <c r="A581" s="127"/>
      <c r="B581" s="17"/>
      <c r="C581" s="17"/>
      <c r="D581" s="17"/>
      <c r="E581" s="17"/>
      <c r="F581" s="385"/>
      <c r="G581" s="385"/>
      <c r="H581" s="385"/>
      <c r="I581" s="385"/>
      <c r="J581" s="17"/>
      <c r="K581" s="17"/>
      <c r="L581" s="18"/>
      <c r="M581" s="17"/>
      <c r="N581" s="17"/>
      <c r="O581" s="17"/>
      <c r="P581" s="17"/>
      <c r="Q581" s="17"/>
      <c r="R581" s="17"/>
      <c r="S581" s="17"/>
      <c r="T581" s="17"/>
      <c r="U581" s="17"/>
      <c r="V581" s="17"/>
      <c r="W581" s="17"/>
      <c r="X581" s="17"/>
      <c r="Y581" s="17"/>
      <c r="Z581" s="17"/>
      <c r="AA581" s="17"/>
    </row>
    <row r="582" spans="1:27" x14ac:dyDescent="0.25">
      <c r="A582" s="127"/>
      <c r="B582" s="17"/>
      <c r="C582" s="17"/>
      <c r="D582" s="17"/>
      <c r="E582" s="17"/>
      <c r="F582" s="385"/>
      <c r="G582" s="385"/>
      <c r="H582" s="385"/>
      <c r="I582" s="385"/>
      <c r="J582" s="17"/>
      <c r="K582" s="17"/>
      <c r="L582" s="18"/>
      <c r="M582" s="17"/>
      <c r="N582" s="17"/>
      <c r="O582" s="17"/>
      <c r="P582" s="17"/>
      <c r="Q582" s="17"/>
      <c r="R582" s="17"/>
      <c r="S582" s="17"/>
      <c r="T582" s="17"/>
      <c r="U582" s="17"/>
      <c r="V582" s="17"/>
      <c r="W582" s="17"/>
      <c r="X582" s="17"/>
      <c r="Y582" s="17"/>
      <c r="Z582" s="17"/>
      <c r="AA582" s="17"/>
    </row>
    <row r="583" spans="1:27" x14ac:dyDescent="0.25">
      <c r="A583" s="127"/>
      <c r="B583" s="17"/>
      <c r="C583" s="17"/>
      <c r="D583" s="17"/>
      <c r="E583" s="17"/>
      <c r="F583" s="385"/>
      <c r="G583" s="385"/>
      <c r="H583" s="385"/>
      <c r="I583" s="385"/>
      <c r="J583" s="17"/>
      <c r="K583" s="17"/>
      <c r="L583" s="18"/>
      <c r="M583" s="17"/>
      <c r="N583" s="17"/>
      <c r="O583" s="17"/>
      <c r="P583" s="17"/>
      <c r="Q583" s="17"/>
      <c r="R583" s="17"/>
      <c r="S583" s="17"/>
      <c r="T583" s="17"/>
      <c r="U583" s="17"/>
      <c r="V583" s="17"/>
      <c r="W583" s="17"/>
      <c r="X583" s="17"/>
      <c r="Y583" s="17"/>
      <c r="Z583" s="17"/>
      <c r="AA583" s="17"/>
    </row>
    <row r="584" spans="1:27" x14ac:dyDescent="0.25">
      <c r="A584" s="127"/>
      <c r="B584" s="17"/>
      <c r="C584" s="17"/>
      <c r="D584" s="17"/>
      <c r="E584" s="17"/>
      <c r="F584" s="385"/>
      <c r="G584" s="385"/>
      <c r="H584" s="385"/>
      <c r="I584" s="385"/>
      <c r="J584" s="17"/>
      <c r="K584" s="17"/>
      <c r="L584" s="18"/>
      <c r="M584" s="17"/>
      <c r="N584" s="17"/>
      <c r="O584" s="17"/>
      <c r="P584" s="17"/>
      <c r="Q584" s="17"/>
      <c r="R584" s="17"/>
      <c r="S584" s="17"/>
      <c r="T584" s="17"/>
      <c r="U584" s="17"/>
      <c r="V584" s="17"/>
      <c r="W584" s="17"/>
      <c r="X584" s="17"/>
      <c r="Y584" s="17"/>
      <c r="Z584" s="17"/>
      <c r="AA584" s="17"/>
    </row>
    <row r="585" spans="1:27" x14ac:dyDescent="0.25">
      <c r="A585" s="127"/>
      <c r="B585" s="17"/>
      <c r="C585" s="17"/>
      <c r="D585" s="17"/>
      <c r="E585" s="17"/>
      <c r="F585" s="385"/>
      <c r="G585" s="385"/>
      <c r="H585" s="385"/>
      <c r="I585" s="385"/>
      <c r="J585" s="17"/>
      <c r="K585" s="17"/>
      <c r="L585" s="18"/>
      <c r="M585" s="17"/>
      <c r="N585" s="17"/>
      <c r="O585" s="17"/>
      <c r="P585" s="17"/>
      <c r="Q585" s="17"/>
      <c r="R585" s="17"/>
      <c r="S585" s="17"/>
      <c r="T585" s="17"/>
      <c r="U585" s="17"/>
      <c r="V585" s="17"/>
      <c r="W585" s="17"/>
      <c r="X585" s="17"/>
      <c r="Y585" s="17"/>
      <c r="Z585" s="17"/>
      <c r="AA585" s="17"/>
    </row>
    <row r="586" spans="1:27" x14ac:dyDescent="0.25">
      <c r="A586" s="127"/>
      <c r="B586" s="17"/>
      <c r="C586" s="17"/>
      <c r="D586" s="17"/>
      <c r="E586" s="17"/>
      <c r="F586" s="385"/>
      <c r="G586" s="385"/>
      <c r="H586" s="385"/>
      <c r="I586" s="385"/>
      <c r="J586" s="17"/>
      <c r="K586" s="17"/>
      <c r="L586" s="18"/>
      <c r="M586" s="17"/>
      <c r="N586" s="17"/>
      <c r="O586" s="17"/>
      <c r="P586" s="17"/>
      <c r="Q586" s="17"/>
      <c r="R586" s="17"/>
      <c r="S586" s="17"/>
      <c r="T586" s="17"/>
      <c r="U586" s="17"/>
      <c r="V586" s="17"/>
      <c r="W586" s="17"/>
      <c r="X586" s="17"/>
      <c r="Y586" s="17"/>
      <c r="Z586" s="17"/>
      <c r="AA586" s="17"/>
    </row>
    <row r="587" spans="1:27" x14ac:dyDescent="0.25">
      <c r="A587" s="127"/>
      <c r="B587" s="17"/>
      <c r="C587" s="17"/>
      <c r="D587" s="17"/>
      <c r="E587" s="17"/>
      <c r="F587" s="385"/>
      <c r="G587" s="385"/>
      <c r="H587" s="385"/>
      <c r="I587" s="385"/>
      <c r="J587" s="17"/>
      <c r="K587" s="17"/>
      <c r="L587" s="18"/>
      <c r="M587" s="17"/>
      <c r="N587" s="17"/>
      <c r="O587" s="17"/>
      <c r="P587" s="17"/>
      <c r="Q587" s="17"/>
      <c r="R587" s="17"/>
      <c r="S587" s="17"/>
      <c r="T587" s="17"/>
      <c r="U587" s="17"/>
      <c r="V587" s="17"/>
      <c r="W587" s="17"/>
      <c r="X587" s="17"/>
      <c r="Y587" s="17"/>
      <c r="Z587" s="17"/>
      <c r="AA587" s="17"/>
    </row>
    <row r="588" spans="1:27" x14ac:dyDescent="0.25">
      <c r="A588" s="127"/>
      <c r="B588" s="17"/>
      <c r="C588" s="17"/>
      <c r="D588" s="17"/>
      <c r="E588" s="17"/>
      <c r="F588" s="385"/>
      <c r="G588" s="385"/>
      <c r="H588" s="385"/>
      <c r="I588" s="385"/>
      <c r="J588" s="17"/>
      <c r="K588" s="17"/>
      <c r="L588" s="18"/>
      <c r="M588" s="17"/>
      <c r="N588" s="17"/>
      <c r="O588" s="17"/>
      <c r="P588" s="17"/>
      <c r="Q588" s="17"/>
      <c r="R588" s="17"/>
      <c r="S588" s="17"/>
      <c r="T588" s="17"/>
      <c r="U588" s="17"/>
      <c r="V588" s="17"/>
      <c r="W588" s="17"/>
      <c r="X588" s="17"/>
      <c r="Y588" s="17"/>
      <c r="Z588" s="17"/>
      <c r="AA588" s="17"/>
    </row>
    <row r="589" spans="1:27" x14ac:dyDescent="0.25">
      <c r="A589" s="127"/>
      <c r="B589" s="17"/>
      <c r="C589" s="17"/>
      <c r="D589" s="17"/>
      <c r="E589" s="17"/>
      <c r="F589" s="385"/>
      <c r="G589" s="385"/>
      <c r="H589" s="385"/>
      <c r="I589" s="385"/>
      <c r="J589" s="17"/>
      <c r="K589" s="17"/>
      <c r="L589" s="18"/>
      <c r="M589" s="17"/>
      <c r="N589" s="17"/>
      <c r="O589" s="17"/>
      <c r="P589" s="17"/>
      <c r="Q589" s="17"/>
      <c r="R589" s="17"/>
      <c r="S589" s="17"/>
      <c r="T589" s="17"/>
      <c r="U589" s="17"/>
      <c r="V589" s="17"/>
      <c r="W589" s="17"/>
      <c r="X589" s="17"/>
      <c r="Y589" s="17"/>
      <c r="Z589" s="17"/>
      <c r="AA589" s="17"/>
    </row>
    <row r="590" spans="1:27" x14ac:dyDescent="0.25">
      <c r="A590" s="127"/>
      <c r="B590" s="17"/>
      <c r="C590" s="17"/>
      <c r="D590" s="17"/>
      <c r="E590" s="17"/>
      <c r="F590" s="385"/>
      <c r="G590" s="385"/>
      <c r="H590" s="385"/>
      <c r="I590" s="385"/>
      <c r="J590" s="17"/>
      <c r="K590" s="17"/>
      <c r="L590" s="18"/>
      <c r="M590" s="17"/>
      <c r="N590" s="17"/>
      <c r="O590" s="17"/>
      <c r="P590" s="17"/>
      <c r="Q590" s="17"/>
      <c r="R590" s="17"/>
      <c r="S590" s="17"/>
      <c r="T590" s="17"/>
      <c r="U590" s="17"/>
      <c r="V590" s="17"/>
      <c r="W590" s="17"/>
      <c r="X590" s="17"/>
      <c r="Y590" s="17"/>
      <c r="Z590" s="17"/>
      <c r="AA590" s="17"/>
    </row>
    <row r="591" spans="1:27" x14ac:dyDescent="0.25">
      <c r="A591" s="127"/>
      <c r="B591" s="17"/>
      <c r="C591" s="17"/>
      <c r="D591" s="17"/>
      <c r="E591" s="17"/>
      <c r="F591" s="385"/>
      <c r="G591" s="385"/>
      <c r="H591" s="385"/>
      <c r="I591" s="385"/>
      <c r="J591" s="17"/>
      <c r="K591" s="17"/>
      <c r="L591" s="18"/>
      <c r="M591" s="17"/>
      <c r="N591" s="17"/>
      <c r="O591" s="17"/>
      <c r="P591" s="17"/>
      <c r="Q591" s="17"/>
      <c r="R591" s="17"/>
      <c r="S591" s="17"/>
      <c r="T591" s="17"/>
      <c r="U591" s="17"/>
      <c r="V591" s="17"/>
      <c r="W591" s="17"/>
      <c r="X591" s="17"/>
      <c r="Y591" s="17"/>
      <c r="Z591" s="17"/>
      <c r="AA591" s="17"/>
    </row>
    <row r="592" spans="1:27" x14ac:dyDescent="0.25">
      <c r="A592" s="127"/>
      <c r="B592" s="17"/>
      <c r="C592" s="17"/>
      <c r="D592" s="17"/>
      <c r="E592" s="17"/>
      <c r="F592" s="385"/>
      <c r="G592" s="385"/>
      <c r="H592" s="385"/>
      <c r="I592" s="385"/>
      <c r="J592" s="17"/>
      <c r="K592" s="17"/>
      <c r="L592" s="18"/>
      <c r="M592" s="17"/>
      <c r="N592" s="17"/>
      <c r="O592" s="17"/>
      <c r="P592" s="17"/>
      <c r="Q592" s="17"/>
      <c r="R592" s="17"/>
      <c r="S592" s="17"/>
      <c r="T592" s="17"/>
      <c r="U592" s="17"/>
      <c r="V592" s="17"/>
      <c r="W592" s="17"/>
      <c r="X592" s="17"/>
      <c r="Y592" s="17"/>
      <c r="Z592" s="17"/>
      <c r="AA592" s="17"/>
    </row>
    <row r="593" spans="1:27" x14ac:dyDescent="0.25">
      <c r="A593" s="127"/>
      <c r="B593" s="17"/>
      <c r="C593" s="17"/>
      <c r="D593" s="17"/>
      <c r="E593" s="17"/>
      <c r="F593" s="385"/>
      <c r="G593" s="385"/>
      <c r="H593" s="385"/>
      <c r="I593" s="385"/>
      <c r="J593" s="17"/>
      <c r="K593" s="17"/>
      <c r="L593" s="18"/>
      <c r="M593" s="17"/>
      <c r="N593" s="17"/>
      <c r="O593" s="17"/>
      <c r="P593" s="17"/>
      <c r="Q593" s="17"/>
      <c r="R593" s="17"/>
      <c r="S593" s="17"/>
      <c r="T593" s="17"/>
      <c r="U593" s="17"/>
      <c r="V593" s="17"/>
      <c r="W593" s="17"/>
      <c r="X593" s="17"/>
      <c r="Y593" s="17"/>
      <c r="Z593" s="17"/>
      <c r="AA593" s="17"/>
    </row>
    <row r="594" spans="1:27" x14ac:dyDescent="0.25">
      <c r="A594" s="127"/>
      <c r="B594" s="17"/>
      <c r="C594" s="17"/>
      <c r="D594" s="17"/>
      <c r="E594" s="17"/>
      <c r="F594" s="385"/>
      <c r="G594" s="385"/>
      <c r="H594" s="385"/>
      <c r="I594" s="385"/>
      <c r="J594" s="17"/>
      <c r="K594" s="17"/>
      <c r="L594" s="18"/>
      <c r="M594" s="17"/>
      <c r="N594" s="17"/>
      <c r="O594" s="17"/>
      <c r="P594" s="17"/>
      <c r="Q594" s="17"/>
      <c r="R594" s="17"/>
      <c r="S594" s="17"/>
      <c r="T594" s="17"/>
      <c r="U594" s="17"/>
      <c r="V594" s="17"/>
      <c r="W594" s="17"/>
      <c r="X594" s="17"/>
      <c r="Y594" s="17"/>
      <c r="Z594" s="17"/>
      <c r="AA594" s="17"/>
    </row>
    <row r="595" spans="1:27" x14ac:dyDescent="0.25">
      <c r="A595" s="127"/>
      <c r="B595" s="17"/>
      <c r="C595" s="17"/>
      <c r="D595" s="17"/>
      <c r="E595" s="17"/>
      <c r="F595" s="385"/>
      <c r="G595" s="385"/>
      <c r="H595" s="385"/>
      <c r="I595" s="385"/>
      <c r="J595" s="17"/>
      <c r="K595" s="17"/>
      <c r="L595" s="18"/>
      <c r="M595" s="17"/>
      <c r="N595" s="17"/>
      <c r="O595" s="17"/>
      <c r="P595" s="17"/>
      <c r="Q595" s="17"/>
      <c r="R595" s="17"/>
      <c r="S595" s="17"/>
      <c r="T595" s="17"/>
      <c r="U595" s="17"/>
      <c r="V595" s="17"/>
      <c r="W595" s="17"/>
      <c r="X595" s="17"/>
      <c r="Y595" s="17"/>
      <c r="Z595" s="17"/>
      <c r="AA595" s="17"/>
    </row>
    <row r="596" spans="1:27" x14ac:dyDescent="0.25">
      <c r="A596" s="127"/>
      <c r="B596" s="17"/>
      <c r="C596" s="17"/>
      <c r="D596" s="17"/>
      <c r="E596" s="17"/>
      <c r="F596" s="385"/>
      <c r="G596" s="385"/>
      <c r="H596" s="385"/>
      <c r="I596" s="385"/>
      <c r="J596" s="17"/>
      <c r="K596" s="17"/>
      <c r="L596" s="18"/>
      <c r="M596" s="17"/>
      <c r="N596" s="17"/>
      <c r="O596" s="17"/>
      <c r="P596" s="17"/>
      <c r="Q596" s="17"/>
      <c r="R596" s="17"/>
      <c r="S596" s="17"/>
      <c r="T596" s="17"/>
      <c r="U596" s="17"/>
      <c r="V596" s="17"/>
      <c r="W596" s="17"/>
      <c r="X596" s="17"/>
      <c r="Y596" s="17"/>
      <c r="Z596" s="17"/>
      <c r="AA596" s="17"/>
    </row>
    <row r="597" spans="1:27" x14ac:dyDescent="0.25">
      <c r="A597" s="127"/>
      <c r="B597" s="17"/>
      <c r="C597" s="17"/>
      <c r="D597" s="17"/>
      <c r="E597" s="17"/>
      <c r="F597" s="385"/>
      <c r="G597" s="385"/>
      <c r="H597" s="385"/>
      <c r="I597" s="385"/>
      <c r="J597" s="17"/>
      <c r="K597" s="17"/>
      <c r="L597" s="18"/>
      <c r="M597" s="17"/>
      <c r="N597" s="17"/>
      <c r="O597" s="17"/>
      <c r="P597" s="17"/>
      <c r="Q597" s="17"/>
      <c r="R597" s="17"/>
      <c r="S597" s="17"/>
      <c r="T597" s="17"/>
      <c r="U597" s="17"/>
      <c r="V597" s="17"/>
      <c r="W597" s="17"/>
      <c r="X597" s="17"/>
      <c r="Y597" s="17"/>
      <c r="Z597" s="17"/>
      <c r="AA597" s="17"/>
    </row>
    <row r="598" spans="1:27" x14ac:dyDescent="0.25">
      <c r="A598" s="127"/>
      <c r="B598" s="17"/>
      <c r="C598" s="17"/>
      <c r="D598" s="17"/>
      <c r="E598" s="17"/>
      <c r="F598" s="385"/>
      <c r="G598" s="385"/>
      <c r="H598" s="385"/>
      <c r="I598" s="385"/>
      <c r="J598" s="17"/>
      <c r="K598" s="17"/>
      <c r="L598" s="18"/>
      <c r="M598" s="17"/>
      <c r="N598" s="17"/>
      <c r="O598" s="17"/>
      <c r="P598" s="17"/>
      <c r="Q598" s="17"/>
      <c r="R598" s="17"/>
      <c r="S598" s="17"/>
      <c r="T598" s="17"/>
      <c r="U598" s="17"/>
      <c r="V598" s="17"/>
      <c r="W598" s="17"/>
      <c r="X598" s="17"/>
      <c r="Y598" s="17"/>
      <c r="Z598" s="17"/>
      <c r="AA598" s="17"/>
    </row>
    <row r="599" spans="1:27" x14ac:dyDescent="0.25">
      <c r="A599" s="127"/>
      <c r="B599" s="17"/>
      <c r="C599" s="17"/>
      <c r="D599" s="17"/>
      <c r="E599" s="17"/>
      <c r="F599" s="385"/>
      <c r="G599" s="385"/>
      <c r="H599" s="385"/>
      <c r="I599" s="385"/>
      <c r="J599" s="17"/>
      <c r="K599" s="17"/>
      <c r="L599" s="18"/>
      <c r="M599" s="17"/>
      <c r="N599" s="17"/>
      <c r="O599" s="17"/>
      <c r="P599" s="17"/>
      <c r="Q599" s="17"/>
      <c r="R599" s="17"/>
      <c r="S599" s="17"/>
      <c r="T599" s="17"/>
      <c r="U599" s="17"/>
      <c r="V599" s="17"/>
      <c r="W599" s="17"/>
      <c r="X599" s="17"/>
      <c r="Y599" s="17"/>
      <c r="Z599" s="17"/>
      <c r="AA599" s="17"/>
    </row>
    <row r="600" spans="1:27" x14ac:dyDescent="0.25">
      <c r="A600" s="127"/>
      <c r="B600" s="17"/>
      <c r="C600" s="17"/>
      <c r="D600" s="17"/>
      <c r="E600" s="17"/>
      <c r="F600" s="385"/>
      <c r="G600" s="385"/>
      <c r="H600" s="385"/>
      <c r="I600" s="385"/>
      <c r="J600" s="17"/>
      <c r="K600" s="17"/>
      <c r="L600" s="18"/>
      <c r="M600" s="17"/>
      <c r="N600" s="17"/>
      <c r="O600" s="17"/>
      <c r="P600" s="17"/>
      <c r="Q600" s="17"/>
      <c r="R600" s="17"/>
      <c r="S600" s="17"/>
      <c r="T600" s="17"/>
      <c r="U600" s="17"/>
      <c r="V600" s="17"/>
      <c r="W600" s="17"/>
      <c r="X600" s="17"/>
      <c r="Y600" s="17"/>
      <c r="Z600" s="17"/>
      <c r="AA600" s="17"/>
    </row>
    <row r="601" spans="1:27" x14ac:dyDescent="0.25">
      <c r="A601" s="127"/>
      <c r="B601" s="17"/>
      <c r="C601" s="17"/>
      <c r="D601" s="17"/>
      <c r="E601" s="17"/>
      <c r="F601" s="385"/>
      <c r="G601" s="385"/>
      <c r="H601" s="385"/>
      <c r="I601" s="385"/>
      <c r="J601" s="17"/>
      <c r="K601" s="17"/>
      <c r="L601" s="18"/>
      <c r="M601" s="17"/>
      <c r="N601" s="17"/>
      <c r="O601" s="17"/>
      <c r="P601" s="17"/>
      <c r="Q601" s="17"/>
      <c r="R601" s="17"/>
      <c r="S601" s="17"/>
      <c r="T601" s="17"/>
      <c r="U601" s="17"/>
      <c r="V601" s="17"/>
      <c r="W601" s="17"/>
      <c r="X601" s="17"/>
      <c r="Y601" s="17"/>
      <c r="Z601" s="17"/>
      <c r="AA601" s="17"/>
    </row>
    <row r="602" spans="1:27" x14ac:dyDescent="0.25">
      <c r="A602" s="127"/>
      <c r="B602" s="17"/>
      <c r="C602" s="17"/>
      <c r="D602" s="17"/>
      <c r="E602" s="17"/>
      <c r="F602" s="385"/>
      <c r="G602" s="385"/>
      <c r="H602" s="385"/>
      <c r="I602" s="385"/>
      <c r="J602" s="17"/>
      <c r="K602" s="17"/>
      <c r="L602" s="18"/>
      <c r="M602" s="17"/>
      <c r="N602" s="17"/>
      <c r="O602" s="17"/>
      <c r="P602" s="17"/>
      <c r="Q602" s="17"/>
      <c r="R602" s="17"/>
      <c r="S602" s="17"/>
      <c r="T602" s="17"/>
      <c r="U602" s="17"/>
      <c r="V602" s="17"/>
      <c r="W602" s="17"/>
      <c r="X602" s="17"/>
      <c r="Y602" s="17"/>
      <c r="Z602" s="17"/>
      <c r="AA602" s="17"/>
    </row>
    <row r="603" spans="1:27" x14ac:dyDescent="0.25">
      <c r="A603" s="127"/>
      <c r="B603" s="17"/>
      <c r="C603" s="17"/>
      <c r="D603" s="17"/>
      <c r="E603" s="17"/>
      <c r="F603" s="385"/>
      <c r="G603" s="385"/>
      <c r="H603" s="385"/>
      <c r="I603" s="385"/>
      <c r="J603" s="17"/>
      <c r="K603" s="17"/>
      <c r="L603" s="18"/>
      <c r="M603" s="17"/>
      <c r="N603" s="17"/>
      <c r="O603" s="17"/>
      <c r="P603" s="17"/>
      <c r="Q603" s="17"/>
      <c r="R603" s="17"/>
      <c r="S603" s="17"/>
      <c r="T603" s="17"/>
      <c r="U603" s="17"/>
      <c r="V603" s="17"/>
      <c r="W603" s="17"/>
      <c r="X603" s="17"/>
      <c r="Y603" s="17"/>
      <c r="Z603" s="17"/>
      <c r="AA603" s="17"/>
    </row>
    <row r="604" spans="1:27" x14ac:dyDescent="0.25">
      <c r="A604" s="127"/>
      <c r="B604" s="17"/>
      <c r="C604" s="17"/>
      <c r="D604" s="17"/>
      <c r="E604" s="17"/>
      <c r="F604" s="385"/>
      <c r="G604" s="385"/>
      <c r="H604" s="385"/>
      <c r="I604" s="385"/>
      <c r="J604" s="17"/>
      <c r="K604" s="17"/>
      <c r="L604" s="18"/>
      <c r="M604" s="17"/>
      <c r="N604" s="17"/>
      <c r="O604" s="17"/>
      <c r="P604" s="17"/>
      <c r="Q604" s="17"/>
      <c r="R604" s="17"/>
      <c r="S604" s="17"/>
      <c r="T604" s="17"/>
      <c r="U604" s="17"/>
      <c r="V604" s="17"/>
      <c r="W604" s="17"/>
      <c r="X604" s="17"/>
      <c r="Y604" s="17"/>
      <c r="Z604" s="17"/>
      <c r="AA604" s="17"/>
    </row>
    <row r="605" spans="1:27" x14ac:dyDescent="0.25">
      <c r="A605" s="127"/>
      <c r="B605" s="17"/>
      <c r="C605" s="17"/>
      <c r="D605" s="17"/>
      <c r="E605" s="17"/>
      <c r="F605" s="385"/>
      <c r="G605" s="385"/>
      <c r="H605" s="385"/>
      <c r="I605" s="385"/>
      <c r="J605" s="17"/>
      <c r="K605" s="17"/>
      <c r="L605" s="18"/>
      <c r="M605" s="17"/>
      <c r="N605" s="17"/>
      <c r="O605" s="17"/>
      <c r="P605" s="17"/>
      <c r="Q605" s="17"/>
      <c r="R605" s="17"/>
      <c r="S605" s="17"/>
      <c r="T605" s="17"/>
      <c r="U605" s="17"/>
      <c r="V605" s="17"/>
      <c r="W605" s="17"/>
      <c r="X605" s="17"/>
      <c r="Y605" s="17"/>
      <c r="Z605" s="17"/>
      <c r="AA605" s="17"/>
    </row>
    <row r="606" spans="1:27" x14ac:dyDescent="0.25">
      <c r="A606" s="127"/>
      <c r="B606" s="17"/>
      <c r="C606" s="17"/>
      <c r="D606" s="17"/>
      <c r="E606" s="17"/>
      <c r="F606" s="385"/>
      <c r="G606" s="385"/>
      <c r="H606" s="385"/>
      <c r="I606" s="385"/>
      <c r="J606" s="17"/>
      <c r="K606" s="17"/>
      <c r="L606" s="18"/>
      <c r="M606" s="17"/>
      <c r="N606" s="17"/>
      <c r="O606" s="17"/>
      <c r="P606" s="17"/>
      <c r="Q606" s="17"/>
      <c r="R606" s="17"/>
      <c r="S606" s="17"/>
      <c r="T606" s="17"/>
      <c r="U606" s="17"/>
      <c r="V606" s="17"/>
      <c r="W606" s="17"/>
      <c r="X606" s="17"/>
      <c r="Y606" s="17"/>
      <c r="Z606" s="17"/>
      <c r="AA606" s="17"/>
    </row>
    <row r="607" spans="1:27" x14ac:dyDescent="0.25">
      <c r="A607" s="127"/>
      <c r="B607" s="17"/>
      <c r="C607" s="17"/>
      <c r="D607" s="17"/>
      <c r="E607" s="17"/>
      <c r="F607" s="385"/>
      <c r="G607" s="385"/>
      <c r="H607" s="385"/>
      <c r="I607" s="385"/>
      <c r="J607" s="17"/>
      <c r="K607" s="17"/>
      <c r="L607" s="18"/>
      <c r="M607" s="17"/>
      <c r="N607" s="17"/>
      <c r="O607" s="17"/>
      <c r="P607" s="17"/>
      <c r="Q607" s="17"/>
      <c r="R607" s="17"/>
      <c r="S607" s="17"/>
      <c r="T607" s="17"/>
      <c r="U607" s="17"/>
      <c r="V607" s="17"/>
      <c r="W607" s="17"/>
      <c r="X607" s="17"/>
      <c r="Y607" s="17"/>
      <c r="Z607" s="17"/>
      <c r="AA607" s="17"/>
    </row>
    <row r="608" spans="1:27" x14ac:dyDescent="0.25">
      <c r="A608" s="127"/>
      <c r="B608" s="17"/>
      <c r="C608" s="17"/>
      <c r="D608" s="17"/>
      <c r="E608" s="17"/>
      <c r="F608" s="385"/>
      <c r="G608" s="385"/>
      <c r="H608" s="385"/>
      <c r="I608" s="385"/>
      <c r="J608" s="17"/>
      <c r="K608" s="17"/>
      <c r="L608" s="18"/>
      <c r="M608" s="17"/>
      <c r="N608" s="17"/>
      <c r="O608" s="17"/>
      <c r="P608" s="17"/>
      <c r="Q608" s="17"/>
      <c r="R608" s="17"/>
      <c r="S608" s="17"/>
      <c r="T608" s="17"/>
      <c r="U608" s="17"/>
      <c r="V608" s="17"/>
      <c r="W608" s="17"/>
      <c r="X608" s="17"/>
      <c r="Y608" s="17"/>
      <c r="Z608" s="17"/>
      <c r="AA608" s="17"/>
    </row>
    <row r="609" spans="1:27" x14ac:dyDescent="0.25">
      <c r="A609" s="127"/>
      <c r="B609" s="17"/>
      <c r="C609" s="17"/>
      <c r="D609" s="17"/>
      <c r="E609" s="17"/>
      <c r="F609" s="385"/>
      <c r="G609" s="385"/>
      <c r="H609" s="385"/>
      <c r="I609" s="385"/>
      <c r="J609" s="17"/>
      <c r="K609" s="17"/>
      <c r="L609" s="18"/>
      <c r="M609" s="17"/>
      <c r="N609" s="17"/>
      <c r="O609" s="17"/>
      <c r="P609" s="17"/>
      <c r="Q609" s="17"/>
      <c r="R609" s="17"/>
      <c r="S609" s="17"/>
      <c r="T609" s="17"/>
      <c r="U609" s="17"/>
      <c r="V609" s="17"/>
      <c r="W609" s="17"/>
      <c r="X609" s="17"/>
      <c r="Y609" s="17"/>
      <c r="Z609" s="17"/>
      <c r="AA609" s="17"/>
    </row>
    <row r="610" spans="1:27" x14ac:dyDescent="0.25">
      <c r="A610" s="127"/>
      <c r="B610" s="17"/>
      <c r="C610" s="17"/>
      <c r="D610" s="17"/>
      <c r="E610" s="17"/>
      <c r="F610" s="385"/>
      <c r="G610" s="385"/>
      <c r="H610" s="385"/>
      <c r="I610" s="385"/>
      <c r="J610" s="17"/>
      <c r="K610" s="17"/>
      <c r="L610" s="18"/>
      <c r="M610" s="17"/>
      <c r="N610" s="17"/>
      <c r="O610" s="17"/>
      <c r="P610" s="17"/>
      <c r="Q610" s="17"/>
      <c r="R610" s="17"/>
      <c r="S610" s="17"/>
      <c r="T610" s="17"/>
      <c r="U610" s="17"/>
      <c r="V610" s="17"/>
      <c r="W610" s="17"/>
      <c r="X610" s="17"/>
      <c r="Y610" s="17"/>
      <c r="Z610" s="17"/>
      <c r="AA610" s="17"/>
    </row>
    <row r="611" spans="1:27" x14ac:dyDescent="0.25">
      <c r="A611" s="127"/>
      <c r="B611" s="17"/>
      <c r="C611" s="17"/>
      <c r="D611" s="17"/>
      <c r="E611" s="17"/>
      <c r="F611" s="385"/>
      <c r="G611" s="385"/>
      <c r="H611" s="385"/>
      <c r="I611" s="385"/>
      <c r="J611" s="17"/>
      <c r="K611" s="17"/>
      <c r="L611" s="18"/>
      <c r="M611" s="17"/>
      <c r="N611" s="17"/>
      <c r="O611" s="17"/>
      <c r="P611" s="17"/>
      <c r="Q611" s="17"/>
      <c r="R611" s="17"/>
      <c r="S611" s="17"/>
      <c r="T611" s="17"/>
      <c r="U611" s="17"/>
      <c r="V611" s="17"/>
      <c r="W611" s="17"/>
      <c r="X611" s="17"/>
      <c r="Y611" s="17"/>
      <c r="Z611" s="17"/>
      <c r="AA611" s="17"/>
    </row>
    <row r="612" spans="1:27" x14ac:dyDescent="0.25">
      <c r="A612" s="127"/>
      <c r="B612" s="17"/>
      <c r="C612" s="17"/>
      <c r="D612" s="17"/>
      <c r="E612" s="17"/>
      <c r="F612" s="385"/>
      <c r="G612" s="385"/>
      <c r="H612" s="385"/>
      <c r="I612" s="385"/>
      <c r="J612" s="17"/>
      <c r="K612" s="17"/>
      <c r="L612" s="18"/>
      <c r="M612" s="17"/>
      <c r="N612" s="17"/>
      <c r="O612" s="17"/>
      <c r="P612" s="17"/>
      <c r="Q612" s="17"/>
      <c r="R612" s="17"/>
      <c r="S612" s="17"/>
      <c r="T612" s="17"/>
      <c r="U612" s="17"/>
      <c r="V612" s="17"/>
      <c r="W612" s="17"/>
      <c r="X612" s="17"/>
      <c r="Y612" s="17"/>
      <c r="Z612" s="17"/>
      <c r="AA612" s="17"/>
    </row>
    <row r="613" spans="1:27" x14ac:dyDescent="0.25">
      <c r="A613" s="127"/>
      <c r="B613" s="17"/>
      <c r="C613" s="17"/>
      <c r="D613" s="17"/>
      <c r="E613" s="17"/>
      <c r="F613" s="385"/>
      <c r="G613" s="385"/>
      <c r="H613" s="385"/>
      <c r="I613" s="385"/>
      <c r="J613" s="17"/>
      <c r="K613" s="17"/>
      <c r="L613" s="18"/>
      <c r="M613" s="17"/>
      <c r="N613" s="17"/>
      <c r="O613" s="17"/>
      <c r="P613" s="17"/>
      <c r="Q613" s="17"/>
      <c r="R613" s="17"/>
      <c r="S613" s="17"/>
      <c r="T613" s="17"/>
      <c r="U613" s="17"/>
      <c r="V613" s="17"/>
      <c r="W613" s="17"/>
      <c r="X613" s="17"/>
      <c r="Y613" s="17"/>
      <c r="Z613" s="17"/>
      <c r="AA613" s="17"/>
    </row>
    <row r="614" spans="1:27" x14ac:dyDescent="0.25">
      <c r="A614" s="127"/>
      <c r="B614" s="17"/>
      <c r="C614" s="17"/>
      <c r="D614" s="17"/>
      <c r="E614" s="17"/>
      <c r="F614" s="385"/>
      <c r="G614" s="385"/>
      <c r="H614" s="385"/>
      <c r="I614" s="385"/>
      <c r="J614" s="17"/>
      <c r="K614" s="17"/>
      <c r="L614" s="18"/>
      <c r="M614" s="17"/>
      <c r="N614" s="17"/>
      <c r="O614" s="17"/>
      <c r="P614" s="17"/>
      <c r="Q614" s="17"/>
      <c r="R614" s="17"/>
      <c r="S614" s="17"/>
      <c r="T614" s="17"/>
      <c r="U614" s="17"/>
      <c r="V614" s="17"/>
      <c r="W614" s="17"/>
      <c r="X614" s="17"/>
      <c r="Y614" s="17"/>
      <c r="Z614" s="17"/>
      <c r="AA614" s="17"/>
    </row>
    <row r="615" spans="1:27" x14ac:dyDescent="0.25">
      <c r="A615" s="127"/>
      <c r="B615" s="17"/>
      <c r="C615" s="17"/>
      <c r="D615" s="17"/>
      <c r="E615" s="17"/>
      <c r="F615" s="385"/>
      <c r="G615" s="385"/>
      <c r="H615" s="385"/>
      <c r="I615" s="385"/>
      <c r="J615" s="17"/>
      <c r="K615" s="17"/>
      <c r="L615" s="18"/>
      <c r="M615" s="17"/>
      <c r="N615" s="17"/>
      <c r="O615" s="17"/>
      <c r="P615" s="17"/>
      <c r="Q615" s="17"/>
      <c r="R615" s="17"/>
      <c r="S615" s="17"/>
      <c r="T615" s="17"/>
      <c r="U615" s="17"/>
      <c r="V615" s="17"/>
      <c r="W615" s="17"/>
      <c r="X615" s="17"/>
      <c r="Y615" s="17"/>
      <c r="Z615" s="17"/>
      <c r="AA615" s="17"/>
    </row>
    <row r="616" spans="1:27" x14ac:dyDescent="0.25">
      <c r="A616" s="127"/>
      <c r="B616" s="17"/>
      <c r="C616" s="17"/>
      <c r="D616" s="17"/>
      <c r="E616" s="17"/>
      <c r="F616" s="385"/>
      <c r="G616" s="385"/>
      <c r="H616" s="385"/>
      <c r="I616" s="385"/>
      <c r="J616" s="17"/>
      <c r="K616" s="17"/>
      <c r="L616" s="18"/>
      <c r="M616" s="17"/>
      <c r="N616" s="17"/>
      <c r="O616" s="17"/>
      <c r="P616" s="17"/>
      <c r="Q616" s="17"/>
      <c r="R616" s="17"/>
      <c r="S616" s="17"/>
      <c r="T616" s="17"/>
      <c r="U616" s="17"/>
      <c r="V616" s="17"/>
      <c r="W616" s="17"/>
      <c r="X616" s="17"/>
      <c r="Y616" s="17"/>
      <c r="Z616" s="17"/>
      <c r="AA616" s="17"/>
    </row>
    <row r="617" spans="1:27" x14ac:dyDescent="0.25">
      <c r="A617" s="127"/>
      <c r="B617" s="17"/>
      <c r="C617" s="17"/>
      <c r="D617" s="17"/>
      <c r="E617" s="17"/>
      <c r="F617" s="385"/>
      <c r="G617" s="385"/>
      <c r="H617" s="385"/>
      <c r="I617" s="385"/>
      <c r="J617" s="17"/>
      <c r="K617" s="17"/>
      <c r="L617" s="18"/>
      <c r="M617" s="17"/>
      <c r="N617" s="17"/>
      <c r="O617" s="17"/>
      <c r="P617" s="17"/>
      <c r="Q617" s="17"/>
      <c r="R617" s="17"/>
      <c r="S617" s="17"/>
      <c r="T617" s="17"/>
      <c r="U617" s="17"/>
      <c r="V617" s="17"/>
      <c r="W617" s="17"/>
      <c r="X617" s="17"/>
      <c r="Y617" s="17"/>
      <c r="Z617" s="17"/>
      <c r="AA617" s="17"/>
    </row>
    <row r="618" spans="1:27" x14ac:dyDescent="0.25">
      <c r="A618" s="127"/>
      <c r="B618" s="17"/>
      <c r="C618" s="17"/>
      <c r="D618" s="17"/>
      <c r="E618" s="17"/>
      <c r="F618" s="385"/>
      <c r="G618" s="385"/>
      <c r="H618" s="385"/>
      <c r="I618" s="385"/>
      <c r="J618" s="17"/>
      <c r="K618" s="17"/>
      <c r="L618" s="18"/>
      <c r="M618" s="17"/>
      <c r="N618" s="17"/>
      <c r="O618" s="17"/>
      <c r="P618" s="17"/>
      <c r="Q618" s="17"/>
      <c r="R618" s="17"/>
      <c r="S618" s="17"/>
      <c r="T618" s="17"/>
      <c r="U618" s="17"/>
      <c r="V618" s="17"/>
      <c r="W618" s="17"/>
      <c r="X618" s="17"/>
      <c r="Y618" s="17"/>
      <c r="Z618" s="17"/>
      <c r="AA618" s="17"/>
    </row>
    <row r="619" spans="1:27" x14ac:dyDescent="0.25">
      <c r="A619" s="127"/>
      <c r="B619" s="17"/>
      <c r="C619" s="17"/>
      <c r="D619" s="17"/>
      <c r="E619" s="17"/>
      <c r="F619" s="385"/>
      <c r="G619" s="385"/>
      <c r="H619" s="385"/>
      <c r="I619" s="385"/>
      <c r="J619" s="17"/>
      <c r="K619" s="17"/>
      <c r="L619" s="18"/>
      <c r="M619" s="17"/>
      <c r="N619" s="17"/>
      <c r="O619" s="17"/>
      <c r="P619" s="17"/>
      <c r="Q619" s="17"/>
      <c r="R619" s="17"/>
      <c r="S619" s="17"/>
      <c r="T619" s="17"/>
      <c r="U619" s="17"/>
      <c r="V619" s="17"/>
      <c r="W619" s="17"/>
      <c r="X619" s="17"/>
      <c r="Y619" s="17"/>
      <c r="Z619" s="17"/>
      <c r="AA619" s="17"/>
    </row>
    <row r="620" spans="1:27" x14ac:dyDescent="0.25">
      <c r="A620" s="127"/>
      <c r="B620" s="17"/>
      <c r="C620" s="17"/>
      <c r="D620" s="17"/>
      <c r="E620" s="17"/>
      <c r="F620" s="385"/>
      <c r="G620" s="385"/>
      <c r="H620" s="385"/>
      <c r="I620" s="385"/>
      <c r="J620" s="17"/>
      <c r="K620" s="17"/>
      <c r="L620" s="18"/>
      <c r="M620" s="17"/>
      <c r="N620" s="17"/>
      <c r="O620" s="17"/>
      <c r="P620" s="17"/>
      <c r="Q620" s="17"/>
      <c r="R620" s="17"/>
      <c r="S620" s="17"/>
      <c r="T620" s="17"/>
      <c r="U620" s="17"/>
      <c r="V620" s="17"/>
      <c r="W620" s="17"/>
      <c r="X620" s="17"/>
      <c r="Y620" s="17"/>
      <c r="Z620" s="17"/>
      <c r="AA620" s="17"/>
    </row>
    <row r="621" spans="1:27" x14ac:dyDescent="0.25">
      <c r="A621" s="127"/>
      <c r="B621" s="17"/>
      <c r="C621" s="17"/>
      <c r="D621" s="17"/>
      <c r="E621" s="17"/>
      <c r="F621" s="385"/>
      <c r="G621" s="385"/>
      <c r="H621" s="385"/>
      <c r="I621" s="385"/>
      <c r="J621" s="17"/>
      <c r="K621" s="17"/>
      <c r="L621" s="18"/>
      <c r="M621" s="17"/>
      <c r="N621" s="17"/>
      <c r="O621" s="17"/>
      <c r="P621" s="17"/>
      <c r="Q621" s="17"/>
      <c r="R621" s="17"/>
      <c r="S621" s="17"/>
      <c r="T621" s="17"/>
      <c r="U621" s="17"/>
      <c r="V621" s="17"/>
      <c r="W621" s="17"/>
      <c r="X621" s="17"/>
      <c r="Y621" s="17"/>
      <c r="Z621" s="17"/>
      <c r="AA621" s="17"/>
    </row>
    <row r="622" spans="1:27" x14ac:dyDescent="0.25">
      <c r="A622" s="127"/>
      <c r="B622" s="17"/>
      <c r="C622" s="17"/>
      <c r="D622" s="17"/>
      <c r="E622" s="17"/>
      <c r="F622" s="385"/>
      <c r="G622" s="385"/>
      <c r="H622" s="385"/>
      <c r="I622" s="385"/>
      <c r="J622" s="17"/>
      <c r="K622" s="17"/>
      <c r="L622" s="18"/>
      <c r="M622" s="17"/>
      <c r="N622" s="17"/>
      <c r="O622" s="17"/>
      <c r="P622" s="17"/>
      <c r="Q622" s="17"/>
      <c r="R622" s="17"/>
      <c r="S622" s="17"/>
      <c r="T622" s="17"/>
      <c r="U622" s="17"/>
      <c r="V622" s="17"/>
      <c r="W622" s="17"/>
      <c r="X622" s="17"/>
      <c r="Y622" s="17"/>
      <c r="Z622" s="17"/>
      <c r="AA622" s="17"/>
    </row>
    <row r="623" spans="1:27" x14ac:dyDescent="0.25">
      <c r="A623" s="127"/>
      <c r="B623" s="17"/>
      <c r="C623" s="17"/>
      <c r="D623" s="17"/>
      <c r="E623" s="17"/>
      <c r="F623" s="385"/>
      <c r="G623" s="385"/>
      <c r="H623" s="385"/>
      <c r="I623" s="385"/>
      <c r="J623" s="17"/>
      <c r="K623" s="17"/>
      <c r="L623" s="18"/>
      <c r="M623" s="17"/>
      <c r="N623" s="17"/>
      <c r="O623" s="17"/>
      <c r="P623" s="17"/>
      <c r="Q623" s="17"/>
      <c r="R623" s="17"/>
      <c r="S623" s="17"/>
      <c r="T623" s="17"/>
      <c r="U623" s="17"/>
      <c r="V623" s="17"/>
      <c r="W623" s="17"/>
      <c r="X623" s="17"/>
      <c r="Y623" s="17"/>
      <c r="Z623" s="17"/>
      <c r="AA623" s="17"/>
    </row>
    <row r="624" spans="1:27" x14ac:dyDescent="0.25">
      <c r="A624" s="127"/>
      <c r="B624" s="17"/>
      <c r="C624" s="17"/>
      <c r="D624" s="17"/>
      <c r="E624" s="17"/>
      <c r="F624" s="385"/>
      <c r="G624" s="385"/>
      <c r="H624" s="385"/>
      <c r="I624" s="385"/>
      <c r="J624" s="17"/>
      <c r="K624" s="17"/>
      <c r="L624" s="18"/>
      <c r="M624" s="17"/>
      <c r="N624" s="17"/>
      <c r="O624" s="17"/>
      <c r="P624" s="17"/>
      <c r="Q624" s="17"/>
      <c r="R624" s="17"/>
      <c r="S624" s="17"/>
      <c r="T624" s="17"/>
      <c r="U624" s="17"/>
      <c r="V624" s="17"/>
      <c r="W624" s="17"/>
      <c r="X624" s="17"/>
      <c r="Y624" s="17"/>
      <c r="Z624" s="17"/>
      <c r="AA624" s="17"/>
    </row>
    <row r="625" spans="1:27" x14ac:dyDescent="0.25">
      <c r="A625" s="127"/>
      <c r="B625" s="17"/>
      <c r="C625" s="17"/>
      <c r="D625" s="17"/>
      <c r="E625" s="17"/>
      <c r="F625" s="385"/>
      <c r="G625" s="385"/>
      <c r="H625" s="385"/>
      <c r="I625" s="385"/>
      <c r="J625" s="17"/>
      <c r="K625" s="17"/>
      <c r="L625" s="18"/>
      <c r="M625" s="17"/>
      <c r="N625" s="17"/>
      <c r="O625" s="17"/>
      <c r="P625" s="17"/>
      <c r="Q625" s="17"/>
      <c r="R625" s="17"/>
      <c r="S625" s="17"/>
      <c r="T625" s="17"/>
      <c r="U625" s="17"/>
      <c r="V625" s="17"/>
      <c r="W625" s="17"/>
      <c r="X625" s="17"/>
      <c r="Y625" s="17"/>
      <c r="Z625" s="17"/>
      <c r="AA625" s="17"/>
    </row>
    <row r="626" spans="1:27" x14ac:dyDescent="0.25">
      <c r="A626" s="127"/>
      <c r="B626" s="17"/>
      <c r="C626" s="17"/>
      <c r="D626" s="17"/>
      <c r="E626" s="17"/>
      <c r="F626" s="385"/>
      <c r="G626" s="385"/>
      <c r="H626" s="385"/>
      <c r="I626" s="385"/>
      <c r="J626" s="17"/>
      <c r="K626" s="17"/>
      <c r="L626" s="18"/>
      <c r="M626" s="17"/>
      <c r="N626" s="17"/>
      <c r="O626" s="17"/>
      <c r="P626" s="17"/>
      <c r="Q626" s="17"/>
      <c r="R626" s="17"/>
      <c r="S626" s="17"/>
      <c r="T626" s="17"/>
      <c r="U626" s="17"/>
      <c r="V626" s="17"/>
      <c r="W626" s="17"/>
      <c r="X626" s="17"/>
      <c r="Y626" s="17"/>
      <c r="Z626" s="17"/>
      <c r="AA626" s="17"/>
    </row>
    <row r="627" spans="1:27" x14ac:dyDescent="0.25">
      <c r="A627" s="127"/>
      <c r="B627" s="17"/>
      <c r="C627" s="17"/>
      <c r="D627" s="17"/>
      <c r="E627" s="17"/>
      <c r="F627" s="385"/>
      <c r="G627" s="385"/>
      <c r="H627" s="385"/>
      <c r="I627" s="385"/>
      <c r="J627" s="17"/>
      <c r="K627" s="17"/>
      <c r="L627" s="18"/>
      <c r="M627" s="17"/>
      <c r="N627" s="17"/>
      <c r="O627" s="17"/>
      <c r="P627" s="17"/>
      <c r="Q627" s="17"/>
      <c r="R627" s="17"/>
      <c r="S627" s="17"/>
      <c r="T627" s="17"/>
      <c r="U627" s="17"/>
      <c r="V627" s="17"/>
      <c r="W627" s="17"/>
      <c r="X627" s="17"/>
      <c r="Y627" s="17"/>
      <c r="Z627" s="17"/>
      <c r="AA627" s="17"/>
    </row>
    <row r="628" spans="1:27" x14ac:dyDescent="0.25">
      <c r="A628" s="127"/>
      <c r="B628" s="17"/>
      <c r="C628" s="17"/>
      <c r="D628" s="17"/>
      <c r="E628" s="17"/>
      <c r="F628" s="385"/>
      <c r="G628" s="385"/>
      <c r="H628" s="385"/>
      <c r="I628" s="385"/>
      <c r="J628" s="17"/>
      <c r="K628" s="17"/>
      <c r="L628" s="18"/>
      <c r="M628" s="17"/>
      <c r="N628" s="17"/>
      <c r="O628" s="17"/>
      <c r="P628" s="17"/>
      <c r="Q628" s="17"/>
      <c r="R628" s="17"/>
      <c r="S628" s="17"/>
      <c r="T628" s="17"/>
      <c r="U628" s="17"/>
      <c r="V628" s="17"/>
      <c r="W628" s="17"/>
      <c r="X628" s="17"/>
      <c r="Y628" s="17"/>
      <c r="Z628" s="17"/>
      <c r="AA628" s="17"/>
    </row>
    <row r="629" spans="1:27" x14ac:dyDescent="0.25">
      <c r="A629" s="127"/>
      <c r="B629" s="17"/>
      <c r="C629" s="17"/>
      <c r="D629" s="17"/>
      <c r="E629" s="17"/>
      <c r="F629" s="385"/>
      <c r="G629" s="385"/>
      <c r="H629" s="385"/>
      <c r="I629" s="385"/>
      <c r="J629" s="17"/>
      <c r="K629" s="17"/>
      <c r="L629" s="18"/>
      <c r="M629" s="17"/>
      <c r="N629" s="17"/>
      <c r="O629" s="17"/>
      <c r="P629" s="17"/>
      <c r="Q629" s="17"/>
      <c r="R629" s="17"/>
      <c r="S629" s="17"/>
      <c r="T629" s="17"/>
      <c r="U629" s="17"/>
      <c r="V629" s="17"/>
      <c r="W629" s="17"/>
      <c r="X629" s="17"/>
      <c r="Y629" s="17"/>
      <c r="Z629" s="17"/>
      <c r="AA629" s="17"/>
    </row>
    <row r="630" spans="1:27" x14ac:dyDescent="0.25">
      <c r="A630" s="127"/>
      <c r="B630" s="17"/>
      <c r="C630" s="17"/>
      <c r="D630" s="17"/>
      <c r="E630" s="17"/>
      <c r="F630" s="385"/>
      <c r="G630" s="385"/>
      <c r="H630" s="385"/>
      <c r="I630" s="385"/>
      <c r="J630" s="17"/>
      <c r="K630" s="17"/>
      <c r="L630" s="18"/>
      <c r="M630" s="17"/>
      <c r="N630" s="17"/>
      <c r="O630" s="17"/>
      <c r="P630" s="17"/>
      <c r="Q630" s="17"/>
      <c r="R630" s="17"/>
      <c r="S630" s="17"/>
      <c r="T630" s="17"/>
      <c r="U630" s="17"/>
      <c r="V630" s="17"/>
      <c r="W630" s="17"/>
      <c r="X630" s="17"/>
      <c r="Y630" s="17"/>
      <c r="Z630" s="17"/>
      <c r="AA630" s="17"/>
    </row>
    <row r="631" spans="1:27" x14ac:dyDescent="0.25">
      <c r="A631" s="127"/>
      <c r="B631" s="17"/>
      <c r="C631" s="17"/>
      <c r="D631" s="17"/>
      <c r="E631" s="17"/>
      <c r="F631" s="385"/>
      <c r="G631" s="385"/>
      <c r="H631" s="385"/>
      <c r="I631" s="385"/>
      <c r="J631" s="17"/>
      <c r="K631" s="17"/>
      <c r="L631" s="18"/>
      <c r="M631" s="17"/>
      <c r="N631" s="17"/>
      <c r="O631" s="17"/>
      <c r="P631" s="17"/>
      <c r="Q631" s="17"/>
      <c r="R631" s="17"/>
      <c r="S631" s="17"/>
      <c r="T631" s="17"/>
      <c r="U631" s="17"/>
      <c r="V631" s="17"/>
      <c r="W631" s="17"/>
      <c r="X631" s="17"/>
      <c r="Y631" s="17"/>
      <c r="Z631" s="17"/>
      <c r="AA631" s="17"/>
    </row>
    <row r="632" spans="1:27" x14ac:dyDescent="0.25">
      <c r="A632" s="127"/>
      <c r="B632" s="17"/>
      <c r="C632" s="17"/>
      <c r="D632" s="17"/>
      <c r="E632" s="17"/>
      <c r="F632" s="385"/>
      <c r="G632" s="385"/>
      <c r="H632" s="385"/>
      <c r="I632" s="385"/>
      <c r="J632" s="17"/>
      <c r="K632" s="17"/>
      <c r="L632" s="18"/>
      <c r="M632" s="17"/>
      <c r="N632" s="17"/>
      <c r="O632" s="17"/>
      <c r="P632" s="17"/>
      <c r="Q632" s="17"/>
      <c r="R632" s="17"/>
      <c r="S632" s="17"/>
      <c r="T632" s="17"/>
      <c r="U632" s="17"/>
      <c r="V632" s="17"/>
      <c r="W632" s="17"/>
      <c r="X632" s="17"/>
      <c r="Y632" s="17"/>
      <c r="Z632" s="17"/>
      <c r="AA632" s="17"/>
    </row>
    <row r="633" spans="1:27" x14ac:dyDescent="0.25">
      <c r="A633" s="127"/>
      <c r="B633" s="17"/>
      <c r="C633" s="17"/>
      <c r="D633" s="17"/>
      <c r="E633" s="17"/>
      <c r="F633" s="385"/>
      <c r="G633" s="385"/>
      <c r="H633" s="385"/>
      <c r="I633" s="385"/>
      <c r="J633" s="17"/>
      <c r="K633" s="17"/>
      <c r="L633" s="18"/>
      <c r="M633" s="17"/>
      <c r="N633" s="17"/>
      <c r="O633" s="17"/>
      <c r="P633" s="17"/>
      <c r="Q633" s="17"/>
      <c r="R633" s="17"/>
      <c r="S633" s="17"/>
      <c r="T633" s="17"/>
      <c r="U633" s="17"/>
      <c r="V633" s="17"/>
      <c r="W633" s="17"/>
      <c r="X633" s="17"/>
      <c r="Y633" s="17"/>
      <c r="Z633" s="17"/>
      <c r="AA633" s="17"/>
    </row>
    <row r="634" spans="1:27" x14ac:dyDescent="0.25">
      <c r="A634" s="127"/>
      <c r="B634" s="17"/>
      <c r="C634" s="17"/>
      <c r="D634" s="17"/>
      <c r="E634" s="17"/>
      <c r="F634" s="385"/>
      <c r="G634" s="385"/>
      <c r="H634" s="385"/>
      <c r="I634" s="385"/>
      <c r="J634" s="17"/>
      <c r="K634" s="17"/>
      <c r="L634" s="18"/>
      <c r="M634" s="17"/>
      <c r="N634" s="17"/>
      <c r="O634" s="17"/>
      <c r="P634" s="17"/>
      <c r="Q634" s="17"/>
      <c r="R634" s="17"/>
      <c r="S634" s="17"/>
      <c r="T634" s="17"/>
      <c r="U634" s="17"/>
      <c r="V634" s="17"/>
      <c r="W634" s="17"/>
      <c r="X634" s="17"/>
      <c r="Y634" s="17"/>
      <c r="Z634" s="17"/>
      <c r="AA634" s="17"/>
    </row>
    <row r="635" spans="1:27" x14ac:dyDescent="0.25">
      <c r="A635" s="127"/>
      <c r="B635" s="17"/>
      <c r="C635" s="17"/>
      <c r="D635" s="17"/>
      <c r="E635" s="17"/>
      <c r="F635" s="385"/>
      <c r="G635" s="385"/>
      <c r="H635" s="385"/>
      <c r="I635" s="385"/>
      <c r="J635" s="17"/>
      <c r="K635" s="17"/>
      <c r="L635" s="18"/>
      <c r="M635" s="17"/>
      <c r="N635" s="17"/>
      <c r="O635" s="17"/>
      <c r="P635" s="17"/>
      <c r="Q635" s="17"/>
      <c r="R635" s="17"/>
      <c r="S635" s="17"/>
      <c r="T635" s="17"/>
      <c r="U635" s="17"/>
      <c r="V635" s="17"/>
      <c r="W635" s="17"/>
      <c r="X635" s="17"/>
      <c r="Y635" s="17"/>
      <c r="Z635" s="17"/>
      <c r="AA635" s="17"/>
    </row>
    <row r="636" spans="1:27" x14ac:dyDescent="0.25">
      <c r="A636" s="127"/>
      <c r="B636" s="17"/>
      <c r="C636" s="17"/>
      <c r="D636" s="17"/>
      <c r="E636" s="17"/>
      <c r="F636" s="385"/>
      <c r="G636" s="385"/>
      <c r="H636" s="385"/>
      <c r="I636" s="385"/>
      <c r="J636" s="17"/>
      <c r="K636" s="17"/>
      <c r="L636" s="18"/>
      <c r="M636" s="17"/>
      <c r="N636" s="17"/>
      <c r="O636" s="17"/>
      <c r="P636" s="17"/>
      <c r="Q636" s="17"/>
      <c r="R636" s="17"/>
      <c r="S636" s="17"/>
      <c r="T636" s="17"/>
      <c r="U636" s="17"/>
      <c r="V636" s="17"/>
      <c r="W636" s="17"/>
      <c r="X636" s="17"/>
      <c r="Y636" s="17"/>
      <c r="Z636" s="17"/>
      <c r="AA636" s="17"/>
    </row>
    <row r="637" spans="1:27" x14ac:dyDescent="0.25">
      <c r="A637" s="127"/>
      <c r="B637" s="17"/>
      <c r="C637" s="17"/>
      <c r="D637" s="17"/>
      <c r="E637" s="17"/>
      <c r="F637" s="385"/>
      <c r="G637" s="385"/>
      <c r="H637" s="385"/>
      <c r="I637" s="385"/>
      <c r="J637" s="17"/>
      <c r="K637" s="17"/>
      <c r="L637" s="18"/>
      <c r="M637" s="17"/>
      <c r="N637" s="17"/>
      <c r="O637" s="17"/>
      <c r="P637" s="17"/>
      <c r="Q637" s="17"/>
      <c r="R637" s="17"/>
      <c r="S637" s="17"/>
      <c r="T637" s="17"/>
      <c r="U637" s="17"/>
      <c r="V637" s="17"/>
      <c r="W637" s="17"/>
      <c r="X637" s="17"/>
      <c r="Y637" s="17"/>
      <c r="Z637" s="17"/>
      <c r="AA637" s="17"/>
    </row>
    <row r="638" spans="1:27" x14ac:dyDescent="0.25">
      <c r="A638" s="127"/>
      <c r="B638" s="17"/>
      <c r="C638" s="17"/>
      <c r="D638" s="17"/>
      <c r="E638" s="17"/>
      <c r="F638" s="385"/>
      <c r="G638" s="385"/>
      <c r="H638" s="385"/>
      <c r="I638" s="385"/>
      <c r="J638" s="17"/>
      <c r="K638" s="17"/>
      <c r="L638" s="18"/>
      <c r="M638" s="17"/>
      <c r="N638" s="17"/>
      <c r="O638" s="17"/>
      <c r="P638" s="17"/>
      <c r="Q638" s="17"/>
      <c r="R638" s="17"/>
      <c r="S638" s="17"/>
      <c r="T638" s="17"/>
      <c r="U638" s="17"/>
      <c r="V638" s="17"/>
      <c r="W638" s="17"/>
      <c r="X638" s="17"/>
      <c r="Y638" s="17"/>
      <c r="Z638" s="17"/>
      <c r="AA638" s="17"/>
    </row>
    <row r="639" spans="1:27" x14ac:dyDescent="0.25">
      <c r="A639" s="127"/>
      <c r="B639" s="17"/>
      <c r="C639" s="17"/>
      <c r="D639" s="17"/>
      <c r="E639" s="17"/>
      <c r="F639" s="385"/>
      <c r="G639" s="385"/>
      <c r="H639" s="385"/>
      <c r="I639" s="385"/>
      <c r="J639" s="17"/>
      <c r="K639" s="17"/>
      <c r="L639" s="18"/>
      <c r="M639" s="17"/>
      <c r="N639" s="17"/>
      <c r="O639" s="17"/>
      <c r="P639" s="17"/>
      <c r="Q639" s="17"/>
      <c r="R639" s="17"/>
      <c r="S639" s="17"/>
      <c r="T639" s="17"/>
      <c r="U639" s="17"/>
      <c r="V639" s="17"/>
      <c r="W639" s="17"/>
      <c r="X639" s="17"/>
      <c r="Y639" s="17"/>
      <c r="Z639" s="17"/>
      <c r="AA639" s="17"/>
    </row>
    <row r="640" spans="1:27" x14ac:dyDescent="0.25">
      <c r="A640" s="127"/>
      <c r="B640" s="17"/>
      <c r="C640" s="17"/>
      <c r="D640" s="17"/>
      <c r="E640" s="17"/>
      <c r="F640" s="385"/>
      <c r="G640" s="385"/>
      <c r="H640" s="385"/>
      <c r="I640" s="385"/>
      <c r="J640" s="17"/>
      <c r="K640" s="17"/>
      <c r="L640" s="18"/>
      <c r="M640" s="17"/>
      <c r="N640" s="17"/>
      <c r="O640" s="17"/>
      <c r="P640" s="17"/>
      <c r="Q640" s="17"/>
      <c r="R640" s="17"/>
      <c r="S640" s="17"/>
      <c r="T640" s="17"/>
      <c r="U640" s="17"/>
      <c r="V640" s="17"/>
      <c r="W640" s="17"/>
      <c r="X640" s="17"/>
      <c r="Y640" s="17"/>
      <c r="Z640" s="17"/>
      <c r="AA640" s="17"/>
    </row>
    <row r="641" spans="1:27" x14ac:dyDescent="0.25">
      <c r="A641" s="127"/>
      <c r="B641" s="17"/>
      <c r="C641" s="17"/>
      <c r="D641" s="17"/>
      <c r="E641" s="17"/>
      <c r="F641" s="385"/>
      <c r="G641" s="385"/>
      <c r="H641" s="385"/>
      <c r="I641" s="385"/>
      <c r="J641" s="17"/>
      <c r="K641" s="17"/>
      <c r="L641" s="18"/>
      <c r="M641" s="17"/>
      <c r="N641" s="17"/>
      <c r="O641" s="17"/>
      <c r="P641" s="17"/>
      <c r="Q641" s="17"/>
      <c r="R641" s="17"/>
      <c r="S641" s="17"/>
      <c r="T641" s="17"/>
      <c r="U641" s="17"/>
      <c r="V641" s="17"/>
      <c r="W641" s="17"/>
      <c r="X641" s="17"/>
      <c r="Y641" s="17"/>
      <c r="Z641" s="17"/>
      <c r="AA641" s="17"/>
    </row>
    <row r="642" spans="1:27" x14ac:dyDescent="0.25">
      <c r="A642" s="127"/>
      <c r="B642" s="17"/>
      <c r="C642" s="17"/>
      <c r="D642" s="17"/>
      <c r="E642" s="17"/>
      <c r="F642" s="385"/>
      <c r="G642" s="385"/>
      <c r="H642" s="385"/>
      <c r="I642" s="385"/>
      <c r="J642" s="17"/>
      <c r="K642" s="17"/>
      <c r="L642" s="18"/>
      <c r="M642" s="17"/>
      <c r="N642" s="17"/>
      <c r="O642" s="17"/>
      <c r="P642" s="17"/>
      <c r="Q642" s="17"/>
      <c r="R642" s="17"/>
      <c r="S642" s="17"/>
      <c r="T642" s="17"/>
      <c r="U642" s="17"/>
      <c r="V642" s="17"/>
      <c r="W642" s="17"/>
      <c r="X642" s="17"/>
      <c r="Y642" s="17"/>
      <c r="Z642" s="17"/>
      <c r="AA642" s="17"/>
    </row>
    <row r="643" spans="1:27" x14ac:dyDescent="0.25">
      <c r="A643" s="127"/>
      <c r="B643" s="17"/>
      <c r="C643" s="17"/>
      <c r="D643" s="17"/>
      <c r="E643" s="17"/>
      <c r="F643" s="385"/>
      <c r="G643" s="385"/>
      <c r="H643" s="385"/>
      <c r="I643" s="385"/>
      <c r="J643" s="17"/>
      <c r="K643" s="17"/>
      <c r="L643" s="18"/>
      <c r="M643" s="17"/>
      <c r="N643" s="17"/>
      <c r="O643" s="17"/>
      <c r="P643" s="17"/>
      <c r="Q643" s="17"/>
      <c r="R643" s="17"/>
      <c r="S643" s="17"/>
      <c r="T643" s="17"/>
      <c r="U643" s="17"/>
      <c r="V643" s="17"/>
      <c r="W643" s="17"/>
      <c r="X643" s="17"/>
      <c r="Y643" s="17"/>
      <c r="Z643" s="17"/>
      <c r="AA643" s="17"/>
    </row>
    <row r="644" spans="1:27" x14ac:dyDescent="0.25">
      <c r="A644" s="127"/>
      <c r="B644" s="17"/>
      <c r="C644" s="17"/>
      <c r="D644" s="17"/>
      <c r="E644" s="17"/>
      <c r="F644" s="385"/>
      <c r="G644" s="385"/>
      <c r="H644" s="385"/>
      <c r="I644" s="385"/>
      <c r="J644" s="17"/>
      <c r="K644" s="17"/>
      <c r="L644" s="18"/>
      <c r="M644" s="17"/>
      <c r="N644" s="17"/>
      <c r="O644" s="17"/>
      <c r="P644" s="17"/>
      <c r="Q644" s="17"/>
      <c r="R644" s="17"/>
      <c r="S644" s="17"/>
      <c r="T644" s="17"/>
      <c r="U644" s="17"/>
      <c r="V644" s="17"/>
      <c r="W644" s="17"/>
      <c r="X644" s="17"/>
      <c r="Y644" s="17"/>
      <c r="Z644" s="17"/>
      <c r="AA644" s="17"/>
    </row>
    <row r="645" spans="1:27" x14ac:dyDescent="0.25">
      <c r="A645" s="127"/>
      <c r="B645" s="17"/>
      <c r="C645" s="17"/>
      <c r="D645" s="17"/>
      <c r="E645" s="17"/>
      <c r="F645" s="385"/>
      <c r="G645" s="385"/>
      <c r="H645" s="385"/>
      <c r="I645" s="385"/>
      <c r="J645" s="17"/>
      <c r="K645" s="17"/>
      <c r="L645" s="18"/>
      <c r="M645" s="17"/>
      <c r="N645" s="17"/>
      <c r="O645" s="17"/>
      <c r="P645" s="17"/>
      <c r="Q645" s="17"/>
      <c r="R645" s="17"/>
      <c r="S645" s="17"/>
      <c r="T645" s="17"/>
      <c r="U645" s="17"/>
      <c r="V645" s="17"/>
      <c r="W645" s="17"/>
      <c r="X645" s="17"/>
      <c r="Y645" s="17"/>
      <c r="Z645" s="17"/>
      <c r="AA645" s="17"/>
    </row>
    <row r="646" spans="1:27" x14ac:dyDescent="0.25">
      <c r="A646" s="127"/>
      <c r="B646" s="17"/>
      <c r="C646" s="17"/>
      <c r="D646" s="17"/>
      <c r="E646" s="17"/>
      <c r="F646" s="385"/>
      <c r="G646" s="385"/>
      <c r="H646" s="385"/>
      <c r="I646" s="385"/>
      <c r="J646" s="17"/>
      <c r="K646" s="17"/>
      <c r="L646" s="18"/>
      <c r="M646" s="17"/>
      <c r="N646" s="17"/>
      <c r="O646" s="17"/>
      <c r="P646" s="17"/>
      <c r="Q646" s="17"/>
      <c r="R646" s="17"/>
      <c r="S646" s="17"/>
      <c r="T646" s="17"/>
      <c r="U646" s="17"/>
      <c r="V646" s="17"/>
      <c r="W646" s="17"/>
      <c r="X646" s="17"/>
      <c r="Y646" s="17"/>
      <c r="Z646" s="17"/>
      <c r="AA646" s="17"/>
    </row>
    <row r="647" spans="1:27" x14ac:dyDescent="0.25">
      <c r="A647" s="127"/>
      <c r="B647" s="17"/>
      <c r="C647" s="17"/>
      <c r="D647" s="17"/>
      <c r="E647" s="17"/>
      <c r="F647" s="385"/>
      <c r="G647" s="385"/>
      <c r="H647" s="385"/>
      <c r="I647" s="385"/>
      <c r="J647" s="17"/>
      <c r="K647" s="17"/>
      <c r="L647" s="18"/>
      <c r="M647" s="17"/>
      <c r="N647" s="17"/>
      <c r="O647" s="17"/>
      <c r="P647" s="17"/>
      <c r="Q647" s="17"/>
      <c r="R647" s="17"/>
      <c r="S647" s="17"/>
      <c r="T647" s="17"/>
      <c r="U647" s="17"/>
      <c r="V647" s="17"/>
      <c r="W647" s="17"/>
      <c r="X647" s="17"/>
      <c r="Y647" s="17"/>
      <c r="Z647" s="17"/>
      <c r="AA647" s="17"/>
    </row>
    <row r="648" spans="1:27" x14ac:dyDescent="0.25">
      <c r="A648" s="127"/>
      <c r="B648" s="17"/>
      <c r="C648" s="17"/>
      <c r="D648" s="17"/>
      <c r="E648" s="17"/>
      <c r="F648" s="385"/>
      <c r="G648" s="385"/>
      <c r="H648" s="385"/>
      <c r="I648" s="385"/>
      <c r="J648" s="17"/>
      <c r="K648" s="17"/>
      <c r="L648" s="18"/>
      <c r="M648" s="17"/>
      <c r="N648" s="17"/>
      <c r="O648" s="17"/>
      <c r="P648" s="17"/>
      <c r="Q648" s="17"/>
      <c r="R648" s="17"/>
      <c r="S648" s="17"/>
      <c r="T648" s="17"/>
      <c r="U648" s="17"/>
      <c r="V648" s="17"/>
      <c r="W648" s="17"/>
      <c r="X648" s="17"/>
      <c r="Y648" s="17"/>
      <c r="Z648" s="17"/>
      <c r="AA648" s="17"/>
    </row>
    <row r="649" spans="1:27" x14ac:dyDescent="0.25">
      <c r="A649" s="127"/>
      <c r="B649" s="17"/>
      <c r="C649" s="17"/>
      <c r="D649" s="17"/>
      <c r="E649" s="17"/>
      <c r="F649" s="385"/>
      <c r="G649" s="385"/>
      <c r="H649" s="385"/>
      <c r="I649" s="385"/>
      <c r="J649" s="17"/>
      <c r="K649" s="17"/>
      <c r="L649" s="18"/>
      <c r="M649" s="17"/>
      <c r="N649" s="17"/>
      <c r="O649" s="17"/>
      <c r="P649" s="17"/>
      <c r="Q649" s="17"/>
      <c r="R649" s="17"/>
      <c r="S649" s="17"/>
      <c r="T649" s="17"/>
      <c r="U649" s="17"/>
      <c r="V649" s="17"/>
      <c r="W649" s="17"/>
      <c r="X649" s="17"/>
      <c r="Y649" s="17"/>
      <c r="Z649" s="17"/>
      <c r="AA649" s="17"/>
    </row>
    <row r="650" spans="1:27" x14ac:dyDescent="0.25">
      <c r="A650" s="127"/>
      <c r="B650" s="17"/>
      <c r="C650" s="17"/>
      <c r="D650" s="17"/>
      <c r="E650" s="17"/>
      <c r="F650" s="385"/>
      <c r="G650" s="385"/>
      <c r="H650" s="385"/>
      <c r="I650" s="385"/>
      <c r="J650" s="17"/>
      <c r="K650" s="17"/>
      <c r="L650" s="18"/>
      <c r="M650" s="17"/>
      <c r="N650" s="17"/>
      <c r="O650" s="17"/>
      <c r="P650" s="17"/>
      <c r="Q650" s="17"/>
      <c r="R650" s="17"/>
      <c r="S650" s="17"/>
      <c r="T650" s="17"/>
      <c r="U650" s="17"/>
      <c r="V650" s="17"/>
      <c r="W650" s="17"/>
      <c r="X650" s="17"/>
      <c r="Y650" s="17"/>
      <c r="Z650" s="17"/>
      <c r="AA650" s="17"/>
    </row>
    <row r="651" spans="1:27" x14ac:dyDescent="0.25">
      <c r="A651" s="127"/>
      <c r="B651" s="17"/>
      <c r="C651" s="17"/>
      <c r="D651" s="17"/>
      <c r="E651" s="17"/>
      <c r="F651" s="385"/>
      <c r="G651" s="385"/>
      <c r="H651" s="385"/>
      <c r="I651" s="385"/>
      <c r="J651" s="17"/>
      <c r="K651" s="17"/>
      <c r="L651" s="18"/>
      <c r="M651" s="17"/>
      <c r="N651" s="17"/>
      <c r="O651" s="17"/>
      <c r="P651" s="17"/>
      <c r="Q651" s="17"/>
      <c r="R651" s="17"/>
      <c r="S651" s="17"/>
      <c r="T651" s="17"/>
      <c r="U651" s="17"/>
      <c r="V651" s="17"/>
      <c r="W651" s="17"/>
      <c r="X651" s="17"/>
      <c r="Y651" s="17"/>
      <c r="Z651" s="17"/>
      <c r="AA651" s="17"/>
    </row>
    <row r="652" spans="1:27" x14ac:dyDescent="0.25">
      <c r="A652" s="127"/>
      <c r="B652" s="17"/>
      <c r="C652" s="17"/>
      <c r="D652" s="17"/>
      <c r="E652" s="17"/>
      <c r="F652" s="385"/>
      <c r="G652" s="385"/>
      <c r="H652" s="385"/>
      <c r="I652" s="385"/>
      <c r="J652" s="17"/>
      <c r="K652" s="17"/>
      <c r="L652" s="18"/>
      <c r="M652" s="17"/>
      <c r="N652" s="17"/>
      <c r="O652" s="17"/>
      <c r="P652" s="17"/>
      <c r="Q652" s="17"/>
      <c r="R652" s="17"/>
      <c r="S652" s="17"/>
      <c r="T652" s="17"/>
      <c r="U652" s="17"/>
      <c r="V652" s="17"/>
      <c r="W652" s="17"/>
      <c r="X652" s="17"/>
      <c r="Y652" s="17"/>
      <c r="Z652" s="17"/>
      <c r="AA652" s="17"/>
    </row>
    <row r="653" spans="1:27" x14ac:dyDescent="0.25">
      <c r="A653" s="127"/>
      <c r="B653" s="17"/>
      <c r="C653" s="17"/>
      <c r="D653" s="17"/>
      <c r="E653" s="17"/>
      <c r="F653" s="385"/>
      <c r="G653" s="385"/>
      <c r="H653" s="385"/>
      <c r="I653" s="385"/>
      <c r="J653" s="17"/>
      <c r="K653" s="17"/>
      <c r="L653" s="18"/>
      <c r="M653" s="17"/>
      <c r="N653" s="17"/>
      <c r="O653" s="17"/>
      <c r="P653" s="17"/>
      <c r="Q653" s="17"/>
      <c r="R653" s="17"/>
      <c r="S653" s="17"/>
      <c r="T653" s="17"/>
      <c r="U653" s="17"/>
      <c r="V653" s="17"/>
      <c r="W653" s="17"/>
      <c r="X653" s="17"/>
      <c r="Y653" s="17"/>
      <c r="Z653" s="17"/>
      <c r="AA653" s="17"/>
    </row>
    <row r="654" spans="1:27" x14ac:dyDescent="0.25">
      <c r="A654" s="127"/>
      <c r="B654" s="17"/>
      <c r="C654" s="17"/>
      <c r="D654" s="17"/>
      <c r="E654" s="17"/>
      <c r="F654" s="385"/>
      <c r="G654" s="385"/>
      <c r="H654" s="385"/>
      <c r="I654" s="385"/>
      <c r="J654" s="17"/>
      <c r="K654" s="17"/>
      <c r="L654" s="18"/>
      <c r="M654" s="17"/>
      <c r="N654" s="17"/>
      <c r="O654" s="17"/>
      <c r="P654" s="17"/>
      <c r="Q654" s="17"/>
      <c r="R654" s="17"/>
      <c r="S654" s="17"/>
      <c r="T654" s="17"/>
      <c r="U654" s="17"/>
      <c r="V654" s="17"/>
      <c r="W654" s="17"/>
      <c r="X654" s="17"/>
      <c r="Y654" s="17"/>
      <c r="Z654" s="17"/>
      <c r="AA654" s="17"/>
    </row>
    <row r="655" spans="1:27" x14ac:dyDescent="0.25">
      <c r="A655" s="127"/>
      <c r="B655" s="17"/>
      <c r="C655" s="17"/>
      <c r="D655" s="17"/>
      <c r="E655" s="17"/>
      <c r="F655" s="385"/>
      <c r="G655" s="385"/>
      <c r="H655" s="385"/>
      <c r="I655" s="385"/>
      <c r="J655" s="17"/>
      <c r="K655" s="17"/>
      <c r="L655" s="18"/>
      <c r="M655" s="17"/>
      <c r="N655" s="17"/>
      <c r="O655" s="17"/>
      <c r="P655" s="17"/>
      <c r="Q655" s="17"/>
      <c r="R655" s="17"/>
      <c r="S655" s="17"/>
      <c r="T655" s="17"/>
      <c r="U655" s="17"/>
      <c r="V655" s="17"/>
      <c r="W655" s="17"/>
      <c r="X655" s="17"/>
      <c r="Y655" s="17"/>
      <c r="Z655" s="17"/>
      <c r="AA655" s="17"/>
    </row>
    <row r="656" spans="1:27" x14ac:dyDescent="0.25">
      <c r="A656" s="127"/>
      <c r="B656" s="17"/>
      <c r="C656" s="17"/>
      <c r="D656" s="17"/>
      <c r="E656" s="17"/>
      <c r="F656" s="385"/>
      <c r="G656" s="385"/>
      <c r="H656" s="385"/>
      <c r="I656" s="385"/>
      <c r="J656" s="17"/>
      <c r="K656" s="17"/>
      <c r="L656" s="18"/>
      <c r="M656" s="17"/>
      <c r="N656" s="17"/>
      <c r="O656" s="17"/>
      <c r="P656" s="17"/>
      <c r="Q656" s="17"/>
      <c r="R656" s="17"/>
      <c r="S656" s="17"/>
      <c r="T656" s="17"/>
      <c r="U656" s="17"/>
      <c r="V656" s="17"/>
      <c r="W656" s="17"/>
      <c r="X656" s="17"/>
      <c r="Y656" s="17"/>
      <c r="Z656" s="17"/>
      <c r="AA656" s="17"/>
    </row>
    <row r="657" spans="1:27" x14ac:dyDescent="0.25">
      <c r="A657" s="127"/>
      <c r="B657" s="17"/>
      <c r="C657" s="17"/>
      <c r="D657" s="17"/>
      <c r="E657" s="17"/>
      <c r="F657" s="385"/>
      <c r="G657" s="385"/>
      <c r="H657" s="385"/>
      <c r="I657" s="385"/>
      <c r="J657" s="17"/>
      <c r="K657" s="17"/>
      <c r="L657" s="18"/>
      <c r="M657" s="17"/>
      <c r="N657" s="17"/>
      <c r="O657" s="17"/>
      <c r="P657" s="17"/>
      <c r="Q657" s="17"/>
      <c r="R657" s="17"/>
      <c r="S657" s="17"/>
      <c r="T657" s="17"/>
      <c r="U657" s="17"/>
      <c r="V657" s="17"/>
      <c r="W657" s="17"/>
      <c r="X657" s="17"/>
      <c r="Y657" s="17"/>
      <c r="Z657" s="17"/>
      <c r="AA657" s="17"/>
    </row>
    <row r="658" spans="1:27" x14ac:dyDescent="0.25">
      <c r="A658" s="127"/>
      <c r="B658" s="17"/>
      <c r="C658" s="17"/>
      <c r="D658" s="17"/>
      <c r="E658" s="17"/>
      <c r="F658" s="385"/>
      <c r="G658" s="385"/>
      <c r="H658" s="385"/>
      <c r="I658" s="385"/>
      <c r="J658" s="17"/>
      <c r="K658" s="17"/>
      <c r="L658" s="18"/>
      <c r="M658" s="17"/>
      <c r="N658" s="17"/>
      <c r="O658" s="17"/>
      <c r="P658" s="17"/>
      <c r="Q658" s="17"/>
      <c r="R658" s="17"/>
      <c r="S658" s="17"/>
      <c r="T658" s="17"/>
      <c r="U658" s="17"/>
      <c r="V658" s="17"/>
      <c r="W658" s="17"/>
      <c r="X658" s="17"/>
      <c r="Y658" s="17"/>
      <c r="Z658" s="17"/>
      <c r="AA658" s="17"/>
    </row>
    <row r="659" spans="1:27" x14ac:dyDescent="0.25">
      <c r="A659" s="127"/>
      <c r="B659" s="17"/>
      <c r="C659" s="17"/>
      <c r="D659" s="17"/>
      <c r="E659" s="17"/>
      <c r="F659" s="385"/>
      <c r="G659" s="385"/>
      <c r="H659" s="385"/>
      <c r="I659" s="385"/>
      <c r="J659" s="17"/>
      <c r="K659" s="17"/>
      <c r="L659" s="18"/>
      <c r="M659" s="17"/>
      <c r="N659" s="17"/>
      <c r="O659" s="17"/>
      <c r="P659" s="17"/>
      <c r="Q659" s="17"/>
      <c r="R659" s="17"/>
      <c r="S659" s="17"/>
      <c r="T659" s="17"/>
      <c r="U659" s="17"/>
      <c r="V659" s="17"/>
      <c r="W659" s="17"/>
      <c r="X659" s="17"/>
      <c r="Y659" s="17"/>
      <c r="Z659" s="17"/>
      <c r="AA659" s="17"/>
    </row>
    <row r="660" spans="1:27" x14ac:dyDescent="0.25">
      <c r="A660" s="127"/>
      <c r="B660" s="17"/>
      <c r="C660" s="17"/>
      <c r="D660" s="17"/>
      <c r="E660" s="17"/>
      <c r="F660" s="385"/>
      <c r="G660" s="385"/>
      <c r="H660" s="385"/>
      <c r="I660" s="385"/>
      <c r="J660" s="17"/>
      <c r="K660" s="17"/>
      <c r="L660" s="18"/>
      <c r="M660" s="17"/>
      <c r="N660" s="17"/>
      <c r="O660" s="17"/>
      <c r="P660" s="17"/>
      <c r="Q660" s="17"/>
      <c r="R660" s="17"/>
      <c r="S660" s="17"/>
      <c r="T660" s="17"/>
      <c r="U660" s="17"/>
      <c r="V660" s="17"/>
      <c r="W660" s="17"/>
      <c r="X660" s="17"/>
      <c r="Y660" s="17"/>
      <c r="Z660" s="17"/>
      <c r="AA660" s="17"/>
    </row>
    <row r="661" spans="1:27" x14ac:dyDescent="0.25">
      <c r="A661" s="127"/>
      <c r="B661" s="17"/>
      <c r="C661" s="17"/>
      <c r="D661" s="17"/>
      <c r="E661" s="17"/>
      <c r="F661" s="385"/>
      <c r="G661" s="385"/>
      <c r="H661" s="385"/>
      <c r="I661" s="385"/>
      <c r="J661" s="17"/>
      <c r="K661" s="17"/>
      <c r="L661" s="18"/>
      <c r="M661" s="17"/>
      <c r="N661" s="17"/>
      <c r="O661" s="17"/>
      <c r="P661" s="17"/>
      <c r="Q661" s="17"/>
      <c r="R661" s="17"/>
      <c r="S661" s="17"/>
      <c r="T661" s="17"/>
      <c r="U661" s="17"/>
      <c r="V661" s="17"/>
      <c r="W661" s="17"/>
      <c r="X661" s="17"/>
      <c r="Y661" s="17"/>
      <c r="Z661" s="17"/>
      <c r="AA661" s="17"/>
    </row>
    <row r="662" spans="1:27" x14ac:dyDescent="0.25">
      <c r="A662" s="127"/>
      <c r="B662" s="17"/>
      <c r="C662" s="17"/>
      <c r="D662" s="17"/>
      <c r="E662" s="17"/>
      <c r="F662" s="385"/>
      <c r="G662" s="385"/>
      <c r="H662" s="385"/>
      <c r="I662" s="385"/>
      <c r="J662" s="17"/>
      <c r="K662" s="17"/>
      <c r="L662" s="18"/>
      <c r="M662" s="17"/>
      <c r="N662" s="17"/>
      <c r="O662" s="17"/>
      <c r="P662" s="17"/>
      <c r="Q662" s="17"/>
      <c r="R662" s="17"/>
      <c r="S662" s="17"/>
      <c r="T662" s="17"/>
      <c r="U662" s="17"/>
      <c r="V662" s="17"/>
      <c r="W662" s="17"/>
      <c r="X662" s="17"/>
      <c r="Y662" s="17"/>
      <c r="Z662" s="17"/>
      <c r="AA662" s="17"/>
    </row>
    <row r="663" spans="1:27" x14ac:dyDescent="0.25">
      <c r="A663" s="127"/>
      <c r="B663" s="17"/>
      <c r="C663" s="17"/>
      <c r="D663" s="17"/>
      <c r="E663" s="17"/>
      <c r="F663" s="385"/>
      <c r="G663" s="385"/>
      <c r="H663" s="385"/>
      <c r="I663" s="385"/>
      <c r="J663" s="17"/>
      <c r="K663" s="17"/>
      <c r="L663" s="18"/>
      <c r="M663" s="17"/>
      <c r="N663" s="17"/>
      <c r="O663" s="17"/>
      <c r="P663" s="17"/>
      <c r="Q663" s="17"/>
      <c r="R663" s="17"/>
      <c r="S663" s="17"/>
      <c r="T663" s="17"/>
      <c r="U663" s="17"/>
      <c r="V663" s="17"/>
      <c r="W663" s="17"/>
      <c r="X663" s="17"/>
      <c r="Y663" s="17"/>
      <c r="Z663" s="17"/>
      <c r="AA663" s="17"/>
    </row>
    <row r="664" spans="1:27" x14ac:dyDescent="0.25">
      <c r="A664" s="127"/>
      <c r="B664" s="17"/>
      <c r="C664" s="17"/>
      <c r="D664" s="17"/>
      <c r="E664" s="17"/>
      <c r="F664" s="385"/>
      <c r="G664" s="385"/>
      <c r="H664" s="385"/>
      <c r="I664" s="385"/>
      <c r="J664" s="17"/>
      <c r="K664" s="17"/>
      <c r="L664" s="18"/>
      <c r="M664" s="17"/>
      <c r="N664" s="17"/>
      <c r="O664" s="17"/>
      <c r="P664" s="17"/>
      <c r="Q664" s="17"/>
      <c r="R664" s="17"/>
      <c r="S664" s="17"/>
      <c r="T664" s="17"/>
      <c r="U664" s="17"/>
      <c r="V664" s="17"/>
      <c r="W664" s="17"/>
      <c r="X664" s="17"/>
      <c r="Y664" s="17"/>
      <c r="Z664" s="17"/>
      <c r="AA664" s="17"/>
    </row>
    <row r="665" spans="1:27" x14ac:dyDescent="0.25">
      <c r="A665" s="127"/>
      <c r="B665" s="17"/>
      <c r="C665" s="17"/>
      <c r="D665" s="17"/>
      <c r="E665" s="17"/>
      <c r="F665" s="385"/>
      <c r="G665" s="385"/>
      <c r="H665" s="385"/>
      <c r="I665" s="385"/>
      <c r="J665" s="17"/>
      <c r="K665" s="17"/>
      <c r="L665" s="18"/>
      <c r="M665" s="17"/>
      <c r="N665" s="17"/>
      <c r="O665" s="17"/>
      <c r="P665" s="17"/>
      <c r="Q665" s="17"/>
      <c r="R665" s="17"/>
      <c r="S665" s="17"/>
      <c r="T665" s="17"/>
      <c r="U665" s="17"/>
      <c r="V665" s="17"/>
      <c r="W665" s="17"/>
      <c r="X665" s="17"/>
      <c r="Y665" s="17"/>
      <c r="Z665" s="17"/>
      <c r="AA665" s="17"/>
    </row>
    <row r="666" spans="1:27" x14ac:dyDescent="0.25">
      <c r="A666" s="127"/>
      <c r="B666" s="17"/>
      <c r="C666" s="17"/>
      <c r="D666" s="17"/>
      <c r="E666" s="17"/>
      <c r="F666" s="385"/>
      <c r="G666" s="385"/>
      <c r="H666" s="385"/>
      <c r="I666" s="385"/>
      <c r="J666" s="17"/>
      <c r="K666" s="17"/>
      <c r="L666" s="18"/>
      <c r="M666" s="17"/>
      <c r="N666" s="17"/>
      <c r="O666" s="17"/>
      <c r="P666" s="17"/>
      <c r="Q666" s="17"/>
      <c r="R666" s="17"/>
      <c r="S666" s="17"/>
      <c r="T666" s="17"/>
      <c r="U666" s="17"/>
      <c r="V666" s="17"/>
      <c r="W666" s="17"/>
      <c r="X666" s="17"/>
      <c r="Y666" s="17"/>
      <c r="Z666" s="17"/>
      <c r="AA666" s="17"/>
    </row>
    <row r="667" spans="1:27" x14ac:dyDescent="0.25">
      <c r="A667" s="127"/>
      <c r="B667" s="17"/>
      <c r="C667" s="17"/>
      <c r="D667" s="17"/>
      <c r="E667" s="17"/>
      <c r="F667" s="385"/>
      <c r="G667" s="385"/>
      <c r="H667" s="385"/>
      <c r="I667" s="385"/>
      <c r="J667" s="17"/>
      <c r="K667" s="17"/>
      <c r="L667" s="18"/>
      <c r="M667" s="17"/>
      <c r="N667" s="17"/>
      <c r="O667" s="17"/>
      <c r="P667" s="17"/>
      <c r="Q667" s="17"/>
      <c r="R667" s="17"/>
      <c r="S667" s="17"/>
      <c r="T667" s="17"/>
      <c r="U667" s="17"/>
      <c r="V667" s="17"/>
      <c r="W667" s="17"/>
      <c r="X667" s="17"/>
      <c r="Y667" s="17"/>
      <c r="Z667" s="17"/>
      <c r="AA667" s="17"/>
    </row>
    <row r="668" spans="1:27" x14ac:dyDescent="0.25">
      <c r="A668" s="127"/>
      <c r="B668" s="17"/>
      <c r="C668" s="17"/>
      <c r="D668" s="17"/>
      <c r="E668" s="17"/>
      <c r="F668" s="385"/>
      <c r="G668" s="385"/>
      <c r="H668" s="385"/>
      <c r="I668" s="385"/>
      <c r="J668" s="17"/>
      <c r="K668" s="17"/>
      <c r="L668" s="18"/>
      <c r="M668" s="17"/>
      <c r="N668" s="17"/>
      <c r="O668" s="17"/>
      <c r="P668" s="17"/>
      <c r="Q668" s="17"/>
      <c r="R668" s="17"/>
      <c r="S668" s="17"/>
      <c r="T668" s="17"/>
      <c r="U668" s="17"/>
      <c r="V668" s="17"/>
      <c r="W668" s="17"/>
      <c r="X668" s="17"/>
      <c r="Y668" s="17"/>
      <c r="Z668" s="17"/>
      <c r="AA668" s="17"/>
    </row>
    <row r="669" spans="1:27" x14ac:dyDescent="0.25">
      <c r="A669" s="127"/>
      <c r="B669" s="17"/>
      <c r="C669" s="17"/>
      <c r="D669" s="17"/>
      <c r="E669" s="17"/>
      <c r="F669" s="385"/>
      <c r="G669" s="385"/>
      <c r="H669" s="385"/>
      <c r="I669" s="385"/>
      <c r="J669" s="17"/>
      <c r="K669" s="17"/>
      <c r="L669" s="18"/>
      <c r="M669" s="17"/>
      <c r="N669" s="17"/>
      <c r="O669" s="17"/>
      <c r="P669" s="17"/>
      <c r="Q669" s="17"/>
      <c r="R669" s="17"/>
      <c r="S669" s="17"/>
      <c r="T669" s="17"/>
      <c r="U669" s="17"/>
      <c r="V669" s="17"/>
      <c r="W669" s="17"/>
      <c r="X669" s="17"/>
      <c r="Y669" s="17"/>
      <c r="Z669" s="17"/>
      <c r="AA669" s="17"/>
    </row>
    <row r="670" spans="1:27" x14ac:dyDescent="0.25">
      <c r="A670" s="127"/>
      <c r="B670" s="17"/>
      <c r="C670" s="17"/>
      <c r="D670" s="17"/>
      <c r="E670" s="17"/>
      <c r="F670" s="385"/>
      <c r="G670" s="385"/>
      <c r="H670" s="385"/>
      <c r="I670" s="385"/>
      <c r="J670" s="17"/>
      <c r="K670" s="17"/>
      <c r="L670" s="18"/>
      <c r="M670" s="17"/>
      <c r="N670" s="17"/>
      <c r="O670" s="17"/>
      <c r="P670" s="17"/>
      <c r="Q670" s="17"/>
      <c r="R670" s="17"/>
      <c r="S670" s="17"/>
      <c r="T670" s="17"/>
      <c r="U670" s="17"/>
      <c r="V670" s="17"/>
      <c r="W670" s="17"/>
      <c r="X670" s="17"/>
      <c r="Y670" s="17"/>
      <c r="Z670" s="17"/>
      <c r="AA670" s="17"/>
    </row>
    <row r="671" spans="1:27" x14ac:dyDescent="0.25">
      <c r="A671" s="127"/>
      <c r="B671" s="17"/>
      <c r="C671" s="17"/>
      <c r="D671" s="17"/>
      <c r="E671" s="17"/>
      <c r="F671" s="385"/>
      <c r="G671" s="385"/>
      <c r="H671" s="385"/>
      <c r="I671" s="385"/>
      <c r="J671" s="17"/>
      <c r="K671" s="17"/>
      <c r="L671" s="18"/>
      <c r="M671" s="17"/>
      <c r="N671" s="17"/>
      <c r="O671" s="17"/>
      <c r="P671" s="17"/>
      <c r="Q671" s="17"/>
      <c r="R671" s="17"/>
      <c r="S671" s="17"/>
      <c r="T671" s="17"/>
      <c r="U671" s="17"/>
      <c r="V671" s="17"/>
      <c r="W671" s="17"/>
      <c r="X671" s="17"/>
      <c r="Y671" s="17"/>
      <c r="Z671" s="17"/>
      <c r="AA671" s="17"/>
    </row>
    <row r="672" spans="1:27" x14ac:dyDescent="0.25">
      <c r="A672" s="127"/>
      <c r="B672" s="17"/>
      <c r="C672" s="17"/>
      <c r="D672" s="17"/>
      <c r="E672" s="17"/>
      <c r="F672" s="385"/>
      <c r="G672" s="385"/>
      <c r="H672" s="385"/>
      <c r="I672" s="385"/>
      <c r="J672" s="17"/>
      <c r="K672" s="17"/>
      <c r="L672" s="18"/>
      <c r="M672" s="17"/>
      <c r="N672" s="17"/>
      <c r="O672" s="17"/>
      <c r="P672" s="17"/>
      <c r="Q672" s="17"/>
      <c r="R672" s="17"/>
      <c r="S672" s="17"/>
      <c r="T672" s="17"/>
      <c r="U672" s="17"/>
      <c r="V672" s="17"/>
      <c r="W672" s="17"/>
      <c r="X672" s="17"/>
      <c r="Y672" s="17"/>
      <c r="Z672" s="17"/>
      <c r="AA672" s="17"/>
    </row>
    <row r="673" spans="1:27" x14ac:dyDescent="0.25">
      <c r="A673" s="127"/>
      <c r="B673" s="17"/>
      <c r="C673" s="17"/>
      <c r="D673" s="17"/>
      <c r="E673" s="17"/>
      <c r="F673" s="385"/>
      <c r="G673" s="385"/>
      <c r="H673" s="385"/>
      <c r="I673" s="385"/>
      <c r="J673" s="17"/>
      <c r="K673" s="17"/>
      <c r="L673" s="18"/>
      <c r="M673" s="17"/>
      <c r="N673" s="17"/>
      <c r="O673" s="17"/>
      <c r="P673" s="17"/>
      <c r="Q673" s="17"/>
      <c r="R673" s="17"/>
      <c r="S673" s="17"/>
      <c r="T673" s="17"/>
      <c r="U673" s="17"/>
      <c r="V673" s="17"/>
      <c r="W673" s="17"/>
      <c r="X673" s="17"/>
      <c r="Y673" s="17"/>
      <c r="Z673" s="17"/>
      <c r="AA673" s="17"/>
    </row>
    <row r="674" spans="1:27" x14ac:dyDescent="0.25">
      <c r="A674" s="127"/>
      <c r="B674" s="17"/>
      <c r="C674" s="17"/>
      <c r="D674" s="17"/>
      <c r="E674" s="17"/>
      <c r="F674" s="385"/>
      <c r="G674" s="385"/>
      <c r="H674" s="385"/>
      <c r="I674" s="385"/>
      <c r="J674" s="17"/>
      <c r="K674" s="17"/>
      <c r="L674" s="18"/>
      <c r="M674" s="17"/>
      <c r="N674" s="17"/>
      <c r="O674" s="17"/>
      <c r="P674" s="17"/>
      <c r="Q674" s="17"/>
      <c r="R674" s="17"/>
      <c r="S674" s="17"/>
      <c r="T674" s="17"/>
      <c r="U674" s="17"/>
      <c r="V674" s="17"/>
      <c r="W674" s="17"/>
      <c r="X674" s="17"/>
      <c r="Y674" s="17"/>
      <c r="Z674" s="17"/>
      <c r="AA674" s="17"/>
    </row>
    <row r="675" spans="1:27" x14ac:dyDescent="0.25">
      <c r="A675" s="127"/>
      <c r="B675" s="17"/>
      <c r="C675" s="17"/>
      <c r="D675" s="17"/>
      <c r="E675" s="17"/>
      <c r="F675" s="385"/>
      <c r="G675" s="385"/>
      <c r="H675" s="385"/>
      <c r="I675" s="385"/>
      <c r="J675" s="17"/>
      <c r="K675" s="17"/>
      <c r="L675" s="18"/>
      <c r="M675" s="17"/>
      <c r="N675" s="17"/>
      <c r="O675" s="17"/>
      <c r="P675" s="17"/>
      <c r="Q675" s="17"/>
      <c r="R675" s="17"/>
      <c r="S675" s="17"/>
      <c r="T675" s="17"/>
      <c r="U675" s="17"/>
      <c r="V675" s="17"/>
      <c r="W675" s="17"/>
      <c r="X675" s="17"/>
      <c r="Y675" s="17"/>
      <c r="Z675" s="17"/>
      <c r="AA675" s="17"/>
    </row>
    <row r="676" spans="1:27" x14ac:dyDescent="0.25">
      <c r="A676" s="127"/>
      <c r="B676" s="17"/>
      <c r="C676" s="17"/>
      <c r="D676" s="17"/>
      <c r="E676" s="17"/>
      <c r="F676" s="385"/>
      <c r="G676" s="385"/>
      <c r="H676" s="385"/>
      <c r="I676" s="385"/>
      <c r="J676" s="17"/>
      <c r="K676" s="17"/>
      <c r="L676" s="18"/>
      <c r="M676" s="17"/>
      <c r="N676" s="17"/>
      <c r="O676" s="17"/>
      <c r="P676" s="17"/>
      <c r="Q676" s="17"/>
      <c r="R676" s="17"/>
      <c r="S676" s="17"/>
      <c r="T676" s="17"/>
      <c r="U676" s="17"/>
      <c r="V676" s="17"/>
      <c r="W676" s="17"/>
      <c r="X676" s="17"/>
      <c r="Y676" s="17"/>
      <c r="Z676" s="17"/>
      <c r="AA676" s="17"/>
    </row>
    <row r="677" spans="1:27" x14ac:dyDescent="0.25">
      <c r="A677" s="127"/>
      <c r="B677" s="17"/>
      <c r="C677" s="17"/>
      <c r="D677" s="17"/>
      <c r="E677" s="17"/>
      <c r="F677" s="385"/>
      <c r="G677" s="385"/>
      <c r="H677" s="385"/>
      <c r="I677" s="385"/>
      <c r="J677" s="17"/>
      <c r="K677" s="17"/>
      <c r="L677" s="18"/>
      <c r="M677" s="17"/>
      <c r="N677" s="17"/>
      <c r="O677" s="17"/>
      <c r="P677" s="17"/>
      <c r="Q677" s="17"/>
      <c r="R677" s="17"/>
      <c r="S677" s="17"/>
      <c r="T677" s="17"/>
      <c r="U677" s="17"/>
      <c r="V677" s="17"/>
      <c r="W677" s="17"/>
      <c r="X677" s="17"/>
      <c r="Y677" s="17"/>
      <c r="Z677" s="17"/>
      <c r="AA677" s="17"/>
    </row>
    <row r="678" spans="1:27" x14ac:dyDescent="0.25">
      <c r="A678" s="127"/>
      <c r="B678" s="17"/>
      <c r="C678" s="17"/>
      <c r="D678" s="17"/>
      <c r="E678" s="17"/>
      <c r="F678" s="385"/>
      <c r="G678" s="385"/>
      <c r="H678" s="385"/>
      <c r="I678" s="385"/>
      <c r="J678" s="17"/>
      <c r="K678" s="17"/>
      <c r="L678" s="18"/>
      <c r="M678" s="17"/>
      <c r="N678" s="17"/>
      <c r="O678" s="17"/>
      <c r="P678" s="17"/>
      <c r="Q678" s="17"/>
      <c r="R678" s="17"/>
      <c r="S678" s="17"/>
      <c r="T678" s="17"/>
      <c r="U678" s="17"/>
      <c r="V678" s="17"/>
      <c r="W678" s="17"/>
      <c r="X678" s="17"/>
      <c r="Y678" s="17"/>
      <c r="Z678" s="17"/>
      <c r="AA678" s="17"/>
    </row>
    <row r="679" spans="1:27" x14ac:dyDescent="0.25">
      <c r="A679" s="127"/>
      <c r="B679" s="17"/>
      <c r="C679" s="17"/>
      <c r="D679" s="17"/>
      <c r="E679" s="17"/>
      <c r="F679" s="385"/>
      <c r="G679" s="385"/>
      <c r="H679" s="385"/>
      <c r="I679" s="385"/>
      <c r="J679" s="17"/>
      <c r="K679" s="17"/>
      <c r="L679" s="18"/>
      <c r="M679" s="17"/>
      <c r="N679" s="17"/>
      <c r="O679" s="17"/>
      <c r="P679" s="17"/>
      <c r="Q679" s="17"/>
      <c r="R679" s="17"/>
      <c r="S679" s="17"/>
      <c r="T679" s="17"/>
      <c r="U679" s="17"/>
      <c r="V679" s="17"/>
      <c r="W679" s="17"/>
      <c r="X679" s="17"/>
      <c r="Y679" s="17"/>
      <c r="Z679" s="17"/>
      <c r="AA679" s="17"/>
    </row>
    <row r="680" spans="1:27" x14ac:dyDescent="0.25">
      <c r="A680" s="127"/>
      <c r="B680" s="17"/>
      <c r="C680" s="17"/>
      <c r="D680" s="17"/>
      <c r="E680" s="17"/>
      <c r="F680" s="385"/>
      <c r="G680" s="385"/>
      <c r="H680" s="385"/>
      <c r="I680" s="385"/>
      <c r="J680" s="17"/>
      <c r="K680" s="17"/>
      <c r="L680" s="18"/>
      <c r="M680" s="17"/>
      <c r="N680" s="17"/>
      <c r="O680" s="17"/>
      <c r="P680" s="17"/>
      <c r="Q680" s="17"/>
      <c r="R680" s="17"/>
      <c r="S680" s="17"/>
      <c r="T680" s="17"/>
      <c r="U680" s="17"/>
      <c r="V680" s="17"/>
      <c r="W680" s="17"/>
      <c r="X680" s="17"/>
      <c r="Y680" s="17"/>
      <c r="Z680" s="17"/>
      <c r="AA680" s="17"/>
    </row>
    <row r="681" spans="1:27" x14ac:dyDescent="0.25">
      <c r="A681" s="127"/>
      <c r="B681" s="17"/>
      <c r="C681" s="17"/>
      <c r="D681" s="17"/>
      <c r="E681" s="17"/>
      <c r="F681" s="385"/>
      <c r="G681" s="385"/>
      <c r="H681" s="385"/>
      <c r="I681" s="385"/>
      <c r="J681" s="17"/>
      <c r="K681" s="17"/>
      <c r="L681" s="18"/>
      <c r="M681" s="17"/>
      <c r="N681" s="17"/>
      <c r="O681" s="17"/>
      <c r="P681" s="17"/>
      <c r="Q681" s="17"/>
      <c r="R681" s="17"/>
      <c r="S681" s="17"/>
      <c r="T681" s="17"/>
      <c r="U681" s="17"/>
      <c r="V681" s="17"/>
      <c r="W681" s="17"/>
      <c r="X681" s="17"/>
      <c r="Y681" s="17"/>
      <c r="Z681" s="17"/>
      <c r="AA681" s="17"/>
    </row>
    <row r="682" spans="1:27" x14ac:dyDescent="0.25">
      <c r="A682" s="127"/>
      <c r="B682" s="17"/>
      <c r="C682" s="17"/>
      <c r="D682" s="17"/>
      <c r="E682" s="17"/>
      <c r="F682" s="385"/>
      <c r="G682" s="385"/>
      <c r="H682" s="385"/>
      <c r="I682" s="385"/>
      <c r="J682" s="17"/>
      <c r="K682" s="17"/>
      <c r="L682" s="18"/>
      <c r="M682" s="17"/>
      <c r="N682" s="17"/>
      <c r="O682" s="17"/>
      <c r="P682" s="17"/>
      <c r="Q682" s="17"/>
      <c r="R682" s="17"/>
      <c r="S682" s="17"/>
      <c r="T682" s="17"/>
      <c r="U682" s="17"/>
      <c r="V682" s="17"/>
      <c r="W682" s="17"/>
      <c r="X682" s="17"/>
      <c r="Y682" s="17"/>
      <c r="Z682" s="17"/>
      <c r="AA682" s="17"/>
    </row>
    <row r="683" spans="1:27" x14ac:dyDescent="0.25">
      <c r="A683" s="127"/>
      <c r="B683" s="17"/>
      <c r="C683" s="17"/>
      <c r="D683" s="17"/>
      <c r="E683" s="17"/>
      <c r="F683" s="385"/>
      <c r="G683" s="385"/>
      <c r="H683" s="385"/>
      <c r="I683" s="385"/>
      <c r="J683" s="17"/>
      <c r="K683" s="17"/>
      <c r="L683" s="18"/>
      <c r="M683" s="17"/>
      <c r="N683" s="17"/>
      <c r="O683" s="17"/>
      <c r="P683" s="17"/>
      <c r="Q683" s="17"/>
      <c r="R683" s="17"/>
      <c r="S683" s="17"/>
      <c r="T683" s="17"/>
      <c r="U683" s="17"/>
      <c r="V683" s="17"/>
      <c r="W683" s="17"/>
      <c r="X683" s="17"/>
      <c r="Y683" s="17"/>
      <c r="Z683" s="17"/>
      <c r="AA683" s="17"/>
    </row>
    <row r="684" spans="1:27" x14ac:dyDescent="0.25">
      <c r="A684" s="127"/>
      <c r="B684" s="17"/>
      <c r="C684" s="17"/>
      <c r="D684" s="17"/>
      <c r="E684" s="17"/>
      <c r="F684" s="385"/>
      <c r="G684" s="385"/>
      <c r="H684" s="385"/>
      <c r="I684" s="385"/>
      <c r="J684" s="17"/>
      <c r="K684" s="17"/>
      <c r="L684" s="18"/>
      <c r="M684" s="17"/>
      <c r="N684" s="17"/>
      <c r="O684" s="17"/>
      <c r="P684" s="17"/>
      <c r="Q684" s="17"/>
      <c r="R684" s="17"/>
      <c r="S684" s="17"/>
      <c r="T684" s="17"/>
      <c r="U684" s="17"/>
      <c r="V684" s="17"/>
      <c r="W684" s="17"/>
      <c r="X684" s="17"/>
      <c r="Y684" s="17"/>
      <c r="Z684" s="17"/>
      <c r="AA684" s="17"/>
    </row>
    <row r="685" spans="1:27" x14ac:dyDescent="0.25">
      <c r="A685" s="127"/>
      <c r="B685" s="17"/>
      <c r="C685" s="17"/>
      <c r="D685" s="17"/>
      <c r="E685" s="17"/>
      <c r="F685" s="385"/>
      <c r="G685" s="385"/>
      <c r="H685" s="385"/>
      <c r="I685" s="385"/>
      <c r="J685" s="17"/>
      <c r="K685" s="17"/>
      <c r="L685" s="18"/>
      <c r="M685" s="17"/>
      <c r="N685" s="17"/>
      <c r="O685" s="17"/>
      <c r="P685" s="17"/>
      <c r="Q685" s="17"/>
      <c r="R685" s="17"/>
      <c r="S685" s="17"/>
      <c r="T685" s="17"/>
      <c r="U685" s="17"/>
      <c r="V685" s="17"/>
      <c r="W685" s="17"/>
      <c r="X685" s="17"/>
      <c r="Y685" s="17"/>
      <c r="Z685" s="17"/>
      <c r="AA685" s="17"/>
    </row>
    <row r="686" spans="1:27" x14ac:dyDescent="0.25">
      <c r="A686" s="127"/>
      <c r="B686" s="17"/>
      <c r="C686" s="17"/>
      <c r="D686" s="17"/>
      <c r="E686" s="17"/>
      <c r="F686" s="385"/>
      <c r="G686" s="385"/>
      <c r="H686" s="385"/>
      <c r="I686" s="385"/>
      <c r="J686" s="17"/>
      <c r="K686" s="17"/>
      <c r="L686" s="18"/>
      <c r="M686" s="17"/>
      <c r="N686" s="17"/>
      <c r="O686" s="17"/>
      <c r="P686" s="17"/>
      <c r="Q686" s="17"/>
      <c r="R686" s="17"/>
      <c r="S686" s="17"/>
      <c r="T686" s="17"/>
      <c r="U686" s="17"/>
      <c r="V686" s="17"/>
      <c r="W686" s="17"/>
      <c r="X686" s="17"/>
      <c r="Y686" s="17"/>
      <c r="Z686" s="17"/>
      <c r="AA686" s="17"/>
    </row>
    <row r="687" spans="1:27" x14ac:dyDescent="0.25">
      <c r="A687" s="127"/>
      <c r="B687" s="17"/>
      <c r="C687" s="17"/>
      <c r="D687" s="17"/>
      <c r="E687" s="17"/>
      <c r="F687" s="385"/>
      <c r="G687" s="385"/>
      <c r="H687" s="385"/>
      <c r="I687" s="385"/>
      <c r="J687" s="17"/>
      <c r="K687" s="17"/>
      <c r="L687" s="18"/>
      <c r="M687" s="17"/>
      <c r="N687" s="17"/>
      <c r="O687" s="17"/>
      <c r="P687" s="17"/>
      <c r="Q687" s="17"/>
      <c r="R687" s="17"/>
      <c r="S687" s="17"/>
      <c r="T687" s="17"/>
      <c r="U687" s="17"/>
      <c r="V687" s="17"/>
      <c r="W687" s="17"/>
      <c r="X687" s="17"/>
      <c r="Y687" s="17"/>
      <c r="Z687" s="17"/>
      <c r="AA687" s="17"/>
    </row>
    <row r="688" spans="1:27" x14ac:dyDescent="0.25">
      <c r="A688" s="127"/>
      <c r="B688" s="17"/>
      <c r="C688" s="17"/>
      <c r="D688" s="17"/>
      <c r="E688" s="17"/>
      <c r="F688" s="385"/>
      <c r="G688" s="385"/>
      <c r="H688" s="385"/>
      <c r="I688" s="385"/>
      <c r="J688" s="17"/>
      <c r="K688" s="17"/>
      <c r="L688" s="18"/>
      <c r="M688" s="17"/>
      <c r="N688" s="17"/>
      <c r="O688" s="17"/>
      <c r="P688" s="17"/>
      <c r="Q688" s="17"/>
      <c r="R688" s="17"/>
      <c r="S688" s="17"/>
      <c r="T688" s="17"/>
      <c r="U688" s="17"/>
      <c r="V688" s="17"/>
      <c r="W688" s="17"/>
      <c r="X688" s="17"/>
      <c r="Y688" s="17"/>
      <c r="Z688" s="17"/>
      <c r="AA688" s="17"/>
    </row>
    <row r="689" spans="1:27" x14ac:dyDescent="0.25">
      <c r="A689" s="127"/>
      <c r="B689" s="17"/>
      <c r="C689" s="17"/>
      <c r="D689" s="17"/>
      <c r="E689" s="17"/>
      <c r="F689" s="385"/>
      <c r="G689" s="385"/>
      <c r="H689" s="385"/>
      <c r="I689" s="385"/>
      <c r="J689" s="17"/>
      <c r="K689" s="17"/>
      <c r="L689" s="18"/>
      <c r="M689" s="17"/>
      <c r="N689" s="17"/>
      <c r="O689" s="17"/>
      <c r="P689" s="17"/>
      <c r="Q689" s="17"/>
      <c r="R689" s="17"/>
      <c r="S689" s="17"/>
      <c r="T689" s="17"/>
      <c r="U689" s="17"/>
      <c r="V689" s="17"/>
      <c r="W689" s="17"/>
      <c r="X689" s="17"/>
      <c r="Y689" s="17"/>
      <c r="Z689" s="17"/>
      <c r="AA689" s="17"/>
    </row>
    <row r="690" spans="1:27" x14ac:dyDescent="0.25">
      <c r="A690" s="127"/>
      <c r="B690" s="17"/>
      <c r="C690" s="17"/>
      <c r="D690" s="17"/>
      <c r="E690" s="17"/>
      <c r="F690" s="385"/>
      <c r="G690" s="385"/>
      <c r="H690" s="385"/>
      <c r="I690" s="385"/>
      <c r="J690" s="17"/>
      <c r="K690" s="17"/>
      <c r="L690" s="18"/>
      <c r="M690" s="17"/>
      <c r="N690" s="17"/>
      <c r="O690" s="17"/>
      <c r="P690" s="17"/>
      <c r="Q690" s="17"/>
      <c r="R690" s="17"/>
      <c r="S690" s="17"/>
      <c r="T690" s="17"/>
      <c r="U690" s="17"/>
      <c r="V690" s="17"/>
      <c r="W690" s="17"/>
      <c r="X690" s="17"/>
      <c r="Y690" s="17"/>
      <c r="Z690" s="17"/>
      <c r="AA690" s="17"/>
    </row>
    <row r="691" spans="1:27" x14ac:dyDescent="0.25">
      <c r="A691" s="127"/>
      <c r="B691" s="17"/>
      <c r="C691" s="17"/>
      <c r="D691" s="17"/>
      <c r="E691" s="17"/>
      <c r="F691" s="385"/>
      <c r="G691" s="385"/>
      <c r="H691" s="385"/>
      <c r="I691" s="385"/>
      <c r="J691" s="17"/>
      <c r="K691" s="17"/>
      <c r="L691" s="18"/>
      <c r="M691" s="17"/>
      <c r="N691" s="17"/>
      <c r="O691" s="17"/>
      <c r="P691" s="17"/>
      <c r="Q691" s="17"/>
      <c r="R691" s="17"/>
      <c r="S691" s="17"/>
      <c r="T691" s="17"/>
      <c r="U691" s="17"/>
      <c r="V691" s="17"/>
      <c r="W691" s="17"/>
      <c r="X691" s="17"/>
      <c r="Y691" s="17"/>
      <c r="Z691" s="17"/>
      <c r="AA691" s="17"/>
    </row>
    <row r="692" spans="1:27" x14ac:dyDescent="0.25">
      <c r="A692" s="127"/>
      <c r="B692" s="17"/>
      <c r="C692" s="17"/>
      <c r="D692" s="17"/>
      <c r="E692" s="17"/>
      <c r="F692" s="385"/>
      <c r="G692" s="385"/>
      <c r="H692" s="385"/>
      <c r="I692" s="385"/>
      <c r="J692" s="17"/>
      <c r="K692" s="17"/>
      <c r="L692" s="18"/>
      <c r="M692" s="17"/>
      <c r="N692" s="17"/>
      <c r="O692" s="17"/>
      <c r="P692" s="17"/>
      <c r="Q692" s="17"/>
      <c r="R692" s="17"/>
      <c r="S692" s="17"/>
      <c r="T692" s="17"/>
      <c r="U692" s="17"/>
      <c r="V692" s="17"/>
      <c r="W692" s="17"/>
      <c r="X692" s="17"/>
      <c r="Y692" s="17"/>
      <c r="Z692" s="17"/>
      <c r="AA692" s="17"/>
    </row>
    <row r="693" spans="1:27" x14ac:dyDescent="0.25">
      <c r="A693" s="127"/>
      <c r="B693" s="17"/>
      <c r="C693" s="17"/>
      <c r="D693" s="17"/>
      <c r="E693" s="17"/>
      <c r="F693" s="385"/>
      <c r="G693" s="385"/>
      <c r="H693" s="385"/>
      <c r="I693" s="385"/>
      <c r="J693" s="17"/>
      <c r="K693" s="17"/>
      <c r="L693" s="18"/>
      <c r="M693" s="17"/>
      <c r="N693" s="17"/>
      <c r="O693" s="17"/>
      <c r="P693" s="17"/>
      <c r="Q693" s="17"/>
      <c r="R693" s="17"/>
      <c r="S693" s="17"/>
      <c r="T693" s="17"/>
      <c r="U693" s="17"/>
      <c r="V693" s="17"/>
      <c r="W693" s="17"/>
      <c r="X693" s="17"/>
      <c r="Y693" s="17"/>
      <c r="Z693" s="17"/>
      <c r="AA693" s="17"/>
    </row>
    <row r="694" spans="1:27" x14ac:dyDescent="0.25">
      <c r="A694" s="127"/>
      <c r="B694" s="17"/>
      <c r="C694" s="17"/>
      <c r="D694" s="17"/>
      <c r="E694" s="17"/>
      <c r="F694" s="385"/>
      <c r="G694" s="385"/>
      <c r="H694" s="385"/>
      <c r="I694" s="385"/>
      <c r="J694" s="17"/>
      <c r="K694" s="17"/>
      <c r="L694" s="18"/>
      <c r="M694" s="17"/>
      <c r="N694" s="17"/>
      <c r="O694" s="17"/>
      <c r="P694" s="17"/>
      <c r="Q694" s="17"/>
      <c r="R694" s="17"/>
      <c r="S694" s="17"/>
      <c r="T694" s="17"/>
      <c r="U694" s="17"/>
      <c r="V694" s="17"/>
      <c r="W694" s="17"/>
      <c r="X694" s="17"/>
      <c r="Y694" s="17"/>
      <c r="Z694" s="17"/>
      <c r="AA694" s="17"/>
    </row>
    <row r="695" spans="1:27" x14ac:dyDescent="0.25">
      <c r="A695" s="127"/>
      <c r="B695" s="17"/>
      <c r="C695" s="17"/>
      <c r="D695" s="17"/>
      <c r="E695" s="17"/>
      <c r="F695" s="385"/>
      <c r="G695" s="385"/>
      <c r="H695" s="385"/>
      <c r="I695" s="385"/>
      <c r="J695" s="17"/>
      <c r="K695" s="17"/>
      <c r="L695" s="18"/>
      <c r="M695" s="17"/>
      <c r="N695" s="17"/>
      <c r="O695" s="17"/>
      <c r="P695" s="17"/>
      <c r="Q695" s="17"/>
      <c r="R695" s="17"/>
      <c r="S695" s="17"/>
      <c r="T695" s="17"/>
      <c r="U695" s="17"/>
      <c r="V695" s="17"/>
      <c r="W695" s="17"/>
      <c r="X695" s="17"/>
      <c r="Y695" s="17"/>
      <c r="Z695" s="17"/>
      <c r="AA695" s="17"/>
    </row>
    <row r="696" spans="1:27" x14ac:dyDescent="0.25">
      <c r="A696" s="127"/>
      <c r="B696" s="17"/>
      <c r="C696" s="17"/>
      <c r="D696" s="17"/>
      <c r="E696" s="17"/>
      <c r="F696" s="385"/>
      <c r="G696" s="385"/>
      <c r="H696" s="385"/>
      <c r="I696" s="385"/>
      <c r="J696" s="17"/>
      <c r="K696" s="17"/>
      <c r="L696" s="18"/>
      <c r="M696" s="17"/>
      <c r="N696" s="17"/>
      <c r="O696" s="17"/>
      <c r="P696" s="17"/>
      <c r="Q696" s="17"/>
      <c r="R696" s="17"/>
      <c r="S696" s="17"/>
      <c r="T696" s="17"/>
      <c r="U696" s="17"/>
      <c r="V696" s="17"/>
      <c r="W696" s="17"/>
      <c r="X696" s="17"/>
      <c r="Y696" s="17"/>
      <c r="Z696" s="17"/>
      <c r="AA696" s="17"/>
    </row>
    <row r="697" spans="1:27" x14ac:dyDescent="0.25">
      <c r="A697" s="127"/>
      <c r="B697" s="17"/>
      <c r="C697" s="17"/>
      <c r="D697" s="17"/>
      <c r="E697" s="17"/>
      <c r="F697" s="385"/>
      <c r="G697" s="385"/>
      <c r="H697" s="385"/>
      <c r="I697" s="385"/>
      <c r="J697" s="17"/>
      <c r="K697" s="17"/>
      <c r="L697" s="18"/>
      <c r="M697" s="17"/>
      <c r="N697" s="17"/>
      <c r="O697" s="17"/>
      <c r="P697" s="17"/>
      <c r="Q697" s="17"/>
      <c r="R697" s="17"/>
      <c r="S697" s="17"/>
      <c r="T697" s="17"/>
      <c r="U697" s="17"/>
      <c r="V697" s="17"/>
      <c r="W697" s="17"/>
      <c r="X697" s="17"/>
      <c r="Y697" s="17"/>
      <c r="Z697" s="17"/>
      <c r="AA697" s="17"/>
    </row>
    <row r="698" spans="1:27" x14ac:dyDescent="0.25">
      <c r="A698" s="127"/>
      <c r="B698" s="17"/>
      <c r="C698" s="17"/>
      <c r="D698" s="17"/>
      <c r="E698" s="17"/>
      <c r="F698" s="385"/>
      <c r="G698" s="385"/>
      <c r="H698" s="385"/>
      <c r="I698" s="385"/>
      <c r="J698" s="17"/>
      <c r="K698" s="17"/>
      <c r="L698" s="18"/>
      <c r="M698" s="17"/>
      <c r="N698" s="17"/>
      <c r="O698" s="17"/>
      <c r="P698" s="17"/>
      <c r="Q698" s="17"/>
      <c r="R698" s="17"/>
      <c r="S698" s="17"/>
      <c r="T698" s="17"/>
      <c r="U698" s="17"/>
      <c r="V698" s="17"/>
      <c r="W698" s="17"/>
      <c r="X698" s="17"/>
      <c r="Y698" s="17"/>
      <c r="Z698" s="17"/>
      <c r="AA698" s="17"/>
    </row>
    <row r="699" spans="1:27" x14ac:dyDescent="0.25">
      <c r="A699" s="127"/>
      <c r="B699" s="17"/>
      <c r="C699" s="17"/>
      <c r="D699" s="17"/>
      <c r="E699" s="17"/>
      <c r="F699" s="385"/>
      <c r="G699" s="385"/>
      <c r="H699" s="385"/>
      <c r="I699" s="385"/>
      <c r="J699" s="17"/>
      <c r="K699" s="17"/>
      <c r="L699" s="18"/>
      <c r="M699" s="17"/>
      <c r="N699" s="17"/>
      <c r="O699" s="17"/>
      <c r="P699" s="17"/>
      <c r="Q699" s="17"/>
      <c r="R699" s="17"/>
      <c r="S699" s="17"/>
      <c r="T699" s="17"/>
      <c r="U699" s="17"/>
      <c r="V699" s="17"/>
      <c r="W699" s="17"/>
      <c r="X699" s="17"/>
      <c r="Y699" s="17"/>
      <c r="Z699" s="17"/>
      <c r="AA699" s="17"/>
    </row>
    <row r="700" spans="1:27" x14ac:dyDescent="0.25">
      <c r="A700" s="127"/>
      <c r="B700" s="17"/>
      <c r="C700" s="17"/>
      <c r="D700" s="17"/>
      <c r="E700" s="17"/>
      <c r="F700" s="385"/>
      <c r="G700" s="385"/>
      <c r="H700" s="385"/>
      <c r="I700" s="385"/>
      <c r="J700" s="17"/>
      <c r="K700" s="17"/>
      <c r="L700" s="18"/>
      <c r="M700" s="17"/>
      <c r="N700" s="17"/>
      <c r="O700" s="17"/>
      <c r="P700" s="17"/>
      <c r="Q700" s="17"/>
      <c r="R700" s="17"/>
      <c r="S700" s="17"/>
      <c r="T700" s="17"/>
      <c r="U700" s="17"/>
      <c r="V700" s="17"/>
      <c r="W700" s="17"/>
      <c r="X700" s="17"/>
      <c r="Y700" s="17"/>
      <c r="Z700" s="17"/>
      <c r="AA700" s="17"/>
    </row>
    <row r="701" spans="1:27" x14ac:dyDescent="0.25">
      <c r="A701" s="127"/>
      <c r="B701" s="17"/>
      <c r="C701" s="17"/>
      <c r="D701" s="17"/>
      <c r="E701" s="17"/>
      <c r="F701" s="385"/>
      <c r="G701" s="385"/>
      <c r="H701" s="385"/>
      <c r="I701" s="385"/>
      <c r="J701" s="17"/>
      <c r="K701" s="17"/>
      <c r="L701" s="18"/>
      <c r="M701" s="17"/>
      <c r="N701" s="17"/>
      <c r="O701" s="17"/>
      <c r="P701" s="17"/>
      <c r="Q701" s="17"/>
      <c r="R701" s="17"/>
      <c r="S701" s="17"/>
      <c r="T701" s="17"/>
      <c r="U701" s="17"/>
      <c r="V701" s="17"/>
      <c r="W701" s="17"/>
      <c r="X701" s="17"/>
      <c r="Y701" s="17"/>
      <c r="Z701" s="17"/>
      <c r="AA701" s="17"/>
    </row>
    <row r="702" spans="1:27" x14ac:dyDescent="0.25">
      <c r="A702" s="127"/>
      <c r="B702" s="17"/>
      <c r="C702" s="17"/>
      <c r="D702" s="17"/>
      <c r="E702" s="17"/>
      <c r="F702" s="385"/>
      <c r="G702" s="385"/>
      <c r="H702" s="385"/>
      <c r="I702" s="385"/>
      <c r="J702" s="17"/>
      <c r="K702" s="17"/>
      <c r="L702" s="18"/>
      <c r="M702" s="17"/>
      <c r="N702" s="17"/>
      <c r="O702" s="17"/>
      <c r="P702" s="17"/>
      <c r="Q702" s="17"/>
      <c r="R702" s="17"/>
      <c r="S702" s="17"/>
      <c r="T702" s="17"/>
      <c r="U702" s="17"/>
      <c r="V702" s="17"/>
      <c r="W702" s="17"/>
      <c r="X702" s="17"/>
      <c r="Y702" s="17"/>
      <c r="Z702" s="17"/>
      <c r="AA702" s="17"/>
    </row>
    <row r="703" spans="1:27" x14ac:dyDescent="0.25">
      <c r="A703" s="127"/>
      <c r="B703" s="17"/>
      <c r="C703" s="17"/>
      <c r="D703" s="17"/>
      <c r="E703" s="17"/>
      <c r="F703" s="385"/>
      <c r="G703" s="385"/>
      <c r="H703" s="385"/>
      <c r="I703" s="385"/>
      <c r="J703" s="17"/>
      <c r="K703" s="17"/>
      <c r="L703" s="18"/>
      <c r="M703" s="17"/>
      <c r="N703" s="17"/>
      <c r="O703" s="17"/>
      <c r="P703" s="17"/>
      <c r="Q703" s="17"/>
      <c r="R703" s="17"/>
      <c r="S703" s="17"/>
      <c r="T703" s="17"/>
      <c r="U703" s="17"/>
      <c r="V703" s="17"/>
      <c r="W703" s="17"/>
      <c r="X703" s="17"/>
      <c r="Y703" s="17"/>
      <c r="Z703" s="17"/>
      <c r="AA703" s="17"/>
    </row>
    <row r="704" spans="1:27" x14ac:dyDescent="0.25">
      <c r="A704" s="127"/>
      <c r="B704" s="17"/>
      <c r="C704" s="17"/>
      <c r="D704" s="17"/>
      <c r="E704" s="17"/>
      <c r="F704" s="385"/>
      <c r="G704" s="385"/>
      <c r="H704" s="385"/>
      <c r="I704" s="385"/>
      <c r="J704" s="17"/>
      <c r="K704" s="17"/>
      <c r="L704" s="18"/>
      <c r="M704" s="17"/>
      <c r="N704" s="17"/>
      <c r="O704" s="17"/>
      <c r="P704" s="17"/>
      <c r="Q704" s="17"/>
      <c r="R704" s="17"/>
      <c r="S704" s="17"/>
      <c r="T704" s="17"/>
      <c r="U704" s="17"/>
      <c r="V704" s="17"/>
      <c r="W704" s="17"/>
      <c r="X704" s="17"/>
      <c r="Y704" s="17"/>
      <c r="Z704" s="17"/>
      <c r="AA704" s="17"/>
    </row>
    <row r="705" spans="1:27" x14ac:dyDescent="0.25">
      <c r="A705" s="127"/>
      <c r="B705" s="17"/>
      <c r="C705" s="17"/>
      <c r="D705" s="17"/>
      <c r="E705" s="17"/>
      <c r="F705" s="385"/>
      <c r="G705" s="385"/>
      <c r="H705" s="385"/>
      <c r="I705" s="385"/>
      <c r="J705" s="17"/>
      <c r="K705" s="17"/>
      <c r="L705" s="18"/>
      <c r="M705" s="17"/>
      <c r="N705" s="17"/>
      <c r="O705" s="17"/>
      <c r="P705" s="17"/>
      <c r="Q705" s="17"/>
      <c r="R705" s="17"/>
      <c r="S705" s="17"/>
      <c r="T705" s="17"/>
      <c r="U705" s="17"/>
      <c r="V705" s="17"/>
      <c r="W705" s="17"/>
      <c r="X705" s="17"/>
      <c r="Y705" s="17"/>
      <c r="Z705" s="17"/>
      <c r="AA705" s="17"/>
    </row>
    <row r="706" spans="1:27" x14ac:dyDescent="0.25">
      <c r="A706" s="127"/>
      <c r="B706" s="17"/>
      <c r="C706" s="17"/>
      <c r="D706" s="17"/>
      <c r="E706" s="17"/>
      <c r="F706" s="385"/>
      <c r="G706" s="385"/>
      <c r="H706" s="385"/>
      <c r="I706" s="385"/>
      <c r="J706" s="17"/>
      <c r="K706" s="17"/>
      <c r="L706" s="18"/>
      <c r="M706" s="17"/>
      <c r="N706" s="17"/>
      <c r="O706" s="17"/>
      <c r="P706" s="17"/>
      <c r="Q706" s="17"/>
      <c r="R706" s="17"/>
      <c r="S706" s="17"/>
      <c r="T706" s="17"/>
      <c r="U706" s="17"/>
      <c r="V706" s="17"/>
      <c r="W706" s="17"/>
      <c r="X706" s="17"/>
      <c r="Y706" s="17"/>
      <c r="Z706" s="17"/>
      <c r="AA706" s="17"/>
    </row>
    <row r="707" spans="1:27" x14ac:dyDescent="0.25">
      <c r="A707" s="127"/>
      <c r="B707" s="17"/>
      <c r="C707" s="17"/>
      <c r="D707" s="17"/>
      <c r="E707" s="17"/>
      <c r="F707" s="385"/>
      <c r="G707" s="385"/>
      <c r="H707" s="385"/>
      <c r="I707" s="385"/>
      <c r="J707" s="17"/>
      <c r="K707" s="17"/>
      <c r="L707" s="18"/>
      <c r="M707" s="17"/>
      <c r="N707" s="17"/>
      <c r="O707" s="17"/>
      <c r="P707" s="17"/>
      <c r="Q707" s="17"/>
      <c r="R707" s="17"/>
      <c r="S707" s="17"/>
      <c r="T707" s="17"/>
      <c r="U707" s="17"/>
      <c r="V707" s="17"/>
      <c r="W707" s="17"/>
      <c r="X707" s="17"/>
      <c r="Y707" s="17"/>
      <c r="Z707" s="17"/>
      <c r="AA707" s="17"/>
    </row>
    <row r="708" spans="1:27" x14ac:dyDescent="0.25">
      <c r="A708" s="127"/>
      <c r="B708" s="17"/>
      <c r="C708" s="17"/>
      <c r="D708" s="17"/>
      <c r="E708" s="17"/>
      <c r="F708" s="385"/>
      <c r="G708" s="385"/>
      <c r="H708" s="385"/>
      <c r="I708" s="385"/>
      <c r="J708" s="17"/>
      <c r="K708" s="17"/>
      <c r="L708" s="18"/>
      <c r="M708" s="17"/>
      <c r="N708" s="17"/>
      <c r="O708" s="17"/>
      <c r="P708" s="17"/>
      <c r="Q708" s="17"/>
      <c r="R708" s="17"/>
      <c r="S708" s="17"/>
      <c r="T708" s="17"/>
      <c r="U708" s="17"/>
      <c r="V708" s="17"/>
      <c r="W708" s="17"/>
      <c r="X708" s="17"/>
      <c r="Y708" s="17"/>
      <c r="Z708" s="17"/>
      <c r="AA708" s="17"/>
    </row>
    <row r="709" spans="1:27" x14ac:dyDescent="0.25">
      <c r="A709" s="127"/>
      <c r="B709" s="17"/>
      <c r="C709" s="17"/>
      <c r="D709" s="17"/>
      <c r="E709" s="17"/>
      <c r="F709" s="385"/>
      <c r="G709" s="385"/>
      <c r="H709" s="385"/>
      <c r="I709" s="385"/>
      <c r="J709" s="17"/>
      <c r="K709" s="17"/>
      <c r="L709" s="18"/>
      <c r="M709" s="17"/>
      <c r="N709" s="17"/>
      <c r="O709" s="17"/>
      <c r="P709" s="17"/>
      <c r="Q709" s="17"/>
      <c r="R709" s="17"/>
      <c r="S709" s="17"/>
      <c r="T709" s="17"/>
      <c r="U709" s="17"/>
      <c r="V709" s="17"/>
      <c r="W709" s="17"/>
      <c r="X709" s="17"/>
      <c r="Y709" s="17"/>
      <c r="Z709" s="17"/>
      <c r="AA709" s="17"/>
    </row>
    <row r="710" spans="1:27" x14ac:dyDescent="0.25">
      <c r="A710" s="127"/>
      <c r="B710" s="17"/>
      <c r="C710" s="17"/>
      <c r="D710" s="17"/>
      <c r="E710" s="17"/>
      <c r="F710" s="385"/>
      <c r="G710" s="385"/>
      <c r="H710" s="385"/>
      <c r="I710" s="385"/>
      <c r="J710" s="17"/>
      <c r="K710" s="17"/>
      <c r="L710" s="18"/>
      <c r="M710" s="17"/>
      <c r="N710" s="17"/>
      <c r="O710" s="17"/>
      <c r="P710" s="17"/>
      <c r="Q710" s="17"/>
      <c r="R710" s="17"/>
      <c r="S710" s="17"/>
      <c r="T710" s="17"/>
      <c r="U710" s="17"/>
      <c r="V710" s="17"/>
      <c r="W710" s="17"/>
      <c r="X710" s="17"/>
      <c r="Y710" s="17"/>
      <c r="Z710" s="17"/>
      <c r="AA710" s="17"/>
    </row>
    <row r="711" spans="1:27" x14ac:dyDescent="0.25">
      <c r="A711" s="127"/>
      <c r="B711" s="17"/>
      <c r="C711" s="17"/>
      <c r="D711" s="17"/>
      <c r="E711" s="17"/>
      <c r="F711" s="385"/>
      <c r="G711" s="385"/>
      <c r="H711" s="385"/>
      <c r="I711" s="385"/>
      <c r="J711" s="17"/>
      <c r="K711" s="17"/>
      <c r="L711" s="18"/>
      <c r="M711" s="17"/>
      <c r="N711" s="17"/>
      <c r="O711" s="17"/>
      <c r="P711" s="17"/>
      <c r="Q711" s="17"/>
      <c r="R711" s="17"/>
      <c r="S711" s="17"/>
      <c r="T711" s="17"/>
      <c r="U711" s="17"/>
      <c r="V711" s="17"/>
      <c r="W711" s="17"/>
      <c r="X711" s="17"/>
      <c r="Y711" s="17"/>
      <c r="Z711" s="17"/>
      <c r="AA711" s="17"/>
    </row>
    <row r="712" spans="1:27" x14ac:dyDescent="0.25">
      <c r="A712" s="127"/>
      <c r="B712" s="17"/>
      <c r="C712" s="17"/>
      <c r="D712" s="17"/>
      <c r="E712" s="17"/>
      <c r="F712" s="385"/>
      <c r="G712" s="385"/>
      <c r="H712" s="385"/>
      <c r="I712" s="385"/>
      <c r="J712" s="17"/>
      <c r="K712" s="17"/>
      <c r="L712" s="18"/>
      <c r="M712" s="17"/>
      <c r="N712" s="17"/>
      <c r="O712" s="17"/>
      <c r="P712" s="17"/>
      <c r="Q712" s="17"/>
      <c r="R712" s="17"/>
      <c r="S712" s="17"/>
      <c r="T712" s="17"/>
      <c r="U712" s="17"/>
      <c r="V712" s="17"/>
      <c r="W712" s="17"/>
      <c r="X712" s="17"/>
      <c r="Y712" s="17"/>
      <c r="Z712" s="17"/>
      <c r="AA712" s="17"/>
    </row>
    <row r="713" spans="1:27" x14ac:dyDescent="0.25">
      <c r="A713" s="127"/>
      <c r="B713" s="17"/>
      <c r="C713" s="17"/>
      <c r="D713" s="17"/>
      <c r="E713" s="17"/>
      <c r="F713" s="385"/>
      <c r="G713" s="385"/>
      <c r="H713" s="385"/>
      <c r="I713" s="385"/>
      <c r="J713" s="17"/>
      <c r="K713" s="17"/>
      <c r="L713" s="18"/>
      <c r="M713" s="17"/>
      <c r="N713" s="17"/>
      <c r="O713" s="17"/>
      <c r="P713" s="17"/>
      <c r="Q713" s="17"/>
      <c r="R713" s="17"/>
      <c r="S713" s="17"/>
      <c r="T713" s="17"/>
      <c r="U713" s="17"/>
      <c r="V713" s="17"/>
      <c r="W713" s="17"/>
      <c r="X713" s="17"/>
      <c r="Y713" s="17"/>
      <c r="Z713" s="17"/>
      <c r="AA713" s="17"/>
    </row>
    <row r="714" spans="1:27" x14ac:dyDescent="0.25">
      <c r="A714" s="127"/>
      <c r="B714" s="17"/>
      <c r="C714" s="17"/>
      <c r="D714" s="17"/>
      <c r="E714" s="17"/>
      <c r="F714" s="385"/>
      <c r="G714" s="385"/>
      <c r="H714" s="385"/>
      <c r="I714" s="385"/>
      <c r="J714" s="17"/>
      <c r="K714" s="17"/>
      <c r="L714" s="18"/>
      <c r="M714" s="17"/>
      <c r="N714" s="17"/>
      <c r="O714" s="17"/>
      <c r="P714" s="17"/>
      <c r="Q714" s="17"/>
      <c r="R714" s="17"/>
      <c r="S714" s="17"/>
      <c r="T714" s="17"/>
      <c r="U714" s="17"/>
      <c r="V714" s="17"/>
      <c r="W714" s="17"/>
      <c r="X714" s="17"/>
      <c r="Y714" s="17"/>
      <c r="Z714" s="17"/>
      <c r="AA714" s="17"/>
    </row>
    <row r="715" spans="1:27" x14ac:dyDescent="0.25">
      <c r="A715" s="127"/>
      <c r="B715" s="17"/>
      <c r="C715" s="17"/>
      <c r="D715" s="17"/>
      <c r="E715" s="17"/>
      <c r="F715" s="385"/>
      <c r="G715" s="385"/>
      <c r="H715" s="385"/>
      <c r="I715" s="385"/>
      <c r="J715" s="17"/>
      <c r="K715" s="17"/>
      <c r="L715" s="18"/>
      <c r="M715" s="17"/>
      <c r="N715" s="17"/>
      <c r="O715" s="17"/>
      <c r="P715" s="17"/>
      <c r="Q715" s="17"/>
      <c r="R715" s="17"/>
      <c r="S715" s="17"/>
      <c r="T715" s="17"/>
      <c r="U715" s="17"/>
      <c r="V715" s="17"/>
      <c r="W715" s="17"/>
      <c r="X715" s="17"/>
      <c r="Y715" s="17"/>
      <c r="Z715" s="17"/>
      <c r="AA715" s="17"/>
    </row>
    <row r="716" spans="1:27" x14ac:dyDescent="0.25">
      <c r="A716" s="127"/>
      <c r="B716" s="17"/>
      <c r="C716" s="17"/>
      <c r="D716" s="17"/>
      <c r="E716" s="17"/>
      <c r="F716" s="385"/>
      <c r="G716" s="385"/>
      <c r="H716" s="385"/>
      <c r="I716" s="385"/>
      <c r="J716" s="17"/>
      <c r="K716" s="17"/>
      <c r="L716" s="18"/>
      <c r="M716" s="17"/>
      <c r="N716" s="17"/>
      <c r="O716" s="17"/>
      <c r="P716" s="17"/>
      <c r="Q716" s="17"/>
      <c r="R716" s="17"/>
      <c r="S716" s="17"/>
      <c r="T716" s="17"/>
      <c r="U716" s="17"/>
      <c r="V716" s="17"/>
      <c r="W716" s="17"/>
      <c r="X716" s="17"/>
      <c r="Y716" s="17"/>
      <c r="Z716" s="17"/>
      <c r="AA716" s="17"/>
    </row>
    <row r="717" spans="1:27" x14ac:dyDescent="0.25">
      <c r="A717" s="127"/>
      <c r="B717" s="17"/>
      <c r="C717" s="17"/>
      <c r="D717" s="17"/>
      <c r="E717" s="17"/>
      <c r="F717" s="385"/>
      <c r="G717" s="385"/>
      <c r="H717" s="385"/>
      <c r="I717" s="385"/>
      <c r="J717" s="17"/>
      <c r="K717" s="17"/>
      <c r="L717" s="18"/>
      <c r="M717" s="17"/>
      <c r="N717" s="17"/>
      <c r="O717" s="17"/>
      <c r="P717" s="17"/>
      <c r="Q717" s="17"/>
      <c r="R717" s="17"/>
      <c r="S717" s="17"/>
      <c r="T717" s="17"/>
      <c r="U717" s="17"/>
      <c r="V717" s="17"/>
      <c r="W717" s="17"/>
      <c r="X717" s="17"/>
      <c r="Y717" s="17"/>
      <c r="Z717" s="17"/>
      <c r="AA717" s="17"/>
    </row>
    <row r="718" spans="1:27" x14ac:dyDescent="0.25">
      <c r="A718" s="127"/>
      <c r="B718" s="17"/>
      <c r="C718" s="17"/>
      <c r="D718" s="17"/>
      <c r="E718" s="17"/>
      <c r="F718" s="385"/>
      <c r="G718" s="385"/>
      <c r="H718" s="385"/>
      <c r="I718" s="385"/>
      <c r="J718" s="17"/>
      <c r="K718" s="17"/>
      <c r="L718" s="18"/>
      <c r="M718" s="17"/>
      <c r="N718" s="17"/>
      <c r="O718" s="17"/>
      <c r="P718" s="17"/>
      <c r="Q718" s="17"/>
      <c r="R718" s="17"/>
      <c r="S718" s="17"/>
      <c r="T718" s="17"/>
      <c r="U718" s="17"/>
      <c r="V718" s="17"/>
      <c r="W718" s="17"/>
      <c r="X718" s="17"/>
      <c r="Y718" s="17"/>
      <c r="Z718" s="17"/>
      <c r="AA718" s="17"/>
    </row>
    <row r="719" spans="1:27" x14ac:dyDescent="0.25">
      <c r="A719" s="127"/>
      <c r="B719" s="17"/>
      <c r="C719" s="17"/>
      <c r="D719" s="17"/>
      <c r="E719" s="17"/>
      <c r="F719" s="385"/>
      <c r="G719" s="385"/>
      <c r="H719" s="385"/>
      <c r="I719" s="385"/>
      <c r="J719" s="17"/>
      <c r="K719" s="17"/>
      <c r="L719" s="18"/>
      <c r="M719" s="17"/>
      <c r="N719" s="17"/>
      <c r="O719" s="17"/>
      <c r="P719" s="17"/>
      <c r="Q719" s="17"/>
      <c r="R719" s="17"/>
      <c r="S719" s="17"/>
      <c r="T719" s="17"/>
      <c r="U719" s="17"/>
      <c r="V719" s="17"/>
      <c r="W719" s="17"/>
      <c r="X719" s="17"/>
      <c r="Y719" s="17"/>
      <c r="Z719" s="17"/>
      <c r="AA719" s="17"/>
    </row>
    <row r="720" spans="1:27" x14ac:dyDescent="0.25">
      <c r="A720" s="127"/>
      <c r="B720" s="17"/>
      <c r="C720" s="17"/>
      <c r="D720" s="17"/>
      <c r="E720" s="17"/>
      <c r="F720" s="385"/>
      <c r="G720" s="385"/>
      <c r="H720" s="385"/>
      <c r="I720" s="385"/>
      <c r="J720" s="17"/>
      <c r="K720" s="17"/>
      <c r="L720" s="18"/>
      <c r="M720" s="17"/>
      <c r="N720" s="17"/>
      <c r="O720" s="17"/>
      <c r="P720" s="17"/>
      <c r="Q720" s="17"/>
      <c r="R720" s="17"/>
      <c r="S720" s="17"/>
      <c r="T720" s="17"/>
      <c r="U720" s="17"/>
      <c r="V720" s="17"/>
      <c r="W720" s="17"/>
      <c r="X720" s="17"/>
      <c r="Y720" s="17"/>
      <c r="Z720" s="17"/>
      <c r="AA720" s="17"/>
    </row>
    <row r="721" spans="1:27" x14ac:dyDescent="0.25">
      <c r="A721" s="127"/>
      <c r="B721" s="17"/>
      <c r="C721" s="17"/>
      <c r="D721" s="17"/>
      <c r="E721" s="17"/>
      <c r="F721" s="385"/>
      <c r="G721" s="385"/>
      <c r="H721" s="385"/>
      <c r="I721" s="385"/>
      <c r="J721" s="17"/>
      <c r="K721" s="17"/>
      <c r="L721" s="18"/>
      <c r="M721" s="17"/>
      <c r="N721" s="17"/>
      <c r="O721" s="17"/>
      <c r="P721" s="17"/>
      <c r="Q721" s="17"/>
      <c r="R721" s="17"/>
      <c r="S721" s="17"/>
      <c r="T721" s="17"/>
      <c r="U721" s="17"/>
      <c r="V721" s="17"/>
      <c r="W721" s="17"/>
      <c r="X721" s="17"/>
      <c r="Y721" s="17"/>
      <c r="Z721" s="17"/>
      <c r="AA721" s="17"/>
    </row>
    <row r="722" spans="1:27" x14ac:dyDescent="0.25">
      <c r="A722" s="127"/>
      <c r="B722" s="17"/>
      <c r="C722" s="17"/>
      <c r="D722" s="17"/>
      <c r="E722" s="17"/>
      <c r="F722" s="385"/>
      <c r="G722" s="385"/>
      <c r="H722" s="385"/>
      <c r="I722" s="385"/>
      <c r="J722" s="17"/>
      <c r="K722" s="17"/>
      <c r="L722" s="18"/>
      <c r="M722" s="17"/>
      <c r="N722" s="17"/>
      <c r="O722" s="17"/>
      <c r="P722" s="17"/>
      <c r="Q722" s="17"/>
      <c r="R722" s="17"/>
      <c r="S722" s="17"/>
      <c r="T722" s="17"/>
      <c r="U722" s="17"/>
      <c r="V722" s="17"/>
      <c r="W722" s="17"/>
      <c r="X722" s="17"/>
      <c r="Y722" s="17"/>
      <c r="Z722" s="17"/>
      <c r="AA722" s="17"/>
    </row>
    <row r="723" spans="1:27" x14ac:dyDescent="0.25">
      <c r="A723" s="127"/>
      <c r="B723" s="17"/>
      <c r="C723" s="17"/>
      <c r="D723" s="17"/>
      <c r="E723" s="17"/>
      <c r="F723" s="385"/>
      <c r="G723" s="385"/>
      <c r="H723" s="385"/>
      <c r="I723" s="385"/>
      <c r="J723" s="17"/>
      <c r="K723" s="17"/>
      <c r="L723" s="18"/>
      <c r="M723" s="17"/>
      <c r="N723" s="17"/>
      <c r="O723" s="17"/>
      <c r="P723" s="17"/>
      <c r="Q723" s="17"/>
      <c r="R723" s="17"/>
      <c r="S723" s="17"/>
      <c r="T723" s="17"/>
      <c r="U723" s="17"/>
      <c r="V723" s="17"/>
      <c r="W723" s="17"/>
      <c r="X723" s="17"/>
      <c r="Y723" s="17"/>
      <c r="Z723" s="17"/>
      <c r="AA723" s="17"/>
    </row>
    <row r="724" spans="1:27" x14ac:dyDescent="0.25">
      <c r="A724" s="127"/>
      <c r="B724" s="17"/>
      <c r="C724" s="17"/>
      <c r="D724" s="17"/>
      <c r="E724" s="17"/>
      <c r="F724" s="385"/>
      <c r="G724" s="385"/>
      <c r="H724" s="385"/>
      <c r="I724" s="385"/>
      <c r="J724" s="17"/>
      <c r="K724" s="17"/>
      <c r="L724" s="18"/>
      <c r="M724" s="17"/>
      <c r="N724" s="17"/>
      <c r="O724" s="17"/>
      <c r="P724" s="17"/>
      <c r="Q724" s="17"/>
      <c r="R724" s="17"/>
      <c r="S724" s="17"/>
      <c r="T724" s="17"/>
      <c r="U724" s="17"/>
      <c r="V724" s="17"/>
      <c r="W724" s="17"/>
      <c r="X724" s="17"/>
      <c r="Y724" s="17"/>
      <c r="Z724" s="17"/>
      <c r="AA724" s="17"/>
    </row>
    <row r="725" spans="1:27" x14ac:dyDescent="0.25">
      <c r="A725" s="127"/>
      <c r="B725" s="17"/>
      <c r="C725" s="17"/>
      <c r="D725" s="17"/>
      <c r="E725" s="17"/>
      <c r="F725" s="385"/>
      <c r="G725" s="385"/>
      <c r="H725" s="385"/>
      <c r="I725" s="385"/>
      <c r="J725" s="17"/>
      <c r="K725" s="17"/>
      <c r="L725" s="18"/>
      <c r="M725" s="17"/>
      <c r="N725" s="17"/>
      <c r="O725" s="17"/>
      <c r="P725" s="17"/>
      <c r="Q725" s="17"/>
      <c r="R725" s="17"/>
      <c r="S725" s="17"/>
      <c r="T725" s="17"/>
      <c r="U725" s="17"/>
      <c r="V725" s="17"/>
      <c r="W725" s="17"/>
      <c r="X725" s="17"/>
      <c r="Y725" s="17"/>
      <c r="Z725" s="17"/>
      <c r="AA725" s="17"/>
    </row>
    <row r="726" spans="1:27" x14ac:dyDescent="0.25">
      <c r="A726" s="127"/>
      <c r="B726" s="17"/>
      <c r="C726" s="17"/>
      <c r="D726" s="17"/>
      <c r="E726" s="17"/>
      <c r="F726" s="385"/>
      <c r="G726" s="385"/>
      <c r="H726" s="385"/>
      <c r="I726" s="385"/>
      <c r="J726" s="17"/>
      <c r="K726" s="17"/>
      <c r="L726" s="18"/>
      <c r="M726" s="17"/>
      <c r="N726" s="17"/>
      <c r="O726" s="17"/>
      <c r="P726" s="17"/>
      <c r="Q726" s="17"/>
      <c r="R726" s="17"/>
      <c r="S726" s="17"/>
      <c r="T726" s="17"/>
      <c r="U726" s="17"/>
      <c r="V726" s="17"/>
      <c r="W726" s="17"/>
      <c r="X726" s="17"/>
      <c r="Y726" s="17"/>
      <c r="Z726" s="17"/>
      <c r="AA726" s="17"/>
    </row>
    <row r="727" spans="1:27" x14ac:dyDescent="0.25">
      <c r="A727" s="127"/>
      <c r="B727" s="17"/>
      <c r="C727" s="17"/>
      <c r="D727" s="17"/>
      <c r="E727" s="17"/>
      <c r="F727" s="385"/>
      <c r="G727" s="385"/>
      <c r="H727" s="385"/>
      <c r="I727" s="385"/>
      <c r="J727" s="17"/>
      <c r="K727" s="17"/>
      <c r="L727" s="18"/>
      <c r="M727" s="17"/>
      <c r="N727" s="17"/>
      <c r="O727" s="17"/>
      <c r="P727" s="17"/>
      <c r="Q727" s="17"/>
      <c r="R727" s="17"/>
      <c r="S727" s="17"/>
      <c r="T727" s="17"/>
      <c r="U727" s="17"/>
      <c r="V727" s="17"/>
      <c r="W727" s="17"/>
      <c r="X727" s="17"/>
      <c r="Y727" s="17"/>
      <c r="Z727" s="17"/>
      <c r="AA727" s="17"/>
    </row>
    <row r="728" spans="1:27" x14ac:dyDescent="0.25">
      <c r="A728" s="127"/>
      <c r="B728" s="17"/>
      <c r="C728" s="17"/>
      <c r="D728" s="17"/>
      <c r="E728" s="17"/>
      <c r="F728" s="385"/>
      <c r="G728" s="385"/>
      <c r="H728" s="385"/>
      <c r="I728" s="385"/>
      <c r="J728" s="17"/>
      <c r="K728" s="17"/>
      <c r="L728" s="18"/>
      <c r="M728" s="17"/>
      <c r="N728" s="17"/>
      <c r="O728" s="17"/>
      <c r="P728" s="17"/>
      <c r="Q728" s="17"/>
      <c r="R728" s="17"/>
      <c r="S728" s="17"/>
      <c r="T728" s="17"/>
      <c r="U728" s="17"/>
      <c r="V728" s="17"/>
      <c r="W728" s="17"/>
      <c r="X728" s="17"/>
      <c r="Y728" s="17"/>
      <c r="Z728" s="17"/>
      <c r="AA728" s="17"/>
    </row>
    <row r="729" spans="1:27" x14ac:dyDescent="0.25">
      <c r="A729" s="127"/>
      <c r="B729" s="17"/>
      <c r="C729" s="17"/>
      <c r="D729" s="17"/>
      <c r="E729" s="17"/>
      <c r="F729" s="385"/>
      <c r="G729" s="385"/>
      <c r="H729" s="385"/>
      <c r="I729" s="385"/>
      <c r="J729" s="17"/>
      <c r="K729" s="17"/>
      <c r="L729" s="18"/>
      <c r="M729" s="17"/>
      <c r="N729" s="17"/>
      <c r="O729" s="17"/>
      <c r="P729" s="17"/>
      <c r="Q729" s="17"/>
      <c r="R729" s="17"/>
      <c r="S729" s="17"/>
      <c r="T729" s="17"/>
      <c r="U729" s="17"/>
      <c r="V729" s="17"/>
      <c r="W729" s="17"/>
      <c r="X729" s="17"/>
      <c r="Y729" s="17"/>
      <c r="Z729" s="17"/>
      <c r="AA729" s="17"/>
    </row>
    <row r="730" spans="1:27" x14ac:dyDescent="0.25">
      <c r="A730" s="127"/>
      <c r="B730" s="17"/>
      <c r="C730" s="17"/>
      <c r="D730" s="17"/>
      <c r="E730" s="17"/>
      <c r="F730" s="385"/>
      <c r="G730" s="385"/>
      <c r="H730" s="385"/>
      <c r="I730" s="385"/>
      <c r="J730" s="17"/>
      <c r="K730" s="17"/>
      <c r="L730" s="18"/>
      <c r="M730" s="17"/>
      <c r="N730" s="17"/>
      <c r="O730" s="17"/>
      <c r="P730" s="17"/>
      <c r="Q730" s="17"/>
      <c r="R730" s="17"/>
      <c r="S730" s="17"/>
      <c r="T730" s="17"/>
      <c r="U730" s="17"/>
      <c r="V730" s="17"/>
      <c r="W730" s="17"/>
      <c r="X730" s="17"/>
      <c r="Y730" s="17"/>
      <c r="Z730" s="17"/>
      <c r="AA730" s="17"/>
    </row>
    <row r="731" spans="1:27" x14ac:dyDescent="0.25">
      <c r="A731" s="127"/>
      <c r="B731" s="17"/>
      <c r="C731" s="17"/>
      <c r="D731" s="17"/>
      <c r="E731" s="17"/>
      <c r="F731" s="385"/>
      <c r="G731" s="385"/>
      <c r="H731" s="385"/>
      <c r="I731" s="385"/>
      <c r="J731" s="17"/>
      <c r="K731" s="17"/>
      <c r="L731" s="18"/>
      <c r="M731" s="17"/>
      <c r="N731" s="17"/>
      <c r="O731" s="17"/>
      <c r="P731" s="17"/>
      <c r="Q731" s="17"/>
      <c r="R731" s="17"/>
      <c r="S731" s="17"/>
      <c r="T731" s="17"/>
      <c r="U731" s="17"/>
      <c r="V731" s="17"/>
      <c r="W731" s="17"/>
      <c r="X731" s="17"/>
      <c r="Y731" s="17"/>
      <c r="Z731" s="17"/>
      <c r="AA731" s="17"/>
    </row>
    <row r="732" spans="1:27" x14ac:dyDescent="0.25">
      <c r="A732" s="127"/>
      <c r="B732" s="17"/>
      <c r="C732" s="17"/>
      <c r="D732" s="17"/>
      <c r="E732" s="17"/>
      <c r="F732" s="385"/>
      <c r="G732" s="385"/>
      <c r="H732" s="385"/>
      <c r="I732" s="385"/>
      <c r="J732" s="17"/>
      <c r="K732" s="17"/>
      <c r="L732" s="18"/>
      <c r="M732" s="17"/>
      <c r="N732" s="17"/>
      <c r="O732" s="17"/>
      <c r="P732" s="17"/>
      <c r="Q732" s="17"/>
      <c r="R732" s="17"/>
      <c r="S732" s="17"/>
      <c r="T732" s="17"/>
      <c r="U732" s="17"/>
      <c r="V732" s="17"/>
      <c r="W732" s="17"/>
      <c r="X732" s="17"/>
      <c r="Y732" s="17"/>
      <c r="Z732" s="17"/>
      <c r="AA732" s="17"/>
    </row>
  </sheetData>
  <mergeCells count="250">
    <mergeCell ref="B2:E4"/>
    <mergeCell ref="J2:L2"/>
    <mergeCell ref="J3:J4"/>
    <mergeCell ref="K3:K4"/>
    <mergeCell ref="L3:L4"/>
    <mergeCell ref="C24:E24"/>
    <mergeCell ref="C25:E25"/>
    <mergeCell ref="C26:E26"/>
    <mergeCell ref="P2:AA2"/>
    <mergeCell ref="F2:F4"/>
    <mergeCell ref="G2:G4"/>
    <mergeCell ref="H2:H4"/>
    <mergeCell ref="I2:I4"/>
    <mergeCell ref="P3:Z3"/>
    <mergeCell ref="C27:E27"/>
    <mergeCell ref="C28:E28"/>
    <mergeCell ref="C29:E29"/>
    <mergeCell ref="C5:E5"/>
    <mergeCell ref="C6:E6"/>
    <mergeCell ref="C20:E20"/>
    <mergeCell ref="C21:E21"/>
    <mergeCell ref="C22:E22"/>
    <mergeCell ref="C23:E23"/>
    <mergeCell ref="C38:E38"/>
    <mergeCell ref="C39:E39"/>
    <mergeCell ref="C40:E40"/>
    <mergeCell ref="C41:E41"/>
    <mergeCell ref="C42:E42"/>
    <mergeCell ref="C43:E43"/>
    <mergeCell ref="C30:E30"/>
    <mergeCell ref="C31:E31"/>
    <mergeCell ref="C32:E32"/>
    <mergeCell ref="C33:E33"/>
    <mergeCell ref="C34:E34"/>
    <mergeCell ref="C35:E35"/>
    <mergeCell ref="C56:E56"/>
    <mergeCell ref="C57:E57"/>
    <mergeCell ref="C60:E60"/>
    <mergeCell ref="C61:E61"/>
    <mergeCell ref="C62:E62"/>
    <mergeCell ref="C63:E63"/>
    <mergeCell ref="C48:E48"/>
    <mergeCell ref="C49:E49"/>
    <mergeCell ref="C50:E50"/>
    <mergeCell ref="C53:E53"/>
    <mergeCell ref="D54:E54"/>
    <mergeCell ref="D55:E55"/>
    <mergeCell ref="C73:E73"/>
    <mergeCell ref="C74:E74"/>
    <mergeCell ref="C75:E75"/>
    <mergeCell ref="C76:E76"/>
    <mergeCell ref="C77:E77"/>
    <mergeCell ref="C78:E78"/>
    <mergeCell ref="C64:E64"/>
    <mergeCell ref="C68:E68"/>
    <mergeCell ref="C69:E69"/>
    <mergeCell ref="C70:E70"/>
    <mergeCell ref="C71:E71"/>
    <mergeCell ref="C72:E72"/>
    <mergeCell ref="D85:E85"/>
    <mergeCell ref="D86:E86"/>
    <mergeCell ref="D87:E87"/>
    <mergeCell ref="C88:E88"/>
    <mergeCell ref="C89:E89"/>
    <mergeCell ref="D90:E90"/>
    <mergeCell ref="C79:E79"/>
    <mergeCell ref="D80:E80"/>
    <mergeCell ref="D81:E81"/>
    <mergeCell ref="D82:E82"/>
    <mergeCell ref="C83:E83"/>
    <mergeCell ref="D84:E84"/>
    <mergeCell ref="D100:E100"/>
    <mergeCell ref="D101:E101"/>
    <mergeCell ref="D102:E102"/>
    <mergeCell ref="D103:E103"/>
    <mergeCell ref="D104:E104"/>
    <mergeCell ref="D105:E105"/>
    <mergeCell ref="D91:E91"/>
    <mergeCell ref="C92:E92"/>
    <mergeCell ref="C96:E96"/>
    <mergeCell ref="C97:E97"/>
    <mergeCell ref="D98:E98"/>
    <mergeCell ref="D99:E99"/>
    <mergeCell ref="D112:E112"/>
    <mergeCell ref="D113:E113"/>
    <mergeCell ref="D114:E114"/>
    <mergeCell ref="D115:E115"/>
    <mergeCell ref="D116:E116"/>
    <mergeCell ref="D117:E117"/>
    <mergeCell ref="D106:E106"/>
    <mergeCell ref="D107:E107"/>
    <mergeCell ref="C108:E108"/>
    <mergeCell ref="D109:E109"/>
    <mergeCell ref="D110:E110"/>
    <mergeCell ref="D111:E111"/>
    <mergeCell ref="D124:E124"/>
    <mergeCell ref="D125:E125"/>
    <mergeCell ref="D126:E126"/>
    <mergeCell ref="D127:E127"/>
    <mergeCell ref="D128:E128"/>
    <mergeCell ref="D129:E129"/>
    <mergeCell ref="D118:E118"/>
    <mergeCell ref="C119:E119"/>
    <mergeCell ref="D120:E120"/>
    <mergeCell ref="D121:E121"/>
    <mergeCell ref="D122:E122"/>
    <mergeCell ref="D123:E123"/>
    <mergeCell ref="D136:E136"/>
    <mergeCell ref="D137:E137"/>
    <mergeCell ref="D138:E138"/>
    <mergeCell ref="D139:E139"/>
    <mergeCell ref="D140:E140"/>
    <mergeCell ref="D141:E141"/>
    <mergeCell ref="C130:E130"/>
    <mergeCell ref="D131:E131"/>
    <mergeCell ref="D132:E132"/>
    <mergeCell ref="C133:E133"/>
    <mergeCell ref="D134:E134"/>
    <mergeCell ref="D135:E135"/>
    <mergeCell ref="C148:E148"/>
    <mergeCell ref="D149:E149"/>
    <mergeCell ref="D150:E150"/>
    <mergeCell ref="D151:E151"/>
    <mergeCell ref="D152:E152"/>
    <mergeCell ref="D153:E153"/>
    <mergeCell ref="D142:E142"/>
    <mergeCell ref="D143:E143"/>
    <mergeCell ref="D144:E144"/>
    <mergeCell ref="C145:E145"/>
    <mergeCell ref="C146:E146"/>
    <mergeCell ref="C147:E147"/>
    <mergeCell ref="C160:E160"/>
    <mergeCell ref="C161:E161"/>
    <mergeCell ref="C162:E162"/>
    <mergeCell ref="D163:E163"/>
    <mergeCell ref="D164:E164"/>
    <mergeCell ref="C165:E165"/>
    <mergeCell ref="D154:E154"/>
    <mergeCell ref="D155:E155"/>
    <mergeCell ref="D156:E156"/>
    <mergeCell ref="D157:E157"/>
    <mergeCell ref="D158:E158"/>
    <mergeCell ref="C159:E159"/>
    <mergeCell ref="C172:E172"/>
    <mergeCell ref="C173:E173"/>
    <mergeCell ref="C174:E174"/>
    <mergeCell ref="C175:E175"/>
    <mergeCell ref="C176:E176"/>
    <mergeCell ref="C177:E177"/>
    <mergeCell ref="C166:E166"/>
    <mergeCell ref="C167:E167"/>
    <mergeCell ref="C168:E168"/>
    <mergeCell ref="C169:E169"/>
    <mergeCell ref="C170:E170"/>
    <mergeCell ref="C171:E171"/>
    <mergeCell ref="D184:E184"/>
    <mergeCell ref="D185:E185"/>
    <mergeCell ref="D186:E186"/>
    <mergeCell ref="D187:E187"/>
    <mergeCell ref="C188:E188"/>
    <mergeCell ref="D189:E189"/>
    <mergeCell ref="D178:E178"/>
    <mergeCell ref="D179:E179"/>
    <mergeCell ref="D180:E180"/>
    <mergeCell ref="D181:E181"/>
    <mergeCell ref="D182:E182"/>
    <mergeCell ref="D183:E183"/>
    <mergeCell ref="D196:E196"/>
    <mergeCell ref="D197:E197"/>
    <mergeCell ref="D198:E198"/>
    <mergeCell ref="C199:E199"/>
    <mergeCell ref="D200:E200"/>
    <mergeCell ref="D201:E201"/>
    <mergeCell ref="D190:E190"/>
    <mergeCell ref="D191:E191"/>
    <mergeCell ref="D192:E192"/>
    <mergeCell ref="D193:E193"/>
    <mergeCell ref="D194:E194"/>
    <mergeCell ref="D195:E195"/>
    <mergeCell ref="D208:E208"/>
    <mergeCell ref="D209:E209"/>
    <mergeCell ref="C210:E210"/>
    <mergeCell ref="D211:E211"/>
    <mergeCell ref="D212:E212"/>
    <mergeCell ref="C213:E213"/>
    <mergeCell ref="D202:E202"/>
    <mergeCell ref="D203:E203"/>
    <mergeCell ref="D204:E204"/>
    <mergeCell ref="D205:E205"/>
    <mergeCell ref="D206:E206"/>
    <mergeCell ref="D207:E207"/>
    <mergeCell ref="D220:E220"/>
    <mergeCell ref="D221:E221"/>
    <mergeCell ref="D222:E222"/>
    <mergeCell ref="D223:E223"/>
    <mergeCell ref="D224:E224"/>
    <mergeCell ref="C225:E225"/>
    <mergeCell ref="D214:E214"/>
    <mergeCell ref="D215:E215"/>
    <mergeCell ref="D216:E216"/>
    <mergeCell ref="D217:E217"/>
    <mergeCell ref="D218:E218"/>
    <mergeCell ref="D219:E219"/>
    <mergeCell ref="D232:E232"/>
    <mergeCell ref="D233:E233"/>
    <mergeCell ref="D234:E234"/>
    <mergeCell ref="D235:E235"/>
    <mergeCell ref="D236:E236"/>
    <mergeCell ref="D237:E237"/>
    <mergeCell ref="C226:E226"/>
    <mergeCell ref="C227:E227"/>
    <mergeCell ref="D228:E228"/>
    <mergeCell ref="D229:E229"/>
    <mergeCell ref="D230:E230"/>
    <mergeCell ref="D231:E231"/>
    <mergeCell ref="D245:E245"/>
    <mergeCell ref="D246:E246"/>
    <mergeCell ref="D247:E247"/>
    <mergeCell ref="D248:E248"/>
    <mergeCell ref="D249:E249"/>
    <mergeCell ref="C238:E238"/>
    <mergeCell ref="C239:E239"/>
    <mergeCell ref="C240:E240"/>
    <mergeCell ref="D241:E241"/>
    <mergeCell ref="D242:E242"/>
    <mergeCell ref="D243:E243"/>
    <mergeCell ref="B268:E268"/>
    <mergeCell ref="M2:O2"/>
    <mergeCell ref="M3:M4"/>
    <mergeCell ref="N3:N4"/>
    <mergeCell ref="O3:O4"/>
    <mergeCell ref="C262:E262"/>
    <mergeCell ref="C263:E263"/>
    <mergeCell ref="C264:E264"/>
    <mergeCell ref="C265:E265"/>
    <mergeCell ref="C266:E266"/>
    <mergeCell ref="C267:E267"/>
    <mergeCell ref="C256:E256"/>
    <mergeCell ref="C257:E257"/>
    <mergeCell ref="D258:E258"/>
    <mergeCell ref="D259:E259"/>
    <mergeCell ref="C260:E260"/>
    <mergeCell ref="C261:E261"/>
    <mergeCell ref="D250:E250"/>
    <mergeCell ref="C251:E251"/>
    <mergeCell ref="C252:E252"/>
    <mergeCell ref="C253:E253"/>
    <mergeCell ref="C254:E254"/>
    <mergeCell ref="C255:E255"/>
    <mergeCell ref="C244:E244"/>
  </mergeCells>
  <pageMargins left="0.25" right="0.25" top="0.75" bottom="0.75" header="0.3" footer="0.3"/>
  <pageSetup paperSize="9" scale="46" orientation="landscape" horizontalDpi="4294967293" r:id="rId1"/>
  <headerFooter>
    <oddHeader>&amp;C&amp;"Times New Roman,Félkövér"&amp;12KözséggazdálkodásKiadások - 2017. év</oddHead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Y719"/>
  <sheetViews>
    <sheetView view="pageBreakPreview" zoomScale="60" zoomScaleNormal="89" workbookViewId="0">
      <pane xSplit="5" ySplit="4" topLeftCell="F5" activePane="bottomRight" state="frozen"/>
      <selection pane="topRight" activeCell="F1" sqref="F1"/>
      <selection pane="bottomLeft" activeCell="A5" sqref="A5"/>
      <selection pane="bottomRight" activeCell="O272" sqref="O272"/>
    </sheetView>
  </sheetViews>
  <sheetFormatPr defaultColWidth="9.140625" defaultRowHeight="15" x14ac:dyDescent="0.25"/>
  <cols>
    <col min="1" max="1" width="7.85546875" style="125" bestFit="1" customWidth="1"/>
    <col min="2" max="2" width="6.85546875" style="16" bestFit="1" customWidth="1"/>
    <col min="3" max="4" width="3.28515625" style="12" customWidth="1"/>
    <col min="5" max="5" width="48.85546875" style="12" customWidth="1"/>
    <col min="6" max="9" width="10.7109375" style="12" customWidth="1"/>
    <col min="10" max="10" width="11.85546875" style="12" customWidth="1"/>
    <col min="11" max="11" width="11.140625" style="12" customWidth="1"/>
    <col min="12" max="12" width="11.7109375" style="49" customWidth="1"/>
    <col min="13" max="13" width="8.7109375" style="12" customWidth="1"/>
    <col min="14" max="14" width="7.28515625" style="12" customWidth="1"/>
    <col min="15" max="17" width="5.7109375" style="12" bestFit="1" customWidth="1"/>
    <col min="18" max="18" width="9.140625" style="12" bestFit="1" customWidth="1"/>
    <col min="19" max="19" width="5.7109375" style="12" bestFit="1" customWidth="1"/>
    <col min="20" max="22" width="9.140625" style="12" bestFit="1" customWidth="1"/>
    <col min="23" max="23" width="12" style="12" bestFit="1" customWidth="1"/>
    <col min="24" max="24" width="11.28515625" style="12" bestFit="1" customWidth="1"/>
    <col min="25" max="16384" width="9.140625" style="17"/>
  </cols>
  <sheetData>
    <row r="1" spans="1:24" ht="15.75" thickBot="1" x14ac:dyDescent="0.3">
      <c r="X1" s="11" t="s">
        <v>828</v>
      </c>
    </row>
    <row r="2" spans="1:24" ht="15" customHeight="1" x14ac:dyDescent="0.25">
      <c r="B2" s="854" t="s">
        <v>0</v>
      </c>
      <c r="C2" s="855"/>
      <c r="D2" s="855"/>
      <c r="E2" s="855"/>
      <c r="F2" s="938" t="s">
        <v>1037</v>
      </c>
      <c r="G2" s="938" t="s">
        <v>1053</v>
      </c>
      <c r="H2" s="938" t="s">
        <v>1055</v>
      </c>
      <c r="I2" s="938" t="s">
        <v>1060</v>
      </c>
      <c r="J2" s="927" t="s">
        <v>1031</v>
      </c>
      <c r="K2" s="840"/>
      <c r="L2" s="841"/>
      <c r="M2" s="836" t="s">
        <v>1032</v>
      </c>
      <c r="N2" s="855"/>
      <c r="O2" s="855"/>
      <c r="P2" s="855"/>
      <c r="Q2" s="855"/>
      <c r="R2" s="855"/>
      <c r="S2" s="855"/>
      <c r="T2" s="855"/>
      <c r="U2" s="855"/>
      <c r="V2" s="855"/>
      <c r="W2" s="855"/>
      <c r="X2" s="897"/>
    </row>
    <row r="3" spans="1:24" ht="22.5" customHeight="1" x14ac:dyDescent="0.25">
      <c r="B3" s="856"/>
      <c r="C3" s="857"/>
      <c r="D3" s="857"/>
      <c r="E3" s="857"/>
      <c r="F3" s="939"/>
      <c r="G3" s="939"/>
      <c r="H3" s="939"/>
      <c r="I3" s="939"/>
      <c r="J3" s="928" t="s">
        <v>854</v>
      </c>
      <c r="K3" s="930" t="s">
        <v>855</v>
      </c>
      <c r="L3" s="932" t="s">
        <v>571</v>
      </c>
      <c r="M3" s="895" t="s">
        <v>1033</v>
      </c>
      <c r="N3" s="896"/>
      <c r="O3" s="896"/>
      <c r="P3" s="896"/>
      <c r="Q3" s="896"/>
      <c r="R3" s="896"/>
      <c r="S3" s="896"/>
      <c r="T3" s="896"/>
      <c r="U3" s="896"/>
      <c r="V3" s="896"/>
      <c r="W3" s="896"/>
      <c r="X3" s="735" t="s">
        <v>1034</v>
      </c>
    </row>
    <row r="4" spans="1:24" ht="21" customHeight="1" thickBot="1" x14ac:dyDescent="0.3">
      <c r="B4" s="858"/>
      <c r="C4" s="859"/>
      <c r="D4" s="859"/>
      <c r="E4" s="859"/>
      <c r="F4" s="940"/>
      <c r="G4" s="940"/>
      <c r="H4" s="940"/>
      <c r="I4" s="940"/>
      <c r="J4" s="929"/>
      <c r="K4" s="931"/>
      <c r="L4" s="933"/>
      <c r="M4" s="129" t="s">
        <v>593</v>
      </c>
      <c r="N4" s="65" t="s">
        <v>594</v>
      </c>
      <c r="O4" s="65" t="s">
        <v>595</v>
      </c>
      <c r="P4" s="65" t="s">
        <v>596</v>
      </c>
      <c r="Q4" s="65" t="s">
        <v>597</v>
      </c>
      <c r="R4" s="628" t="s">
        <v>598</v>
      </c>
      <c r="S4" s="82" t="s">
        <v>599</v>
      </c>
      <c r="T4" s="268" t="s">
        <v>600</v>
      </c>
      <c r="U4" s="650" t="s">
        <v>601</v>
      </c>
      <c r="V4" s="724" t="s">
        <v>602</v>
      </c>
      <c r="W4" s="724" t="s">
        <v>603</v>
      </c>
      <c r="X4" s="725" t="s">
        <v>604</v>
      </c>
    </row>
    <row r="5" spans="1:24" ht="15.75" thickBot="1" x14ac:dyDescent="0.3">
      <c r="B5" s="83" t="s">
        <v>118</v>
      </c>
      <c r="C5" s="934" t="s">
        <v>119</v>
      </c>
      <c r="D5" s="935"/>
      <c r="E5" s="935"/>
      <c r="F5" s="404"/>
      <c r="G5" s="530"/>
      <c r="H5" s="530"/>
      <c r="I5" s="530"/>
      <c r="J5" s="247">
        <f>J6+J20</f>
        <v>0</v>
      </c>
      <c r="K5" s="146">
        <f t="shared" ref="K5:X5" si="0">K6+K20</f>
        <v>0</v>
      </c>
      <c r="L5" s="163">
        <f>SUM(J5:K5)</f>
        <v>0</v>
      </c>
      <c r="M5" s="85">
        <f t="shared" si="0"/>
        <v>0</v>
      </c>
      <c r="N5" s="86">
        <f t="shared" si="0"/>
        <v>0</v>
      </c>
      <c r="O5" s="86">
        <f t="shared" si="0"/>
        <v>0</v>
      </c>
      <c r="P5" s="86">
        <f t="shared" si="0"/>
        <v>0</v>
      </c>
      <c r="Q5" s="86">
        <f t="shared" si="0"/>
        <v>0</v>
      </c>
      <c r="R5" s="89">
        <f t="shared" si="0"/>
        <v>0</v>
      </c>
      <c r="S5" s="86">
        <f t="shared" si="0"/>
        <v>0</v>
      </c>
      <c r="T5" s="88">
        <f t="shared" si="0"/>
        <v>0</v>
      </c>
      <c r="U5" s="482">
        <f t="shared" si="0"/>
        <v>0</v>
      </c>
      <c r="V5" s="89">
        <f t="shared" si="0"/>
        <v>0</v>
      </c>
      <c r="W5" s="89">
        <f t="shared" si="0"/>
        <v>0</v>
      </c>
      <c r="X5" s="329">
        <f t="shared" si="0"/>
        <v>0</v>
      </c>
    </row>
    <row r="6" spans="1:24" ht="15.75" hidden="1" thickBot="1" x14ac:dyDescent="0.3">
      <c r="B6" s="122" t="s">
        <v>609</v>
      </c>
      <c r="C6" s="868" t="s">
        <v>120</v>
      </c>
      <c r="D6" s="869"/>
      <c r="E6" s="869"/>
      <c r="F6" s="362"/>
      <c r="G6" s="531"/>
      <c r="H6" s="531"/>
      <c r="I6" s="531"/>
      <c r="J6" s="248">
        <f>J7+J8+J9+J10+J11+J12+J13+J14+J15+J16+J17+J18+J19</f>
        <v>0</v>
      </c>
      <c r="K6" s="147">
        <f t="shared" ref="K6:X6" si="1">K7+K8+K9+K10+K11+K12+K13+K14+K15+K16+K17+K18+K19</f>
        <v>0</v>
      </c>
      <c r="L6" s="164">
        <f t="shared" ref="L6:L69" si="2">SUM(J6:K6)</f>
        <v>0</v>
      </c>
      <c r="M6" s="116">
        <f t="shared" si="1"/>
        <v>0</v>
      </c>
      <c r="N6" s="117">
        <f t="shared" si="1"/>
        <v>0</v>
      </c>
      <c r="O6" s="117">
        <f t="shared" si="1"/>
        <v>0</v>
      </c>
      <c r="P6" s="117">
        <f t="shared" si="1"/>
        <v>0</v>
      </c>
      <c r="Q6" s="117">
        <f t="shared" si="1"/>
        <v>0</v>
      </c>
      <c r="R6" s="120">
        <f t="shared" si="1"/>
        <v>0</v>
      </c>
      <c r="S6" s="117">
        <f t="shared" si="1"/>
        <v>0</v>
      </c>
      <c r="T6" s="119">
        <f t="shared" si="1"/>
        <v>0</v>
      </c>
      <c r="U6" s="483">
        <f t="shared" si="1"/>
        <v>0</v>
      </c>
      <c r="V6" s="120">
        <f t="shared" si="1"/>
        <v>0</v>
      </c>
      <c r="W6" s="120">
        <f t="shared" si="1"/>
        <v>0</v>
      </c>
      <c r="X6" s="330">
        <f t="shared" si="1"/>
        <v>0</v>
      </c>
    </row>
    <row r="7" spans="1:24" s="208" customFormat="1" ht="15.75" hidden="1" thickBot="1" x14ac:dyDescent="0.3">
      <c r="A7" s="125" t="s">
        <v>121</v>
      </c>
      <c r="B7" s="188" t="s">
        <v>610</v>
      </c>
      <c r="C7" s="201"/>
      <c r="D7" s="264" t="s">
        <v>122</v>
      </c>
      <c r="E7" s="264"/>
      <c r="F7" s="356"/>
      <c r="G7" s="532"/>
      <c r="H7" s="532"/>
      <c r="I7" s="532"/>
      <c r="J7" s="269">
        <f>SUM(M7:X7)</f>
        <v>0</v>
      </c>
      <c r="K7" s="189"/>
      <c r="L7" s="190">
        <f t="shared" si="2"/>
        <v>0</v>
      </c>
      <c r="M7" s="198"/>
      <c r="N7" s="192"/>
      <c r="O7" s="192"/>
      <c r="P7" s="192"/>
      <c r="Q7" s="192"/>
      <c r="R7" s="193"/>
      <c r="S7" s="192"/>
      <c r="T7" s="191"/>
      <c r="U7" s="484"/>
      <c r="V7" s="193"/>
      <c r="W7" s="193"/>
      <c r="X7" s="331"/>
    </row>
    <row r="8" spans="1:24" s="208" customFormat="1" ht="15.75" hidden="1" thickBot="1" x14ac:dyDescent="0.3">
      <c r="A8" s="125" t="s">
        <v>123</v>
      </c>
      <c r="B8" s="188" t="s">
        <v>611</v>
      </c>
      <c r="C8" s="201"/>
      <c r="D8" s="264" t="s">
        <v>124</v>
      </c>
      <c r="E8" s="264"/>
      <c r="F8" s="356"/>
      <c r="G8" s="532"/>
      <c r="H8" s="532"/>
      <c r="I8" s="532"/>
      <c r="J8" s="269">
        <f t="shared" ref="J8:J19" si="3">SUM(M8:X8)</f>
        <v>0</v>
      </c>
      <c r="K8" s="189"/>
      <c r="L8" s="190">
        <f t="shared" si="2"/>
        <v>0</v>
      </c>
      <c r="M8" s="198"/>
      <c r="N8" s="192"/>
      <c r="O8" s="192"/>
      <c r="P8" s="192"/>
      <c r="Q8" s="192"/>
      <c r="R8" s="193"/>
      <c r="S8" s="192"/>
      <c r="T8" s="191"/>
      <c r="U8" s="484"/>
      <c r="V8" s="193"/>
      <c r="W8" s="193"/>
      <c r="X8" s="331"/>
    </row>
    <row r="9" spans="1:24" s="208" customFormat="1" ht="15.75" hidden="1" thickBot="1" x14ac:dyDescent="0.3">
      <c r="A9" s="125" t="s">
        <v>125</v>
      </c>
      <c r="B9" s="188" t="s">
        <v>612</v>
      </c>
      <c r="C9" s="201"/>
      <c r="D9" s="264" t="s">
        <v>126</v>
      </c>
      <c r="E9" s="264"/>
      <c r="F9" s="356"/>
      <c r="G9" s="532"/>
      <c r="H9" s="532"/>
      <c r="I9" s="532"/>
      <c r="J9" s="269">
        <f t="shared" si="3"/>
        <v>0</v>
      </c>
      <c r="K9" s="189"/>
      <c r="L9" s="190">
        <f t="shared" si="2"/>
        <v>0</v>
      </c>
      <c r="M9" s="198"/>
      <c r="N9" s="192"/>
      <c r="O9" s="192"/>
      <c r="P9" s="192"/>
      <c r="Q9" s="192"/>
      <c r="R9" s="193"/>
      <c r="S9" s="192"/>
      <c r="T9" s="191"/>
      <c r="U9" s="484"/>
      <c r="V9" s="193"/>
      <c r="W9" s="193"/>
      <c r="X9" s="331"/>
    </row>
    <row r="10" spans="1:24" s="208" customFormat="1" ht="15.75" hidden="1" thickBot="1" x14ac:dyDescent="0.3">
      <c r="A10" s="125" t="s">
        <v>127</v>
      </c>
      <c r="B10" s="188" t="s">
        <v>613</v>
      </c>
      <c r="C10" s="201"/>
      <c r="D10" s="264" t="s">
        <v>351</v>
      </c>
      <c r="E10" s="264"/>
      <c r="F10" s="356"/>
      <c r="G10" s="532"/>
      <c r="H10" s="532"/>
      <c r="I10" s="532"/>
      <c r="J10" s="269">
        <f t="shared" si="3"/>
        <v>0</v>
      </c>
      <c r="K10" s="189"/>
      <c r="L10" s="190">
        <f t="shared" si="2"/>
        <v>0</v>
      </c>
      <c r="M10" s="198"/>
      <c r="N10" s="192"/>
      <c r="O10" s="192"/>
      <c r="P10" s="192"/>
      <c r="Q10" s="192"/>
      <c r="R10" s="193"/>
      <c r="S10" s="192"/>
      <c r="T10" s="191"/>
      <c r="U10" s="484"/>
      <c r="V10" s="193"/>
      <c r="W10" s="193"/>
      <c r="X10" s="331"/>
    </row>
    <row r="11" spans="1:24" s="208" customFormat="1" ht="15.75" hidden="1" thickBot="1" x14ac:dyDescent="0.3">
      <c r="A11" s="125" t="s">
        <v>128</v>
      </c>
      <c r="B11" s="188" t="s">
        <v>614</v>
      </c>
      <c r="C11" s="201"/>
      <c r="D11" s="264" t="s">
        <v>129</v>
      </c>
      <c r="E11" s="264"/>
      <c r="F11" s="356"/>
      <c r="G11" s="532"/>
      <c r="H11" s="532"/>
      <c r="I11" s="532"/>
      <c r="J11" s="269">
        <f t="shared" si="3"/>
        <v>0</v>
      </c>
      <c r="K11" s="189"/>
      <c r="L11" s="190">
        <f t="shared" si="2"/>
        <v>0</v>
      </c>
      <c r="M11" s="198"/>
      <c r="N11" s="192"/>
      <c r="O11" s="192"/>
      <c r="P11" s="192"/>
      <c r="Q11" s="192"/>
      <c r="R11" s="193"/>
      <c r="S11" s="192"/>
      <c r="T11" s="191"/>
      <c r="U11" s="484"/>
      <c r="V11" s="193"/>
      <c r="W11" s="193"/>
      <c r="X11" s="331"/>
    </row>
    <row r="12" spans="1:24" s="208" customFormat="1" ht="15.75" hidden="1" thickBot="1" x14ac:dyDescent="0.3">
      <c r="A12" s="125" t="s">
        <v>130</v>
      </c>
      <c r="B12" s="188" t="s">
        <v>615</v>
      </c>
      <c r="C12" s="201"/>
      <c r="D12" s="264" t="s">
        <v>131</v>
      </c>
      <c r="E12" s="264"/>
      <c r="F12" s="356"/>
      <c r="G12" s="532"/>
      <c r="H12" s="532"/>
      <c r="I12" s="532"/>
      <c r="J12" s="269">
        <f t="shared" si="3"/>
        <v>0</v>
      </c>
      <c r="K12" s="189"/>
      <c r="L12" s="190">
        <f t="shared" si="2"/>
        <v>0</v>
      </c>
      <c r="M12" s="198"/>
      <c r="N12" s="192"/>
      <c r="O12" s="192"/>
      <c r="P12" s="192"/>
      <c r="Q12" s="192"/>
      <c r="R12" s="193"/>
      <c r="S12" s="192"/>
      <c r="T12" s="191"/>
      <c r="U12" s="484"/>
      <c r="V12" s="193"/>
      <c r="W12" s="193"/>
      <c r="X12" s="331"/>
    </row>
    <row r="13" spans="1:24" s="208" customFormat="1" ht="15.75" hidden="1" thickBot="1" x14ac:dyDescent="0.3">
      <c r="A13" s="125" t="s">
        <v>132</v>
      </c>
      <c r="B13" s="188" t="s">
        <v>616</v>
      </c>
      <c r="C13" s="201"/>
      <c r="D13" s="264" t="s">
        <v>133</v>
      </c>
      <c r="E13" s="264"/>
      <c r="F13" s="356"/>
      <c r="G13" s="532"/>
      <c r="H13" s="532"/>
      <c r="I13" s="532"/>
      <c r="J13" s="269">
        <f t="shared" si="3"/>
        <v>0</v>
      </c>
      <c r="K13" s="189"/>
      <c r="L13" s="190">
        <f t="shared" si="2"/>
        <v>0</v>
      </c>
      <c r="M13" s="198"/>
      <c r="N13" s="192"/>
      <c r="O13" s="192"/>
      <c r="P13" s="192"/>
      <c r="Q13" s="192"/>
      <c r="R13" s="193"/>
      <c r="S13" s="192"/>
      <c r="T13" s="191"/>
      <c r="U13" s="484"/>
      <c r="V13" s="193"/>
      <c r="W13" s="193"/>
      <c r="X13" s="331"/>
    </row>
    <row r="14" spans="1:24" s="208" customFormat="1" ht="15.75" hidden="1" thickBot="1" x14ac:dyDescent="0.3">
      <c r="A14" s="125" t="s">
        <v>134</v>
      </c>
      <c r="B14" s="188" t="s">
        <v>617</v>
      </c>
      <c r="C14" s="201"/>
      <c r="D14" s="264" t="s">
        <v>135</v>
      </c>
      <c r="E14" s="264"/>
      <c r="F14" s="356"/>
      <c r="G14" s="532"/>
      <c r="H14" s="532"/>
      <c r="I14" s="532"/>
      <c r="J14" s="269">
        <f t="shared" si="3"/>
        <v>0</v>
      </c>
      <c r="K14" s="189"/>
      <c r="L14" s="190">
        <f t="shared" si="2"/>
        <v>0</v>
      </c>
      <c r="M14" s="198"/>
      <c r="N14" s="192"/>
      <c r="O14" s="192"/>
      <c r="P14" s="192"/>
      <c r="Q14" s="192"/>
      <c r="R14" s="193"/>
      <c r="S14" s="192"/>
      <c r="T14" s="191"/>
      <c r="U14" s="484"/>
      <c r="V14" s="193"/>
      <c r="W14" s="193"/>
      <c r="X14" s="331"/>
    </row>
    <row r="15" spans="1:24" s="208" customFormat="1" ht="15.75" hidden="1" thickBot="1" x14ac:dyDescent="0.3">
      <c r="A15" s="125" t="s">
        <v>136</v>
      </c>
      <c r="B15" s="188" t="s">
        <v>618</v>
      </c>
      <c r="C15" s="201"/>
      <c r="D15" s="264" t="s">
        <v>137</v>
      </c>
      <c r="E15" s="264"/>
      <c r="F15" s="356"/>
      <c r="G15" s="532"/>
      <c r="H15" s="532"/>
      <c r="I15" s="532"/>
      <c r="J15" s="269">
        <f t="shared" si="3"/>
        <v>0</v>
      </c>
      <c r="K15" s="189"/>
      <c r="L15" s="190">
        <f t="shared" si="2"/>
        <v>0</v>
      </c>
      <c r="M15" s="198"/>
      <c r="N15" s="192"/>
      <c r="O15" s="192"/>
      <c r="P15" s="192"/>
      <c r="Q15" s="192"/>
      <c r="R15" s="193"/>
      <c r="S15" s="192"/>
      <c r="T15" s="191"/>
      <c r="U15" s="484"/>
      <c r="V15" s="193"/>
      <c r="W15" s="193"/>
      <c r="X15" s="331"/>
    </row>
    <row r="16" spans="1:24" s="208" customFormat="1" ht="15.75" hidden="1" thickBot="1" x14ac:dyDescent="0.3">
      <c r="A16" s="125" t="s">
        <v>138</v>
      </c>
      <c r="B16" s="188" t="s">
        <v>619</v>
      </c>
      <c r="C16" s="201"/>
      <c r="D16" s="264" t="s">
        <v>139</v>
      </c>
      <c r="E16" s="264"/>
      <c r="F16" s="356"/>
      <c r="G16" s="532"/>
      <c r="H16" s="532"/>
      <c r="I16" s="532"/>
      <c r="J16" s="269">
        <f t="shared" si="3"/>
        <v>0</v>
      </c>
      <c r="K16" s="189"/>
      <c r="L16" s="190">
        <f t="shared" si="2"/>
        <v>0</v>
      </c>
      <c r="M16" s="198"/>
      <c r="N16" s="192"/>
      <c r="O16" s="192"/>
      <c r="P16" s="192"/>
      <c r="Q16" s="192"/>
      <c r="R16" s="193"/>
      <c r="S16" s="192"/>
      <c r="T16" s="191"/>
      <c r="U16" s="484"/>
      <c r="V16" s="193"/>
      <c r="W16" s="193"/>
      <c r="X16" s="331"/>
    </row>
    <row r="17" spans="1:24" s="208" customFormat="1" ht="15.75" hidden="1" thickBot="1" x14ac:dyDescent="0.3">
      <c r="A17" s="125" t="s">
        <v>140</v>
      </c>
      <c r="B17" s="188" t="s">
        <v>620</v>
      </c>
      <c r="C17" s="201"/>
      <c r="D17" s="264" t="s">
        <v>141</v>
      </c>
      <c r="E17" s="264"/>
      <c r="F17" s="356"/>
      <c r="G17" s="532"/>
      <c r="H17" s="532"/>
      <c r="I17" s="532"/>
      <c r="J17" s="269">
        <f t="shared" si="3"/>
        <v>0</v>
      </c>
      <c r="K17" s="189"/>
      <c r="L17" s="190">
        <f t="shared" si="2"/>
        <v>0</v>
      </c>
      <c r="M17" s="198"/>
      <c r="N17" s="192"/>
      <c r="O17" s="192"/>
      <c r="P17" s="192"/>
      <c r="Q17" s="192"/>
      <c r="R17" s="193"/>
      <c r="S17" s="192"/>
      <c r="T17" s="191"/>
      <c r="U17" s="484"/>
      <c r="V17" s="193"/>
      <c r="W17" s="193"/>
      <c r="X17" s="331"/>
    </row>
    <row r="18" spans="1:24" s="208" customFormat="1" ht="15.75" hidden="1" thickBot="1" x14ac:dyDescent="0.3">
      <c r="A18" s="125" t="s">
        <v>142</v>
      </c>
      <c r="B18" s="188" t="s">
        <v>621</v>
      </c>
      <c r="C18" s="201"/>
      <c r="D18" s="264" t="s">
        <v>143</v>
      </c>
      <c r="E18" s="264"/>
      <c r="F18" s="356"/>
      <c r="G18" s="532"/>
      <c r="H18" s="532"/>
      <c r="I18" s="532"/>
      <c r="J18" s="269">
        <f t="shared" si="3"/>
        <v>0</v>
      </c>
      <c r="K18" s="189"/>
      <c r="L18" s="190">
        <f t="shared" si="2"/>
        <v>0</v>
      </c>
      <c r="M18" s="198"/>
      <c r="N18" s="192"/>
      <c r="O18" s="192"/>
      <c r="P18" s="192"/>
      <c r="Q18" s="192"/>
      <c r="R18" s="193"/>
      <c r="S18" s="192"/>
      <c r="T18" s="191"/>
      <c r="U18" s="484"/>
      <c r="V18" s="193"/>
      <c r="W18" s="193"/>
      <c r="X18" s="331"/>
    </row>
    <row r="19" spans="1:24" s="208" customFormat="1" ht="15.75" hidden="1" thickBot="1" x14ac:dyDescent="0.3">
      <c r="A19" s="125" t="s">
        <v>144</v>
      </c>
      <c r="B19" s="188" t="s">
        <v>622</v>
      </c>
      <c r="C19" s="201"/>
      <c r="D19" s="264" t="s">
        <v>145</v>
      </c>
      <c r="E19" s="264"/>
      <c r="F19" s="356"/>
      <c r="G19" s="532"/>
      <c r="H19" s="532"/>
      <c r="I19" s="532"/>
      <c r="J19" s="269">
        <f t="shared" si="3"/>
        <v>0</v>
      </c>
      <c r="K19" s="189"/>
      <c r="L19" s="190">
        <f t="shared" si="2"/>
        <v>0</v>
      </c>
      <c r="M19" s="198"/>
      <c r="N19" s="192"/>
      <c r="O19" s="192"/>
      <c r="P19" s="192"/>
      <c r="Q19" s="192"/>
      <c r="R19" s="193"/>
      <c r="S19" s="192"/>
      <c r="T19" s="191"/>
      <c r="U19" s="484"/>
      <c r="V19" s="193"/>
      <c r="W19" s="193"/>
      <c r="X19" s="331"/>
    </row>
    <row r="20" spans="1:24" ht="15.75" hidden="1" thickBot="1" x14ac:dyDescent="0.3">
      <c r="B20" s="91" t="s">
        <v>623</v>
      </c>
      <c r="C20" s="870" t="s">
        <v>146</v>
      </c>
      <c r="D20" s="871"/>
      <c r="E20" s="871"/>
      <c r="F20" s="357"/>
      <c r="G20" s="533"/>
      <c r="H20" s="533"/>
      <c r="I20" s="533"/>
      <c r="J20" s="250">
        <f>J21+J22+J23</f>
        <v>0</v>
      </c>
      <c r="K20" s="149">
        <f t="shared" ref="K20:X20" si="4">K21+K22+K23</f>
        <v>0</v>
      </c>
      <c r="L20" s="165">
        <f t="shared" si="2"/>
        <v>0</v>
      </c>
      <c r="M20" s="93">
        <f t="shared" si="4"/>
        <v>0</v>
      </c>
      <c r="N20" s="94">
        <f t="shared" si="4"/>
        <v>0</v>
      </c>
      <c r="O20" s="94">
        <f t="shared" si="4"/>
        <v>0</v>
      </c>
      <c r="P20" s="94">
        <f t="shared" si="4"/>
        <v>0</v>
      </c>
      <c r="Q20" s="94">
        <f t="shared" si="4"/>
        <v>0</v>
      </c>
      <c r="R20" s="97">
        <f t="shared" si="4"/>
        <v>0</v>
      </c>
      <c r="S20" s="94">
        <f t="shared" si="4"/>
        <v>0</v>
      </c>
      <c r="T20" s="96">
        <f t="shared" si="4"/>
        <v>0</v>
      </c>
      <c r="U20" s="485">
        <f t="shared" si="4"/>
        <v>0</v>
      </c>
      <c r="V20" s="97">
        <f t="shared" si="4"/>
        <v>0</v>
      </c>
      <c r="W20" s="97">
        <f t="shared" si="4"/>
        <v>0</v>
      </c>
      <c r="X20" s="332">
        <f t="shared" si="4"/>
        <v>0</v>
      </c>
    </row>
    <row r="21" spans="1:24" s="41" customFormat="1" ht="15.75" hidden="1" thickBot="1" x14ac:dyDescent="0.3">
      <c r="A21" s="125" t="s">
        <v>147</v>
      </c>
      <c r="B21" s="53" t="s">
        <v>624</v>
      </c>
      <c r="C21" s="891" t="s">
        <v>148</v>
      </c>
      <c r="D21" s="892"/>
      <c r="E21" s="892"/>
      <c r="F21" s="363"/>
      <c r="G21" s="534"/>
      <c r="H21" s="534"/>
      <c r="I21" s="534"/>
      <c r="J21" s="256">
        <f>SUM(M21:X21)</f>
        <v>0</v>
      </c>
      <c r="K21" s="155"/>
      <c r="L21" s="167">
        <f t="shared" si="2"/>
        <v>0</v>
      </c>
      <c r="M21" s="76"/>
      <c r="N21" s="13"/>
      <c r="O21" s="13"/>
      <c r="P21" s="13"/>
      <c r="Q21" s="13"/>
      <c r="R21" s="81"/>
      <c r="S21" s="13"/>
      <c r="T21" s="43"/>
      <c r="U21" s="486"/>
      <c r="V21" s="81"/>
      <c r="W21" s="81"/>
      <c r="X21" s="333"/>
    </row>
    <row r="22" spans="1:24" s="41" customFormat="1" ht="25.5" hidden="1" customHeight="1" x14ac:dyDescent="0.25">
      <c r="A22" s="125" t="s">
        <v>149</v>
      </c>
      <c r="B22" s="53" t="s">
        <v>625</v>
      </c>
      <c r="C22" s="893" t="s">
        <v>877</v>
      </c>
      <c r="D22" s="894"/>
      <c r="E22" s="894"/>
      <c r="F22" s="405"/>
      <c r="G22" s="535"/>
      <c r="H22" s="535"/>
      <c r="I22" s="535"/>
      <c r="J22" s="256">
        <f>SUM(M22:X22)</f>
        <v>0</v>
      </c>
      <c r="K22" s="155"/>
      <c r="L22" s="167">
        <f t="shared" si="2"/>
        <v>0</v>
      </c>
      <c r="M22" s="76"/>
      <c r="N22" s="13"/>
      <c r="O22" s="13"/>
      <c r="P22" s="13"/>
      <c r="Q22" s="13"/>
      <c r="R22" s="81"/>
      <c r="S22" s="13"/>
      <c r="T22" s="43"/>
      <c r="U22" s="486"/>
      <c r="V22" s="81"/>
      <c r="W22" s="81"/>
      <c r="X22" s="333"/>
    </row>
    <row r="23" spans="1:24" s="41" customFormat="1" ht="15.75" hidden="1" thickBot="1" x14ac:dyDescent="0.3">
      <c r="A23" s="125" t="s">
        <v>150</v>
      </c>
      <c r="B23" s="195" t="s">
        <v>626</v>
      </c>
      <c r="C23" s="936" t="s">
        <v>151</v>
      </c>
      <c r="D23" s="937"/>
      <c r="E23" s="937"/>
      <c r="F23" s="406"/>
      <c r="G23" s="536"/>
      <c r="H23" s="536"/>
      <c r="I23" s="536"/>
      <c r="J23" s="270">
        <f>SUM(M23:X23)</f>
        <v>0</v>
      </c>
      <c r="K23" s="196"/>
      <c r="L23" s="167">
        <f t="shared" si="2"/>
        <v>0</v>
      </c>
      <c r="M23" s="76"/>
      <c r="N23" s="13"/>
      <c r="O23" s="13"/>
      <c r="P23" s="13"/>
      <c r="Q23" s="13"/>
      <c r="R23" s="81"/>
      <c r="S23" s="13"/>
      <c r="T23" s="43"/>
      <c r="U23" s="486"/>
      <c r="V23" s="81"/>
      <c r="W23" s="81"/>
      <c r="X23" s="333"/>
    </row>
    <row r="24" spans="1:24" ht="15.75" thickBot="1" x14ac:dyDescent="0.3">
      <c r="A24" s="125" t="s">
        <v>966</v>
      </c>
      <c r="B24" s="83" t="s">
        <v>152</v>
      </c>
      <c r="C24" s="866" t="s">
        <v>803</v>
      </c>
      <c r="D24" s="866"/>
      <c r="E24" s="867"/>
      <c r="F24" s="358"/>
      <c r="G24" s="537"/>
      <c r="H24" s="537"/>
      <c r="I24" s="537"/>
      <c r="J24" s="252">
        <f>J25+J26+J27+J28+J29+J30+J31</f>
        <v>0</v>
      </c>
      <c r="K24" s="151">
        <f t="shared" ref="K24:X24" si="5">K25+K26+K27+K28+K29+K30+K31</f>
        <v>0</v>
      </c>
      <c r="L24" s="163">
        <f t="shared" si="2"/>
        <v>0</v>
      </c>
      <c r="M24" s="85">
        <f t="shared" si="5"/>
        <v>0</v>
      </c>
      <c r="N24" s="86">
        <f t="shared" si="5"/>
        <v>0</v>
      </c>
      <c r="O24" s="86">
        <f t="shared" si="5"/>
        <v>0</v>
      </c>
      <c r="P24" s="86">
        <f t="shared" si="5"/>
        <v>0</v>
      </c>
      <c r="Q24" s="86">
        <f t="shared" si="5"/>
        <v>0</v>
      </c>
      <c r="R24" s="89">
        <f t="shared" si="5"/>
        <v>0</v>
      </c>
      <c r="S24" s="86">
        <f t="shared" si="5"/>
        <v>0</v>
      </c>
      <c r="T24" s="88">
        <f t="shared" si="5"/>
        <v>0</v>
      </c>
      <c r="U24" s="482">
        <f t="shared" si="5"/>
        <v>0</v>
      </c>
      <c r="V24" s="89">
        <f t="shared" si="5"/>
        <v>0</v>
      </c>
      <c r="W24" s="89">
        <f t="shared" si="5"/>
        <v>0</v>
      </c>
      <c r="X24" s="329">
        <f t="shared" si="5"/>
        <v>0</v>
      </c>
    </row>
    <row r="25" spans="1:24" ht="15.75" hidden="1" thickBot="1" x14ac:dyDescent="0.3">
      <c r="B25" s="61"/>
      <c r="C25" s="921" t="s">
        <v>154</v>
      </c>
      <c r="D25" s="922"/>
      <c r="E25" s="922"/>
      <c r="F25" s="359"/>
      <c r="G25" s="538"/>
      <c r="H25" s="538"/>
      <c r="I25" s="538"/>
      <c r="J25" s="253">
        <f t="shared" ref="J25:J31" si="6">SUM(M25:X25)</f>
        <v>0</v>
      </c>
      <c r="K25" s="152"/>
      <c r="L25" s="166">
        <f t="shared" si="2"/>
        <v>0</v>
      </c>
      <c r="M25" s="74"/>
      <c r="N25" s="1"/>
      <c r="O25" s="1"/>
      <c r="P25" s="1"/>
      <c r="Q25" s="1"/>
      <c r="R25" s="80"/>
      <c r="S25" s="1"/>
      <c r="T25" s="42"/>
      <c r="U25" s="487"/>
      <c r="V25" s="80"/>
      <c r="W25" s="80"/>
      <c r="X25" s="334"/>
    </row>
    <row r="26" spans="1:24" ht="15.75" hidden="1" thickBot="1" x14ac:dyDescent="0.3">
      <c r="B26" s="62"/>
      <c r="C26" s="923" t="s">
        <v>155</v>
      </c>
      <c r="D26" s="924"/>
      <c r="E26" s="924"/>
      <c r="F26" s="360"/>
      <c r="G26" s="539"/>
      <c r="H26" s="539"/>
      <c r="I26" s="539"/>
      <c r="J26" s="254">
        <f t="shared" si="6"/>
        <v>0</v>
      </c>
      <c r="K26" s="153"/>
      <c r="L26" s="166">
        <f t="shared" si="2"/>
        <v>0</v>
      </c>
      <c r="M26" s="74"/>
      <c r="N26" s="1"/>
      <c r="O26" s="1"/>
      <c r="P26" s="1"/>
      <c r="Q26" s="1"/>
      <c r="R26" s="80"/>
      <c r="S26" s="1"/>
      <c r="T26" s="42"/>
      <c r="U26" s="487"/>
      <c r="V26" s="80"/>
      <c r="W26" s="80"/>
      <c r="X26" s="334"/>
    </row>
    <row r="27" spans="1:24" ht="15.75" hidden="1" thickBot="1" x14ac:dyDescent="0.3">
      <c r="B27" s="62"/>
      <c r="C27" s="923" t="s">
        <v>156</v>
      </c>
      <c r="D27" s="924"/>
      <c r="E27" s="924"/>
      <c r="F27" s="360"/>
      <c r="G27" s="539"/>
      <c r="H27" s="539"/>
      <c r="I27" s="539"/>
      <c r="J27" s="254">
        <f t="shared" si="6"/>
        <v>0</v>
      </c>
      <c r="K27" s="153"/>
      <c r="L27" s="166">
        <f t="shared" si="2"/>
        <v>0</v>
      </c>
      <c r="M27" s="74"/>
      <c r="N27" s="1"/>
      <c r="O27" s="1"/>
      <c r="P27" s="1"/>
      <c r="Q27" s="1"/>
      <c r="R27" s="80"/>
      <c r="S27" s="1"/>
      <c r="T27" s="42"/>
      <c r="U27" s="487"/>
      <c r="V27" s="80"/>
      <c r="W27" s="80"/>
      <c r="X27" s="334"/>
    </row>
    <row r="28" spans="1:24" ht="15.75" hidden="1" thickBot="1" x14ac:dyDescent="0.3">
      <c r="B28" s="62"/>
      <c r="C28" s="923" t="s">
        <v>157</v>
      </c>
      <c r="D28" s="924"/>
      <c r="E28" s="924"/>
      <c r="F28" s="360"/>
      <c r="G28" s="539"/>
      <c r="H28" s="539"/>
      <c r="I28" s="539"/>
      <c r="J28" s="254">
        <f t="shared" si="6"/>
        <v>0</v>
      </c>
      <c r="K28" s="153"/>
      <c r="L28" s="166">
        <f t="shared" si="2"/>
        <v>0</v>
      </c>
      <c r="M28" s="74"/>
      <c r="N28" s="1"/>
      <c r="O28" s="1"/>
      <c r="P28" s="1"/>
      <c r="Q28" s="1"/>
      <c r="R28" s="80"/>
      <c r="S28" s="1"/>
      <c r="T28" s="42"/>
      <c r="U28" s="487"/>
      <c r="V28" s="80"/>
      <c r="W28" s="80"/>
      <c r="X28" s="334"/>
    </row>
    <row r="29" spans="1:24" ht="15.75" hidden="1" thickBot="1" x14ac:dyDescent="0.3">
      <c r="B29" s="62"/>
      <c r="C29" s="923" t="s">
        <v>158</v>
      </c>
      <c r="D29" s="924"/>
      <c r="E29" s="924"/>
      <c r="F29" s="360"/>
      <c r="G29" s="539"/>
      <c r="H29" s="539"/>
      <c r="I29" s="539"/>
      <c r="J29" s="254">
        <f t="shared" si="6"/>
        <v>0</v>
      </c>
      <c r="K29" s="153"/>
      <c r="L29" s="166">
        <f t="shared" si="2"/>
        <v>0</v>
      </c>
      <c r="M29" s="74"/>
      <c r="N29" s="1"/>
      <c r="O29" s="1"/>
      <c r="P29" s="1"/>
      <c r="Q29" s="1"/>
      <c r="R29" s="80"/>
      <c r="S29" s="1"/>
      <c r="T29" s="42"/>
      <c r="U29" s="487"/>
      <c r="V29" s="80"/>
      <c r="W29" s="80"/>
      <c r="X29" s="334"/>
    </row>
    <row r="30" spans="1:24" ht="15.75" hidden="1" thickBot="1" x14ac:dyDescent="0.3">
      <c r="B30" s="62"/>
      <c r="C30" s="923" t="s">
        <v>159</v>
      </c>
      <c r="D30" s="924"/>
      <c r="E30" s="924"/>
      <c r="F30" s="360"/>
      <c r="G30" s="539"/>
      <c r="H30" s="539"/>
      <c r="I30" s="539"/>
      <c r="J30" s="254">
        <f t="shared" si="6"/>
        <v>0</v>
      </c>
      <c r="K30" s="153"/>
      <c r="L30" s="166">
        <f t="shared" si="2"/>
        <v>0</v>
      </c>
      <c r="M30" s="74"/>
      <c r="N30" s="1"/>
      <c r="O30" s="1"/>
      <c r="P30" s="1"/>
      <c r="Q30" s="1"/>
      <c r="R30" s="80"/>
      <c r="S30" s="1"/>
      <c r="T30" s="42"/>
      <c r="U30" s="487"/>
      <c r="V30" s="80"/>
      <c r="W30" s="80"/>
      <c r="X30" s="334"/>
    </row>
    <row r="31" spans="1:24" ht="15.75" hidden="1" thickBot="1" x14ac:dyDescent="0.3">
      <c r="B31" s="63"/>
      <c r="C31" s="925" t="s">
        <v>160</v>
      </c>
      <c r="D31" s="926"/>
      <c r="E31" s="926"/>
      <c r="F31" s="361"/>
      <c r="G31" s="540"/>
      <c r="H31" s="540"/>
      <c r="I31" s="540"/>
      <c r="J31" s="255">
        <f t="shared" si="6"/>
        <v>0</v>
      </c>
      <c r="K31" s="154"/>
      <c r="L31" s="166">
        <f t="shared" si="2"/>
        <v>0</v>
      </c>
      <c r="M31" s="74"/>
      <c r="N31" s="1"/>
      <c r="O31" s="1"/>
      <c r="P31" s="1"/>
      <c r="Q31" s="1"/>
      <c r="R31" s="80"/>
      <c r="S31" s="1"/>
      <c r="T31" s="42"/>
      <c r="U31" s="487"/>
      <c r="V31" s="80"/>
      <c r="W31" s="80"/>
      <c r="X31" s="334"/>
    </row>
    <row r="32" spans="1:24" ht="15.75" thickBot="1" x14ac:dyDescent="0.3">
      <c r="B32" s="83" t="s">
        <v>161</v>
      </c>
      <c r="C32" s="867" t="s">
        <v>162</v>
      </c>
      <c r="D32" s="875"/>
      <c r="E32" s="875"/>
      <c r="F32" s="358"/>
      <c r="G32" s="537"/>
      <c r="H32" s="537"/>
      <c r="I32" s="537"/>
      <c r="J32" s="252">
        <f>J33+J37+J40+J50+J53</f>
        <v>0</v>
      </c>
      <c r="K32" s="151">
        <f t="shared" ref="K32:X32" si="7">K33+K37+K40+K50+K53</f>
        <v>0</v>
      </c>
      <c r="L32" s="163">
        <f t="shared" si="2"/>
        <v>0</v>
      </c>
      <c r="M32" s="85">
        <f t="shared" si="7"/>
        <v>0</v>
      </c>
      <c r="N32" s="86">
        <f t="shared" si="7"/>
        <v>0</v>
      </c>
      <c r="O32" s="86">
        <f t="shared" si="7"/>
        <v>0</v>
      </c>
      <c r="P32" s="86">
        <f t="shared" si="7"/>
        <v>0</v>
      </c>
      <c r="Q32" s="86">
        <f t="shared" si="7"/>
        <v>0</v>
      </c>
      <c r="R32" s="89">
        <f t="shared" si="7"/>
        <v>0</v>
      </c>
      <c r="S32" s="86">
        <f t="shared" si="7"/>
        <v>0</v>
      </c>
      <c r="T32" s="88">
        <f t="shared" si="7"/>
        <v>0</v>
      </c>
      <c r="U32" s="482">
        <f t="shared" si="7"/>
        <v>0</v>
      </c>
      <c r="V32" s="89">
        <f t="shared" si="7"/>
        <v>0</v>
      </c>
      <c r="W32" s="89">
        <f t="shared" si="7"/>
        <v>0</v>
      </c>
      <c r="X32" s="329">
        <f t="shared" si="7"/>
        <v>0</v>
      </c>
    </row>
    <row r="33" spans="1:24" ht="15.75" hidden="1" thickBot="1" x14ac:dyDescent="0.3">
      <c r="B33" s="122" t="s">
        <v>627</v>
      </c>
      <c r="C33" s="868" t="s">
        <v>163</v>
      </c>
      <c r="D33" s="869"/>
      <c r="E33" s="869"/>
      <c r="F33" s="362"/>
      <c r="G33" s="531"/>
      <c r="H33" s="531"/>
      <c r="I33" s="531"/>
      <c r="J33" s="248">
        <f>J34+J35+J36</f>
        <v>0</v>
      </c>
      <c r="K33" s="147">
        <f t="shared" ref="K33:X33" si="8">K34+K35+K36</f>
        <v>0</v>
      </c>
      <c r="L33" s="164">
        <f t="shared" si="2"/>
        <v>0</v>
      </c>
      <c r="M33" s="116">
        <f t="shared" si="8"/>
        <v>0</v>
      </c>
      <c r="N33" s="117">
        <f t="shared" si="8"/>
        <v>0</v>
      </c>
      <c r="O33" s="117">
        <f t="shared" si="8"/>
        <v>0</v>
      </c>
      <c r="P33" s="117">
        <f t="shared" si="8"/>
        <v>0</v>
      </c>
      <c r="Q33" s="117">
        <f t="shared" si="8"/>
        <v>0</v>
      </c>
      <c r="R33" s="120">
        <f t="shared" si="8"/>
        <v>0</v>
      </c>
      <c r="S33" s="117">
        <f t="shared" si="8"/>
        <v>0</v>
      </c>
      <c r="T33" s="119">
        <f t="shared" si="8"/>
        <v>0</v>
      </c>
      <c r="U33" s="483">
        <f t="shared" si="8"/>
        <v>0</v>
      </c>
      <c r="V33" s="120">
        <f t="shared" si="8"/>
        <v>0</v>
      </c>
      <c r="W33" s="120">
        <f t="shared" si="8"/>
        <v>0</v>
      </c>
      <c r="X33" s="330">
        <f t="shared" si="8"/>
        <v>0</v>
      </c>
    </row>
    <row r="34" spans="1:24" s="41" customFormat="1" ht="15.75" hidden="1" thickBot="1" x14ac:dyDescent="0.3">
      <c r="A34" s="125" t="s">
        <v>164</v>
      </c>
      <c r="B34" s="53" t="s">
        <v>628</v>
      </c>
      <c r="C34" s="891" t="s">
        <v>165</v>
      </c>
      <c r="D34" s="892"/>
      <c r="E34" s="892"/>
      <c r="F34" s="363"/>
      <c r="G34" s="534"/>
      <c r="H34" s="534"/>
      <c r="I34" s="534"/>
      <c r="J34" s="256">
        <f>SUM(M34:X34)</f>
        <v>0</v>
      </c>
      <c r="K34" s="155"/>
      <c r="L34" s="167">
        <f t="shared" si="2"/>
        <v>0</v>
      </c>
      <c r="M34" s="76"/>
      <c r="N34" s="13"/>
      <c r="O34" s="13"/>
      <c r="P34" s="13"/>
      <c r="Q34" s="13"/>
      <c r="R34" s="81"/>
      <c r="S34" s="13"/>
      <c r="T34" s="43"/>
      <c r="U34" s="486"/>
      <c r="V34" s="81"/>
      <c r="W34" s="81"/>
      <c r="X34" s="333"/>
    </row>
    <row r="35" spans="1:24" s="41" customFormat="1" ht="15.75" hidden="1" thickBot="1" x14ac:dyDescent="0.3">
      <c r="A35" s="125" t="s">
        <v>166</v>
      </c>
      <c r="B35" s="53" t="s">
        <v>629</v>
      </c>
      <c r="C35" s="891" t="s">
        <v>167</v>
      </c>
      <c r="D35" s="892"/>
      <c r="E35" s="892"/>
      <c r="F35" s="363"/>
      <c r="G35" s="534"/>
      <c r="H35" s="534"/>
      <c r="I35" s="534"/>
      <c r="J35" s="256">
        <f>SUM(M35:X35)</f>
        <v>0</v>
      </c>
      <c r="K35" s="155"/>
      <c r="L35" s="167">
        <f t="shared" si="2"/>
        <v>0</v>
      </c>
      <c r="M35" s="76"/>
      <c r="N35" s="13"/>
      <c r="O35" s="13"/>
      <c r="P35" s="13"/>
      <c r="Q35" s="13"/>
      <c r="R35" s="81"/>
      <c r="S35" s="13"/>
      <c r="T35" s="43"/>
      <c r="U35" s="486"/>
      <c r="V35" s="81"/>
      <c r="W35" s="81"/>
      <c r="X35" s="333"/>
    </row>
    <row r="36" spans="1:24" s="41" customFormat="1" ht="15.75" hidden="1" thickBot="1" x14ac:dyDescent="0.3">
      <c r="A36" s="125" t="s">
        <v>168</v>
      </c>
      <c r="B36" s="53" t="s">
        <v>630</v>
      </c>
      <c r="C36" s="891" t="s">
        <v>169</v>
      </c>
      <c r="D36" s="892"/>
      <c r="E36" s="892"/>
      <c r="F36" s="363"/>
      <c r="G36" s="534"/>
      <c r="H36" s="534"/>
      <c r="I36" s="534"/>
      <c r="J36" s="256">
        <f>SUM(M36:X36)</f>
        <v>0</v>
      </c>
      <c r="K36" s="155"/>
      <c r="L36" s="167">
        <f t="shared" si="2"/>
        <v>0</v>
      </c>
      <c r="M36" s="76"/>
      <c r="N36" s="13"/>
      <c r="O36" s="13"/>
      <c r="P36" s="13"/>
      <c r="Q36" s="13"/>
      <c r="R36" s="81"/>
      <c r="S36" s="13"/>
      <c r="T36" s="43"/>
      <c r="U36" s="486"/>
      <c r="V36" s="81"/>
      <c r="W36" s="81"/>
      <c r="X36" s="333"/>
    </row>
    <row r="37" spans="1:24" ht="15.75" hidden="1" thickBot="1" x14ac:dyDescent="0.3">
      <c r="B37" s="91" t="s">
        <v>631</v>
      </c>
      <c r="C37" s="870" t="s">
        <v>170</v>
      </c>
      <c r="D37" s="871"/>
      <c r="E37" s="871"/>
      <c r="F37" s="357"/>
      <c r="G37" s="533"/>
      <c r="H37" s="533"/>
      <c r="I37" s="533"/>
      <c r="J37" s="250">
        <f>J38+J39</f>
        <v>0</v>
      </c>
      <c r="K37" s="149">
        <f t="shared" ref="K37:X37" si="9">K38+K39</f>
        <v>0</v>
      </c>
      <c r="L37" s="165">
        <f t="shared" si="2"/>
        <v>0</v>
      </c>
      <c r="M37" s="93">
        <f t="shared" si="9"/>
        <v>0</v>
      </c>
      <c r="N37" s="94">
        <f t="shared" si="9"/>
        <v>0</v>
      </c>
      <c r="O37" s="94">
        <f t="shared" si="9"/>
        <v>0</v>
      </c>
      <c r="P37" s="94">
        <f t="shared" si="9"/>
        <v>0</v>
      </c>
      <c r="Q37" s="94">
        <f t="shared" si="9"/>
        <v>0</v>
      </c>
      <c r="R37" s="97">
        <f t="shared" si="9"/>
        <v>0</v>
      </c>
      <c r="S37" s="94">
        <f t="shared" si="9"/>
        <v>0</v>
      </c>
      <c r="T37" s="96">
        <f t="shared" si="9"/>
        <v>0</v>
      </c>
      <c r="U37" s="485">
        <f t="shared" si="9"/>
        <v>0</v>
      </c>
      <c r="V37" s="97">
        <f t="shared" si="9"/>
        <v>0</v>
      </c>
      <c r="W37" s="97">
        <f t="shared" si="9"/>
        <v>0</v>
      </c>
      <c r="X37" s="332">
        <f t="shared" si="9"/>
        <v>0</v>
      </c>
    </row>
    <row r="38" spans="1:24" s="41" customFormat="1" ht="15.75" hidden="1" thickBot="1" x14ac:dyDescent="0.3">
      <c r="A38" s="125" t="s">
        <v>171</v>
      </c>
      <c r="B38" s="53" t="s">
        <v>632</v>
      </c>
      <c r="C38" s="891" t="s">
        <v>172</v>
      </c>
      <c r="D38" s="892"/>
      <c r="E38" s="892"/>
      <c r="F38" s="363"/>
      <c r="G38" s="534"/>
      <c r="H38" s="534"/>
      <c r="I38" s="534"/>
      <c r="J38" s="256">
        <f>SUM(M38:X38)</f>
        <v>0</v>
      </c>
      <c r="K38" s="155"/>
      <c r="L38" s="167">
        <f t="shared" si="2"/>
        <v>0</v>
      </c>
      <c r="M38" s="76"/>
      <c r="N38" s="13"/>
      <c r="O38" s="13"/>
      <c r="P38" s="13"/>
      <c r="Q38" s="13"/>
      <c r="R38" s="81"/>
      <c r="S38" s="13"/>
      <c r="T38" s="43"/>
      <c r="U38" s="486"/>
      <c r="V38" s="81"/>
      <c r="W38" s="81"/>
      <c r="X38" s="333"/>
    </row>
    <row r="39" spans="1:24" s="41" customFormat="1" ht="15.75" hidden="1" thickBot="1" x14ac:dyDescent="0.3">
      <c r="A39" s="125" t="s">
        <v>173</v>
      </c>
      <c r="B39" s="53" t="s">
        <v>633</v>
      </c>
      <c r="C39" s="891" t="s">
        <v>174</v>
      </c>
      <c r="D39" s="892"/>
      <c r="E39" s="892"/>
      <c r="F39" s="363"/>
      <c r="G39" s="534"/>
      <c r="H39" s="534"/>
      <c r="I39" s="534"/>
      <c r="J39" s="256">
        <f>SUM(M39:X39)</f>
        <v>0</v>
      </c>
      <c r="K39" s="155"/>
      <c r="L39" s="167">
        <f t="shared" si="2"/>
        <v>0</v>
      </c>
      <c r="M39" s="76"/>
      <c r="N39" s="13"/>
      <c r="O39" s="13"/>
      <c r="P39" s="13"/>
      <c r="Q39" s="13"/>
      <c r="R39" s="81"/>
      <c r="S39" s="13"/>
      <c r="T39" s="43"/>
      <c r="U39" s="486"/>
      <c r="V39" s="81"/>
      <c r="W39" s="81"/>
      <c r="X39" s="333"/>
    </row>
    <row r="40" spans="1:24" ht="15.75" hidden="1" thickBot="1" x14ac:dyDescent="0.3">
      <c r="B40" s="91" t="s">
        <v>634</v>
      </c>
      <c r="C40" s="870" t="s">
        <v>175</v>
      </c>
      <c r="D40" s="871"/>
      <c r="E40" s="871"/>
      <c r="F40" s="357"/>
      <c r="G40" s="533"/>
      <c r="H40" s="533"/>
      <c r="I40" s="533"/>
      <c r="J40" s="250">
        <f>J41+J42+J43+J44+J45+J48+J49</f>
        <v>0</v>
      </c>
      <c r="K40" s="149">
        <f t="shared" ref="K40:X40" si="10">K41+K42+K43+K44+K45+K48+K49</f>
        <v>0</v>
      </c>
      <c r="L40" s="165">
        <f t="shared" si="2"/>
        <v>0</v>
      </c>
      <c r="M40" s="93">
        <f t="shared" si="10"/>
        <v>0</v>
      </c>
      <c r="N40" s="94">
        <f t="shared" si="10"/>
        <v>0</v>
      </c>
      <c r="O40" s="94">
        <f t="shared" si="10"/>
        <v>0</v>
      </c>
      <c r="P40" s="94">
        <f t="shared" si="10"/>
        <v>0</v>
      </c>
      <c r="Q40" s="94">
        <f t="shared" si="10"/>
        <v>0</v>
      </c>
      <c r="R40" s="97">
        <f t="shared" si="10"/>
        <v>0</v>
      </c>
      <c r="S40" s="94">
        <f t="shared" si="10"/>
        <v>0</v>
      </c>
      <c r="T40" s="96">
        <f t="shared" si="10"/>
        <v>0</v>
      </c>
      <c r="U40" s="485">
        <f t="shared" si="10"/>
        <v>0</v>
      </c>
      <c r="V40" s="97">
        <f t="shared" si="10"/>
        <v>0</v>
      </c>
      <c r="W40" s="97">
        <f t="shared" si="10"/>
        <v>0</v>
      </c>
      <c r="X40" s="332">
        <f t="shared" si="10"/>
        <v>0</v>
      </c>
    </row>
    <row r="41" spans="1:24" s="41" customFormat="1" ht="15.75" hidden="1" thickBot="1" x14ac:dyDescent="0.3">
      <c r="A41" s="125" t="s">
        <v>176</v>
      </c>
      <c r="B41" s="53" t="s">
        <v>635</v>
      </c>
      <c r="C41" s="891" t="s">
        <v>177</v>
      </c>
      <c r="D41" s="892"/>
      <c r="E41" s="892"/>
      <c r="F41" s="363"/>
      <c r="G41" s="534"/>
      <c r="H41" s="534"/>
      <c r="I41" s="534"/>
      <c r="J41" s="256">
        <f>SUM(M41:X41)</f>
        <v>0</v>
      </c>
      <c r="K41" s="155"/>
      <c r="L41" s="167">
        <f t="shared" si="2"/>
        <v>0</v>
      </c>
      <c r="M41" s="76"/>
      <c r="N41" s="13"/>
      <c r="O41" s="13"/>
      <c r="P41" s="13"/>
      <c r="Q41" s="13"/>
      <c r="R41" s="81"/>
      <c r="S41" s="13"/>
      <c r="T41" s="43"/>
      <c r="U41" s="486"/>
      <c r="V41" s="81"/>
      <c r="W41" s="81"/>
      <c r="X41" s="333"/>
    </row>
    <row r="42" spans="1:24" s="41" customFormat="1" ht="15.75" hidden="1" thickBot="1" x14ac:dyDescent="0.3">
      <c r="A42" s="125" t="s">
        <v>178</v>
      </c>
      <c r="B42" s="53" t="s">
        <v>636</v>
      </c>
      <c r="C42" s="891" t="s">
        <v>179</v>
      </c>
      <c r="D42" s="892"/>
      <c r="E42" s="892"/>
      <c r="F42" s="363"/>
      <c r="G42" s="534"/>
      <c r="H42" s="534"/>
      <c r="I42" s="534"/>
      <c r="J42" s="256">
        <f>SUM(M42:X42)</f>
        <v>0</v>
      </c>
      <c r="K42" s="155"/>
      <c r="L42" s="167">
        <f t="shared" si="2"/>
        <v>0</v>
      </c>
      <c r="M42" s="76"/>
      <c r="N42" s="13"/>
      <c r="O42" s="13"/>
      <c r="P42" s="13"/>
      <c r="Q42" s="13"/>
      <c r="R42" s="81"/>
      <c r="S42" s="13"/>
      <c r="T42" s="43"/>
      <c r="U42" s="486"/>
      <c r="V42" s="81"/>
      <c r="W42" s="81"/>
      <c r="X42" s="333"/>
    </row>
    <row r="43" spans="1:24" s="41" customFormat="1" ht="15.75" hidden="1" thickBot="1" x14ac:dyDescent="0.3">
      <c r="A43" s="125" t="s">
        <v>180</v>
      </c>
      <c r="B43" s="53" t="s">
        <v>637</v>
      </c>
      <c r="C43" s="891" t="s">
        <v>181</v>
      </c>
      <c r="D43" s="892"/>
      <c r="E43" s="892"/>
      <c r="F43" s="363"/>
      <c r="G43" s="534"/>
      <c r="H43" s="534"/>
      <c r="I43" s="534"/>
      <c r="J43" s="256">
        <f>SUM(M43:X43)</f>
        <v>0</v>
      </c>
      <c r="K43" s="155"/>
      <c r="L43" s="167">
        <f t="shared" si="2"/>
        <v>0</v>
      </c>
      <c r="M43" s="76"/>
      <c r="N43" s="13"/>
      <c r="O43" s="13"/>
      <c r="P43" s="13"/>
      <c r="Q43" s="13"/>
      <c r="R43" s="81"/>
      <c r="S43" s="13"/>
      <c r="T43" s="43"/>
      <c r="U43" s="486"/>
      <c r="V43" s="81"/>
      <c r="W43" s="81"/>
      <c r="X43" s="333"/>
    </row>
    <row r="44" spans="1:24" s="41" customFormat="1" ht="15.75" hidden="1" thickBot="1" x14ac:dyDescent="0.3">
      <c r="A44" s="125" t="s">
        <v>182</v>
      </c>
      <c r="B44" s="53" t="s">
        <v>638</v>
      </c>
      <c r="C44" s="891" t="s">
        <v>183</v>
      </c>
      <c r="D44" s="892"/>
      <c r="E44" s="892"/>
      <c r="F44" s="363"/>
      <c r="G44" s="534"/>
      <c r="H44" s="534"/>
      <c r="I44" s="534"/>
      <c r="J44" s="256">
        <f>SUM(M44:X44)</f>
        <v>0</v>
      </c>
      <c r="K44" s="155"/>
      <c r="L44" s="167">
        <f t="shared" si="2"/>
        <v>0</v>
      </c>
      <c r="M44" s="76"/>
      <c r="N44" s="13"/>
      <c r="O44" s="13"/>
      <c r="P44" s="13"/>
      <c r="Q44" s="13"/>
      <c r="R44" s="81"/>
      <c r="S44" s="13"/>
      <c r="T44" s="43"/>
      <c r="U44" s="486"/>
      <c r="V44" s="81"/>
      <c r="W44" s="81"/>
      <c r="X44" s="333"/>
    </row>
    <row r="45" spans="1:24" s="18" customFormat="1" ht="15.75" hidden="1" thickBot="1" x14ac:dyDescent="0.3">
      <c r="A45" s="125" t="s">
        <v>184</v>
      </c>
      <c r="B45" s="53" t="s">
        <v>639</v>
      </c>
      <c r="C45" s="891" t="s">
        <v>185</v>
      </c>
      <c r="D45" s="892"/>
      <c r="E45" s="892"/>
      <c r="F45" s="363"/>
      <c r="G45" s="534"/>
      <c r="H45" s="534"/>
      <c r="I45" s="534"/>
      <c r="J45" s="256">
        <f>J46+J47</f>
        <v>0</v>
      </c>
      <c r="K45" s="155">
        <f t="shared" ref="K45:X45" si="11">K46+K47</f>
        <v>0</v>
      </c>
      <c r="L45" s="167">
        <f t="shared" si="2"/>
        <v>0</v>
      </c>
      <c r="M45" s="76">
        <f t="shared" si="11"/>
        <v>0</v>
      </c>
      <c r="N45" s="13">
        <f t="shared" si="11"/>
        <v>0</v>
      </c>
      <c r="O45" s="13">
        <f t="shared" si="11"/>
        <v>0</v>
      </c>
      <c r="P45" s="13">
        <f t="shared" si="11"/>
        <v>0</v>
      </c>
      <c r="Q45" s="13">
        <f t="shared" si="11"/>
        <v>0</v>
      </c>
      <c r="R45" s="81">
        <f t="shared" si="11"/>
        <v>0</v>
      </c>
      <c r="S45" s="13">
        <f t="shared" si="11"/>
        <v>0</v>
      </c>
      <c r="T45" s="43">
        <f t="shared" si="11"/>
        <v>0</v>
      </c>
      <c r="U45" s="486">
        <f t="shared" si="11"/>
        <v>0</v>
      </c>
      <c r="V45" s="81">
        <f t="shared" si="11"/>
        <v>0</v>
      </c>
      <c r="W45" s="81">
        <f t="shared" si="11"/>
        <v>0</v>
      </c>
      <c r="X45" s="333">
        <f t="shared" si="11"/>
        <v>0</v>
      </c>
    </row>
    <row r="46" spans="1:24" ht="15.75" hidden="1" thickBot="1" x14ac:dyDescent="0.3">
      <c r="B46" s="55"/>
      <c r="C46" s="267"/>
      <c r="D46" s="850" t="s">
        <v>186</v>
      </c>
      <c r="E46" s="850"/>
      <c r="F46" s="364"/>
      <c r="G46" s="541"/>
      <c r="H46" s="541"/>
      <c r="I46" s="541"/>
      <c r="J46" s="249">
        <f>SUM(M46:X46)</f>
        <v>0</v>
      </c>
      <c r="K46" s="148"/>
      <c r="L46" s="166">
        <f t="shared" si="2"/>
        <v>0</v>
      </c>
      <c r="M46" s="74"/>
      <c r="N46" s="1"/>
      <c r="O46" s="1"/>
      <c r="P46" s="1"/>
      <c r="Q46" s="1"/>
      <c r="R46" s="80"/>
      <c r="S46" s="1"/>
      <c r="T46" s="42"/>
      <c r="U46" s="487"/>
      <c r="V46" s="80"/>
      <c r="W46" s="80"/>
      <c r="X46" s="334"/>
    </row>
    <row r="47" spans="1:24" ht="15.75" hidden="1" thickBot="1" x14ac:dyDescent="0.3">
      <c r="B47" s="55"/>
      <c r="C47" s="267"/>
      <c r="D47" s="850" t="s">
        <v>187</v>
      </c>
      <c r="E47" s="850"/>
      <c r="F47" s="364"/>
      <c r="G47" s="541"/>
      <c r="H47" s="541"/>
      <c r="I47" s="541"/>
      <c r="J47" s="249">
        <f>SUM(M47:X47)</f>
        <v>0</v>
      </c>
      <c r="K47" s="148"/>
      <c r="L47" s="166">
        <f t="shared" si="2"/>
        <v>0</v>
      </c>
      <c r="M47" s="74"/>
      <c r="N47" s="1"/>
      <c r="O47" s="1"/>
      <c r="P47" s="1"/>
      <c r="Q47" s="1"/>
      <c r="R47" s="80"/>
      <c r="S47" s="1"/>
      <c r="T47" s="42"/>
      <c r="U47" s="487"/>
      <c r="V47" s="80"/>
      <c r="W47" s="80"/>
      <c r="X47" s="334"/>
    </row>
    <row r="48" spans="1:24" s="41" customFormat="1" ht="15.75" hidden="1" thickBot="1" x14ac:dyDescent="0.3">
      <c r="A48" s="125" t="s">
        <v>188</v>
      </c>
      <c r="B48" s="53" t="s">
        <v>640</v>
      </c>
      <c r="C48" s="898" t="s">
        <v>189</v>
      </c>
      <c r="D48" s="899"/>
      <c r="E48" s="899"/>
      <c r="F48" s="365"/>
      <c r="G48" s="542"/>
      <c r="H48" s="542"/>
      <c r="I48" s="542"/>
      <c r="J48" s="256">
        <f>SUM(M48:X48)</f>
        <v>0</v>
      </c>
      <c r="K48" s="155"/>
      <c r="L48" s="167">
        <f t="shared" si="2"/>
        <v>0</v>
      </c>
      <c r="M48" s="76"/>
      <c r="N48" s="13"/>
      <c r="O48" s="13"/>
      <c r="P48" s="13"/>
      <c r="Q48" s="13"/>
      <c r="R48" s="81"/>
      <c r="S48" s="13"/>
      <c r="T48" s="43"/>
      <c r="U48" s="486"/>
      <c r="V48" s="81"/>
      <c r="W48" s="81"/>
      <c r="X48" s="333"/>
    </row>
    <row r="49" spans="1:24" s="41" customFormat="1" ht="15.75" hidden="1" thickBot="1" x14ac:dyDescent="0.3">
      <c r="A49" s="125" t="s">
        <v>190</v>
      </c>
      <c r="B49" s="53" t="s">
        <v>641</v>
      </c>
      <c r="C49" s="898" t="s">
        <v>191</v>
      </c>
      <c r="D49" s="899"/>
      <c r="E49" s="899"/>
      <c r="F49" s="365"/>
      <c r="G49" s="542"/>
      <c r="H49" s="542"/>
      <c r="I49" s="542"/>
      <c r="J49" s="256">
        <f>SUM(M49:X49)</f>
        <v>0</v>
      </c>
      <c r="K49" s="155"/>
      <c r="L49" s="167">
        <f t="shared" si="2"/>
        <v>0</v>
      </c>
      <c r="M49" s="76"/>
      <c r="N49" s="13"/>
      <c r="O49" s="13"/>
      <c r="P49" s="13"/>
      <c r="Q49" s="13"/>
      <c r="R49" s="81"/>
      <c r="S49" s="13"/>
      <c r="T49" s="43"/>
      <c r="U49" s="486"/>
      <c r="V49" s="81"/>
      <c r="W49" s="81"/>
      <c r="X49" s="333"/>
    </row>
    <row r="50" spans="1:24" ht="15.75" hidden="1" thickBot="1" x14ac:dyDescent="0.3">
      <c r="B50" s="91" t="s">
        <v>642</v>
      </c>
      <c r="C50" s="873" t="s">
        <v>192</v>
      </c>
      <c r="D50" s="874"/>
      <c r="E50" s="874"/>
      <c r="F50" s="366"/>
      <c r="G50" s="543"/>
      <c r="H50" s="543"/>
      <c r="I50" s="543"/>
      <c r="J50" s="250">
        <f>J51+J52</f>
        <v>0</v>
      </c>
      <c r="K50" s="149">
        <f t="shared" ref="K50:X50" si="12">K51+K52</f>
        <v>0</v>
      </c>
      <c r="L50" s="165">
        <f t="shared" si="2"/>
        <v>0</v>
      </c>
      <c r="M50" s="93">
        <f t="shared" si="12"/>
        <v>0</v>
      </c>
      <c r="N50" s="94">
        <f t="shared" si="12"/>
        <v>0</v>
      </c>
      <c r="O50" s="94">
        <f t="shared" si="12"/>
        <v>0</v>
      </c>
      <c r="P50" s="94">
        <f t="shared" si="12"/>
        <v>0</v>
      </c>
      <c r="Q50" s="94">
        <f t="shared" si="12"/>
        <v>0</v>
      </c>
      <c r="R50" s="97">
        <f t="shared" si="12"/>
        <v>0</v>
      </c>
      <c r="S50" s="94">
        <f t="shared" si="12"/>
        <v>0</v>
      </c>
      <c r="T50" s="96">
        <f t="shared" si="12"/>
        <v>0</v>
      </c>
      <c r="U50" s="485">
        <f t="shared" si="12"/>
        <v>0</v>
      </c>
      <c r="V50" s="97">
        <f t="shared" si="12"/>
        <v>0</v>
      </c>
      <c r="W50" s="97">
        <f t="shared" si="12"/>
        <v>0</v>
      </c>
      <c r="X50" s="332">
        <f t="shared" si="12"/>
        <v>0</v>
      </c>
    </row>
    <row r="51" spans="1:24" s="41" customFormat="1" ht="15.75" hidden="1" thickBot="1" x14ac:dyDescent="0.3">
      <c r="A51" s="125" t="s">
        <v>193</v>
      </c>
      <c r="B51" s="53" t="s">
        <v>643</v>
      </c>
      <c r="C51" s="898" t="s">
        <v>194</v>
      </c>
      <c r="D51" s="899"/>
      <c r="E51" s="899"/>
      <c r="F51" s="365"/>
      <c r="G51" s="542"/>
      <c r="H51" s="542"/>
      <c r="I51" s="542"/>
      <c r="J51" s="256">
        <f>SUM(M51:X51)</f>
        <v>0</v>
      </c>
      <c r="K51" s="155"/>
      <c r="L51" s="167">
        <f t="shared" si="2"/>
        <v>0</v>
      </c>
      <c r="M51" s="76"/>
      <c r="N51" s="13"/>
      <c r="O51" s="13"/>
      <c r="P51" s="13"/>
      <c r="Q51" s="13"/>
      <c r="R51" s="81"/>
      <c r="S51" s="13"/>
      <c r="T51" s="43"/>
      <c r="U51" s="486"/>
      <c r="V51" s="81"/>
      <c r="W51" s="81"/>
      <c r="X51" s="333"/>
    </row>
    <row r="52" spans="1:24" s="41" customFormat="1" ht="15.75" hidden="1" thickBot="1" x14ac:dyDescent="0.3">
      <c r="A52" s="125" t="s">
        <v>195</v>
      </c>
      <c r="B52" s="53" t="s">
        <v>644</v>
      </c>
      <c r="C52" s="898" t="s">
        <v>196</v>
      </c>
      <c r="D52" s="899"/>
      <c r="E52" s="899"/>
      <c r="F52" s="365"/>
      <c r="G52" s="542"/>
      <c r="H52" s="542"/>
      <c r="I52" s="542"/>
      <c r="J52" s="256">
        <f>SUM(M52:X52)</f>
        <v>0</v>
      </c>
      <c r="K52" s="155"/>
      <c r="L52" s="167">
        <f t="shared" si="2"/>
        <v>0</v>
      </c>
      <c r="M52" s="76"/>
      <c r="N52" s="13"/>
      <c r="O52" s="13"/>
      <c r="P52" s="13"/>
      <c r="Q52" s="13"/>
      <c r="R52" s="81"/>
      <c r="S52" s="13"/>
      <c r="T52" s="43"/>
      <c r="U52" s="486"/>
      <c r="V52" s="81"/>
      <c r="W52" s="81"/>
      <c r="X52" s="333"/>
    </row>
    <row r="53" spans="1:24" ht="15.75" hidden="1" thickBot="1" x14ac:dyDescent="0.3">
      <c r="B53" s="91" t="s">
        <v>645</v>
      </c>
      <c r="C53" s="873" t="s">
        <v>197</v>
      </c>
      <c r="D53" s="874"/>
      <c r="E53" s="874"/>
      <c r="F53" s="366"/>
      <c r="G53" s="543"/>
      <c r="H53" s="543"/>
      <c r="I53" s="543"/>
      <c r="J53" s="250">
        <f>J54+J55+J56+J57+J58</f>
        <v>0</v>
      </c>
      <c r="K53" s="149">
        <f t="shared" ref="K53:X53" si="13">K54+K55+K56+K57+K58</f>
        <v>0</v>
      </c>
      <c r="L53" s="165">
        <f t="shared" si="2"/>
        <v>0</v>
      </c>
      <c r="M53" s="93">
        <f t="shared" si="13"/>
        <v>0</v>
      </c>
      <c r="N53" s="94">
        <f t="shared" si="13"/>
        <v>0</v>
      </c>
      <c r="O53" s="94">
        <f t="shared" si="13"/>
        <v>0</v>
      </c>
      <c r="P53" s="94">
        <f t="shared" si="13"/>
        <v>0</v>
      </c>
      <c r="Q53" s="94">
        <f t="shared" si="13"/>
        <v>0</v>
      </c>
      <c r="R53" s="97">
        <f t="shared" si="13"/>
        <v>0</v>
      </c>
      <c r="S53" s="94">
        <f t="shared" si="13"/>
        <v>0</v>
      </c>
      <c r="T53" s="96">
        <f t="shared" si="13"/>
        <v>0</v>
      </c>
      <c r="U53" s="485">
        <f t="shared" si="13"/>
        <v>0</v>
      </c>
      <c r="V53" s="97">
        <f t="shared" si="13"/>
        <v>0</v>
      </c>
      <c r="W53" s="97">
        <f t="shared" si="13"/>
        <v>0</v>
      </c>
      <c r="X53" s="332">
        <f t="shared" si="13"/>
        <v>0</v>
      </c>
    </row>
    <row r="54" spans="1:24" s="41" customFormat="1" ht="15.75" hidden="1" thickBot="1" x14ac:dyDescent="0.3">
      <c r="A54" s="125" t="s">
        <v>198</v>
      </c>
      <c r="B54" s="53" t="s">
        <v>646</v>
      </c>
      <c r="C54" s="898" t="s">
        <v>878</v>
      </c>
      <c r="D54" s="899"/>
      <c r="E54" s="899"/>
      <c r="F54" s="365"/>
      <c r="G54" s="542"/>
      <c r="H54" s="542"/>
      <c r="I54" s="542"/>
      <c r="J54" s="256">
        <f>SUM(M54:X54)</f>
        <v>0</v>
      </c>
      <c r="K54" s="155"/>
      <c r="L54" s="167">
        <f t="shared" si="2"/>
        <v>0</v>
      </c>
      <c r="M54" s="76"/>
      <c r="N54" s="13"/>
      <c r="O54" s="13"/>
      <c r="P54" s="13"/>
      <c r="Q54" s="13"/>
      <c r="R54" s="81"/>
      <c r="S54" s="13"/>
      <c r="T54" s="43"/>
      <c r="U54" s="486"/>
      <c r="V54" s="81"/>
      <c r="W54" s="81"/>
      <c r="X54" s="333"/>
    </row>
    <row r="55" spans="1:24" s="41" customFormat="1" ht="15.75" hidden="1" thickBot="1" x14ac:dyDescent="0.3">
      <c r="A55" s="125" t="s">
        <v>199</v>
      </c>
      <c r="B55" s="53" t="s">
        <v>647</v>
      </c>
      <c r="C55" s="898" t="s">
        <v>200</v>
      </c>
      <c r="D55" s="899"/>
      <c r="E55" s="899"/>
      <c r="F55" s="365"/>
      <c r="G55" s="542"/>
      <c r="H55" s="542"/>
      <c r="I55" s="542"/>
      <c r="J55" s="256">
        <f>SUM(M55:X55)</f>
        <v>0</v>
      </c>
      <c r="K55" s="155"/>
      <c r="L55" s="167">
        <f t="shared" si="2"/>
        <v>0</v>
      </c>
      <c r="M55" s="76"/>
      <c r="N55" s="13"/>
      <c r="O55" s="13"/>
      <c r="P55" s="13"/>
      <c r="Q55" s="13"/>
      <c r="R55" s="81"/>
      <c r="S55" s="13"/>
      <c r="T55" s="43"/>
      <c r="U55" s="486"/>
      <c r="V55" s="81"/>
      <c r="W55" s="81"/>
      <c r="X55" s="333"/>
    </row>
    <row r="56" spans="1:24" s="41" customFormat="1" ht="15.75" hidden="1" thickBot="1" x14ac:dyDescent="0.3">
      <c r="A56" s="125" t="s">
        <v>201</v>
      </c>
      <c r="B56" s="53" t="s">
        <v>648</v>
      </c>
      <c r="C56" s="898" t="s">
        <v>202</v>
      </c>
      <c r="D56" s="899"/>
      <c r="E56" s="899"/>
      <c r="F56" s="365"/>
      <c r="G56" s="542"/>
      <c r="H56" s="542"/>
      <c r="I56" s="542"/>
      <c r="J56" s="256">
        <f>SUM(M56:X56)</f>
        <v>0</v>
      </c>
      <c r="K56" s="155"/>
      <c r="L56" s="167">
        <f t="shared" si="2"/>
        <v>0</v>
      </c>
      <c r="M56" s="76"/>
      <c r="N56" s="13"/>
      <c r="O56" s="13"/>
      <c r="P56" s="13"/>
      <c r="Q56" s="13"/>
      <c r="R56" s="81"/>
      <c r="S56" s="13"/>
      <c r="T56" s="43"/>
      <c r="U56" s="486"/>
      <c r="V56" s="81"/>
      <c r="W56" s="81"/>
      <c r="X56" s="333"/>
    </row>
    <row r="57" spans="1:24" s="41" customFormat="1" ht="15.75" hidden="1" thickBot="1" x14ac:dyDescent="0.3">
      <c r="A57" s="125" t="s">
        <v>203</v>
      </c>
      <c r="B57" s="53" t="s">
        <v>649</v>
      </c>
      <c r="C57" s="898" t="s">
        <v>204</v>
      </c>
      <c r="D57" s="899"/>
      <c r="E57" s="899"/>
      <c r="F57" s="365"/>
      <c r="G57" s="542"/>
      <c r="H57" s="542"/>
      <c r="I57" s="542"/>
      <c r="J57" s="256">
        <f>SUM(M57:X57)</f>
        <v>0</v>
      </c>
      <c r="K57" s="155"/>
      <c r="L57" s="167">
        <f t="shared" si="2"/>
        <v>0</v>
      </c>
      <c r="M57" s="76"/>
      <c r="N57" s="13"/>
      <c r="O57" s="13"/>
      <c r="P57" s="13"/>
      <c r="Q57" s="13"/>
      <c r="R57" s="81"/>
      <c r="S57" s="13"/>
      <c r="T57" s="43"/>
      <c r="U57" s="486"/>
      <c r="V57" s="81"/>
      <c r="W57" s="81"/>
      <c r="X57" s="333"/>
    </row>
    <row r="58" spans="1:24" s="41" customFormat="1" ht="15.75" hidden="1" thickBot="1" x14ac:dyDescent="0.3">
      <c r="A58" s="125" t="s">
        <v>205</v>
      </c>
      <c r="B58" s="195" t="s">
        <v>650</v>
      </c>
      <c r="C58" s="903" t="s">
        <v>206</v>
      </c>
      <c r="D58" s="904"/>
      <c r="E58" s="904"/>
      <c r="F58" s="367"/>
      <c r="G58" s="544"/>
      <c r="H58" s="544"/>
      <c r="I58" s="544"/>
      <c r="J58" s="270">
        <f>SUM(M58:X58)</f>
        <v>0</v>
      </c>
      <c r="K58" s="196"/>
      <c r="L58" s="167">
        <f t="shared" si="2"/>
        <v>0</v>
      </c>
      <c r="M58" s="76"/>
      <c r="N58" s="13"/>
      <c r="O58" s="13"/>
      <c r="P58" s="13"/>
      <c r="Q58" s="13"/>
      <c r="R58" s="81"/>
      <c r="S58" s="13"/>
      <c r="T58" s="43"/>
      <c r="U58" s="486"/>
      <c r="V58" s="81"/>
      <c r="W58" s="81"/>
      <c r="X58" s="333"/>
    </row>
    <row r="59" spans="1:24" ht="15.75" thickBot="1" x14ac:dyDescent="0.3">
      <c r="B59" s="83" t="s">
        <v>207</v>
      </c>
      <c r="C59" s="877" t="s">
        <v>208</v>
      </c>
      <c r="D59" s="878"/>
      <c r="E59" s="878"/>
      <c r="F59" s="428"/>
      <c r="G59" s="545"/>
      <c r="H59" s="545"/>
      <c r="I59" s="545"/>
      <c r="J59" s="252">
        <f>J60+J61+J62+J63+J64+J65+J66+J70</f>
        <v>0</v>
      </c>
      <c r="K59" s="151">
        <f t="shared" ref="K59:X59" si="14">K60+K61+K62+K63+K64+K65+K66+K70</f>
        <v>0</v>
      </c>
      <c r="L59" s="163">
        <f t="shared" si="2"/>
        <v>0</v>
      </c>
      <c r="M59" s="85">
        <f t="shared" si="14"/>
        <v>0</v>
      </c>
      <c r="N59" s="86">
        <f t="shared" si="14"/>
        <v>0</v>
      </c>
      <c r="O59" s="86">
        <f t="shared" si="14"/>
        <v>0</v>
      </c>
      <c r="P59" s="86">
        <f t="shared" si="14"/>
        <v>0</v>
      </c>
      <c r="Q59" s="86">
        <f t="shared" si="14"/>
        <v>0</v>
      </c>
      <c r="R59" s="89">
        <f t="shared" si="14"/>
        <v>0</v>
      </c>
      <c r="S59" s="86">
        <f t="shared" si="14"/>
        <v>0</v>
      </c>
      <c r="T59" s="88">
        <f t="shared" si="14"/>
        <v>0</v>
      </c>
      <c r="U59" s="482">
        <f t="shared" si="14"/>
        <v>0</v>
      </c>
      <c r="V59" s="89">
        <f t="shared" si="14"/>
        <v>0</v>
      </c>
      <c r="W59" s="89">
        <f t="shared" si="14"/>
        <v>0</v>
      </c>
      <c r="X59" s="329">
        <f t="shared" si="14"/>
        <v>0</v>
      </c>
    </row>
    <row r="60" spans="1:24" s="18" customFormat="1" ht="15.75" hidden="1" thickBot="1" x14ac:dyDescent="0.3">
      <c r="A60" s="125" t="s">
        <v>879</v>
      </c>
      <c r="B60" s="114" t="s">
        <v>880</v>
      </c>
      <c r="C60" s="900" t="s">
        <v>881</v>
      </c>
      <c r="D60" s="901"/>
      <c r="E60" s="901"/>
      <c r="F60" s="429"/>
      <c r="G60" s="546"/>
      <c r="H60" s="546"/>
      <c r="I60" s="546"/>
      <c r="J60" s="248">
        <f t="shared" ref="J60:J65" si="15">SUM(M60:X60)</f>
        <v>0</v>
      </c>
      <c r="K60" s="147"/>
      <c r="L60" s="165">
        <f t="shared" si="2"/>
        <v>0</v>
      </c>
      <c r="M60" s="93"/>
      <c r="N60" s="94"/>
      <c r="O60" s="94"/>
      <c r="P60" s="94"/>
      <c r="Q60" s="94"/>
      <c r="R60" s="97"/>
      <c r="S60" s="94"/>
      <c r="T60" s="96"/>
      <c r="U60" s="485"/>
      <c r="V60" s="97"/>
      <c r="W60" s="97"/>
      <c r="X60" s="332"/>
    </row>
    <row r="61" spans="1:24" s="18" customFormat="1" ht="15.75" hidden="1" thickBot="1" x14ac:dyDescent="0.3">
      <c r="A61" s="125" t="s">
        <v>209</v>
      </c>
      <c r="B61" s="114" t="s">
        <v>651</v>
      </c>
      <c r="C61" s="900" t="s">
        <v>210</v>
      </c>
      <c r="D61" s="901"/>
      <c r="E61" s="901"/>
      <c r="F61" s="429"/>
      <c r="G61" s="546"/>
      <c r="H61" s="546"/>
      <c r="I61" s="546"/>
      <c r="J61" s="248">
        <f t="shared" si="15"/>
        <v>0</v>
      </c>
      <c r="K61" s="147"/>
      <c r="L61" s="165">
        <f t="shared" si="2"/>
        <v>0</v>
      </c>
      <c r="M61" s="93"/>
      <c r="N61" s="94"/>
      <c r="O61" s="94"/>
      <c r="P61" s="94"/>
      <c r="Q61" s="94"/>
      <c r="R61" s="97"/>
      <c r="S61" s="94"/>
      <c r="T61" s="96"/>
      <c r="U61" s="485"/>
      <c r="V61" s="97"/>
      <c r="W61" s="97"/>
      <c r="X61" s="332"/>
    </row>
    <row r="62" spans="1:24" s="18" customFormat="1" ht="15.75" hidden="1" thickBot="1" x14ac:dyDescent="0.3">
      <c r="A62" s="125" t="s">
        <v>211</v>
      </c>
      <c r="B62" s="91" t="s">
        <v>652</v>
      </c>
      <c r="C62" s="873" t="s">
        <v>352</v>
      </c>
      <c r="D62" s="874"/>
      <c r="E62" s="874"/>
      <c r="F62" s="430"/>
      <c r="G62" s="547"/>
      <c r="H62" s="547"/>
      <c r="I62" s="547"/>
      <c r="J62" s="250">
        <f t="shared" si="15"/>
        <v>0</v>
      </c>
      <c r="K62" s="149"/>
      <c r="L62" s="165">
        <f t="shared" si="2"/>
        <v>0</v>
      </c>
      <c r="M62" s="93"/>
      <c r="N62" s="94"/>
      <c r="O62" s="94"/>
      <c r="P62" s="94"/>
      <c r="Q62" s="94"/>
      <c r="R62" s="97"/>
      <c r="S62" s="94"/>
      <c r="T62" s="96"/>
      <c r="U62" s="485"/>
      <c r="V62" s="97"/>
      <c r="W62" s="97"/>
      <c r="X62" s="332"/>
    </row>
    <row r="63" spans="1:24" s="18" customFormat="1" ht="15.75" hidden="1" thickBot="1" x14ac:dyDescent="0.3">
      <c r="A63" s="125" t="s">
        <v>212</v>
      </c>
      <c r="B63" s="114" t="s">
        <v>653</v>
      </c>
      <c r="C63" s="873" t="s">
        <v>882</v>
      </c>
      <c r="D63" s="874"/>
      <c r="E63" s="874"/>
      <c r="F63" s="430"/>
      <c r="G63" s="547"/>
      <c r="H63" s="547"/>
      <c r="I63" s="547"/>
      <c r="J63" s="250">
        <f t="shared" si="15"/>
        <v>0</v>
      </c>
      <c r="K63" s="149"/>
      <c r="L63" s="165">
        <f t="shared" si="2"/>
        <v>0</v>
      </c>
      <c r="M63" s="93"/>
      <c r="N63" s="94"/>
      <c r="O63" s="94"/>
      <c r="P63" s="94"/>
      <c r="Q63" s="94"/>
      <c r="R63" s="97"/>
      <c r="S63" s="94"/>
      <c r="T63" s="96"/>
      <c r="U63" s="485"/>
      <c r="V63" s="97"/>
      <c r="W63" s="97"/>
      <c r="X63" s="332"/>
    </row>
    <row r="64" spans="1:24" s="18" customFormat="1" ht="15.75" hidden="1" thickBot="1" x14ac:dyDescent="0.3">
      <c r="A64" s="125" t="s">
        <v>213</v>
      </c>
      <c r="B64" s="91" t="s">
        <v>654</v>
      </c>
      <c r="C64" s="873" t="s">
        <v>883</v>
      </c>
      <c r="D64" s="874"/>
      <c r="E64" s="874"/>
      <c r="F64" s="430"/>
      <c r="G64" s="547"/>
      <c r="H64" s="547"/>
      <c r="I64" s="547"/>
      <c r="J64" s="250">
        <f t="shared" si="15"/>
        <v>0</v>
      </c>
      <c r="K64" s="149"/>
      <c r="L64" s="165">
        <f t="shared" si="2"/>
        <v>0</v>
      </c>
      <c r="M64" s="93"/>
      <c r="N64" s="94"/>
      <c r="O64" s="94"/>
      <c r="P64" s="94"/>
      <c r="Q64" s="94"/>
      <c r="R64" s="97"/>
      <c r="S64" s="94"/>
      <c r="T64" s="96"/>
      <c r="U64" s="485"/>
      <c r="V64" s="97"/>
      <c r="W64" s="97"/>
      <c r="X64" s="332"/>
    </row>
    <row r="65" spans="1:25" s="18" customFormat="1" ht="15.75" hidden="1" thickBot="1" x14ac:dyDescent="0.3">
      <c r="A65" s="125" t="s">
        <v>214</v>
      </c>
      <c r="B65" s="114" t="s">
        <v>655</v>
      </c>
      <c r="C65" s="873" t="s">
        <v>215</v>
      </c>
      <c r="D65" s="874"/>
      <c r="E65" s="874"/>
      <c r="F65" s="430"/>
      <c r="G65" s="547"/>
      <c r="H65" s="547"/>
      <c r="I65" s="547"/>
      <c r="J65" s="250">
        <f t="shared" si="15"/>
        <v>0</v>
      </c>
      <c r="K65" s="149"/>
      <c r="L65" s="165">
        <f t="shared" si="2"/>
        <v>0</v>
      </c>
      <c r="M65" s="93"/>
      <c r="N65" s="94"/>
      <c r="O65" s="94"/>
      <c r="P65" s="94"/>
      <c r="Q65" s="94"/>
      <c r="R65" s="97"/>
      <c r="S65" s="94"/>
      <c r="T65" s="96"/>
      <c r="U65" s="485"/>
      <c r="V65" s="97"/>
      <c r="W65" s="97"/>
      <c r="X65" s="332"/>
    </row>
    <row r="66" spans="1:25" s="18" customFormat="1" ht="15.75" hidden="1" thickBot="1" x14ac:dyDescent="0.3">
      <c r="A66" s="125" t="s">
        <v>216</v>
      </c>
      <c r="B66" s="91" t="s">
        <v>656</v>
      </c>
      <c r="C66" s="873" t="s">
        <v>217</v>
      </c>
      <c r="D66" s="874"/>
      <c r="E66" s="874"/>
      <c r="F66" s="430"/>
      <c r="G66" s="547"/>
      <c r="H66" s="547"/>
      <c r="I66" s="547"/>
      <c r="J66" s="250">
        <f>J67+J68+J69</f>
        <v>0</v>
      </c>
      <c r="K66" s="149">
        <f t="shared" ref="K66:X66" si="16">K67+K68+K69</f>
        <v>0</v>
      </c>
      <c r="L66" s="165">
        <f t="shared" si="2"/>
        <v>0</v>
      </c>
      <c r="M66" s="93">
        <f t="shared" si="16"/>
        <v>0</v>
      </c>
      <c r="N66" s="94">
        <f t="shared" si="16"/>
        <v>0</v>
      </c>
      <c r="O66" s="94">
        <f t="shared" si="16"/>
        <v>0</v>
      </c>
      <c r="P66" s="94">
        <f t="shared" si="16"/>
        <v>0</v>
      </c>
      <c r="Q66" s="94">
        <f t="shared" si="16"/>
        <v>0</v>
      </c>
      <c r="R66" s="97">
        <f t="shared" si="16"/>
        <v>0</v>
      </c>
      <c r="S66" s="94">
        <f t="shared" si="16"/>
        <v>0</v>
      </c>
      <c r="T66" s="96">
        <f t="shared" si="16"/>
        <v>0</v>
      </c>
      <c r="U66" s="485">
        <f t="shared" si="16"/>
        <v>0</v>
      </c>
      <c r="V66" s="97">
        <f t="shared" si="16"/>
        <v>0</v>
      </c>
      <c r="W66" s="97">
        <f t="shared" si="16"/>
        <v>0</v>
      </c>
      <c r="X66" s="332">
        <f t="shared" si="16"/>
        <v>0</v>
      </c>
    </row>
    <row r="67" spans="1:25" ht="15.75" hidden="1" thickBot="1" x14ac:dyDescent="0.3">
      <c r="B67" s="55"/>
      <c r="C67" s="2"/>
      <c r="D67" s="850" t="s">
        <v>343</v>
      </c>
      <c r="E67" s="850"/>
      <c r="F67" s="427"/>
      <c r="G67" s="548"/>
      <c r="H67" s="548"/>
      <c r="I67" s="548"/>
      <c r="J67" s="249">
        <f>SUM(M67:X67)</f>
        <v>0</v>
      </c>
      <c r="K67" s="148"/>
      <c r="L67" s="166">
        <f t="shared" si="2"/>
        <v>0</v>
      </c>
      <c r="M67" s="74"/>
      <c r="N67" s="1"/>
      <c r="O67" s="1"/>
      <c r="P67" s="1"/>
      <c r="Q67" s="1"/>
      <c r="R67" s="80"/>
      <c r="S67" s="1"/>
      <c r="T67" s="42"/>
      <c r="U67" s="487"/>
      <c r="V67" s="80"/>
      <c r="W67" s="80"/>
      <c r="X67" s="334"/>
      <c r="Y67" s="21"/>
    </row>
    <row r="68" spans="1:25" ht="15.75" hidden="1" thickBot="1" x14ac:dyDescent="0.3">
      <c r="B68" s="55"/>
      <c r="C68" s="2"/>
      <c r="D68" s="850" t="s">
        <v>344</v>
      </c>
      <c r="E68" s="850"/>
      <c r="F68" s="427"/>
      <c r="G68" s="548"/>
      <c r="H68" s="548"/>
      <c r="I68" s="548"/>
      <c r="J68" s="249">
        <f>SUM(M68:X68)</f>
        <v>0</v>
      </c>
      <c r="K68" s="148"/>
      <c r="L68" s="166">
        <f t="shared" si="2"/>
        <v>0</v>
      </c>
      <c r="M68" s="74"/>
      <c r="N68" s="1"/>
      <c r="O68" s="1"/>
      <c r="P68" s="1"/>
      <c r="Q68" s="1"/>
      <c r="R68" s="80"/>
      <c r="S68" s="1"/>
      <c r="T68" s="42"/>
      <c r="U68" s="487"/>
      <c r="V68" s="80"/>
      <c r="W68" s="80"/>
      <c r="X68" s="334"/>
    </row>
    <row r="69" spans="1:25" ht="15.75" hidden="1" thickBot="1" x14ac:dyDescent="0.3">
      <c r="B69" s="55"/>
      <c r="C69" s="2"/>
      <c r="D69" s="850" t="s">
        <v>345</v>
      </c>
      <c r="E69" s="850"/>
      <c r="F69" s="427"/>
      <c r="G69" s="548"/>
      <c r="H69" s="548"/>
      <c r="I69" s="548"/>
      <c r="J69" s="249">
        <f>SUM(M69:X69)</f>
        <v>0</v>
      </c>
      <c r="K69" s="148"/>
      <c r="L69" s="166">
        <f t="shared" si="2"/>
        <v>0</v>
      </c>
      <c r="M69" s="74"/>
      <c r="N69" s="1"/>
      <c r="O69" s="1"/>
      <c r="P69" s="1"/>
      <c r="Q69" s="1"/>
      <c r="R69" s="80"/>
      <c r="S69" s="1"/>
      <c r="T69" s="42"/>
      <c r="U69" s="487"/>
      <c r="V69" s="80"/>
      <c r="W69" s="80"/>
      <c r="X69" s="334"/>
    </row>
    <row r="70" spans="1:25" s="18" customFormat="1" ht="15.75" hidden="1" thickBot="1" x14ac:dyDescent="0.3">
      <c r="A70" s="125" t="s">
        <v>218</v>
      </c>
      <c r="B70" s="91" t="s">
        <v>657</v>
      </c>
      <c r="C70" s="873" t="s">
        <v>219</v>
      </c>
      <c r="D70" s="874"/>
      <c r="E70" s="874"/>
      <c r="F70" s="430"/>
      <c r="G70" s="547"/>
      <c r="H70" s="547"/>
      <c r="I70" s="547"/>
      <c r="J70" s="250">
        <f>J71+J72+J73+J74</f>
        <v>0</v>
      </c>
      <c r="K70" s="149">
        <f t="shared" ref="K70:X70" si="17">K71+K72+K73+K74</f>
        <v>0</v>
      </c>
      <c r="L70" s="165">
        <f t="shared" ref="L70:L133" si="18">SUM(J70:K70)</f>
        <v>0</v>
      </c>
      <c r="M70" s="93">
        <f t="shared" si="17"/>
        <v>0</v>
      </c>
      <c r="N70" s="94">
        <f t="shared" si="17"/>
        <v>0</v>
      </c>
      <c r="O70" s="94">
        <f t="shared" si="17"/>
        <v>0</v>
      </c>
      <c r="P70" s="94">
        <f t="shared" si="17"/>
        <v>0</v>
      </c>
      <c r="Q70" s="94">
        <f t="shared" si="17"/>
        <v>0</v>
      </c>
      <c r="R70" s="97">
        <f t="shared" si="17"/>
        <v>0</v>
      </c>
      <c r="S70" s="94">
        <f t="shared" si="17"/>
        <v>0</v>
      </c>
      <c r="T70" s="96">
        <f t="shared" si="17"/>
        <v>0</v>
      </c>
      <c r="U70" s="485">
        <f t="shared" si="17"/>
        <v>0</v>
      </c>
      <c r="V70" s="97">
        <f t="shared" si="17"/>
        <v>0</v>
      </c>
      <c r="W70" s="97">
        <f t="shared" si="17"/>
        <v>0</v>
      </c>
      <c r="X70" s="332">
        <f t="shared" si="17"/>
        <v>0</v>
      </c>
    </row>
    <row r="71" spans="1:25" ht="15.75" hidden="1" thickBot="1" x14ac:dyDescent="0.3">
      <c r="B71" s="55"/>
      <c r="C71" s="2"/>
      <c r="D71" s="850" t="s">
        <v>836</v>
      </c>
      <c r="E71" s="850"/>
      <c r="F71" s="427"/>
      <c r="G71" s="548"/>
      <c r="H71" s="548"/>
      <c r="I71" s="548"/>
      <c r="J71" s="249">
        <f>SUM(M71:X71)</f>
        <v>0</v>
      </c>
      <c r="K71" s="148"/>
      <c r="L71" s="166">
        <f t="shared" si="18"/>
        <v>0</v>
      </c>
      <c r="M71" s="74"/>
      <c r="N71" s="1"/>
      <c r="O71" s="1"/>
      <c r="P71" s="1"/>
      <c r="Q71" s="1"/>
      <c r="R71" s="80"/>
      <c r="S71" s="1"/>
      <c r="T71" s="42"/>
      <c r="U71" s="487"/>
      <c r="V71" s="80"/>
      <c r="W71" s="80"/>
      <c r="X71" s="334"/>
    </row>
    <row r="72" spans="1:25" ht="15.75" hidden="1" thickBot="1" x14ac:dyDescent="0.3">
      <c r="B72" s="55"/>
      <c r="C72" s="2"/>
      <c r="D72" s="850" t="s">
        <v>346</v>
      </c>
      <c r="E72" s="850"/>
      <c r="F72" s="427"/>
      <c r="G72" s="548"/>
      <c r="H72" s="548"/>
      <c r="I72" s="548"/>
      <c r="J72" s="249">
        <f>SUM(M72:X72)</f>
        <v>0</v>
      </c>
      <c r="K72" s="148"/>
      <c r="L72" s="166">
        <f t="shared" si="18"/>
        <v>0</v>
      </c>
      <c r="M72" s="74"/>
      <c r="N72" s="1"/>
      <c r="O72" s="1"/>
      <c r="P72" s="1"/>
      <c r="Q72" s="1"/>
      <c r="R72" s="80"/>
      <c r="S72" s="1"/>
      <c r="T72" s="42"/>
      <c r="U72" s="487"/>
      <c r="V72" s="80"/>
      <c r="W72" s="80"/>
      <c r="X72" s="334"/>
    </row>
    <row r="73" spans="1:25" ht="15.75" hidden="1" thickBot="1" x14ac:dyDescent="0.3">
      <c r="B73" s="55"/>
      <c r="C73" s="2"/>
      <c r="D73" s="850" t="s">
        <v>837</v>
      </c>
      <c r="E73" s="850"/>
      <c r="F73" s="427"/>
      <c r="G73" s="548"/>
      <c r="H73" s="548"/>
      <c r="I73" s="548"/>
      <c r="J73" s="249">
        <f>SUM(M73:X73)</f>
        <v>0</v>
      </c>
      <c r="K73" s="148"/>
      <c r="L73" s="166">
        <f t="shared" si="18"/>
        <v>0</v>
      </c>
      <c r="M73" s="74"/>
      <c r="N73" s="1"/>
      <c r="O73" s="1"/>
      <c r="P73" s="1"/>
      <c r="Q73" s="1"/>
      <c r="R73" s="80"/>
      <c r="S73" s="1"/>
      <c r="T73" s="42"/>
      <c r="U73" s="487"/>
      <c r="V73" s="80"/>
      <c r="W73" s="80"/>
      <c r="X73" s="334"/>
    </row>
    <row r="74" spans="1:25" ht="15.75" hidden="1" thickBot="1" x14ac:dyDescent="0.3">
      <c r="B74" s="55"/>
      <c r="C74" s="2"/>
      <c r="D74" s="850" t="s">
        <v>835</v>
      </c>
      <c r="E74" s="850"/>
      <c r="F74" s="427"/>
      <c r="G74" s="548"/>
      <c r="H74" s="548"/>
      <c r="I74" s="548"/>
      <c r="J74" s="249">
        <f>SUM(M74:X74)</f>
        <v>0</v>
      </c>
      <c r="K74" s="148"/>
      <c r="L74" s="166">
        <f t="shared" si="18"/>
        <v>0</v>
      </c>
      <c r="M74" s="74"/>
      <c r="N74" s="1"/>
      <c r="O74" s="1"/>
      <c r="P74" s="1"/>
      <c r="Q74" s="1"/>
      <c r="R74" s="80"/>
      <c r="S74" s="1"/>
      <c r="T74" s="42"/>
      <c r="U74" s="487"/>
      <c r="V74" s="80"/>
      <c r="W74" s="80"/>
      <c r="X74" s="334"/>
    </row>
    <row r="75" spans="1:25" ht="15.75" thickBot="1" x14ac:dyDescent="0.3">
      <c r="B75" s="99" t="s">
        <v>220</v>
      </c>
      <c r="C75" s="877" t="s">
        <v>221</v>
      </c>
      <c r="D75" s="878"/>
      <c r="E75" s="878"/>
      <c r="F75" s="431">
        <f>F146</f>
        <v>2287142</v>
      </c>
      <c r="G75" s="431">
        <f>G146</f>
        <v>2287142</v>
      </c>
      <c r="H75" s="431">
        <f>H146</f>
        <v>2287142</v>
      </c>
      <c r="I75" s="431">
        <f>I146</f>
        <v>2287142</v>
      </c>
      <c r="J75" s="252">
        <f>J76+J79+J83+J84+J95+J106+J117+J120+J132+J133+J134+J135+J146</f>
        <v>1985517</v>
      </c>
      <c r="K75" s="151">
        <f t="shared" ref="K75:X75" si="19">K76+K79+K83+K84+K95+K106+K117+K120+K132+K133+K134+K135+K146</f>
        <v>0</v>
      </c>
      <c r="L75" s="163">
        <f t="shared" si="18"/>
        <v>1985517</v>
      </c>
      <c r="M75" s="85">
        <f t="shared" si="19"/>
        <v>0</v>
      </c>
      <c r="N75" s="86">
        <f t="shared" si="19"/>
        <v>0</v>
      </c>
      <c r="O75" s="86">
        <f t="shared" si="19"/>
        <v>0</v>
      </c>
      <c r="P75" s="86">
        <f t="shared" si="19"/>
        <v>0</v>
      </c>
      <c r="Q75" s="86">
        <f t="shared" si="19"/>
        <v>0</v>
      </c>
      <c r="R75" s="89">
        <f t="shared" si="19"/>
        <v>0</v>
      </c>
      <c r="S75" s="86">
        <f t="shared" si="19"/>
        <v>0</v>
      </c>
      <c r="T75" s="88">
        <f t="shared" si="19"/>
        <v>0</v>
      </c>
      <c r="U75" s="482">
        <f t="shared" si="19"/>
        <v>0</v>
      </c>
      <c r="V75" s="89">
        <f t="shared" si="19"/>
        <v>0</v>
      </c>
      <c r="W75" s="89">
        <f t="shared" si="19"/>
        <v>0</v>
      </c>
      <c r="X75" s="329">
        <f t="shared" si="19"/>
        <v>1985517</v>
      </c>
    </row>
    <row r="76" spans="1:25" s="41" customFormat="1" hidden="1" x14ac:dyDescent="0.25">
      <c r="A76" s="125" t="s">
        <v>222</v>
      </c>
      <c r="B76" s="123" t="s">
        <v>658</v>
      </c>
      <c r="C76" s="879" t="s">
        <v>223</v>
      </c>
      <c r="D76" s="880"/>
      <c r="E76" s="880"/>
      <c r="F76" s="432"/>
      <c r="G76" s="432"/>
      <c r="H76" s="653"/>
      <c r="I76" s="653"/>
      <c r="J76" s="257">
        <f>J77+J78</f>
        <v>0</v>
      </c>
      <c r="K76" s="156">
        <f t="shared" ref="K76:X76" si="20">K77+K78</f>
        <v>0</v>
      </c>
      <c r="L76" s="168">
        <f t="shared" si="18"/>
        <v>0</v>
      </c>
      <c r="M76" s="170">
        <f t="shared" si="20"/>
        <v>0</v>
      </c>
      <c r="N76" s="131">
        <f t="shared" si="20"/>
        <v>0</v>
      </c>
      <c r="O76" s="131">
        <f t="shared" si="20"/>
        <v>0</v>
      </c>
      <c r="P76" s="131">
        <f t="shared" si="20"/>
        <v>0</v>
      </c>
      <c r="Q76" s="131">
        <f t="shared" si="20"/>
        <v>0</v>
      </c>
      <c r="R76" s="132">
        <f t="shared" si="20"/>
        <v>0</v>
      </c>
      <c r="S76" s="131">
        <f t="shared" si="20"/>
        <v>0</v>
      </c>
      <c r="T76" s="130">
        <f t="shared" si="20"/>
        <v>0</v>
      </c>
      <c r="U76" s="488">
        <f t="shared" si="20"/>
        <v>0</v>
      </c>
      <c r="V76" s="132">
        <f t="shared" si="20"/>
        <v>0</v>
      </c>
      <c r="W76" s="132">
        <f t="shared" si="20"/>
        <v>0</v>
      </c>
      <c r="X76" s="335">
        <f t="shared" si="20"/>
        <v>0</v>
      </c>
    </row>
    <row r="77" spans="1:25" hidden="1" x14ac:dyDescent="0.25">
      <c r="B77" s="55"/>
      <c r="C77" s="2"/>
      <c r="D77" s="850" t="s">
        <v>347</v>
      </c>
      <c r="E77" s="850"/>
      <c r="F77" s="433"/>
      <c r="G77" s="433"/>
      <c r="H77" s="654"/>
      <c r="I77" s="654"/>
      <c r="J77" s="249">
        <f>SUM(M77:X77)</f>
        <v>0</v>
      </c>
      <c r="K77" s="148"/>
      <c r="L77" s="166">
        <f t="shared" si="18"/>
        <v>0</v>
      </c>
      <c r="M77" s="74"/>
      <c r="N77" s="1"/>
      <c r="O77" s="1"/>
      <c r="P77" s="1"/>
      <c r="Q77" s="1"/>
      <c r="R77" s="80"/>
      <c r="S77" s="1"/>
      <c r="T77" s="42"/>
      <c r="U77" s="487"/>
      <c r="V77" s="80"/>
      <c r="W77" s="80"/>
      <c r="X77" s="334"/>
    </row>
    <row r="78" spans="1:25" hidden="1" x14ac:dyDescent="0.25">
      <c r="B78" s="55"/>
      <c r="C78" s="2"/>
      <c r="D78" s="850" t="s">
        <v>348</v>
      </c>
      <c r="E78" s="850"/>
      <c r="F78" s="433"/>
      <c r="G78" s="433"/>
      <c r="H78" s="654"/>
      <c r="I78" s="654"/>
      <c r="J78" s="249">
        <f>SUM(M78:X78)</f>
        <v>0</v>
      </c>
      <c r="K78" s="148"/>
      <c r="L78" s="166">
        <f t="shared" si="18"/>
        <v>0</v>
      </c>
      <c r="M78" s="74"/>
      <c r="N78" s="1"/>
      <c r="O78" s="1"/>
      <c r="P78" s="1"/>
      <c r="Q78" s="1"/>
      <c r="R78" s="80"/>
      <c r="S78" s="1"/>
      <c r="T78" s="42"/>
      <c r="U78" s="487"/>
      <c r="V78" s="80"/>
      <c r="W78" s="80"/>
      <c r="X78" s="334"/>
    </row>
    <row r="79" spans="1:25" hidden="1" x14ac:dyDescent="0.25">
      <c r="B79" s="123" t="s">
        <v>838</v>
      </c>
      <c r="C79" s="879" t="s">
        <v>839</v>
      </c>
      <c r="D79" s="880"/>
      <c r="E79" s="880"/>
      <c r="F79" s="432"/>
      <c r="G79" s="432"/>
      <c r="H79" s="653"/>
      <c r="I79" s="653"/>
      <c r="J79" s="257">
        <f>J80+J81+J82</f>
        <v>0</v>
      </c>
      <c r="K79" s="156">
        <f t="shared" ref="K79:X79" si="21">K80+K81+K82</f>
        <v>0</v>
      </c>
      <c r="L79" s="168">
        <f t="shared" si="18"/>
        <v>0</v>
      </c>
      <c r="M79" s="170">
        <f t="shared" si="21"/>
        <v>0</v>
      </c>
      <c r="N79" s="131">
        <f t="shared" si="21"/>
        <v>0</v>
      </c>
      <c r="O79" s="131">
        <f t="shared" si="21"/>
        <v>0</v>
      </c>
      <c r="P79" s="131">
        <f t="shared" si="21"/>
        <v>0</v>
      </c>
      <c r="Q79" s="131">
        <f t="shared" si="21"/>
        <v>0</v>
      </c>
      <c r="R79" s="132">
        <f t="shared" si="21"/>
        <v>0</v>
      </c>
      <c r="S79" s="131">
        <f t="shared" si="21"/>
        <v>0</v>
      </c>
      <c r="T79" s="130">
        <f t="shared" si="21"/>
        <v>0</v>
      </c>
      <c r="U79" s="488">
        <f t="shared" si="21"/>
        <v>0</v>
      </c>
      <c r="V79" s="132">
        <f t="shared" si="21"/>
        <v>0</v>
      </c>
      <c r="W79" s="132">
        <f t="shared" si="21"/>
        <v>0</v>
      </c>
      <c r="X79" s="335">
        <f t="shared" si="21"/>
        <v>0</v>
      </c>
    </row>
    <row r="80" spans="1:25" s="208" customFormat="1" hidden="1" x14ac:dyDescent="0.25">
      <c r="A80" s="125" t="s">
        <v>884</v>
      </c>
      <c r="B80" s="188" t="s">
        <v>885</v>
      </c>
      <c r="C80" s="201"/>
      <c r="D80" s="264" t="s">
        <v>971</v>
      </c>
      <c r="E80" s="264"/>
      <c r="F80" s="434"/>
      <c r="G80" s="434"/>
      <c r="H80" s="655"/>
      <c r="I80" s="655"/>
      <c r="J80" s="269">
        <f>SUM(M80:X80)</f>
        <v>0</v>
      </c>
      <c r="K80" s="189"/>
      <c r="L80" s="190">
        <f t="shared" si="18"/>
        <v>0</v>
      </c>
      <c r="M80" s="198"/>
      <c r="N80" s="192"/>
      <c r="O80" s="192"/>
      <c r="P80" s="192"/>
      <c r="Q80" s="192"/>
      <c r="R80" s="193"/>
      <c r="S80" s="192"/>
      <c r="T80" s="191"/>
      <c r="U80" s="484"/>
      <c r="V80" s="193"/>
      <c r="W80" s="193"/>
      <c r="X80" s="331"/>
    </row>
    <row r="81" spans="1:24" s="208" customFormat="1" hidden="1" x14ac:dyDescent="0.25">
      <c r="A81" s="125" t="s">
        <v>224</v>
      </c>
      <c r="B81" s="188" t="s">
        <v>659</v>
      </c>
      <c r="C81" s="201"/>
      <c r="D81" s="264" t="s">
        <v>225</v>
      </c>
      <c r="E81" s="264"/>
      <c r="F81" s="434"/>
      <c r="G81" s="434"/>
      <c r="H81" s="655"/>
      <c r="I81" s="655"/>
      <c r="J81" s="269">
        <f>SUM(M81:X81)</f>
        <v>0</v>
      </c>
      <c r="K81" s="189"/>
      <c r="L81" s="190">
        <f t="shared" si="18"/>
        <v>0</v>
      </c>
      <c r="M81" s="198"/>
      <c r="N81" s="192"/>
      <c r="O81" s="192"/>
      <c r="P81" s="192"/>
      <c r="Q81" s="192"/>
      <c r="R81" s="193"/>
      <c r="S81" s="192"/>
      <c r="T81" s="191"/>
      <c r="U81" s="484"/>
      <c r="V81" s="193"/>
      <c r="W81" s="193"/>
      <c r="X81" s="331"/>
    </row>
    <row r="82" spans="1:24" s="208" customFormat="1" hidden="1" x14ac:dyDescent="0.25">
      <c r="A82" s="125" t="s">
        <v>226</v>
      </c>
      <c r="B82" s="188" t="s">
        <v>660</v>
      </c>
      <c r="C82" s="201"/>
      <c r="D82" s="264" t="s">
        <v>227</v>
      </c>
      <c r="E82" s="264"/>
      <c r="F82" s="434"/>
      <c r="G82" s="434"/>
      <c r="H82" s="655"/>
      <c r="I82" s="655"/>
      <c r="J82" s="269">
        <f>SUM(M82:X82)</f>
        <v>0</v>
      </c>
      <c r="K82" s="189"/>
      <c r="L82" s="190">
        <f t="shared" si="18"/>
        <v>0</v>
      </c>
      <c r="M82" s="198"/>
      <c r="N82" s="192"/>
      <c r="O82" s="192"/>
      <c r="P82" s="192"/>
      <c r="Q82" s="192"/>
      <c r="R82" s="193"/>
      <c r="S82" s="192"/>
      <c r="T82" s="191"/>
      <c r="U82" s="484"/>
      <c r="V82" s="193"/>
      <c r="W82" s="193"/>
      <c r="X82" s="331"/>
    </row>
    <row r="83" spans="1:24" s="41" customFormat="1" ht="27.75" hidden="1" customHeight="1" x14ac:dyDescent="0.25">
      <c r="A83" s="125" t="s">
        <v>228</v>
      </c>
      <c r="B83" s="106" t="s">
        <v>661</v>
      </c>
      <c r="C83" s="919" t="s">
        <v>353</v>
      </c>
      <c r="D83" s="920"/>
      <c r="E83" s="920"/>
      <c r="F83" s="435"/>
      <c r="G83" s="435"/>
      <c r="H83" s="656"/>
      <c r="I83" s="656"/>
      <c r="J83" s="258">
        <f>SUM(M83:X83)</f>
        <v>0</v>
      </c>
      <c r="K83" s="157"/>
      <c r="L83" s="169">
        <f t="shared" si="18"/>
        <v>0</v>
      </c>
      <c r="M83" s="108"/>
      <c r="N83" s="109"/>
      <c r="O83" s="109"/>
      <c r="P83" s="109"/>
      <c r="Q83" s="109"/>
      <c r="R83" s="112"/>
      <c r="S83" s="109"/>
      <c r="T83" s="111"/>
      <c r="U83" s="489"/>
      <c r="V83" s="112"/>
      <c r="W83" s="112"/>
      <c r="X83" s="336"/>
    </row>
    <row r="84" spans="1:24" s="41" customFormat="1" hidden="1" x14ac:dyDescent="0.25">
      <c r="A84" s="125" t="s">
        <v>229</v>
      </c>
      <c r="B84" s="106" t="s">
        <v>662</v>
      </c>
      <c r="C84" s="919" t="s">
        <v>804</v>
      </c>
      <c r="D84" s="920"/>
      <c r="E84" s="920"/>
      <c r="F84" s="435"/>
      <c r="G84" s="435"/>
      <c r="H84" s="656"/>
      <c r="I84" s="656"/>
      <c r="J84" s="258">
        <f>J85+J86+J87+J88+J89+J90+J91+J92+J93+J94</f>
        <v>0</v>
      </c>
      <c r="K84" s="157">
        <f t="shared" ref="K84:X84" si="22">K85+K86+K87+K88+K89+K90+K91+K92+K93+K94</f>
        <v>0</v>
      </c>
      <c r="L84" s="169">
        <f t="shared" si="18"/>
        <v>0</v>
      </c>
      <c r="M84" s="108">
        <f t="shared" si="22"/>
        <v>0</v>
      </c>
      <c r="N84" s="109">
        <f t="shared" si="22"/>
        <v>0</v>
      </c>
      <c r="O84" s="109">
        <f t="shared" si="22"/>
        <v>0</v>
      </c>
      <c r="P84" s="109">
        <f t="shared" si="22"/>
        <v>0</v>
      </c>
      <c r="Q84" s="109">
        <f t="shared" si="22"/>
        <v>0</v>
      </c>
      <c r="R84" s="112">
        <f t="shared" si="22"/>
        <v>0</v>
      </c>
      <c r="S84" s="109">
        <f t="shared" si="22"/>
        <v>0</v>
      </c>
      <c r="T84" s="111">
        <f t="shared" si="22"/>
        <v>0</v>
      </c>
      <c r="U84" s="489">
        <f t="shared" si="22"/>
        <v>0</v>
      </c>
      <c r="V84" s="112">
        <f t="shared" si="22"/>
        <v>0</v>
      </c>
      <c r="W84" s="112">
        <f t="shared" si="22"/>
        <v>0</v>
      </c>
      <c r="X84" s="336">
        <f t="shared" si="22"/>
        <v>0</v>
      </c>
    </row>
    <row r="85" spans="1:24" hidden="1" x14ac:dyDescent="0.25">
      <c r="B85" s="55"/>
      <c r="C85" s="2"/>
      <c r="D85" s="850" t="s">
        <v>370</v>
      </c>
      <c r="E85" s="850"/>
      <c r="F85" s="433"/>
      <c r="G85" s="433"/>
      <c r="H85" s="654"/>
      <c r="I85" s="654"/>
      <c r="J85" s="249">
        <f t="shared" ref="J85:J94" si="23">SUM(M85:X85)</f>
        <v>0</v>
      </c>
      <c r="K85" s="148"/>
      <c r="L85" s="166">
        <f t="shared" si="18"/>
        <v>0</v>
      </c>
      <c r="M85" s="74"/>
      <c r="N85" s="1"/>
      <c r="O85" s="1"/>
      <c r="P85" s="1"/>
      <c r="Q85" s="1"/>
      <c r="R85" s="80"/>
      <c r="S85" s="1"/>
      <c r="T85" s="42"/>
      <c r="U85" s="487"/>
      <c r="V85" s="80"/>
      <c r="W85" s="80"/>
      <c r="X85" s="334"/>
    </row>
    <row r="86" spans="1:24" hidden="1" x14ac:dyDescent="0.25">
      <c r="B86" s="55"/>
      <c r="C86" s="2"/>
      <c r="D86" s="850" t="s">
        <v>506</v>
      </c>
      <c r="E86" s="850"/>
      <c r="F86" s="433"/>
      <c r="G86" s="433"/>
      <c r="H86" s="654"/>
      <c r="I86" s="654"/>
      <c r="J86" s="249">
        <f t="shared" si="23"/>
        <v>0</v>
      </c>
      <c r="K86" s="148"/>
      <c r="L86" s="166">
        <f t="shared" si="18"/>
        <v>0</v>
      </c>
      <c r="M86" s="74"/>
      <c r="N86" s="1"/>
      <c r="O86" s="1"/>
      <c r="P86" s="1"/>
      <c r="Q86" s="1"/>
      <c r="R86" s="80"/>
      <c r="S86" s="1"/>
      <c r="T86" s="42"/>
      <c r="U86" s="487"/>
      <c r="V86" s="80"/>
      <c r="W86" s="80"/>
      <c r="X86" s="334"/>
    </row>
    <row r="87" spans="1:24" hidden="1" x14ac:dyDescent="0.25">
      <c r="B87" s="55"/>
      <c r="C87" s="2"/>
      <c r="D87" s="850" t="s">
        <v>507</v>
      </c>
      <c r="E87" s="850"/>
      <c r="F87" s="433"/>
      <c r="G87" s="433"/>
      <c r="H87" s="654"/>
      <c r="I87" s="654"/>
      <c r="J87" s="249">
        <f t="shared" si="23"/>
        <v>0</v>
      </c>
      <c r="K87" s="148"/>
      <c r="L87" s="166">
        <f t="shared" si="18"/>
        <v>0</v>
      </c>
      <c r="M87" s="74"/>
      <c r="N87" s="1"/>
      <c r="O87" s="1"/>
      <c r="P87" s="1"/>
      <c r="Q87" s="1"/>
      <c r="R87" s="80"/>
      <c r="S87" s="1"/>
      <c r="T87" s="42"/>
      <c r="U87" s="487"/>
      <c r="V87" s="80"/>
      <c r="W87" s="80"/>
      <c r="X87" s="334"/>
    </row>
    <row r="88" spans="1:24" hidden="1" x14ac:dyDescent="0.25">
      <c r="B88" s="55"/>
      <c r="C88" s="2"/>
      <c r="D88" s="850" t="s">
        <v>508</v>
      </c>
      <c r="E88" s="850"/>
      <c r="F88" s="433"/>
      <c r="G88" s="433"/>
      <c r="H88" s="654"/>
      <c r="I88" s="654"/>
      <c r="J88" s="249">
        <f t="shared" si="23"/>
        <v>0</v>
      </c>
      <c r="K88" s="148"/>
      <c r="L88" s="166">
        <f t="shared" si="18"/>
        <v>0</v>
      </c>
      <c r="M88" s="74"/>
      <c r="N88" s="1"/>
      <c r="O88" s="1"/>
      <c r="P88" s="1"/>
      <c r="Q88" s="1"/>
      <c r="R88" s="80"/>
      <c r="S88" s="1"/>
      <c r="T88" s="42"/>
      <c r="U88" s="487"/>
      <c r="V88" s="80"/>
      <c r="W88" s="80"/>
      <c r="X88" s="334"/>
    </row>
    <row r="89" spans="1:24" hidden="1" x14ac:dyDescent="0.25">
      <c r="B89" s="55"/>
      <c r="C89" s="2"/>
      <c r="D89" s="850" t="s">
        <v>509</v>
      </c>
      <c r="E89" s="850"/>
      <c r="F89" s="433"/>
      <c r="G89" s="433"/>
      <c r="H89" s="654"/>
      <c r="I89" s="654"/>
      <c r="J89" s="249">
        <f t="shared" si="23"/>
        <v>0</v>
      </c>
      <c r="K89" s="148"/>
      <c r="L89" s="166">
        <f t="shared" si="18"/>
        <v>0</v>
      </c>
      <c r="M89" s="74"/>
      <c r="N89" s="1"/>
      <c r="O89" s="1"/>
      <c r="P89" s="1"/>
      <c r="Q89" s="1"/>
      <c r="R89" s="80"/>
      <c r="S89" s="1"/>
      <c r="T89" s="42"/>
      <c r="U89" s="487"/>
      <c r="V89" s="80"/>
      <c r="W89" s="80"/>
      <c r="X89" s="334"/>
    </row>
    <row r="90" spans="1:24" hidden="1" x14ac:dyDescent="0.25">
      <c r="B90" s="55"/>
      <c r="C90" s="2"/>
      <c r="D90" s="850" t="s">
        <v>510</v>
      </c>
      <c r="E90" s="850"/>
      <c r="F90" s="433"/>
      <c r="G90" s="433"/>
      <c r="H90" s="654"/>
      <c r="I90" s="654"/>
      <c r="J90" s="249">
        <f t="shared" si="23"/>
        <v>0</v>
      </c>
      <c r="K90" s="148"/>
      <c r="L90" s="166">
        <f t="shared" si="18"/>
        <v>0</v>
      </c>
      <c r="M90" s="74"/>
      <c r="N90" s="1"/>
      <c r="O90" s="1"/>
      <c r="P90" s="1"/>
      <c r="Q90" s="1"/>
      <c r="R90" s="80"/>
      <c r="S90" s="1"/>
      <c r="T90" s="42"/>
      <c r="U90" s="487"/>
      <c r="V90" s="80"/>
      <c r="W90" s="80"/>
      <c r="X90" s="334"/>
    </row>
    <row r="91" spans="1:24" ht="25.5" hidden="1" customHeight="1" x14ac:dyDescent="0.25">
      <c r="B91" s="55"/>
      <c r="C91" s="2"/>
      <c r="D91" s="851" t="s">
        <v>511</v>
      </c>
      <c r="E91" s="851"/>
      <c r="F91" s="436"/>
      <c r="G91" s="436"/>
      <c r="H91" s="657"/>
      <c r="I91" s="657"/>
      <c r="J91" s="259">
        <f t="shared" si="23"/>
        <v>0</v>
      </c>
      <c r="K91" s="158"/>
      <c r="L91" s="166">
        <f t="shared" si="18"/>
        <v>0</v>
      </c>
      <c r="M91" s="74"/>
      <c r="N91" s="1"/>
      <c r="O91" s="1"/>
      <c r="P91" s="1"/>
      <c r="Q91" s="1"/>
      <c r="R91" s="80"/>
      <c r="S91" s="1"/>
      <c r="T91" s="42"/>
      <c r="U91" s="487"/>
      <c r="V91" s="80"/>
      <c r="W91" s="80"/>
      <c r="X91" s="334"/>
    </row>
    <row r="92" spans="1:24" hidden="1" x14ac:dyDescent="0.25">
      <c r="B92" s="55"/>
      <c r="C92" s="2"/>
      <c r="D92" s="850" t="s">
        <v>805</v>
      </c>
      <c r="E92" s="850"/>
      <c r="F92" s="433"/>
      <c r="G92" s="433"/>
      <c r="H92" s="654"/>
      <c r="I92" s="654"/>
      <c r="J92" s="249">
        <f t="shared" si="23"/>
        <v>0</v>
      </c>
      <c r="K92" s="148"/>
      <c r="L92" s="166">
        <f t="shared" si="18"/>
        <v>0</v>
      </c>
      <c r="M92" s="74"/>
      <c r="N92" s="1"/>
      <c r="O92" s="1"/>
      <c r="P92" s="1"/>
      <c r="Q92" s="1"/>
      <c r="R92" s="80"/>
      <c r="S92" s="1"/>
      <c r="T92" s="42"/>
      <c r="U92" s="487"/>
      <c r="V92" s="80"/>
      <c r="W92" s="80"/>
      <c r="X92" s="334"/>
    </row>
    <row r="93" spans="1:24" ht="25.5" hidden="1" customHeight="1" x14ac:dyDescent="0.25">
      <c r="B93" s="55"/>
      <c r="C93" s="2"/>
      <c r="D93" s="851" t="s">
        <v>512</v>
      </c>
      <c r="E93" s="851"/>
      <c r="F93" s="436"/>
      <c r="G93" s="436"/>
      <c r="H93" s="657"/>
      <c r="I93" s="657"/>
      <c r="J93" s="259">
        <f t="shared" si="23"/>
        <v>0</v>
      </c>
      <c r="K93" s="158"/>
      <c r="L93" s="166">
        <f t="shared" si="18"/>
        <v>0</v>
      </c>
      <c r="M93" s="74"/>
      <c r="N93" s="1"/>
      <c r="O93" s="1"/>
      <c r="P93" s="1"/>
      <c r="Q93" s="1"/>
      <c r="R93" s="80"/>
      <c r="S93" s="1"/>
      <c r="T93" s="42"/>
      <c r="U93" s="487"/>
      <c r="V93" s="80"/>
      <c r="W93" s="80"/>
      <c r="X93" s="334"/>
    </row>
    <row r="94" spans="1:24" ht="25.5" hidden="1" customHeight="1" x14ac:dyDescent="0.25">
      <c r="B94" s="55"/>
      <c r="C94" s="2"/>
      <c r="D94" s="851" t="s">
        <v>513</v>
      </c>
      <c r="E94" s="851"/>
      <c r="F94" s="436"/>
      <c r="G94" s="436"/>
      <c r="H94" s="657"/>
      <c r="I94" s="657"/>
      <c r="J94" s="259">
        <f t="shared" si="23"/>
        <v>0</v>
      </c>
      <c r="K94" s="158"/>
      <c r="L94" s="166">
        <f t="shared" si="18"/>
        <v>0</v>
      </c>
      <c r="M94" s="74"/>
      <c r="N94" s="1"/>
      <c r="O94" s="1"/>
      <c r="P94" s="1"/>
      <c r="Q94" s="1"/>
      <c r="R94" s="80"/>
      <c r="S94" s="1"/>
      <c r="T94" s="42"/>
      <c r="U94" s="487"/>
      <c r="V94" s="80"/>
      <c r="W94" s="80"/>
      <c r="X94" s="334"/>
    </row>
    <row r="95" spans="1:24" s="41" customFormat="1" ht="15" hidden="1" customHeight="1" x14ac:dyDescent="0.25">
      <c r="A95" s="125" t="s">
        <v>230</v>
      </c>
      <c r="B95" s="106" t="s">
        <v>663</v>
      </c>
      <c r="C95" s="919" t="s">
        <v>806</v>
      </c>
      <c r="D95" s="920"/>
      <c r="E95" s="920"/>
      <c r="F95" s="435"/>
      <c r="G95" s="435"/>
      <c r="H95" s="656"/>
      <c r="I95" s="656"/>
      <c r="J95" s="258">
        <f>J96+J97+J98+J99+J100+J101+J102+J103+J104+J105</f>
        <v>0</v>
      </c>
      <c r="K95" s="157">
        <f t="shared" ref="K95:X95" si="24">K96+K97+K98+K99+K100+K101+K102+K103+K104+K105</f>
        <v>0</v>
      </c>
      <c r="L95" s="169">
        <f t="shared" si="18"/>
        <v>0</v>
      </c>
      <c r="M95" s="108">
        <f t="shared" si="24"/>
        <v>0</v>
      </c>
      <c r="N95" s="109">
        <f t="shared" si="24"/>
        <v>0</v>
      </c>
      <c r="O95" s="109">
        <f t="shared" si="24"/>
        <v>0</v>
      </c>
      <c r="P95" s="109">
        <f t="shared" si="24"/>
        <v>0</v>
      </c>
      <c r="Q95" s="109">
        <f t="shared" si="24"/>
        <v>0</v>
      </c>
      <c r="R95" s="112">
        <f t="shared" si="24"/>
        <v>0</v>
      </c>
      <c r="S95" s="109">
        <f t="shared" si="24"/>
        <v>0</v>
      </c>
      <c r="T95" s="111">
        <f t="shared" si="24"/>
        <v>0</v>
      </c>
      <c r="U95" s="489">
        <f t="shared" si="24"/>
        <v>0</v>
      </c>
      <c r="V95" s="112">
        <f t="shared" si="24"/>
        <v>0</v>
      </c>
      <c r="W95" s="112">
        <f t="shared" si="24"/>
        <v>0</v>
      </c>
      <c r="X95" s="336">
        <f t="shared" si="24"/>
        <v>0</v>
      </c>
    </row>
    <row r="96" spans="1:24" hidden="1" x14ac:dyDescent="0.25">
      <c r="B96" s="55"/>
      <c r="C96" s="2"/>
      <c r="D96" s="850" t="s">
        <v>369</v>
      </c>
      <c r="E96" s="850"/>
      <c r="F96" s="433"/>
      <c r="G96" s="433"/>
      <c r="H96" s="654"/>
      <c r="I96" s="654"/>
      <c r="J96" s="249">
        <f t="shared" ref="J96:J105" si="25">SUM(M96:X96)</f>
        <v>0</v>
      </c>
      <c r="K96" s="148"/>
      <c r="L96" s="166">
        <f t="shared" si="18"/>
        <v>0</v>
      </c>
      <c r="M96" s="74"/>
      <c r="N96" s="1"/>
      <c r="O96" s="1"/>
      <c r="P96" s="1"/>
      <c r="Q96" s="1"/>
      <c r="R96" s="80"/>
      <c r="S96" s="1"/>
      <c r="T96" s="42"/>
      <c r="U96" s="487"/>
      <c r="V96" s="80"/>
      <c r="W96" s="80"/>
      <c r="X96" s="334"/>
    </row>
    <row r="97" spans="1:24" hidden="1" x14ac:dyDescent="0.25">
      <c r="B97" s="55"/>
      <c r="C97" s="2"/>
      <c r="D97" s="850" t="s">
        <v>514</v>
      </c>
      <c r="E97" s="850"/>
      <c r="F97" s="433"/>
      <c r="G97" s="433"/>
      <c r="H97" s="654"/>
      <c r="I97" s="654"/>
      <c r="J97" s="249">
        <f t="shared" si="25"/>
        <v>0</v>
      </c>
      <c r="K97" s="148"/>
      <c r="L97" s="166">
        <f t="shared" si="18"/>
        <v>0</v>
      </c>
      <c r="M97" s="74"/>
      <c r="N97" s="1"/>
      <c r="O97" s="1"/>
      <c r="P97" s="1"/>
      <c r="Q97" s="1"/>
      <c r="R97" s="80"/>
      <c r="S97" s="1"/>
      <c r="T97" s="42"/>
      <c r="U97" s="487"/>
      <c r="V97" s="80"/>
      <c r="W97" s="80"/>
      <c r="X97" s="334"/>
    </row>
    <row r="98" spans="1:24" hidden="1" x14ac:dyDescent="0.25">
      <c r="B98" s="55"/>
      <c r="C98" s="2"/>
      <c r="D98" s="850" t="s">
        <v>516</v>
      </c>
      <c r="E98" s="850"/>
      <c r="F98" s="433"/>
      <c r="G98" s="433"/>
      <c r="H98" s="654"/>
      <c r="I98" s="654"/>
      <c r="J98" s="249">
        <f t="shared" si="25"/>
        <v>0</v>
      </c>
      <c r="K98" s="148"/>
      <c r="L98" s="166">
        <f t="shared" si="18"/>
        <v>0</v>
      </c>
      <c r="M98" s="74"/>
      <c r="N98" s="1"/>
      <c r="O98" s="1"/>
      <c r="P98" s="1"/>
      <c r="Q98" s="1"/>
      <c r="R98" s="80"/>
      <c r="S98" s="1"/>
      <c r="T98" s="42"/>
      <c r="U98" s="487"/>
      <c r="V98" s="80"/>
      <c r="W98" s="80"/>
      <c r="X98" s="334"/>
    </row>
    <row r="99" spans="1:24" hidden="1" x14ac:dyDescent="0.25">
      <c r="B99" s="55"/>
      <c r="C99" s="2"/>
      <c r="D99" s="850" t="s">
        <v>808</v>
      </c>
      <c r="E99" s="850"/>
      <c r="F99" s="433"/>
      <c r="G99" s="433"/>
      <c r="H99" s="654"/>
      <c r="I99" s="654"/>
      <c r="J99" s="249">
        <f t="shared" si="25"/>
        <v>0</v>
      </c>
      <c r="K99" s="148"/>
      <c r="L99" s="166">
        <f t="shared" si="18"/>
        <v>0</v>
      </c>
      <c r="M99" s="74"/>
      <c r="N99" s="1"/>
      <c r="O99" s="1"/>
      <c r="P99" s="1"/>
      <c r="Q99" s="1"/>
      <c r="R99" s="80"/>
      <c r="S99" s="1"/>
      <c r="T99" s="42"/>
      <c r="U99" s="487"/>
      <c r="V99" s="80"/>
      <c r="W99" s="80"/>
      <c r="X99" s="334"/>
    </row>
    <row r="100" spans="1:24" hidden="1" x14ac:dyDescent="0.25">
      <c r="B100" s="55"/>
      <c r="C100" s="2"/>
      <c r="D100" s="850" t="s">
        <v>521</v>
      </c>
      <c r="E100" s="850"/>
      <c r="F100" s="433"/>
      <c r="G100" s="433"/>
      <c r="H100" s="654"/>
      <c r="I100" s="654"/>
      <c r="J100" s="249">
        <f t="shared" si="25"/>
        <v>0</v>
      </c>
      <c r="K100" s="148"/>
      <c r="L100" s="166">
        <f t="shared" si="18"/>
        <v>0</v>
      </c>
      <c r="M100" s="74"/>
      <c r="N100" s="1"/>
      <c r="O100" s="1"/>
      <c r="P100" s="1"/>
      <c r="Q100" s="1"/>
      <c r="R100" s="80"/>
      <c r="S100" s="1"/>
      <c r="T100" s="42"/>
      <c r="U100" s="487"/>
      <c r="V100" s="80"/>
      <c r="W100" s="80"/>
      <c r="X100" s="334"/>
    </row>
    <row r="101" spans="1:24" hidden="1" x14ac:dyDescent="0.25">
      <c r="B101" s="55"/>
      <c r="C101" s="2"/>
      <c r="D101" s="850" t="s">
        <v>519</v>
      </c>
      <c r="E101" s="850"/>
      <c r="F101" s="433"/>
      <c r="G101" s="433"/>
      <c r="H101" s="654"/>
      <c r="I101" s="654"/>
      <c r="J101" s="249">
        <f t="shared" si="25"/>
        <v>0</v>
      </c>
      <c r="K101" s="148"/>
      <c r="L101" s="166">
        <f t="shared" si="18"/>
        <v>0</v>
      </c>
      <c r="M101" s="74"/>
      <c r="N101" s="1"/>
      <c r="O101" s="1"/>
      <c r="P101" s="1"/>
      <c r="Q101" s="1"/>
      <c r="R101" s="80"/>
      <c r="S101" s="1"/>
      <c r="T101" s="42"/>
      <c r="U101" s="487"/>
      <c r="V101" s="80"/>
      <c r="W101" s="80"/>
      <c r="X101" s="334"/>
    </row>
    <row r="102" spans="1:24" ht="25.5" hidden="1" customHeight="1" x14ac:dyDescent="0.25">
      <c r="B102" s="55"/>
      <c r="C102" s="2"/>
      <c r="D102" s="851" t="s">
        <v>523</v>
      </c>
      <c r="E102" s="851"/>
      <c r="F102" s="436"/>
      <c r="G102" s="436"/>
      <c r="H102" s="657"/>
      <c r="I102" s="657"/>
      <c r="J102" s="259">
        <f t="shared" si="25"/>
        <v>0</v>
      </c>
      <c r="K102" s="158"/>
      <c r="L102" s="166">
        <f t="shared" si="18"/>
        <v>0</v>
      </c>
      <c r="M102" s="74"/>
      <c r="N102" s="1"/>
      <c r="O102" s="1"/>
      <c r="P102" s="1"/>
      <c r="Q102" s="1"/>
      <c r="R102" s="80"/>
      <c r="S102" s="1"/>
      <c r="T102" s="42"/>
      <c r="U102" s="487"/>
      <c r="V102" s="80"/>
      <c r="W102" s="80"/>
      <c r="X102" s="334"/>
    </row>
    <row r="103" spans="1:24" hidden="1" x14ac:dyDescent="0.25">
      <c r="B103" s="55"/>
      <c r="C103" s="2"/>
      <c r="D103" s="850" t="s">
        <v>807</v>
      </c>
      <c r="E103" s="850"/>
      <c r="F103" s="433"/>
      <c r="G103" s="433"/>
      <c r="H103" s="654"/>
      <c r="I103" s="654"/>
      <c r="J103" s="249">
        <f t="shared" si="25"/>
        <v>0</v>
      </c>
      <c r="K103" s="148"/>
      <c r="L103" s="166">
        <f t="shared" si="18"/>
        <v>0</v>
      </c>
      <c r="M103" s="74"/>
      <c r="N103" s="1"/>
      <c r="O103" s="1"/>
      <c r="P103" s="1"/>
      <c r="Q103" s="1"/>
      <c r="R103" s="80"/>
      <c r="S103" s="1"/>
      <c r="T103" s="42"/>
      <c r="U103" s="487"/>
      <c r="V103" s="80"/>
      <c r="W103" s="80"/>
      <c r="X103" s="334"/>
    </row>
    <row r="104" spans="1:24" ht="25.5" hidden="1" customHeight="1" x14ac:dyDescent="0.25">
      <c r="B104" s="55"/>
      <c r="C104" s="2"/>
      <c r="D104" s="851" t="s">
        <v>526</v>
      </c>
      <c r="E104" s="851"/>
      <c r="F104" s="436"/>
      <c r="G104" s="436"/>
      <c r="H104" s="657"/>
      <c r="I104" s="657"/>
      <c r="J104" s="259">
        <f t="shared" si="25"/>
        <v>0</v>
      </c>
      <c r="K104" s="158"/>
      <c r="L104" s="166">
        <f t="shared" si="18"/>
        <v>0</v>
      </c>
      <c r="M104" s="74"/>
      <c r="N104" s="1"/>
      <c r="O104" s="1"/>
      <c r="P104" s="1"/>
      <c r="Q104" s="1"/>
      <c r="R104" s="80"/>
      <c r="S104" s="1"/>
      <c r="T104" s="42"/>
      <c r="U104" s="487"/>
      <c r="V104" s="80"/>
      <c r="W104" s="80"/>
      <c r="X104" s="334"/>
    </row>
    <row r="105" spans="1:24" ht="25.5" hidden="1" customHeight="1" x14ac:dyDescent="0.25">
      <c r="B105" s="55"/>
      <c r="C105" s="2"/>
      <c r="D105" s="851" t="s">
        <v>528</v>
      </c>
      <c r="E105" s="851"/>
      <c r="F105" s="436"/>
      <c r="G105" s="436"/>
      <c r="H105" s="657"/>
      <c r="I105" s="657"/>
      <c r="J105" s="259">
        <f t="shared" si="25"/>
        <v>0</v>
      </c>
      <c r="K105" s="158"/>
      <c r="L105" s="166">
        <f t="shared" si="18"/>
        <v>0</v>
      </c>
      <c r="M105" s="74"/>
      <c r="N105" s="1"/>
      <c r="O105" s="1"/>
      <c r="P105" s="1"/>
      <c r="Q105" s="1"/>
      <c r="R105" s="80"/>
      <c r="S105" s="1"/>
      <c r="T105" s="42"/>
      <c r="U105" s="487"/>
      <c r="V105" s="80"/>
      <c r="W105" s="80"/>
      <c r="X105" s="334"/>
    </row>
    <row r="106" spans="1:24" s="41" customFormat="1" hidden="1" x14ac:dyDescent="0.25">
      <c r="A106" s="125" t="s">
        <v>231</v>
      </c>
      <c r="B106" s="106" t="s">
        <v>664</v>
      </c>
      <c r="C106" s="881" t="s">
        <v>232</v>
      </c>
      <c r="D106" s="882"/>
      <c r="E106" s="882"/>
      <c r="F106" s="437"/>
      <c r="G106" s="437"/>
      <c r="H106" s="658"/>
      <c r="I106" s="658"/>
      <c r="J106" s="260">
        <f>J107+J108+J109+J110+J111+J112+J113+J114+J115+J116</f>
        <v>0</v>
      </c>
      <c r="K106" s="159">
        <f t="shared" ref="K106:X106" si="26">K107+K108+K109+K110+K111+K112+K113+K114+K115+K116</f>
        <v>0</v>
      </c>
      <c r="L106" s="169">
        <f t="shared" si="18"/>
        <v>0</v>
      </c>
      <c r="M106" s="108">
        <f t="shared" si="26"/>
        <v>0</v>
      </c>
      <c r="N106" s="109">
        <f t="shared" si="26"/>
        <v>0</v>
      </c>
      <c r="O106" s="109">
        <f t="shared" si="26"/>
        <v>0</v>
      </c>
      <c r="P106" s="109">
        <f t="shared" si="26"/>
        <v>0</v>
      </c>
      <c r="Q106" s="109">
        <f t="shared" si="26"/>
        <v>0</v>
      </c>
      <c r="R106" s="112">
        <f t="shared" si="26"/>
        <v>0</v>
      </c>
      <c r="S106" s="109">
        <f t="shared" si="26"/>
        <v>0</v>
      </c>
      <c r="T106" s="111">
        <f t="shared" si="26"/>
        <v>0</v>
      </c>
      <c r="U106" s="489">
        <f t="shared" si="26"/>
        <v>0</v>
      </c>
      <c r="V106" s="112">
        <f t="shared" si="26"/>
        <v>0</v>
      </c>
      <c r="W106" s="112">
        <f t="shared" si="26"/>
        <v>0</v>
      </c>
      <c r="X106" s="336">
        <f t="shared" si="26"/>
        <v>0</v>
      </c>
    </row>
    <row r="107" spans="1:24" hidden="1" x14ac:dyDescent="0.25">
      <c r="B107" s="55"/>
      <c r="C107" s="2"/>
      <c r="D107" s="850" t="s">
        <v>368</v>
      </c>
      <c r="E107" s="850"/>
      <c r="F107" s="433"/>
      <c r="G107" s="433"/>
      <c r="H107" s="654"/>
      <c r="I107" s="654"/>
      <c r="J107" s="249">
        <f t="shared" ref="J107:J116" si="27">SUM(M107:X107)</f>
        <v>0</v>
      </c>
      <c r="K107" s="148"/>
      <c r="L107" s="166">
        <f t="shared" si="18"/>
        <v>0</v>
      </c>
      <c r="M107" s="74"/>
      <c r="N107" s="1"/>
      <c r="O107" s="1"/>
      <c r="P107" s="1"/>
      <c r="Q107" s="1"/>
      <c r="R107" s="80"/>
      <c r="S107" s="1"/>
      <c r="T107" s="42"/>
      <c r="U107" s="487"/>
      <c r="V107" s="80"/>
      <c r="W107" s="80"/>
      <c r="X107" s="334"/>
    </row>
    <row r="108" spans="1:24" hidden="1" x14ac:dyDescent="0.25">
      <c r="B108" s="55"/>
      <c r="C108" s="2"/>
      <c r="D108" s="850" t="s">
        <v>515</v>
      </c>
      <c r="E108" s="850"/>
      <c r="F108" s="433"/>
      <c r="G108" s="433"/>
      <c r="H108" s="654"/>
      <c r="I108" s="654"/>
      <c r="J108" s="249">
        <f t="shared" si="27"/>
        <v>0</v>
      </c>
      <c r="K108" s="148"/>
      <c r="L108" s="166">
        <f t="shared" si="18"/>
        <v>0</v>
      </c>
      <c r="M108" s="74"/>
      <c r="N108" s="1"/>
      <c r="O108" s="1"/>
      <c r="P108" s="1"/>
      <c r="Q108" s="1"/>
      <c r="R108" s="80"/>
      <c r="S108" s="1"/>
      <c r="T108" s="42"/>
      <c r="U108" s="487"/>
      <c r="V108" s="80"/>
      <c r="W108" s="80"/>
      <c r="X108" s="334"/>
    </row>
    <row r="109" spans="1:24" hidden="1" x14ac:dyDescent="0.25">
      <c r="B109" s="55"/>
      <c r="C109" s="2"/>
      <c r="D109" s="850" t="s">
        <v>517</v>
      </c>
      <c r="E109" s="850"/>
      <c r="F109" s="433"/>
      <c r="G109" s="433"/>
      <c r="H109" s="654"/>
      <c r="I109" s="654"/>
      <c r="J109" s="249">
        <f t="shared" si="27"/>
        <v>0</v>
      </c>
      <c r="K109" s="148"/>
      <c r="L109" s="166">
        <f t="shared" si="18"/>
        <v>0</v>
      </c>
      <c r="M109" s="74"/>
      <c r="N109" s="1"/>
      <c r="O109" s="1"/>
      <c r="P109" s="1"/>
      <c r="Q109" s="1"/>
      <c r="R109" s="80"/>
      <c r="S109" s="1"/>
      <c r="T109" s="42"/>
      <c r="U109" s="487"/>
      <c r="V109" s="80"/>
      <c r="W109" s="80"/>
      <c r="X109" s="334"/>
    </row>
    <row r="110" spans="1:24" hidden="1" x14ac:dyDescent="0.25">
      <c r="B110" s="55"/>
      <c r="C110" s="2"/>
      <c r="D110" s="850" t="s">
        <v>518</v>
      </c>
      <c r="E110" s="850"/>
      <c r="F110" s="433"/>
      <c r="G110" s="433"/>
      <c r="H110" s="654"/>
      <c r="I110" s="654"/>
      <c r="J110" s="249">
        <f t="shared" si="27"/>
        <v>0</v>
      </c>
      <c r="K110" s="148"/>
      <c r="L110" s="166">
        <f t="shared" si="18"/>
        <v>0</v>
      </c>
      <c r="M110" s="74"/>
      <c r="N110" s="1"/>
      <c r="O110" s="1"/>
      <c r="P110" s="1"/>
      <c r="Q110" s="1"/>
      <c r="R110" s="80"/>
      <c r="S110" s="1"/>
      <c r="T110" s="42"/>
      <c r="U110" s="487"/>
      <c r="V110" s="80"/>
      <c r="W110" s="80"/>
      <c r="X110" s="334"/>
    </row>
    <row r="111" spans="1:24" hidden="1" x14ac:dyDescent="0.25">
      <c r="B111" s="55"/>
      <c r="C111" s="2"/>
      <c r="D111" s="850" t="s">
        <v>522</v>
      </c>
      <c r="E111" s="850"/>
      <c r="F111" s="433"/>
      <c r="G111" s="433"/>
      <c r="H111" s="654"/>
      <c r="I111" s="654"/>
      <c r="J111" s="249">
        <f t="shared" si="27"/>
        <v>0</v>
      </c>
      <c r="K111" s="148"/>
      <c r="L111" s="166">
        <f t="shared" si="18"/>
        <v>0</v>
      </c>
      <c r="M111" s="74"/>
      <c r="N111" s="1"/>
      <c r="O111" s="1"/>
      <c r="P111" s="1"/>
      <c r="Q111" s="1"/>
      <c r="R111" s="80"/>
      <c r="S111" s="1"/>
      <c r="T111" s="42"/>
      <c r="U111" s="487"/>
      <c r="V111" s="80"/>
      <c r="W111" s="80"/>
      <c r="X111" s="334"/>
    </row>
    <row r="112" spans="1:24" hidden="1" x14ac:dyDescent="0.25">
      <c r="B112" s="55"/>
      <c r="C112" s="2"/>
      <c r="D112" s="850" t="s">
        <v>520</v>
      </c>
      <c r="E112" s="850"/>
      <c r="F112" s="433"/>
      <c r="G112" s="433"/>
      <c r="H112" s="654"/>
      <c r="I112" s="654"/>
      <c r="J112" s="249">
        <f t="shared" si="27"/>
        <v>0</v>
      </c>
      <c r="K112" s="148"/>
      <c r="L112" s="166">
        <f t="shared" si="18"/>
        <v>0</v>
      </c>
      <c r="M112" s="74"/>
      <c r="N112" s="1"/>
      <c r="O112" s="1"/>
      <c r="P112" s="1"/>
      <c r="Q112" s="1"/>
      <c r="R112" s="80"/>
      <c r="S112" s="1"/>
      <c r="T112" s="42"/>
      <c r="U112" s="487"/>
      <c r="V112" s="80"/>
      <c r="W112" s="80"/>
      <c r="X112" s="334"/>
    </row>
    <row r="113" spans="1:24" ht="25.5" hidden="1" customHeight="1" x14ac:dyDescent="0.25">
      <c r="B113" s="55"/>
      <c r="C113" s="2"/>
      <c r="D113" s="851" t="s">
        <v>524</v>
      </c>
      <c r="E113" s="851"/>
      <c r="F113" s="436"/>
      <c r="G113" s="436"/>
      <c r="H113" s="657"/>
      <c r="I113" s="657"/>
      <c r="J113" s="259">
        <f t="shared" si="27"/>
        <v>0</v>
      </c>
      <c r="K113" s="158"/>
      <c r="L113" s="166">
        <f t="shared" si="18"/>
        <v>0</v>
      </c>
      <c r="M113" s="74"/>
      <c r="N113" s="1"/>
      <c r="O113" s="1"/>
      <c r="P113" s="1"/>
      <c r="Q113" s="1"/>
      <c r="R113" s="80"/>
      <c r="S113" s="1"/>
      <c r="T113" s="42"/>
      <c r="U113" s="487"/>
      <c r="V113" s="80"/>
      <c r="W113" s="80"/>
      <c r="X113" s="334"/>
    </row>
    <row r="114" spans="1:24" hidden="1" x14ac:dyDescent="0.25">
      <c r="B114" s="55"/>
      <c r="C114" s="2"/>
      <c r="D114" s="850" t="s">
        <v>525</v>
      </c>
      <c r="E114" s="850"/>
      <c r="F114" s="433"/>
      <c r="G114" s="433"/>
      <c r="H114" s="654"/>
      <c r="I114" s="654"/>
      <c r="J114" s="249">
        <f t="shared" si="27"/>
        <v>0</v>
      </c>
      <c r="K114" s="148"/>
      <c r="L114" s="166">
        <f t="shared" si="18"/>
        <v>0</v>
      </c>
      <c r="M114" s="74"/>
      <c r="N114" s="1"/>
      <c r="O114" s="1"/>
      <c r="P114" s="1"/>
      <c r="Q114" s="1"/>
      <c r="R114" s="80"/>
      <c r="S114" s="1"/>
      <c r="T114" s="42"/>
      <c r="U114" s="487"/>
      <c r="V114" s="80"/>
      <c r="W114" s="80"/>
      <c r="X114" s="334"/>
    </row>
    <row r="115" spans="1:24" ht="25.5" hidden="1" customHeight="1" x14ac:dyDescent="0.25">
      <c r="B115" s="55"/>
      <c r="C115" s="2"/>
      <c r="D115" s="851" t="s">
        <v>527</v>
      </c>
      <c r="E115" s="851"/>
      <c r="F115" s="436"/>
      <c r="G115" s="436"/>
      <c r="H115" s="657"/>
      <c r="I115" s="657"/>
      <c r="J115" s="259">
        <f t="shared" si="27"/>
        <v>0</v>
      </c>
      <c r="K115" s="158"/>
      <c r="L115" s="166">
        <f t="shared" si="18"/>
        <v>0</v>
      </c>
      <c r="M115" s="74"/>
      <c r="N115" s="1"/>
      <c r="O115" s="1"/>
      <c r="P115" s="1"/>
      <c r="Q115" s="1"/>
      <c r="R115" s="80"/>
      <c r="S115" s="1"/>
      <c r="T115" s="42"/>
      <c r="U115" s="487"/>
      <c r="V115" s="80"/>
      <c r="W115" s="80"/>
      <c r="X115" s="334"/>
    </row>
    <row r="116" spans="1:24" ht="25.5" hidden="1" customHeight="1" x14ac:dyDescent="0.25">
      <c r="B116" s="55"/>
      <c r="C116" s="2"/>
      <c r="D116" s="851" t="s">
        <v>529</v>
      </c>
      <c r="E116" s="851"/>
      <c r="F116" s="436"/>
      <c r="G116" s="436"/>
      <c r="H116" s="657"/>
      <c r="I116" s="657"/>
      <c r="J116" s="259">
        <f t="shared" si="27"/>
        <v>0</v>
      </c>
      <c r="K116" s="158"/>
      <c r="L116" s="166">
        <f t="shared" si="18"/>
        <v>0</v>
      </c>
      <c r="M116" s="74"/>
      <c r="N116" s="1"/>
      <c r="O116" s="1"/>
      <c r="P116" s="1"/>
      <c r="Q116" s="1"/>
      <c r="R116" s="80"/>
      <c r="S116" s="1"/>
      <c r="T116" s="42"/>
      <c r="U116" s="487"/>
      <c r="V116" s="80"/>
      <c r="W116" s="80"/>
      <c r="X116" s="334"/>
    </row>
    <row r="117" spans="1:24" s="41" customFormat="1" ht="27.75" hidden="1" customHeight="1" x14ac:dyDescent="0.25">
      <c r="A117" s="125" t="s">
        <v>233</v>
      </c>
      <c r="B117" s="106" t="s">
        <v>665</v>
      </c>
      <c r="C117" s="919" t="s">
        <v>809</v>
      </c>
      <c r="D117" s="920"/>
      <c r="E117" s="920"/>
      <c r="F117" s="435"/>
      <c r="G117" s="435"/>
      <c r="H117" s="656"/>
      <c r="I117" s="656"/>
      <c r="J117" s="258">
        <f>J118+J119</f>
        <v>0</v>
      </c>
      <c r="K117" s="157">
        <f t="shared" ref="K117:X117" si="28">K118+K119</f>
        <v>0</v>
      </c>
      <c r="L117" s="169">
        <f t="shared" si="18"/>
        <v>0</v>
      </c>
      <c r="M117" s="108">
        <f t="shared" si="28"/>
        <v>0</v>
      </c>
      <c r="N117" s="109">
        <f t="shared" si="28"/>
        <v>0</v>
      </c>
      <c r="O117" s="109">
        <f t="shared" si="28"/>
        <v>0</v>
      </c>
      <c r="P117" s="109">
        <f t="shared" si="28"/>
        <v>0</v>
      </c>
      <c r="Q117" s="109">
        <f t="shared" si="28"/>
        <v>0</v>
      </c>
      <c r="R117" s="112">
        <f t="shared" si="28"/>
        <v>0</v>
      </c>
      <c r="S117" s="109">
        <f t="shared" si="28"/>
        <v>0</v>
      </c>
      <c r="T117" s="111">
        <f t="shared" si="28"/>
        <v>0</v>
      </c>
      <c r="U117" s="489">
        <f t="shared" si="28"/>
        <v>0</v>
      </c>
      <c r="V117" s="112">
        <f t="shared" si="28"/>
        <v>0</v>
      </c>
      <c r="W117" s="112">
        <f t="shared" si="28"/>
        <v>0</v>
      </c>
      <c r="X117" s="336">
        <f t="shared" si="28"/>
        <v>0</v>
      </c>
    </row>
    <row r="118" spans="1:24" hidden="1" x14ac:dyDescent="0.25">
      <c r="B118" s="55"/>
      <c r="C118" s="2"/>
      <c r="D118" s="850" t="s">
        <v>531</v>
      </c>
      <c r="E118" s="850"/>
      <c r="F118" s="433"/>
      <c r="G118" s="433"/>
      <c r="H118" s="654"/>
      <c r="I118" s="654"/>
      <c r="J118" s="249">
        <f>SUM(M118:X118)</f>
        <v>0</v>
      </c>
      <c r="K118" s="148"/>
      <c r="L118" s="166">
        <f t="shared" si="18"/>
        <v>0</v>
      </c>
      <c r="M118" s="74"/>
      <c r="N118" s="1"/>
      <c r="O118" s="1"/>
      <c r="P118" s="1"/>
      <c r="Q118" s="1"/>
      <c r="R118" s="80"/>
      <c r="S118" s="1"/>
      <c r="T118" s="42"/>
      <c r="U118" s="487"/>
      <c r="V118" s="80"/>
      <c r="W118" s="80"/>
      <c r="X118" s="334"/>
    </row>
    <row r="119" spans="1:24" ht="25.5" hidden="1" customHeight="1" x14ac:dyDescent="0.25">
      <c r="B119" s="55"/>
      <c r="C119" s="2"/>
      <c r="D119" s="851" t="s">
        <v>530</v>
      </c>
      <c r="E119" s="851"/>
      <c r="F119" s="436"/>
      <c r="G119" s="436"/>
      <c r="H119" s="657"/>
      <c r="I119" s="657"/>
      <c r="J119" s="259">
        <f>SUM(M119:X119)</f>
        <v>0</v>
      </c>
      <c r="K119" s="158"/>
      <c r="L119" s="166">
        <f t="shared" si="18"/>
        <v>0</v>
      </c>
      <c r="M119" s="74"/>
      <c r="N119" s="1"/>
      <c r="O119" s="1"/>
      <c r="P119" s="1"/>
      <c r="Q119" s="1"/>
      <c r="R119" s="80"/>
      <c r="S119" s="1"/>
      <c r="T119" s="42"/>
      <c r="U119" s="487"/>
      <c r="V119" s="80"/>
      <c r="W119" s="80"/>
      <c r="X119" s="334"/>
    </row>
    <row r="120" spans="1:24" s="41" customFormat="1" hidden="1" x14ac:dyDescent="0.25">
      <c r="A120" s="125" t="s">
        <v>234</v>
      </c>
      <c r="B120" s="106" t="s">
        <v>667</v>
      </c>
      <c r="C120" s="919" t="s">
        <v>810</v>
      </c>
      <c r="D120" s="920"/>
      <c r="E120" s="920"/>
      <c r="F120" s="435"/>
      <c r="G120" s="435"/>
      <c r="H120" s="656"/>
      <c r="I120" s="656"/>
      <c r="J120" s="258">
        <f>J121+J122+J123+J124+J125+J126+J127+J128+J129+J130+J131</f>
        <v>0</v>
      </c>
      <c r="K120" s="157">
        <f t="shared" ref="K120:X120" si="29">K121+K122+K123+K124+K125+K126+K127+K128+K129+K130+K131</f>
        <v>0</v>
      </c>
      <c r="L120" s="169">
        <f t="shared" si="18"/>
        <v>0</v>
      </c>
      <c r="M120" s="108">
        <f t="shared" si="29"/>
        <v>0</v>
      </c>
      <c r="N120" s="109">
        <f t="shared" si="29"/>
        <v>0</v>
      </c>
      <c r="O120" s="109">
        <f t="shared" si="29"/>
        <v>0</v>
      </c>
      <c r="P120" s="109">
        <f t="shared" si="29"/>
        <v>0</v>
      </c>
      <c r="Q120" s="109">
        <f t="shared" si="29"/>
        <v>0</v>
      </c>
      <c r="R120" s="112">
        <f t="shared" si="29"/>
        <v>0</v>
      </c>
      <c r="S120" s="109">
        <f t="shared" si="29"/>
        <v>0</v>
      </c>
      <c r="T120" s="111">
        <f t="shared" si="29"/>
        <v>0</v>
      </c>
      <c r="U120" s="489">
        <f t="shared" si="29"/>
        <v>0</v>
      </c>
      <c r="V120" s="112">
        <f t="shared" si="29"/>
        <v>0</v>
      </c>
      <c r="W120" s="112">
        <f t="shared" si="29"/>
        <v>0</v>
      </c>
      <c r="X120" s="336">
        <f t="shared" si="29"/>
        <v>0</v>
      </c>
    </row>
    <row r="121" spans="1:24" hidden="1" x14ac:dyDescent="0.25">
      <c r="B121" s="55"/>
      <c r="C121" s="2"/>
      <c r="D121" s="850" t="s">
        <v>354</v>
      </c>
      <c r="E121" s="850"/>
      <c r="F121" s="433"/>
      <c r="G121" s="433"/>
      <c r="H121" s="654"/>
      <c r="I121" s="654"/>
      <c r="J121" s="249">
        <f t="shared" ref="J121:J134" si="30">SUM(M121:X121)</f>
        <v>0</v>
      </c>
      <c r="K121" s="148"/>
      <c r="L121" s="166">
        <f t="shared" si="18"/>
        <v>0</v>
      </c>
      <c r="M121" s="74"/>
      <c r="N121" s="1"/>
      <c r="O121" s="1"/>
      <c r="P121" s="1"/>
      <c r="Q121" s="1"/>
      <c r="R121" s="80"/>
      <c r="S121" s="1"/>
      <c r="T121" s="42"/>
      <c r="U121" s="487"/>
      <c r="V121" s="80"/>
      <c r="W121" s="80"/>
      <c r="X121" s="334"/>
    </row>
    <row r="122" spans="1:24" hidden="1" x14ac:dyDescent="0.25">
      <c r="B122" s="55"/>
      <c r="C122" s="2"/>
      <c r="D122" s="850" t="s">
        <v>357</v>
      </c>
      <c r="E122" s="850"/>
      <c r="F122" s="433"/>
      <c r="G122" s="433"/>
      <c r="H122" s="654"/>
      <c r="I122" s="654"/>
      <c r="J122" s="249">
        <f t="shared" si="30"/>
        <v>0</v>
      </c>
      <c r="K122" s="148"/>
      <c r="L122" s="166">
        <f t="shared" si="18"/>
        <v>0</v>
      </c>
      <c r="M122" s="74"/>
      <c r="N122" s="1"/>
      <c r="O122" s="1"/>
      <c r="P122" s="1"/>
      <c r="Q122" s="1"/>
      <c r="R122" s="80"/>
      <c r="S122" s="1"/>
      <c r="T122" s="42"/>
      <c r="U122" s="487"/>
      <c r="V122" s="80"/>
      <c r="W122" s="80"/>
      <c r="X122" s="334"/>
    </row>
    <row r="123" spans="1:24" hidden="1" x14ac:dyDescent="0.25">
      <c r="B123" s="55"/>
      <c r="C123" s="2"/>
      <c r="D123" s="850" t="s">
        <v>358</v>
      </c>
      <c r="E123" s="850"/>
      <c r="F123" s="433"/>
      <c r="G123" s="433"/>
      <c r="H123" s="654"/>
      <c r="I123" s="654"/>
      <c r="J123" s="249">
        <f t="shared" si="30"/>
        <v>0</v>
      </c>
      <c r="K123" s="148"/>
      <c r="L123" s="166">
        <f t="shared" si="18"/>
        <v>0</v>
      </c>
      <c r="M123" s="74"/>
      <c r="N123" s="1"/>
      <c r="O123" s="1"/>
      <c r="P123" s="1"/>
      <c r="Q123" s="1"/>
      <c r="R123" s="80"/>
      <c r="S123" s="1"/>
      <c r="T123" s="42"/>
      <c r="U123" s="487"/>
      <c r="V123" s="80"/>
      <c r="W123" s="80"/>
      <c r="X123" s="334"/>
    </row>
    <row r="124" spans="1:24" hidden="1" x14ac:dyDescent="0.25">
      <c r="B124" s="55"/>
      <c r="C124" s="2"/>
      <c r="D124" s="850" t="s">
        <v>355</v>
      </c>
      <c r="E124" s="850"/>
      <c r="F124" s="433"/>
      <c r="G124" s="433"/>
      <c r="H124" s="654"/>
      <c r="I124" s="654"/>
      <c r="J124" s="249">
        <f t="shared" si="30"/>
        <v>0</v>
      </c>
      <c r="K124" s="148"/>
      <c r="L124" s="166">
        <f t="shared" si="18"/>
        <v>0</v>
      </c>
      <c r="M124" s="74"/>
      <c r="N124" s="1"/>
      <c r="O124" s="1"/>
      <c r="P124" s="1"/>
      <c r="Q124" s="1"/>
      <c r="R124" s="80"/>
      <c r="S124" s="1"/>
      <c r="T124" s="42"/>
      <c r="U124" s="487"/>
      <c r="V124" s="80"/>
      <c r="W124" s="80"/>
      <c r="X124" s="334"/>
    </row>
    <row r="125" spans="1:24" hidden="1" x14ac:dyDescent="0.25">
      <c r="B125" s="55"/>
      <c r="C125" s="2"/>
      <c r="D125" s="850" t="s">
        <v>811</v>
      </c>
      <c r="E125" s="850"/>
      <c r="F125" s="433"/>
      <c r="G125" s="433"/>
      <c r="H125" s="654"/>
      <c r="I125" s="654"/>
      <c r="J125" s="249">
        <f t="shared" si="30"/>
        <v>0</v>
      </c>
      <c r="K125" s="148"/>
      <c r="L125" s="166">
        <f t="shared" si="18"/>
        <v>0</v>
      </c>
      <c r="M125" s="74"/>
      <c r="N125" s="1"/>
      <c r="O125" s="1"/>
      <c r="P125" s="1"/>
      <c r="Q125" s="1"/>
      <c r="R125" s="80"/>
      <c r="S125" s="1"/>
      <c r="T125" s="42"/>
      <c r="U125" s="487"/>
      <c r="V125" s="80"/>
      <c r="W125" s="80"/>
      <c r="X125" s="334"/>
    </row>
    <row r="126" spans="1:24" ht="25.5" hidden="1" customHeight="1" x14ac:dyDescent="0.25">
      <c r="B126" s="55"/>
      <c r="C126" s="2"/>
      <c r="D126" s="851" t="s">
        <v>532</v>
      </c>
      <c r="E126" s="851"/>
      <c r="F126" s="436"/>
      <c r="G126" s="436"/>
      <c r="H126" s="657"/>
      <c r="I126" s="657"/>
      <c r="J126" s="259">
        <f t="shared" si="30"/>
        <v>0</v>
      </c>
      <c r="K126" s="158"/>
      <c r="L126" s="166">
        <f t="shared" si="18"/>
        <v>0</v>
      </c>
      <c r="M126" s="74"/>
      <c r="N126" s="1"/>
      <c r="O126" s="1"/>
      <c r="P126" s="1"/>
      <c r="Q126" s="1"/>
      <c r="R126" s="80"/>
      <c r="S126" s="1"/>
      <c r="T126" s="42"/>
      <c r="U126" s="487"/>
      <c r="V126" s="80"/>
      <c r="W126" s="80"/>
      <c r="X126" s="334"/>
    </row>
    <row r="127" spans="1:24" ht="25.5" hidden="1" customHeight="1" x14ac:dyDescent="0.25">
      <c r="B127" s="55"/>
      <c r="C127" s="2"/>
      <c r="D127" s="851" t="s">
        <v>533</v>
      </c>
      <c r="E127" s="851"/>
      <c r="F127" s="436"/>
      <c r="G127" s="436"/>
      <c r="H127" s="657"/>
      <c r="I127" s="657"/>
      <c r="J127" s="259">
        <f t="shared" si="30"/>
        <v>0</v>
      </c>
      <c r="K127" s="158"/>
      <c r="L127" s="166">
        <f t="shared" si="18"/>
        <v>0</v>
      </c>
      <c r="M127" s="74"/>
      <c r="N127" s="1"/>
      <c r="O127" s="1"/>
      <c r="P127" s="1"/>
      <c r="Q127" s="1"/>
      <c r="R127" s="80"/>
      <c r="S127" s="1"/>
      <c r="T127" s="42"/>
      <c r="U127" s="487"/>
      <c r="V127" s="80"/>
      <c r="W127" s="80"/>
      <c r="X127" s="334"/>
    </row>
    <row r="128" spans="1:24" hidden="1" x14ac:dyDescent="0.25">
      <c r="B128" s="55"/>
      <c r="C128" s="2"/>
      <c r="D128" s="850" t="s">
        <v>364</v>
      </c>
      <c r="E128" s="850"/>
      <c r="F128" s="433"/>
      <c r="G128" s="433"/>
      <c r="H128" s="654"/>
      <c r="I128" s="654"/>
      <c r="J128" s="249">
        <f t="shared" si="30"/>
        <v>0</v>
      </c>
      <c r="K128" s="148"/>
      <c r="L128" s="166">
        <f t="shared" si="18"/>
        <v>0</v>
      </c>
      <c r="M128" s="74"/>
      <c r="N128" s="1"/>
      <c r="O128" s="1"/>
      <c r="P128" s="1"/>
      <c r="Q128" s="1"/>
      <c r="R128" s="80"/>
      <c r="S128" s="1"/>
      <c r="T128" s="42"/>
      <c r="U128" s="487"/>
      <c r="V128" s="80"/>
      <c r="W128" s="80"/>
      <c r="X128" s="334"/>
    </row>
    <row r="129" spans="1:24" hidden="1" x14ac:dyDescent="0.25">
      <c r="B129" s="55"/>
      <c r="C129" s="2"/>
      <c r="D129" s="850" t="s">
        <v>356</v>
      </c>
      <c r="E129" s="850"/>
      <c r="F129" s="433"/>
      <c r="G129" s="433"/>
      <c r="H129" s="654"/>
      <c r="I129" s="654"/>
      <c r="J129" s="249">
        <f t="shared" si="30"/>
        <v>0</v>
      </c>
      <c r="K129" s="148"/>
      <c r="L129" s="166">
        <f t="shared" si="18"/>
        <v>0</v>
      </c>
      <c r="M129" s="74"/>
      <c r="N129" s="1"/>
      <c r="O129" s="1"/>
      <c r="P129" s="1"/>
      <c r="Q129" s="1"/>
      <c r="R129" s="80"/>
      <c r="S129" s="1"/>
      <c r="T129" s="42"/>
      <c r="U129" s="487"/>
      <c r="V129" s="80"/>
      <c r="W129" s="80"/>
      <c r="X129" s="334"/>
    </row>
    <row r="130" spans="1:24" ht="25.5" hidden="1" customHeight="1" x14ac:dyDescent="0.25">
      <c r="B130" s="55"/>
      <c r="C130" s="2"/>
      <c r="D130" s="851" t="s">
        <v>534</v>
      </c>
      <c r="E130" s="851"/>
      <c r="F130" s="436"/>
      <c r="G130" s="436"/>
      <c r="H130" s="657"/>
      <c r="I130" s="657"/>
      <c r="J130" s="259">
        <f t="shared" si="30"/>
        <v>0</v>
      </c>
      <c r="K130" s="158"/>
      <c r="L130" s="166">
        <f t="shared" si="18"/>
        <v>0</v>
      </c>
      <c r="M130" s="74"/>
      <c r="N130" s="1"/>
      <c r="O130" s="1"/>
      <c r="P130" s="1"/>
      <c r="Q130" s="1"/>
      <c r="R130" s="80"/>
      <c r="S130" s="1"/>
      <c r="T130" s="42"/>
      <c r="U130" s="487"/>
      <c r="V130" s="80"/>
      <c r="W130" s="80"/>
      <c r="X130" s="334"/>
    </row>
    <row r="131" spans="1:24" hidden="1" x14ac:dyDescent="0.25">
      <c r="B131" s="55"/>
      <c r="C131" s="2"/>
      <c r="D131" s="850" t="s">
        <v>535</v>
      </c>
      <c r="E131" s="850"/>
      <c r="F131" s="433"/>
      <c r="G131" s="433"/>
      <c r="H131" s="654"/>
      <c r="I131" s="654"/>
      <c r="J131" s="249">
        <f t="shared" si="30"/>
        <v>0</v>
      </c>
      <c r="K131" s="148"/>
      <c r="L131" s="166">
        <f t="shared" si="18"/>
        <v>0</v>
      </c>
      <c r="M131" s="74"/>
      <c r="N131" s="1"/>
      <c r="O131" s="1"/>
      <c r="P131" s="1"/>
      <c r="Q131" s="1"/>
      <c r="R131" s="80"/>
      <c r="S131" s="1"/>
      <c r="T131" s="42"/>
      <c r="U131" s="487"/>
      <c r="V131" s="80"/>
      <c r="W131" s="80"/>
      <c r="X131" s="334"/>
    </row>
    <row r="132" spans="1:24" s="41" customFormat="1" hidden="1" x14ac:dyDescent="0.25">
      <c r="A132" s="125" t="s">
        <v>235</v>
      </c>
      <c r="B132" s="106" t="s">
        <v>666</v>
      </c>
      <c r="C132" s="881" t="s">
        <v>236</v>
      </c>
      <c r="D132" s="882"/>
      <c r="E132" s="882"/>
      <c r="F132" s="437"/>
      <c r="G132" s="437"/>
      <c r="H132" s="658"/>
      <c r="I132" s="658"/>
      <c r="J132" s="260">
        <f t="shared" si="30"/>
        <v>0</v>
      </c>
      <c r="K132" s="159"/>
      <c r="L132" s="169">
        <f t="shared" si="18"/>
        <v>0</v>
      </c>
      <c r="M132" s="108"/>
      <c r="N132" s="109"/>
      <c r="O132" s="109"/>
      <c r="P132" s="109"/>
      <c r="Q132" s="109"/>
      <c r="R132" s="112"/>
      <c r="S132" s="109"/>
      <c r="T132" s="111"/>
      <c r="U132" s="489"/>
      <c r="V132" s="112"/>
      <c r="W132" s="112"/>
      <c r="X132" s="336"/>
    </row>
    <row r="133" spans="1:24" s="41" customFormat="1" hidden="1" x14ac:dyDescent="0.25">
      <c r="A133" s="125" t="s">
        <v>237</v>
      </c>
      <c r="B133" s="106" t="s">
        <v>668</v>
      </c>
      <c r="C133" s="881" t="s">
        <v>238</v>
      </c>
      <c r="D133" s="882"/>
      <c r="E133" s="882"/>
      <c r="F133" s="437"/>
      <c r="G133" s="437"/>
      <c r="H133" s="658"/>
      <c r="I133" s="658"/>
      <c r="J133" s="260">
        <f t="shared" si="30"/>
        <v>0</v>
      </c>
      <c r="K133" s="159"/>
      <c r="L133" s="169">
        <f t="shared" si="18"/>
        <v>0</v>
      </c>
      <c r="M133" s="108"/>
      <c r="N133" s="109"/>
      <c r="O133" s="109"/>
      <c r="P133" s="109"/>
      <c r="Q133" s="109"/>
      <c r="R133" s="112"/>
      <c r="S133" s="109"/>
      <c r="T133" s="111"/>
      <c r="U133" s="489"/>
      <c r="V133" s="112"/>
      <c r="W133" s="112"/>
      <c r="X133" s="336"/>
    </row>
    <row r="134" spans="1:24" s="41" customFormat="1" hidden="1" x14ac:dyDescent="0.25">
      <c r="A134" s="125" t="s">
        <v>239</v>
      </c>
      <c r="B134" s="106" t="s">
        <v>669</v>
      </c>
      <c r="C134" s="881" t="s">
        <v>240</v>
      </c>
      <c r="D134" s="882"/>
      <c r="E134" s="882"/>
      <c r="F134" s="437"/>
      <c r="G134" s="437"/>
      <c r="H134" s="658"/>
      <c r="I134" s="658"/>
      <c r="J134" s="260">
        <f t="shared" si="30"/>
        <v>0</v>
      </c>
      <c r="K134" s="159"/>
      <c r="L134" s="169">
        <f t="shared" ref="L134:L197" si="31">SUM(J134:K134)</f>
        <v>0</v>
      </c>
      <c r="M134" s="108"/>
      <c r="N134" s="109"/>
      <c r="O134" s="109"/>
      <c r="P134" s="109"/>
      <c r="Q134" s="109"/>
      <c r="R134" s="112"/>
      <c r="S134" s="109"/>
      <c r="T134" s="111"/>
      <c r="U134" s="489"/>
      <c r="V134" s="112"/>
      <c r="W134" s="112"/>
      <c r="X134" s="336"/>
    </row>
    <row r="135" spans="1:24" s="41" customFormat="1" hidden="1" x14ac:dyDescent="0.25">
      <c r="A135" s="125" t="s">
        <v>241</v>
      </c>
      <c r="B135" s="106" t="s">
        <v>670</v>
      </c>
      <c r="C135" s="881" t="s">
        <v>242</v>
      </c>
      <c r="D135" s="882"/>
      <c r="E135" s="882"/>
      <c r="F135" s="437"/>
      <c r="G135" s="437"/>
      <c r="H135" s="658"/>
      <c r="I135" s="658"/>
      <c r="J135" s="260">
        <f>J136+J137+J138+J139+J140+J141+J142+J143+J144+J145</f>
        <v>0</v>
      </c>
      <c r="K135" s="159">
        <f t="shared" ref="K135:X135" si="32">K136+K137+K138+K139+K140+K141+K142+K143+K144+K145</f>
        <v>0</v>
      </c>
      <c r="L135" s="169">
        <f t="shared" si="31"/>
        <v>0</v>
      </c>
      <c r="M135" s="108">
        <f t="shared" si="32"/>
        <v>0</v>
      </c>
      <c r="N135" s="109">
        <f t="shared" si="32"/>
        <v>0</v>
      </c>
      <c r="O135" s="109">
        <f t="shared" si="32"/>
        <v>0</v>
      </c>
      <c r="P135" s="109">
        <f t="shared" si="32"/>
        <v>0</v>
      </c>
      <c r="Q135" s="109">
        <f t="shared" si="32"/>
        <v>0</v>
      </c>
      <c r="R135" s="112">
        <f t="shared" si="32"/>
        <v>0</v>
      </c>
      <c r="S135" s="109">
        <f t="shared" si="32"/>
        <v>0</v>
      </c>
      <c r="T135" s="111">
        <f t="shared" si="32"/>
        <v>0</v>
      </c>
      <c r="U135" s="489">
        <f t="shared" si="32"/>
        <v>0</v>
      </c>
      <c r="V135" s="112">
        <f t="shared" si="32"/>
        <v>0</v>
      </c>
      <c r="W135" s="112">
        <f t="shared" si="32"/>
        <v>0</v>
      </c>
      <c r="X135" s="336">
        <f t="shared" si="32"/>
        <v>0</v>
      </c>
    </row>
    <row r="136" spans="1:24" hidden="1" x14ac:dyDescent="0.25">
      <c r="B136" s="55"/>
      <c r="C136" s="2"/>
      <c r="D136" s="850" t="s">
        <v>359</v>
      </c>
      <c r="E136" s="850"/>
      <c r="F136" s="433"/>
      <c r="G136" s="433"/>
      <c r="H136" s="654"/>
      <c r="I136" s="654"/>
      <c r="J136" s="249">
        <f t="shared" ref="J136:J145" si="33">SUM(M136:X136)</f>
        <v>0</v>
      </c>
      <c r="K136" s="148"/>
      <c r="L136" s="166">
        <f t="shared" si="31"/>
        <v>0</v>
      </c>
      <c r="M136" s="74"/>
      <c r="N136" s="1"/>
      <c r="O136" s="1"/>
      <c r="P136" s="1"/>
      <c r="Q136" s="1"/>
      <c r="R136" s="80"/>
      <c r="S136" s="1"/>
      <c r="T136" s="42"/>
      <c r="U136" s="487"/>
      <c r="V136" s="80"/>
      <c r="W136" s="80"/>
      <c r="X136" s="334"/>
    </row>
    <row r="137" spans="1:24" hidden="1" x14ac:dyDescent="0.25">
      <c r="B137" s="55"/>
      <c r="C137" s="2"/>
      <c r="D137" s="850" t="s">
        <v>360</v>
      </c>
      <c r="E137" s="850"/>
      <c r="F137" s="433"/>
      <c r="G137" s="433"/>
      <c r="H137" s="654"/>
      <c r="I137" s="654"/>
      <c r="J137" s="249">
        <f t="shared" si="33"/>
        <v>0</v>
      </c>
      <c r="K137" s="148"/>
      <c r="L137" s="166">
        <f t="shared" si="31"/>
        <v>0</v>
      </c>
      <c r="M137" s="74"/>
      <c r="N137" s="1"/>
      <c r="O137" s="1"/>
      <c r="P137" s="1"/>
      <c r="Q137" s="1"/>
      <c r="R137" s="80"/>
      <c r="S137" s="1"/>
      <c r="T137" s="42"/>
      <c r="U137" s="487"/>
      <c r="V137" s="80"/>
      <c r="W137" s="80"/>
      <c r="X137" s="334"/>
    </row>
    <row r="138" spans="1:24" hidden="1" x14ac:dyDescent="0.25">
      <c r="B138" s="55"/>
      <c r="C138" s="2"/>
      <c r="D138" s="850" t="s">
        <v>361</v>
      </c>
      <c r="E138" s="850"/>
      <c r="F138" s="433"/>
      <c r="G138" s="433"/>
      <c r="H138" s="654"/>
      <c r="I138" s="654"/>
      <c r="J138" s="249">
        <f t="shared" si="33"/>
        <v>0</v>
      </c>
      <c r="K138" s="148"/>
      <c r="L138" s="166">
        <f t="shared" si="31"/>
        <v>0</v>
      </c>
      <c r="M138" s="74"/>
      <c r="N138" s="1"/>
      <c r="O138" s="1"/>
      <c r="P138" s="1"/>
      <c r="Q138" s="1"/>
      <c r="R138" s="80"/>
      <c r="S138" s="1"/>
      <c r="T138" s="42"/>
      <c r="U138" s="487"/>
      <c r="V138" s="80"/>
      <c r="W138" s="80"/>
      <c r="X138" s="334"/>
    </row>
    <row r="139" spans="1:24" hidden="1" x14ac:dyDescent="0.25">
      <c r="B139" s="55"/>
      <c r="C139" s="2"/>
      <c r="D139" s="850" t="s">
        <v>362</v>
      </c>
      <c r="E139" s="850"/>
      <c r="F139" s="433"/>
      <c r="G139" s="433"/>
      <c r="H139" s="654"/>
      <c r="I139" s="654"/>
      <c r="J139" s="249">
        <f t="shared" si="33"/>
        <v>0</v>
      </c>
      <c r="K139" s="148"/>
      <c r="L139" s="166">
        <f t="shared" si="31"/>
        <v>0</v>
      </c>
      <c r="M139" s="74"/>
      <c r="N139" s="1"/>
      <c r="O139" s="1"/>
      <c r="P139" s="1"/>
      <c r="Q139" s="1"/>
      <c r="R139" s="80"/>
      <c r="S139" s="1"/>
      <c r="T139" s="42"/>
      <c r="U139" s="487"/>
      <c r="V139" s="80"/>
      <c r="W139" s="80"/>
      <c r="X139" s="334"/>
    </row>
    <row r="140" spans="1:24" hidden="1" x14ac:dyDescent="0.25">
      <c r="B140" s="55"/>
      <c r="C140" s="2"/>
      <c r="D140" s="850" t="s">
        <v>363</v>
      </c>
      <c r="E140" s="850"/>
      <c r="F140" s="433"/>
      <c r="G140" s="433"/>
      <c r="H140" s="654"/>
      <c r="I140" s="654"/>
      <c r="J140" s="249">
        <f t="shared" si="33"/>
        <v>0</v>
      </c>
      <c r="K140" s="148"/>
      <c r="L140" s="166">
        <f t="shared" si="31"/>
        <v>0</v>
      </c>
      <c r="M140" s="74"/>
      <c r="N140" s="1"/>
      <c r="O140" s="1"/>
      <c r="P140" s="1"/>
      <c r="Q140" s="1"/>
      <c r="R140" s="80"/>
      <c r="S140" s="1"/>
      <c r="T140" s="42"/>
      <c r="U140" s="487"/>
      <c r="V140" s="80"/>
      <c r="W140" s="80"/>
      <c r="X140" s="334"/>
    </row>
    <row r="141" spans="1:24" ht="25.5" hidden="1" customHeight="1" x14ac:dyDescent="0.25">
      <c r="B141" s="55"/>
      <c r="C141" s="2"/>
      <c r="D141" s="851" t="s">
        <v>536</v>
      </c>
      <c r="E141" s="851"/>
      <c r="F141" s="436"/>
      <c r="G141" s="436"/>
      <c r="H141" s="657"/>
      <c r="I141" s="657"/>
      <c r="J141" s="259">
        <f t="shared" si="33"/>
        <v>0</v>
      </c>
      <c r="K141" s="158"/>
      <c r="L141" s="166">
        <f t="shared" si="31"/>
        <v>0</v>
      </c>
      <c r="M141" s="74"/>
      <c r="N141" s="1"/>
      <c r="O141" s="1"/>
      <c r="P141" s="1"/>
      <c r="Q141" s="1"/>
      <c r="R141" s="80"/>
      <c r="S141" s="1"/>
      <c r="T141" s="42"/>
      <c r="U141" s="487"/>
      <c r="V141" s="80"/>
      <c r="W141" s="80"/>
      <c r="X141" s="334"/>
    </row>
    <row r="142" spans="1:24" ht="25.5" hidden="1" customHeight="1" x14ac:dyDescent="0.25">
      <c r="B142" s="55"/>
      <c r="C142" s="2"/>
      <c r="D142" s="851" t="s">
        <v>539</v>
      </c>
      <c r="E142" s="851"/>
      <c r="F142" s="436"/>
      <c r="G142" s="436"/>
      <c r="H142" s="657"/>
      <c r="I142" s="657"/>
      <c r="J142" s="259">
        <f t="shared" si="33"/>
        <v>0</v>
      </c>
      <c r="K142" s="158"/>
      <c r="L142" s="166">
        <f t="shared" si="31"/>
        <v>0</v>
      </c>
      <c r="M142" s="74"/>
      <c r="N142" s="1"/>
      <c r="O142" s="1"/>
      <c r="P142" s="1"/>
      <c r="Q142" s="1"/>
      <c r="R142" s="80"/>
      <c r="S142" s="1"/>
      <c r="T142" s="42"/>
      <c r="U142" s="487"/>
      <c r="V142" s="80"/>
      <c r="W142" s="80"/>
      <c r="X142" s="334"/>
    </row>
    <row r="143" spans="1:24" hidden="1" x14ac:dyDescent="0.25">
      <c r="B143" s="55"/>
      <c r="C143" s="2"/>
      <c r="D143" s="850" t="s">
        <v>365</v>
      </c>
      <c r="E143" s="850"/>
      <c r="F143" s="433"/>
      <c r="G143" s="433"/>
      <c r="H143" s="654"/>
      <c r="I143" s="654"/>
      <c r="J143" s="249">
        <f t="shared" si="33"/>
        <v>0</v>
      </c>
      <c r="K143" s="148"/>
      <c r="L143" s="166">
        <f t="shared" si="31"/>
        <v>0</v>
      </c>
      <c r="M143" s="74"/>
      <c r="N143" s="1"/>
      <c r="O143" s="1"/>
      <c r="P143" s="1"/>
      <c r="Q143" s="1"/>
      <c r="R143" s="80"/>
      <c r="S143" s="1"/>
      <c r="T143" s="42"/>
      <c r="U143" s="487"/>
      <c r="V143" s="80"/>
      <c r="W143" s="80"/>
      <c r="X143" s="334"/>
    </row>
    <row r="144" spans="1:24" ht="25.5" hidden="1" customHeight="1" x14ac:dyDescent="0.25">
      <c r="B144" s="55"/>
      <c r="C144" s="2"/>
      <c r="D144" s="851" t="s">
        <v>542</v>
      </c>
      <c r="E144" s="851"/>
      <c r="F144" s="436"/>
      <c r="G144" s="436"/>
      <c r="H144" s="657"/>
      <c r="I144" s="657"/>
      <c r="J144" s="259">
        <f t="shared" si="33"/>
        <v>0</v>
      </c>
      <c r="K144" s="158"/>
      <c r="L144" s="166">
        <f t="shared" si="31"/>
        <v>0</v>
      </c>
      <c r="M144" s="74"/>
      <c r="N144" s="1"/>
      <c r="O144" s="1"/>
      <c r="P144" s="1"/>
      <c r="Q144" s="1"/>
      <c r="R144" s="80"/>
      <c r="S144" s="1"/>
      <c r="T144" s="42"/>
      <c r="U144" s="487"/>
      <c r="V144" s="80"/>
      <c r="W144" s="80"/>
      <c r="X144" s="334"/>
    </row>
    <row r="145" spans="1:24" hidden="1" x14ac:dyDescent="0.25">
      <c r="B145" s="55"/>
      <c r="C145" s="2"/>
      <c r="D145" s="850" t="s">
        <v>543</v>
      </c>
      <c r="E145" s="850"/>
      <c r="F145" s="433"/>
      <c r="G145" s="433"/>
      <c r="H145" s="654"/>
      <c r="I145" s="654"/>
      <c r="J145" s="249">
        <f t="shared" si="33"/>
        <v>0</v>
      </c>
      <c r="K145" s="148"/>
      <c r="L145" s="166">
        <f t="shared" si="31"/>
        <v>0</v>
      </c>
      <c r="M145" s="74"/>
      <c r="N145" s="1"/>
      <c r="O145" s="1"/>
      <c r="P145" s="1"/>
      <c r="Q145" s="1"/>
      <c r="R145" s="80"/>
      <c r="S145" s="1"/>
      <c r="T145" s="42"/>
      <c r="U145" s="487"/>
      <c r="V145" s="80"/>
      <c r="W145" s="80"/>
      <c r="X145" s="334"/>
    </row>
    <row r="146" spans="1:24" s="41" customFormat="1" ht="15.75" thickBot="1" x14ac:dyDescent="0.3">
      <c r="A146" s="125" t="s">
        <v>243</v>
      </c>
      <c r="B146" s="134" t="s">
        <v>671</v>
      </c>
      <c r="C146" s="917" t="s">
        <v>244</v>
      </c>
      <c r="D146" s="918"/>
      <c r="E146" s="918"/>
      <c r="F146" s="438">
        <v>2287142</v>
      </c>
      <c r="G146" s="438">
        <v>2287142</v>
      </c>
      <c r="H146" s="438">
        <v>2287142</v>
      </c>
      <c r="I146" s="438">
        <v>2287142</v>
      </c>
      <c r="J146" s="261">
        <f>SUM(M146:X146)</f>
        <v>1985517</v>
      </c>
      <c r="K146" s="160"/>
      <c r="L146" s="169">
        <f>SUM(J146:K146)</f>
        <v>1985517</v>
      </c>
      <c r="M146" s="108"/>
      <c r="N146" s="109"/>
      <c r="O146" s="109"/>
      <c r="P146" s="109"/>
      <c r="Q146" s="109"/>
      <c r="R146" s="112"/>
      <c r="S146" s="109"/>
      <c r="T146" s="111"/>
      <c r="U146" s="489"/>
      <c r="V146" s="112"/>
      <c r="W146" s="112">
        <v>0</v>
      </c>
      <c r="X146" s="336">
        <f>223250+368125+1394142</f>
        <v>1985517</v>
      </c>
    </row>
    <row r="147" spans="1:24" ht="15.75" thickBot="1" x14ac:dyDescent="0.3">
      <c r="B147" s="99" t="s">
        <v>245</v>
      </c>
      <c r="C147" s="877" t="s">
        <v>246</v>
      </c>
      <c r="D147" s="878"/>
      <c r="E147" s="878"/>
      <c r="F147" s="368"/>
      <c r="G147" s="549"/>
      <c r="H147" s="549"/>
      <c r="I147" s="549"/>
      <c r="J147" s="252">
        <f>J148+J149+J152+J153+J154+J155+J156</f>
        <v>0</v>
      </c>
      <c r="K147" s="151">
        <f t="shared" ref="K147:X147" si="34">K148+K149+K152+K153+K154+K155+K156</f>
        <v>0</v>
      </c>
      <c r="L147" s="163">
        <f t="shared" si="31"/>
        <v>0</v>
      </c>
      <c r="M147" s="85">
        <f t="shared" si="34"/>
        <v>0</v>
      </c>
      <c r="N147" s="86">
        <f t="shared" si="34"/>
        <v>0</v>
      </c>
      <c r="O147" s="86">
        <f t="shared" si="34"/>
        <v>0</v>
      </c>
      <c r="P147" s="86">
        <f t="shared" si="34"/>
        <v>0</v>
      </c>
      <c r="Q147" s="86">
        <f t="shared" si="34"/>
        <v>0</v>
      </c>
      <c r="R147" s="89">
        <f t="shared" si="34"/>
        <v>0</v>
      </c>
      <c r="S147" s="86">
        <f t="shared" si="34"/>
        <v>0</v>
      </c>
      <c r="T147" s="88">
        <f t="shared" si="34"/>
        <v>0</v>
      </c>
      <c r="U147" s="482">
        <f t="shared" si="34"/>
        <v>0</v>
      </c>
      <c r="V147" s="89">
        <f t="shared" si="34"/>
        <v>0</v>
      </c>
      <c r="W147" s="89">
        <f t="shared" si="34"/>
        <v>0</v>
      </c>
      <c r="X147" s="329">
        <f t="shared" si="34"/>
        <v>0</v>
      </c>
    </row>
    <row r="148" spans="1:24" s="18" customFormat="1" ht="15.75" hidden="1" thickBot="1" x14ac:dyDescent="0.3">
      <c r="A148" s="125" t="s">
        <v>247</v>
      </c>
      <c r="B148" s="114" t="s">
        <v>672</v>
      </c>
      <c r="C148" s="900" t="s">
        <v>248</v>
      </c>
      <c r="D148" s="901"/>
      <c r="E148" s="901"/>
      <c r="F148" s="369"/>
      <c r="G148" s="550"/>
      <c r="H148" s="550"/>
      <c r="I148" s="550"/>
      <c r="J148" s="248">
        <f>SUM(M148:X148)</f>
        <v>0</v>
      </c>
      <c r="K148" s="147"/>
      <c r="L148" s="165">
        <f t="shared" si="31"/>
        <v>0</v>
      </c>
      <c r="M148" s="93"/>
      <c r="N148" s="94"/>
      <c r="O148" s="94"/>
      <c r="P148" s="94"/>
      <c r="Q148" s="94"/>
      <c r="R148" s="97"/>
      <c r="S148" s="94"/>
      <c r="T148" s="96"/>
      <c r="U148" s="485"/>
      <c r="V148" s="97"/>
      <c r="W148" s="97"/>
      <c r="X148" s="332"/>
    </row>
    <row r="149" spans="1:24" s="18" customFormat="1" ht="15.75" hidden="1" thickBot="1" x14ac:dyDescent="0.3">
      <c r="A149" s="125" t="s">
        <v>249</v>
      </c>
      <c r="B149" s="91" t="s">
        <v>673</v>
      </c>
      <c r="C149" s="873" t="s">
        <v>250</v>
      </c>
      <c r="D149" s="874"/>
      <c r="E149" s="874"/>
      <c r="F149" s="366"/>
      <c r="G149" s="543"/>
      <c r="H149" s="543"/>
      <c r="I149" s="543"/>
      <c r="J149" s="250">
        <f>J150+J151</f>
        <v>0</v>
      </c>
      <c r="K149" s="149">
        <f t="shared" ref="K149:X149" si="35">K150+K151</f>
        <v>0</v>
      </c>
      <c r="L149" s="165">
        <f t="shared" si="31"/>
        <v>0</v>
      </c>
      <c r="M149" s="93">
        <f t="shared" si="35"/>
        <v>0</v>
      </c>
      <c r="N149" s="94">
        <f t="shared" si="35"/>
        <v>0</v>
      </c>
      <c r="O149" s="94">
        <f t="shared" si="35"/>
        <v>0</v>
      </c>
      <c r="P149" s="94">
        <f t="shared" si="35"/>
        <v>0</v>
      </c>
      <c r="Q149" s="94">
        <f t="shared" si="35"/>
        <v>0</v>
      </c>
      <c r="R149" s="97">
        <f t="shared" si="35"/>
        <v>0</v>
      </c>
      <c r="S149" s="94">
        <f t="shared" si="35"/>
        <v>0</v>
      </c>
      <c r="T149" s="96">
        <f t="shared" si="35"/>
        <v>0</v>
      </c>
      <c r="U149" s="485">
        <f t="shared" si="35"/>
        <v>0</v>
      </c>
      <c r="V149" s="97">
        <f t="shared" si="35"/>
        <v>0</v>
      </c>
      <c r="W149" s="97">
        <f t="shared" si="35"/>
        <v>0</v>
      </c>
      <c r="X149" s="332">
        <f t="shared" si="35"/>
        <v>0</v>
      </c>
    </row>
    <row r="150" spans="1:24" ht="15.75" hidden="1" thickBot="1" x14ac:dyDescent="0.3">
      <c r="B150" s="55"/>
      <c r="C150" s="2"/>
      <c r="D150" s="850" t="s">
        <v>250</v>
      </c>
      <c r="E150" s="850"/>
      <c r="F150" s="364"/>
      <c r="G150" s="541"/>
      <c r="H150" s="541"/>
      <c r="I150" s="541"/>
      <c r="J150" s="249">
        <f t="shared" ref="J150:J156" si="36">SUM(M150:X150)</f>
        <v>0</v>
      </c>
      <c r="K150" s="148"/>
      <c r="L150" s="166">
        <f t="shared" si="31"/>
        <v>0</v>
      </c>
      <c r="M150" s="74"/>
      <c r="N150" s="1"/>
      <c r="O150" s="1"/>
      <c r="P150" s="1"/>
      <c r="Q150" s="1"/>
      <c r="R150" s="80"/>
      <c r="S150" s="1"/>
      <c r="T150" s="42"/>
      <c r="U150" s="487"/>
      <c r="V150" s="80"/>
      <c r="W150" s="80"/>
      <c r="X150" s="334"/>
    </row>
    <row r="151" spans="1:24" ht="15.75" hidden="1" thickBot="1" x14ac:dyDescent="0.3">
      <c r="B151" s="55"/>
      <c r="C151" s="2"/>
      <c r="D151" s="850" t="s">
        <v>349</v>
      </c>
      <c r="E151" s="850"/>
      <c r="F151" s="364"/>
      <c r="G151" s="541"/>
      <c r="H151" s="541"/>
      <c r="I151" s="541"/>
      <c r="J151" s="249">
        <f t="shared" si="36"/>
        <v>0</v>
      </c>
      <c r="K151" s="148"/>
      <c r="L151" s="166">
        <f t="shared" si="31"/>
        <v>0</v>
      </c>
      <c r="M151" s="74"/>
      <c r="N151" s="1"/>
      <c r="O151" s="1"/>
      <c r="P151" s="1"/>
      <c r="Q151" s="1"/>
      <c r="R151" s="80"/>
      <c r="S151" s="1"/>
      <c r="T151" s="42"/>
      <c r="U151" s="487"/>
      <c r="V151" s="80"/>
      <c r="W151" s="80"/>
      <c r="X151" s="334"/>
    </row>
    <row r="152" spans="1:24" s="18" customFormat="1" ht="15.75" hidden="1" thickBot="1" x14ac:dyDescent="0.3">
      <c r="A152" s="125" t="s">
        <v>251</v>
      </c>
      <c r="B152" s="91" t="s">
        <v>674</v>
      </c>
      <c r="C152" s="873" t="s">
        <v>252</v>
      </c>
      <c r="D152" s="874"/>
      <c r="E152" s="874"/>
      <c r="F152" s="366"/>
      <c r="G152" s="543"/>
      <c r="H152" s="543"/>
      <c r="I152" s="543"/>
      <c r="J152" s="250">
        <f t="shared" si="36"/>
        <v>0</v>
      </c>
      <c r="K152" s="149"/>
      <c r="L152" s="165">
        <f t="shared" si="31"/>
        <v>0</v>
      </c>
      <c r="M152" s="93"/>
      <c r="N152" s="94"/>
      <c r="O152" s="94"/>
      <c r="P152" s="94"/>
      <c r="Q152" s="94"/>
      <c r="R152" s="97"/>
      <c r="S152" s="94"/>
      <c r="T152" s="96"/>
      <c r="U152" s="485"/>
      <c r="V152" s="97"/>
      <c r="W152" s="97"/>
      <c r="X152" s="332"/>
    </row>
    <row r="153" spans="1:24" s="18" customFormat="1" ht="15.75" hidden="1" thickBot="1" x14ac:dyDescent="0.3">
      <c r="A153" s="125" t="s">
        <v>253</v>
      </c>
      <c r="B153" s="91" t="s">
        <v>675</v>
      </c>
      <c r="C153" s="873" t="s">
        <v>254</v>
      </c>
      <c r="D153" s="874"/>
      <c r="E153" s="874"/>
      <c r="F153" s="366"/>
      <c r="G153" s="543"/>
      <c r="H153" s="543"/>
      <c r="I153" s="543"/>
      <c r="J153" s="250">
        <f t="shared" si="36"/>
        <v>0</v>
      </c>
      <c r="K153" s="149"/>
      <c r="L153" s="165">
        <f t="shared" si="31"/>
        <v>0</v>
      </c>
      <c r="M153" s="93"/>
      <c r="N153" s="94"/>
      <c r="O153" s="94"/>
      <c r="P153" s="94"/>
      <c r="Q153" s="94"/>
      <c r="R153" s="97"/>
      <c r="S153" s="94"/>
      <c r="T153" s="96"/>
      <c r="U153" s="485"/>
      <c r="V153" s="97"/>
      <c r="W153" s="97"/>
      <c r="X153" s="332"/>
    </row>
    <row r="154" spans="1:24" s="18" customFormat="1" ht="15.75" hidden="1" thickBot="1" x14ac:dyDescent="0.3">
      <c r="A154" s="125" t="s">
        <v>255</v>
      </c>
      <c r="B154" s="91" t="s">
        <v>676</v>
      </c>
      <c r="C154" s="873" t="s">
        <v>256</v>
      </c>
      <c r="D154" s="874"/>
      <c r="E154" s="874"/>
      <c r="F154" s="366"/>
      <c r="G154" s="543"/>
      <c r="H154" s="543"/>
      <c r="I154" s="543"/>
      <c r="J154" s="250">
        <f t="shared" si="36"/>
        <v>0</v>
      </c>
      <c r="K154" s="149"/>
      <c r="L154" s="165">
        <f t="shared" si="31"/>
        <v>0</v>
      </c>
      <c r="M154" s="93"/>
      <c r="N154" s="94"/>
      <c r="O154" s="94"/>
      <c r="P154" s="94"/>
      <c r="Q154" s="94"/>
      <c r="R154" s="97"/>
      <c r="S154" s="94"/>
      <c r="T154" s="96"/>
      <c r="U154" s="485"/>
      <c r="V154" s="97"/>
      <c r="W154" s="97"/>
      <c r="X154" s="332"/>
    </row>
    <row r="155" spans="1:24" s="18" customFormat="1" ht="15.75" hidden="1" thickBot="1" x14ac:dyDescent="0.3">
      <c r="A155" s="125" t="s">
        <v>257</v>
      </c>
      <c r="B155" s="91" t="s">
        <v>677</v>
      </c>
      <c r="C155" s="873" t="s">
        <v>258</v>
      </c>
      <c r="D155" s="874"/>
      <c r="E155" s="874"/>
      <c r="F155" s="366"/>
      <c r="G155" s="543"/>
      <c r="H155" s="543"/>
      <c r="I155" s="543"/>
      <c r="J155" s="250">
        <f t="shared" si="36"/>
        <v>0</v>
      </c>
      <c r="K155" s="149"/>
      <c r="L155" s="165">
        <f t="shared" si="31"/>
        <v>0</v>
      </c>
      <c r="M155" s="93"/>
      <c r="N155" s="94"/>
      <c r="O155" s="94"/>
      <c r="P155" s="94"/>
      <c r="Q155" s="94"/>
      <c r="R155" s="97"/>
      <c r="S155" s="94"/>
      <c r="T155" s="96"/>
      <c r="U155" s="485"/>
      <c r="V155" s="97"/>
      <c r="W155" s="97"/>
      <c r="X155" s="332"/>
    </row>
    <row r="156" spans="1:24" s="18" customFormat="1" ht="15.75" hidden="1" thickBot="1" x14ac:dyDescent="0.3">
      <c r="A156" s="125" t="s">
        <v>259</v>
      </c>
      <c r="B156" s="124" t="s">
        <v>678</v>
      </c>
      <c r="C156" s="913" t="s">
        <v>260</v>
      </c>
      <c r="D156" s="914"/>
      <c r="E156" s="914"/>
      <c r="F156" s="371"/>
      <c r="G156" s="551"/>
      <c r="H156" s="551"/>
      <c r="I156" s="551"/>
      <c r="J156" s="262">
        <f t="shared" si="36"/>
        <v>0</v>
      </c>
      <c r="K156" s="161"/>
      <c r="L156" s="165">
        <f t="shared" si="31"/>
        <v>0</v>
      </c>
      <c r="M156" s="93"/>
      <c r="N156" s="94"/>
      <c r="O156" s="94"/>
      <c r="P156" s="94"/>
      <c r="Q156" s="94"/>
      <c r="R156" s="97"/>
      <c r="S156" s="94"/>
      <c r="T156" s="96"/>
      <c r="U156" s="485"/>
      <c r="V156" s="97"/>
      <c r="W156" s="97"/>
      <c r="X156" s="332"/>
    </row>
    <row r="157" spans="1:24" ht="15.75" thickBot="1" x14ac:dyDescent="0.3">
      <c r="B157" s="99" t="s">
        <v>261</v>
      </c>
      <c r="C157" s="877" t="s">
        <v>262</v>
      </c>
      <c r="D157" s="878"/>
      <c r="E157" s="878"/>
      <c r="F157" s="368"/>
      <c r="G157" s="549"/>
      <c r="H157" s="549"/>
      <c r="I157" s="549"/>
      <c r="J157" s="252">
        <f>J158+J159+J160+J161</f>
        <v>301625</v>
      </c>
      <c r="K157" s="151">
        <f t="shared" ref="K157:X157" si="37">K158+K159+K160+K161</f>
        <v>0</v>
      </c>
      <c r="L157" s="163">
        <f t="shared" si="31"/>
        <v>301625</v>
      </c>
      <c r="M157" s="85">
        <f t="shared" si="37"/>
        <v>0</v>
      </c>
      <c r="N157" s="86">
        <f t="shared" si="37"/>
        <v>0</v>
      </c>
      <c r="O157" s="86">
        <f t="shared" si="37"/>
        <v>0</v>
      </c>
      <c r="P157" s="86">
        <f t="shared" si="37"/>
        <v>0</v>
      </c>
      <c r="Q157" s="86">
        <f t="shared" si="37"/>
        <v>0</v>
      </c>
      <c r="R157" s="89">
        <f t="shared" si="37"/>
        <v>0</v>
      </c>
      <c r="S157" s="86">
        <f t="shared" si="37"/>
        <v>0</v>
      </c>
      <c r="T157" s="88">
        <f t="shared" si="37"/>
        <v>301625</v>
      </c>
      <c r="U157" s="482">
        <f t="shared" si="37"/>
        <v>0</v>
      </c>
      <c r="V157" s="89">
        <f t="shared" si="37"/>
        <v>0</v>
      </c>
      <c r="W157" s="89">
        <f t="shared" si="37"/>
        <v>0</v>
      </c>
      <c r="X157" s="329">
        <f t="shared" si="37"/>
        <v>0</v>
      </c>
    </row>
    <row r="158" spans="1:24" s="18" customFormat="1" x14ac:dyDescent="0.25">
      <c r="A158" s="125" t="s">
        <v>263</v>
      </c>
      <c r="B158" s="271" t="s">
        <v>679</v>
      </c>
      <c r="C158" s="915" t="s">
        <v>264</v>
      </c>
      <c r="D158" s="916"/>
      <c r="E158" s="916"/>
      <c r="F158" s="372"/>
      <c r="G158" s="552"/>
      <c r="H158" s="272">
        <v>237500</v>
      </c>
      <c r="I158" s="272">
        <v>237500</v>
      </c>
      <c r="J158" s="272">
        <f>SUM(M158:X158)</f>
        <v>237500</v>
      </c>
      <c r="K158" s="273"/>
      <c r="L158" s="274">
        <f t="shared" si="31"/>
        <v>237500</v>
      </c>
      <c r="M158" s="275"/>
      <c r="N158" s="276"/>
      <c r="O158" s="276"/>
      <c r="P158" s="276"/>
      <c r="Q158" s="276"/>
      <c r="R158" s="277"/>
      <c r="S158" s="276"/>
      <c r="T158" s="278">
        <v>237500</v>
      </c>
      <c r="U158" s="490"/>
      <c r="V158" s="277"/>
      <c r="W158" s="277"/>
      <c r="X158" s="339"/>
    </row>
    <row r="159" spans="1:24" s="18" customFormat="1" hidden="1" x14ac:dyDescent="0.25">
      <c r="A159" s="125" t="s">
        <v>265</v>
      </c>
      <c r="B159" s="280" t="s">
        <v>680</v>
      </c>
      <c r="C159" s="909" t="s">
        <v>886</v>
      </c>
      <c r="D159" s="910"/>
      <c r="E159" s="910"/>
      <c r="F159" s="373"/>
      <c r="G159" s="553"/>
      <c r="H159" s="281">
        <v>0</v>
      </c>
      <c r="I159" s="281">
        <v>0</v>
      </c>
      <c r="J159" s="281">
        <f>SUM(M159:X159)</f>
        <v>0</v>
      </c>
      <c r="K159" s="282"/>
      <c r="L159" s="274">
        <f t="shared" si="31"/>
        <v>0</v>
      </c>
      <c r="M159" s="275"/>
      <c r="N159" s="276"/>
      <c r="O159" s="276"/>
      <c r="P159" s="276"/>
      <c r="Q159" s="276"/>
      <c r="R159" s="277"/>
      <c r="S159" s="276"/>
      <c r="T159" s="278"/>
      <c r="U159" s="490"/>
      <c r="V159" s="277"/>
      <c r="W159" s="277"/>
      <c r="X159" s="339"/>
    </row>
    <row r="160" spans="1:24" s="18" customFormat="1" hidden="1" x14ac:dyDescent="0.25">
      <c r="A160" s="125" t="s">
        <v>266</v>
      </c>
      <c r="B160" s="280" t="s">
        <v>681</v>
      </c>
      <c r="C160" s="909" t="s">
        <v>267</v>
      </c>
      <c r="D160" s="910"/>
      <c r="E160" s="910"/>
      <c r="F160" s="373"/>
      <c r="G160" s="553"/>
      <c r="H160" s="281">
        <v>0</v>
      </c>
      <c r="I160" s="281">
        <v>0</v>
      </c>
      <c r="J160" s="281">
        <f>SUM(M160:X160)</f>
        <v>0</v>
      </c>
      <c r="K160" s="282"/>
      <c r="L160" s="274">
        <f t="shared" si="31"/>
        <v>0</v>
      </c>
      <c r="M160" s="275"/>
      <c r="N160" s="276"/>
      <c r="O160" s="276"/>
      <c r="P160" s="276"/>
      <c r="Q160" s="276"/>
      <c r="R160" s="277"/>
      <c r="S160" s="276"/>
      <c r="T160" s="278"/>
      <c r="U160" s="490"/>
      <c r="V160" s="277"/>
      <c r="W160" s="277"/>
      <c r="X160" s="339"/>
    </row>
    <row r="161" spans="1:24" s="18" customFormat="1" ht="15.75" thickBot="1" x14ac:dyDescent="0.3">
      <c r="A161" s="125" t="s">
        <v>268</v>
      </c>
      <c r="B161" s="283" t="s">
        <v>682</v>
      </c>
      <c r="C161" s="911" t="s">
        <v>366</v>
      </c>
      <c r="D161" s="912"/>
      <c r="E161" s="912"/>
      <c r="F161" s="374"/>
      <c r="G161" s="554"/>
      <c r="H161" s="284">
        <v>64125</v>
      </c>
      <c r="I161" s="284">
        <v>64125</v>
      </c>
      <c r="J161" s="284">
        <f>SUM(M161:X161)</f>
        <v>64125</v>
      </c>
      <c r="K161" s="285"/>
      <c r="L161" s="274">
        <f t="shared" si="31"/>
        <v>64125</v>
      </c>
      <c r="M161" s="275"/>
      <c r="N161" s="276"/>
      <c r="O161" s="276"/>
      <c r="P161" s="276"/>
      <c r="Q161" s="276"/>
      <c r="R161" s="277"/>
      <c r="S161" s="276"/>
      <c r="T161" s="278">
        <v>64125</v>
      </c>
      <c r="U161" s="490"/>
      <c r="V161" s="277"/>
      <c r="W161" s="277"/>
      <c r="X161" s="339"/>
    </row>
    <row r="162" spans="1:24" ht="15.75" thickBot="1" x14ac:dyDescent="0.3">
      <c r="B162" s="99" t="s">
        <v>269</v>
      </c>
      <c r="C162" s="877" t="s">
        <v>270</v>
      </c>
      <c r="D162" s="878"/>
      <c r="E162" s="878"/>
      <c r="F162" s="368"/>
      <c r="G162" s="549"/>
      <c r="H162" s="549"/>
      <c r="I162" s="549"/>
      <c r="J162" s="252">
        <f>J163+J164+J175+J186+J197+J200+J212+J213+J214</f>
        <v>0</v>
      </c>
      <c r="K162" s="151">
        <f t="shared" ref="K162:X162" si="38">K163+K164+K175+K186+K197+K200+K212+K213+K214</f>
        <v>0</v>
      </c>
      <c r="L162" s="163">
        <f t="shared" si="31"/>
        <v>0</v>
      </c>
      <c r="M162" s="85">
        <f t="shared" si="38"/>
        <v>0</v>
      </c>
      <c r="N162" s="86">
        <f t="shared" si="38"/>
        <v>0</v>
      </c>
      <c r="O162" s="86">
        <f t="shared" si="38"/>
        <v>0</v>
      </c>
      <c r="P162" s="86">
        <f t="shared" si="38"/>
        <v>0</v>
      </c>
      <c r="Q162" s="86">
        <f t="shared" si="38"/>
        <v>0</v>
      </c>
      <c r="R162" s="89">
        <f t="shared" si="38"/>
        <v>0</v>
      </c>
      <c r="S162" s="86">
        <f t="shared" si="38"/>
        <v>0</v>
      </c>
      <c r="T162" s="88">
        <f t="shared" si="38"/>
        <v>0</v>
      </c>
      <c r="U162" s="482">
        <f t="shared" si="38"/>
        <v>0</v>
      </c>
      <c r="V162" s="89">
        <f t="shared" si="38"/>
        <v>0</v>
      </c>
      <c r="W162" s="89">
        <f t="shared" si="38"/>
        <v>0</v>
      </c>
      <c r="X162" s="329">
        <f t="shared" si="38"/>
        <v>0</v>
      </c>
    </row>
    <row r="163" spans="1:24" s="18" customFormat="1" ht="25.5" hidden="1" customHeight="1" x14ac:dyDescent="0.25">
      <c r="A163" s="125" t="s">
        <v>271</v>
      </c>
      <c r="B163" s="91" t="s">
        <v>683</v>
      </c>
      <c r="C163" s="848" t="s">
        <v>367</v>
      </c>
      <c r="D163" s="849"/>
      <c r="E163" s="849"/>
      <c r="F163" s="375"/>
      <c r="G163" s="555"/>
      <c r="H163" s="555"/>
      <c r="I163" s="555"/>
      <c r="J163" s="263">
        <f>SUM(M163:X163)</f>
        <v>0</v>
      </c>
      <c r="K163" s="162"/>
      <c r="L163" s="165">
        <f t="shared" si="31"/>
        <v>0</v>
      </c>
      <c r="M163" s="93"/>
      <c r="N163" s="94"/>
      <c r="O163" s="94"/>
      <c r="P163" s="94"/>
      <c r="Q163" s="94"/>
      <c r="R163" s="97"/>
      <c r="S163" s="94"/>
      <c r="T163" s="96"/>
      <c r="U163" s="485"/>
      <c r="V163" s="97"/>
      <c r="W163" s="97"/>
      <c r="X163" s="332"/>
    </row>
    <row r="164" spans="1:24" s="18" customFormat="1" ht="16.350000000000001" hidden="1" customHeight="1" x14ac:dyDescent="0.25">
      <c r="A164" s="125" t="s">
        <v>272</v>
      </c>
      <c r="B164" s="91" t="s">
        <v>684</v>
      </c>
      <c r="C164" s="907" t="s">
        <v>812</v>
      </c>
      <c r="D164" s="908"/>
      <c r="E164" s="908"/>
      <c r="F164" s="376"/>
      <c r="G164" s="556"/>
      <c r="H164" s="556"/>
      <c r="I164" s="556"/>
      <c r="J164" s="263">
        <f>J165+J166+J167+J168+J169+J170+J171+J172+J173+J174</f>
        <v>0</v>
      </c>
      <c r="K164" s="162">
        <f t="shared" ref="K164:X164" si="39">K165+K166+K167+K168+K169+K170+K171+K172+K173+K174</f>
        <v>0</v>
      </c>
      <c r="L164" s="165">
        <f t="shared" si="31"/>
        <v>0</v>
      </c>
      <c r="M164" s="93">
        <f t="shared" si="39"/>
        <v>0</v>
      </c>
      <c r="N164" s="94">
        <f t="shared" si="39"/>
        <v>0</v>
      </c>
      <c r="O164" s="94">
        <f t="shared" si="39"/>
        <v>0</v>
      </c>
      <c r="P164" s="94">
        <f t="shared" si="39"/>
        <v>0</v>
      </c>
      <c r="Q164" s="94">
        <f t="shared" si="39"/>
        <v>0</v>
      </c>
      <c r="R164" s="97">
        <f t="shared" si="39"/>
        <v>0</v>
      </c>
      <c r="S164" s="94">
        <f t="shared" si="39"/>
        <v>0</v>
      </c>
      <c r="T164" s="96">
        <f t="shared" si="39"/>
        <v>0</v>
      </c>
      <c r="U164" s="485">
        <f t="shared" si="39"/>
        <v>0</v>
      </c>
      <c r="V164" s="97">
        <f t="shared" si="39"/>
        <v>0</v>
      </c>
      <c r="W164" s="97">
        <f t="shared" si="39"/>
        <v>0</v>
      </c>
      <c r="X164" s="332">
        <f t="shared" si="39"/>
        <v>0</v>
      </c>
    </row>
    <row r="165" spans="1:24" ht="15.75" hidden="1" thickBot="1" x14ac:dyDescent="0.3">
      <c r="B165" s="55"/>
      <c r="C165" s="2"/>
      <c r="D165" s="850" t="s">
        <v>813</v>
      </c>
      <c r="E165" s="850"/>
      <c r="F165" s="364"/>
      <c r="G165" s="541"/>
      <c r="H165" s="541"/>
      <c r="I165" s="541"/>
      <c r="J165" s="249">
        <f t="shared" ref="J165:J174" si="40">SUM(M165:X165)</f>
        <v>0</v>
      </c>
      <c r="K165" s="148"/>
      <c r="L165" s="166">
        <f t="shared" si="31"/>
        <v>0</v>
      </c>
      <c r="M165" s="74"/>
      <c r="N165" s="1"/>
      <c r="O165" s="1"/>
      <c r="P165" s="1"/>
      <c r="Q165" s="1"/>
      <c r="R165" s="80"/>
      <c r="S165" s="1"/>
      <c r="T165" s="42"/>
      <c r="U165" s="487"/>
      <c r="V165" s="80"/>
      <c r="W165" s="80"/>
      <c r="X165" s="334"/>
    </row>
    <row r="166" spans="1:24" ht="15.75" hidden="1" thickBot="1" x14ac:dyDescent="0.3">
      <c r="B166" s="55"/>
      <c r="C166" s="2"/>
      <c r="D166" s="850" t="s">
        <v>814</v>
      </c>
      <c r="E166" s="850"/>
      <c r="F166" s="364"/>
      <c r="G166" s="541"/>
      <c r="H166" s="541"/>
      <c r="I166" s="541"/>
      <c r="J166" s="249">
        <f t="shared" si="40"/>
        <v>0</v>
      </c>
      <c r="K166" s="148"/>
      <c r="L166" s="166">
        <f t="shared" si="31"/>
        <v>0</v>
      </c>
      <c r="M166" s="74"/>
      <c r="N166" s="1"/>
      <c r="O166" s="1"/>
      <c r="P166" s="1"/>
      <c r="Q166" s="1"/>
      <c r="R166" s="80"/>
      <c r="S166" s="1"/>
      <c r="T166" s="42"/>
      <c r="U166" s="487"/>
      <c r="V166" s="80"/>
      <c r="W166" s="80"/>
      <c r="X166" s="334"/>
    </row>
    <row r="167" spans="1:24" ht="15.75" hidden="1" thickBot="1" x14ac:dyDescent="0.3">
      <c r="B167" s="55"/>
      <c r="C167" s="2"/>
      <c r="D167" s="850" t="s">
        <v>545</v>
      </c>
      <c r="E167" s="850"/>
      <c r="F167" s="364"/>
      <c r="G167" s="541"/>
      <c r="H167" s="541"/>
      <c r="I167" s="541"/>
      <c r="J167" s="249">
        <f t="shared" si="40"/>
        <v>0</v>
      </c>
      <c r="K167" s="148"/>
      <c r="L167" s="166">
        <f t="shared" si="31"/>
        <v>0</v>
      </c>
      <c r="M167" s="74"/>
      <c r="N167" s="1"/>
      <c r="O167" s="1"/>
      <c r="P167" s="1"/>
      <c r="Q167" s="1"/>
      <c r="R167" s="80"/>
      <c r="S167" s="1"/>
      <c r="T167" s="42"/>
      <c r="U167" s="487"/>
      <c r="V167" s="80"/>
      <c r="W167" s="80"/>
      <c r="X167" s="334"/>
    </row>
    <row r="168" spans="1:24" ht="25.5" hidden="1" customHeight="1" x14ac:dyDescent="0.25">
      <c r="B168" s="55"/>
      <c r="C168" s="2"/>
      <c r="D168" s="851" t="s">
        <v>548</v>
      </c>
      <c r="E168" s="851"/>
      <c r="F168" s="370"/>
      <c r="G168" s="557"/>
      <c r="H168" s="557"/>
      <c r="I168" s="557"/>
      <c r="J168" s="259">
        <f t="shared" si="40"/>
        <v>0</v>
      </c>
      <c r="K168" s="158"/>
      <c r="L168" s="166">
        <f t="shared" si="31"/>
        <v>0</v>
      </c>
      <c r="M168" s="74"/>
      <c r="N168" s="1"/>
      <c r="O168" s="1"/>
      <c r="P168" s="1"/>
      <c r="Q168" s="1"/>
      <c r="R168" s="80"/>
      <c r="S168" s="1"/>
      <c r="T168" s="42"/>
      <c r="U168" s="487"/>
      <c r="V168" s="80"/>
      <c r="W168" s="80"/>
      <c r="X168" s="334"/>
    </row>
    <row r="169" spans="1:24" ht="15.75" hidden="1" thickBot="1" x14ac:dyDescent="0.3">
      <c r="B169" s="55"/>
      <c r="C169" s="2"/>
      <c r="D169" s="850" t="s">
        <v>550</v>
      </c>
      <c r="E169" s="850"/>
      <c r="F169" s="364"/>
      <c r="G169" s="541"/>
      <c r="H169" s="541"/>
      <c r="I169" s="541"/>
      <c r="J169" s="249">
        <f t="shared" si="40"/>
        <v>0</v>
      </c>
      <c r="K169" s="148"/>
      <c r="L169" s="166">
        <f t="shared" si="31"/>
        <v>0</v>
      </c>
      <c r="M169" s="74"/>
      <c r="N169" s="1"/>
      <c r="O169" s="1"/>
      <c r="P169" s="1"/>
      <c r="Q169" s="1"/>
      <c r="R169" s="80"/>
      <c r="S169" s="1"/>
      <c r="T169" s="42"/>
      <c r="U169" s="487"/>
      <c r="V169" s="80"/>
      <c r="W169" s="80"/>
      <c r="X169" s="334"/>
    </row>
    <row r="170" spans="1:24" ht="15.75" hidden="1" thickBot="1" x14ac:dyDescent="0.3">
      <c r="B170" s="55"/>
      <c r="C170" s="2"/>
      <c r="D170" s="850" t="s">
        <v>551</v>
      </c>
      <c r="E170" s="850"/>
      <c r="F170" s="364"/>
      <c r="G170" s="541"/>
      <c r="H170" s="541"/>
      <c r="I170" s="541"/>
      <c r="J170" s="249">
        <f t="shared" si="40"/>
        <v>0</v>
      </c>
      <c r="K170" s="148"/>
      <c r="L170" s="166">
        <f t="shared" si="31"/>
        <v>0</v>
      </c>
      <c r="M170" s="74"/>
      <c r="N170" s="1"/>
      <c r="O170" s="1"/>
      <c r="P170" s="1"/>
      <c r="Q170" s="1"/>
      <c r="R170" s="80"/>
      <c r="S170" s="1"/>
      <c r="T170" s="42"/>
      <c r="U170" s="487"/>
      <c r="V170" s="80"/>
      <c r="W170" s="80"/>
      <c r="X170" s="334"/>
    </row>
    <row r="171" spans="1:24" ht="25.5" hidden="1" customHeight="1" x14ac:dyDescent="0.25">
      <c r="B171" s="55"/>
      <c r="C171" s="2"/>
      <c r="D171" s="851" t="s">
        <v>555</v>
      </c>
      <c r="E171" s="851"/>
      <c r="F171" s="370"/>
      <c r="G171" s="557"/>
      <c r="H171" s="557"/>
      <c r="I171" s="557"/>
      <c r="J171" s="259">
        <f t="shared" si="40"/>
        <v>0</v>
      </c>
      <c r="K171" s="158"/>
      <c r="L171" s="166">
        <f t="shared" si="31"/>
        <v>0</v>
      </c>
      <c r="M171" s="74"/>
      <c r="N171" s="1"/>
      <c r="O171" s="1"/>
      <c r="P171" s="1"/>
      <c r="Q171" s="1"/>
      <c r="R171" s="80"/>
      <c r="S171" s="1"/>
      <c r="T171" s="42"/>
      <c r="U171" s="487"/>
      <c r="V171" s="80"/>
      <c r="W171" s="80"/>
      <c r="X171" s="334"/>
    </row>
    <row r="172" spans="1:24" ht="25.5" hidden="1" customHeight="1" x14ac:dyDescent="0.25">
      <c r="B172" s="55"/>
      <c r="C172" s="2"/>
      <c r="D172" s="851" t="s">
        <v>558</v>
      </c>
      <c r="E172" s="851"/>
      <c r="F172" s="370"/>
      <c r="G172" s="557"/>
      <c r="H172" s="557"/>
      <c r="I172" s="557"/>
      <c r="J172" s="259">
        <f t="shared" si="40"/>
        <v>0</v>
      </c>
      <c r="K172" s="158"/>
      <c r="L172" s="166">
        <f t="shared" si="31"/>
        <v>0</v>
      </c>
      <c r="M172" s="74"/>
      <c r="N172" s="1"/>
      <c r="O172" s="1"/>
      <c r="P172" s="1"/>
      <c r="Q172" s="1"/>
      <c r="R172" s="80"/>
      <c r="S172" s="1"/>
      <c r="T172" s="42"/>
      <c r="U172" s="487"/>
      <c r="V172" s="80"/>
      <c r="W172" s="80"/>
      <c r="X172" s="334"/>
    </row>
    <row r="173" spans="1:24" ht="25.5" hidden="1" customHeight="1" x14ac:dyDescent="0.25">
      <c r="B173" s="55"/>
      <c r="C173" s="2"/>
      <c r="D173" s="851" t="s">
        <v>560</v>
      </c>
      <c r="E173" s="851"/>
      <c r="F173" s="370"/>
      <c r="G173" s="557"/>
      <c r="H173" s="557"/>
      <c r="I173" s="557"/>
      <c r="J173" s="259">
        <f t="shared" si="40"/>
        <v>0</v>
      </c>
      <c r="K173" s="158"/>
      <c r="L173" s="166">
        <f t="shared" si="31"/>
        <v>0</v>
      </c>
      <c r="M173" s="74"/>
      <c r="N173" s="1"/>
      <c r="O173" s="1"/>
      <c r="P173" s="1"/>
      <c r="Q173" s="1"/>
      <c r="R173" s="80"/>
      <c r="S173" s="1"/>
      <c r="T173" s="42"/>
      <c r="U173" s="487"/>
      <c r="V173" s="80"/>
      <c r="W173" s="80"/>
      <c r="X173" s="334"/>
    </row>
    <row r="174" spans="1:24" ht="25.5" hidden="1" customHeight="1" x14ac:dyDescent="0.25">
      <c r="B174" s="55"/>
      <c r="C174" s="2"/>
      <c r="D174" s="851" t="s">
        <v>563</v>
      </c>
      <c r="E174" s="851"/>
      <c r="F174" s="370"/>
      <c r="G174" s="557"/>
      <c r="H174" s="557"/>
      <c r="I174" s="557"/>
      <c r="J174" s="259">
        <f t="shared" si="40"/>
        <v>0</v>
      </c>
      <c r="K174" s="158"/>
      <c r="L174" s="166">
        <f t="shared" si="31"/>
        <v>0</v>
      </c>
      <c r="M174" s="74"/>
      <c r="N174" s="1"/>
      <c r="O174" s="1"/>
      <c r="P174" s="1"/>
      <c r="Q174" s="1"/>
      <c r="R174" s="80"/>
      <c r="S174" s="1"/>
      <c r="T174" s="42"/>
      <c r="U174" s="487"/>
      <c r="V174" s="80"/>
      <c r="W174" s="80"/>
      <c r="X174" s="334"/>
    </row>
    <row r="175" spans="1:24" s="18" customFormat="1" ht="25.5" hidden="1" customHeight="1" x14ac:dyDescent="0.25">
      <c r="A175" s="128" t="s">
        <v>273</v>
      </c>
      <c r="B175" s="91" t="s">
        <v>685</v>
      </c>
      <c r="C175" s="907" t="s">
        <v>606</v>
      </c>
      <c r="D175" s="908"/>
      <c r="E175" s="908"/>
      <c r="F175" s="376"/>
      <c r="G175" s="556"/>
      <c r="H175" s="556"/>
      <c r="I175" s="556"/>
      <c r="J175" s="263">
        <f>J176+J177+J178+J179+J180+J181+J182+J183+J184+J185</f>
        <v>0</v>
      </c>
      <c r="K175" s="162">
        <f t="shared" ref="K175:X175" si="41">K176+K177+K178+K179+K180+K181+K182+K183+K184+K185</f>
        <v>0</v>
      </c>
      <c r="L175" s="165">
        <f t="shared" si="31"/>
        <v>0</v>
      </c>
      <c r="M175" s="93">
        <f t="shared" si="41"/>
        <v>0</v>
      </c>
      <c r="N175" s="94">
        <f t="shared" si="41"/>
        <v>0</v>
      </c>
      <c r="O175" s="94">
        <f t="shared" si="41"/>
        <v>0</v>
      </c>
      <c r="P175" s="94">
        <f t="shared" si="41"/>
        <v>0</v>
      </c>
      <c r="Q175" s="94">
        <f t="shared" si="41"/>
        <v>0</v>
      </c>
      <c r="R175" s="97">
        <f t="shared" si="41"/>
        <v>0</v>
      </c>
      <c r="S175" s="94">
        <f t="shared" si="41"/>
        <v>0</v>
      </c>
      <c r="T175" s="96">
        <f t="shared" si="41"/>
        <v>0</v>
      </c>
      <c r="U175" s="485">
        <f t="shared" si="41"/>
        <v>0</v>
      </c>
      <c r="V175" s="97">
        <f t="shared" si="41"/>
        <v>0</v>
      </c>
      <c r="W175" s="97">
        <f t="shared" si="41"/>
        <v>0</v>
      </c>
      <c r="X175" s="332">
        <f t="shared" si="41"/>
        <v>0</v>
      </c>
    </row>
    <row r="176" spans="1:24" ht="15.75" hidden="1" thickBot="1" x14ac:dyDescent="0.3">
      <c r="B176" s="55"/>
      <c r="C176" s="2"/>
      <c r="D176" s="850" t="s">
        <v>815</v>
      </c>
      <c r="E176" s="850"/>
      <c r="F176" s="364"/>
      <c r="G176" s="541"/>
      <c r="H176" s="541"/>
      <c r="I176" s="541"/>
      <c r="J176" s="249">
        <f t="shared" ref="J176:J185" si="42">SUM(M176:X176)</f>
        <v>0</v>
      </c>
      <c r="K176" s="148"/>
      <c r="L176" s="166">
        <f t="shared" si="31"/>
        <v>0</v>
      </c>
      <c r="M176" s="74"/>
      <c r="N176" s="1"/>
      <c r="O176" s="1"/>
      <c r="P176" s="1"/>
      <c r="Q176" s="1"/>
      <c r="R176" s="80"/>
      <c r="S176" s="1"/>
      <c r="T176" s="42"/>
      <c r="U176" s="487"/>
      <c r="V176" s="80"/>
      <c r="W176" s="80"/>
      <c r="X176" s="334"/>
    </row>
    <row r="177" spans="1:24" ht="15.75" hidden="1" thickBot="1" x14ac:dyDescent="0.3">
      <c r="B177" s="55"/>
      <c r="C177" s="2"/>
      <c r="D177" s="850" t="s">
        <v>816</v>
      </c>
      <c r="E177" s="850"/>
      <c r="F177" s="364"/>
      <c r="G177" s="541"/>
      <c r="H177" s="541"/>
      <c r="I177" s="541"/>
      <c r="J177" s="249">
        <f t="shared" si="42"/>
        <v>0</v>
      </c>
      <c r="K177" s="148"/>
      <c r="L177" s="166">
        <f t="shared" si="31"/>
        <v>0</v>
      </c>
      <c r="M177" s="74"/>
      <c r="N177" s="1"/>
      <c r="O177" s="1"/>
      <c r="P177" s="1"/>
      <c r="Q177" s="1"/>
      <c r="R177" s="80"/>
      <c r="S177" s="1"/>
      <c r="T177" s="42"/>
      <c r="U177" s="487"/>
      <c r="V177" s="80"/>
      <c r="W177" s="80"/>
      <c r="X177" s="334"/>
    </row>
    <row r="178" spans="1:24" ht="15.75" hidden="1" thickBot="1" x14ac:dyDescent="0.3">
      <c r="B178" s="55"/>
      <c r="C178" s="2"/>
      <c r="D178" s="850" t="s">
        <v>546</v>
      </c>
      <c r="E178" s="850"/>
      <c r="F178" s="364"/>
      <c r="G178" s="541"/>
      <c r="H178" s="541"/>
      <c r="I178" s="541"/>
      <c r="J178" s="249">
        <f t="shared" si="42"/>
        <v>0</v>
      </c>
      <c r="K178" s="148"/>
      <c r="L178" s="166">
        <f t="shared" si="31"/>
        <v>0</v>
      </c>
      <c r="M178" s="74"/>
      <c r="N178" s="1"/>
      <c r="O178" s="1"/>
      <c r="P178" s="1"/>
      <c r="Q178" s="1"/>
      <c r="R178" s="80"/>
      <c r="S178" s="1"/>
      <c r="T178" s="42"/>
      <c r="U178" s="487"/>
      <c r="V178" s="80"/>
      <c r="W178" s="80"/>
      <c r="X178" s="334"/>
    </row>
    <row r="179" spans="1:24" ht="25.5" hidden="1" customHeight="1" x14ac:dyDescent="0.25">
      <c r="B179" s="55"/>
      <c r="C179" s="2"/>
      <c r="D179" s="851" t="s">
        <v>549</v>
      </c>
      <c r="E179" s="851"/>
      <c r="F179" s="370"/>
      <c r="G179" s="557"/>
      <c r="H179" s="557"/>
      <c r="I179" s="557"/>
      <c r="J179" s="259">
        <f t="shared" si="42"/>
        <v>0</v>
      </c>
      <c r="K179" s="158"/>
      <c r="L179" s="166">
        <f t="shared" si="31"/>
        <v>0</v>
      </c>
      <c r="M179" s="74"/>
      <c r="N179" s="1"/>
      <c r="O179" s="1"/>
      <c r="P179" s="1"/>
      <c r="Q179" s="1"/>
      <c r="R179" s="80"/>
      <c r="S179" s="1"/>
      <c r="T179" s="42"/>
      <c r="U179" s="487"/>
      <c r="V179" s="80"/>
      <c r="W179" s="80"/>
      <c r="X179" s="334"/>
    </row>
    <row r="180" spans="1:24" ht="15.75" hidden="1" thickBot="1" x14ac:dyDescent="0.3">
      <c r="B180" s="55"/>
      <c r="C180" s="2"/>
      <c r="D180" s="850" t="s">
        <v>552</v>
      </c>
      <c r="E180" s="850"/>
      <c r="F180" s="364"/>
      <c r="G180" s="541"/>
      <c r="H180" s="541"/>
      <c r="I180" s="541"/>
      <c r="J180" s="249">
        <f t="shared" si="42"/>
        <v>0</v>
      </c>
      <c r="K180" s="148"/>
      <c r="L180" s="166">
        <f t="shared" si="31"/>
        <v>0</v>
      </c>
      <c r="M180" s="74"/>
      <c r="N180" s="1"/>
      <c r="O180" s="1"/>
      <c r="P180" s="1"/>
      <c r="Q180" s="1"/>
      <c r="R180" s="80"/>
      <c r="S180" s="1"/>
      <c r="T180" s="42"/>
      <c r="U180" s="487"/>
      <c r="V180" s="80"/>
      <c r="W180" s="80"/>
      <c r="X180" s="334"/>
    </row>
    <row r="181" spans="1:24" ht="15.75" hidden="1" thickBot="1" x14ac:dyDescent="0.3">
      <c r="B181" s="55"/>
      <c r="C181" s="2"/>
      <c r="D181" s="850" t="s">
        <v>817</v>
      </c>
      <c r="E181" s="850"/>
      <c r="F181" s="364"/>
      <c r="G181" s="541"/>
      <c r="H181" s="541"/>
      <c r="I181" s="541"/>
      <c r="J181" s="249">
        <f t="shared" si="42"/>
        <v>0</v>
      </c>
      <c r="K181" s="148"/>
      <c r="L181" s="166">
        <f t="shared" si="31"/>
        <v>0</v>
      </c>
      <c r="M181" s="74"/>
      <c r="N181" s="1"/>
      <c r="O181" s="1"/>
      <c r="P181" s="1"/>
      <c r="Q181" s="1"/>
      <c r="R181" s="80"/>
      <c r="S181" s="1"/>
      <c r="T181" s="42"/>
      <c r="U181" s="487"/>
      <c r="V181" s="80"/>
      <c r="W181" s="80"/>
      <c r="X181" s="334"/>
    </row>
    <row r="182" spans="1:24" ht="25.5" hidden="1" customHeight="1" x14ac:dyDescent="0.25">
      <c r="B182" s="55"/>
      <c r="C182" s="2"/>
      <c r="D182" s="851" t="s">
        <v>556</v>
      </c>
      <c r="E182" s="851"/>
      <c r="F182" s="370"/>
      <c r="G182" s="557"/>
      <c r="H182" s="557"/>
      <c r="I182" s="557"/>
      <c r="J182" s="259">
        <f t="shared" si="42"/>
        <v>0</v>
      </c>
      <c r="K182" s="158"/>
      <c r="L182" s="166">
        <f t="shared" si="31"/>
        <v>0</v>
      </c>
      <c r="M182" s="74"/>
      <c r="N182" s="1"/>
      <c r="O182" s="1"/>
      <c r="P182" s="1"/>
      <c r="Q182" s="1"/>
      <c r="R182" s="80"/>
      <c r="S182" s="1"/>
      <c r="T182" s="42"/>
      <c r="U182" s="487"/>
      <c r="V182" s="80"/>
      <c r="W182" s="80"/>
      <c r="X182" s="334"/>
    </row>
    <row r="183" spans="1:24" ht="25.5" hidden="1" customHeight="1" x14ac:dyDescent="0.25">
      <c r="B183" s="55"/>
      <c r="C183" s="2"/>
      <c r="D183" s="851" t="s">
        <v>559</v>
      </c>
      <c r="E183" s="851"/>
      <c r="F183" s="370"/>
      <c r="G183" s="557"/>
      <c r="H183" s="557"/>
      <c r="I183" s="557"/>
      <c r="J183" s="259">
        <f t="shared" si="42"/>
        <v>0</v>
      </c>
      <c r="K183" s="158"/>
      <c r="L183" s="166">
        <f t="shared" si="31"/>
        <v>0</v>
      </c>
      <c r="M183" s="74"/>
      <c r="N183" s="1"/>
      <c r="O183" s="1"/>
      <c r="P183" s="1"/>
      <c r="Q183" s="1"/>
      <c r="R183" s="80"/>
      <c r="S183" s="1"/>
      <c r="T183" s="42"/>
      <c r="U183" s="487"/>
      <c r="V183" s="80"/>
      <c r="W183" s="80"/>
      <c r="X183" s="334"/>
    </row>
    <row r="184" spans="1:24" ht="25.5" hidden="1" customHeight="1" x14ac:dyDescent="0.25">
      <c r="B184" s="55"/>
      <c r="C184" s="2"/>
      <c r="D184" s="851" t="s">
        <v>561</v>
      </c>
      <c r="E184" s="851"/>
      <c r="F184" s="370"/>
      <c r="G184" s="557"/>
      <c r="H184" s="557"/>
      <c r="I184" s="557"/>
      <c r="J184" s="259">
        <f t="shared" si="42"/>
        <v>0</v>
      </c>
      <c r="K184" s="158"/>
      <c r="L184" s="166">
        <f t="shared" si="31"/>
        <v>0</v>
      </c>
      <c r="M184" s="74"/>
      <c r="N184" s="1"/>
      <c r="O184" s="1"/>
      <c r="P184" s="1"/>
      <c r="Q184" s="1"/>
      <c r="R184" s="80"/>
      <c r="S184" s="1"/>
      <c r="T184" s="42"/>
      <c r="U184" s="487"/>
      <c r="V184" s="80"/>
      <c r="W184" s="80"/>
      <c r="X184" s="334"/>
    </row>
    <row r="185" spans="1:24" ht="25.5" hidden="1" customHeight="1" x14ac:dyDescent="0.25">
      <c r="B185" s="55"/>
      <c r="C185" s="2"/>
      <c r="D185" s="851" t="s">
        <v>564</v>
      </c>
      <c r="E185" s="851"/>
      <c r="F185" s="370"/>
      <c r="G185" s="557"/>
      <c r="H185" s="557"/>
      <c r="I185" s="557"/>
      <c r="J185" s="259">
        <f t="shared" si="42"/>
        <v>0</v>
      </c>
      <c r="K185" s="158"/>
      <c r="L185" s="166">
        <f t="shared" si="31"/>
        <v>0</v>
      </c>
      <c r="M185" s="74"/>
      <c r="N185" s="1"/>
      <c r="O185" s="1"/>
      <c r="P185" s="1"/>
      <c r="Q185" s="1"/>
      <c r="R185" s="80"/>
      <c r="S185" s="1"/>
      <c r="T185" s="42"/>
      <c r="U185" s="487"/>
      <c r="V185" s="80"/>
      <c r="W185" s="80"/>
      <c r="X185" s="334"/>
    </row>
    <row r="186" spans="1:24" s="18" customFormat="1" ht="15.75" hidden="1" thickBot="1" x14ac:dyDescent="0.3">
      <c r="A186" s="125" t="s">
        <v>274</v>
      </c>
      <c r="B186" s="91" t="s">
        <v>686</v>
      </c>
      <c r="C186" s="873" t="s">
        <v>275</v>
      </c>
      <c r="D186" s="874"/>
      <c r="E186" s="874"/>
      <c r="F186" s="366"/>
      <c r="G186" s="543"/>
      <c r="H186" s="543"/>
      <c r="I186" s="543"/>
      <c r="J186" s="250">
        <f>J187+J188+J189+J190+J191+J192+J193+J194+J195+J196</f>
        <v>0</v>
      </c>
      <c r="K186" s="149">
        <f t="shared" ref="K186:X186" si="43">K187+K188+K189+K190+K191+K192+K193+K194+K195+K196</f>
        <v>0</v>
      </c>
      <c r="L186" s="165">
        <f t="shared" si="31"/>
        <v>0</v>
      </c>
      <c r="M186" s="93">
        <f t="shared" si="43"/>
        <v>0</v>
      </c>
      <c r="N186" s="94">
        <f t="shared" si="43"/>
        <v>0</v>
      </c>
      <c r="O186" s="94">
        <f t="shared" si="43"/>
        <v>0</v>
      </c>
      <c r="P186" s="94">
        <f t="shared" si="43"/>
        <v>0</v>
      </c>
      <c r="Q186" s="94">
        <f t="shared" si="43"/>
        <v>0</v>
      </c>
      <c r="R186" s="97">
        <f t="shared" si="43"/>
        <v>0</v>
      </c>
      <c r="S186" s="94">
        <f t="shared" si="43"/>
        <v>0</v>
      </c>
      <c r="T186" s="96">
        <f t="shared" si="43"/>
        <v>0</v>
      </c>
      <c r="U186" s="485">
        <f t="shared" si="43"/>
        <v>0</v>
      </c>
      <c r="V186" s="97">
        <f t="shared" si="43"/>
        <v>0</v>
      </c>
      <c r="W186" s="97">
        <f t="shared" si="43"/>
        <v>0</v>
      </c>
      <c r="X186" s="332">
        <f t="shared" si="43"/>
        <v>0</v>
      </c>
    </row>
    <row r="187" spans="1:24" ht="15.75" hidden="1" thickBot="1" x14ac:dyDescent="0.3">
      <c r="B187" s="55"/>
      <c r="C187" s="2"/>
      <c r="D187" s="850" t="s">
        <v>371</v>
      </c>
      <c r="E187" s="850"/>
      <c r="F187" s="364"/>
      <c r="G187" s="541"/>
      <c r="H187" s="541"/>
      <c r="I187" s="541"/>
      <c r="J187" s="249">
        <f t="shared" ref="J187:J196" si="44">SUM(M187:X187)</f>
        <v>0</v>
      </c>
      <c r="K187" s="148"/>
      <c r="L187" s="166">
        <f t="shared" si="31"/>
        <v>0</v>
      </c>
      <c r="M187" s="74"/>
      <c r="N187" s="1"/>
      <c r="O187" s="1"/>
      <c r="P187" s="1"/>
      <c r="Q187" s="1"/>
      <c r="R187" s="80"/>
      <c r="S187" s="1"/>
      <c r="T187" s="42"/>
      <c r="U187" s="487"/>
      <c r="V187" s="80"/>
      <c r="W187" s="80"/>
      <c r="X187" s="334"/>
    </row>
    <row r="188" spans="1:24" ht="15.75" hidden="1" thickBot="1" x14ac:dyDescent="0.3">
      <c r="B188" s="55"/>
      <c r="C188" s="2"/>
      <c r="D188" s="850" t="s">
        <v>544</v>
      </c>
      <c r="E188" s="850"/>
      <c r="F188" s="364"/>
      <c r="G188" s="541"/>
      <c r="H188" s="541"/>
      <c r="I188" s="541"/>
      <c r="J188" s="249">
        <f t="shared" si="44"/>
        <v>0</v>
      </c>
      <c r="K188" s="148"/>
      <c r="L188" s="166">
        <f t="shared" si="31"/>
        <v>0</v>
      </c>
      <c r="M188" s="74"/>
      <c r="N188" s="1"/>
      <c r="O188" s="1"/>
      <c r="P188" s="1"/>
      <c r="Q188" s="1"/>
      <c r="R188" s="80"/>
      <c r="S188" s="1"/>
      <c r="T188" s="42"/>
      <c r="U188" s="487"/>
      <c r="V188" s="80"/>
      <c r="W188" s="80"/>
      <c r="X188" s="334"/>
    </row>
    <row r="189" spans="1:24" ht="15.75" hidden="1" thickBot="1" x14ac:dyDescent="0.3">
      <c r="B189" s="55"/>
      <c r="C189" s="2"/>
      <c r="D189" s="850" t="s">
        <v>547</v>
      </c>
      <c r="E189" s="850"/>
      <c r="F189" s="364"/>
      <c r="G189" s="541"/>
      <c r="H189" s="541"/>
      <c r="I189" s="541"/>
      <c r="J189" s="249">
        <f t="shared" si="44"/>
        <v>0</v>
      </c>
      <c r="K189" s="148"/>
      <c r="L189" s="166">
        <f t="shared" si="31"/>
        <v>0</v>
      </c>
      <c r="M189" s="74"/>
      <c r="N189" s="1"/>
      <c r="O189" s="1"/>
      <c r="P189" s="1"/>
      <c r="Q189" s="1"/>
      <c r="R189" s="80"/>
      <c r="S189" s="1"/>
      <c r="T189" s="42"/>
      <c r="U189" s="487"/>
      <c r="V189" s="80"/>
      <c r="W189" s="80"/>
      <c r="X189" s="334"/>
    </row>
    <row r="190" spans="1:24" ht="15.75" hidden="1" thickBot="1" x14ac:dyDescent="0.3">
      <c r="B190" s="55"/>
      <c r="C190" s="2"/>
      <c r="D190" s="851" t="s">
        <v>818</v>
      </c>
      <c r="E190" s="851"/>
      <c r="F190" s="370"/>
      <c r="G190" s="557"/>
      <c r="H190" s="557"/>
      <c r="I190" s="557"/>
      <c r="J190" s="259">
        <f t="shared" si="44"/>
        <v>0</v>
      </c>
      <c r="K190" s="158"/>
      <c r="L190" s="166">
        <f t="shared" si="31"/>
        <v>0</v>
      </c>
      <c r="M190" s="74"/>
      <c r="N190" s="1"/>
      <c r="O190" s="1"/>
      <c r="P190" s="1"/>
      <c r="Q190" s="1"/>
      <c r="R190" s="80"/>
      <c r="S190" s="1"/>
      <c r="T190" s="42"/>
      <c r="U190" s="487"/>
      <c r="V190" s="80"/>
      <c r="W190" s="80"/>
      <c r="X190" s="334"/>
    </row>
    <row r="191" spans="1:24" ht="15.75" hidden="1" thickBot="1" x14ac:dyDescent="0.3">
      <c r="B191" s="55"/>
      <c r="C191" s="2"/>
      <c r="D191" s="850" t="s">
        <v>554</v>
      </c>
      <c r="E191" s="850"/>
      <c r="F191" s="364"/>
      <c r="G191" s="541"/>
      <c r="H191" s="541"/>
      <c r="I191" s="541"/>
      <c r="J191" s="249">
        <f t="shared" si="44"/>
        <v>0</v>
      </c>
      <c r="K191" s="148"/>
      <c r="L191" s="166">
        <f t="shared" si="31"/>
        <v>0</v>
      </c>
      <c r="M191" s="74"/>
      <c r="N191" s="1"/>
      <c r="O191" s="1"/>
      <c r="P191" s="1"/>
      <c r="Q191" s="1"/>
      <c r="R191" s="80"/>
      <c r="S191" s="1"/>
      <c r="T191" s="42"/>
      <c r="U191" s="487"/>
      <c r="V191" s="80"/>
      <c r="W191" s="80"/>
      <c r="X191" s="334"/>
    </row>
    <row r="192" spans="1:24" ht="15.75" hidden="1" thickBot="1" x14ac:dyDescent="0.3">
      <c r="B192" s="55"/>
      <c r="C192" s="2"/>
      <c r="D192" s="850" t="s">
        <v>553</v>
      </c>
      <c r="E192" s="850"/>
      <c r="F192" s="364"/>
      <c r="G192" s="541"/>
      <c r="H192" s="541"/>
      <c r="I192" s="541"/>
      <c r="J192" s="249">
        <f t="shared" si="44"/>
        <v>0</v>
      </c>
      <c r="K192" s="148"/>
      <c r="L192" s="166">
        <f t="shared" si="31"/>
        <v>0</v>
      </c>
      <c r="M192" s="74"/>
      <c r="N192" s="1"/>
      <c r="O192" s="1"/>
      <c r="P192" s="1"/>
      <c r="Q192" s="1"/>
      <c r="R192" s="80"/>
      <c r="S192" s="1"/>
      <c r="T192" s="42"/>
      <c r="U192" s="487"/>
      <c r="V192" s="80"/>
      <c r="W192" s="80"/>
      <c r="X192" s="334"/>
    </row>
    <row r="193" spans="1:24" ht="25.5" hidden="1" customHeight="1" x14ac:dyDescent="0.25">
      <c r="B193" s="55"/>
      <c r="C193" s="2"/>
      <c r="D193" s="851" t="s">
        <v>557</v>
      </c>
      <c r="E193" s="851"/>
      <c r="F193" s="370"/>
      <c r="G193" s="557"/>
      <c r="H193" s="557"/>
      <c r="I193" s="557"/>
      <c r="J193" s="259">
        <f t="shared" si="44"/>
        <v>0</v>
      </c>
      <c r="K193" s="158"/>
      <c r="L193" s="166">
        <f t="shared" si="31"/>
        <v>0</v>
      </c>
      <c r="M193" s="74"/>
      <c r="N193" s="1"/>
      <c r="O193" s="1"/>
      <c r="P193" s="1"/>
      <c r="Q193" s="1"/>
      <c r="R193" s="80"/>
      <c r="S193" s="1"/>
      <c r="T193" s="42"/>
      <c r="U193" s="487"/>
      <c r="V193" s="80"/>
      <c r="W193" s="80"/>
      <c r="X193" s="334"/>
    </row>
    <row r="194" spans="1:24" ht="15.75" hidden="1" thickBot="1" x14ac:dyDescent="0.3">
      <c r="B194" s="55"/>
      <c r="C194" s="2"/>
      <c r="D194" s="850" t="s">
        <v>819</v>
      </c>
      <c r="E194" s="850"/>
      <c r="F194" s="364"/>
      <c r="G194" s="541"/>
      <c r="H194" s="541"/>
      <c r="I194" s="541"/>
      <c r="J194" s="249">
        <f t="shared" si="44"/>
        <v>0</v>
      </c>
      <c r="K194" s="148"/>
      <c r="L194" s="166">
        <f t="shared" si="31"/>
        <v>0</v>
      </c>
      <c r="M194" s="74"/>
      <c r="N194" s="1"/>
      <c r="O194" s="1"/>
      <c r="P194" s="1"/>
      <c r="Q194" s="1"/>
      <c r="R194" s="80"/>
      <c r="S194" s="1"/>
      <c r="T194" s="42"/>
      <c r="U194" s="487"/>
      <c r="V194" s="80"/>
      <c r="W194" s="80"/>
      <c r="X194" s="334"/>
    </row>
    <row r="195" spans="1:24" ht="25.5" hidden="1" customHeight="1" x14ac:dyDescent="0.25">
      <c r="B195" s="55"/>
      <c r="C195" s="2"/>
      <c r="D195" s="851" t="s">
        <v>562</v>
      </c>
      <c r="E195" s="851"/>
      <c r="F195" s="370"/>
      <c r="G195" s="557"/>
      <c r="H195" s="557"/>
      <c r="I195" s="557"/>
      <c r="J195" s="259">
        <f t="shared" si="44"/>
        <v>0</v>
      </c>
      <c r="K195" s="158"/>
      <c r="L195" s="166">
        <f t="shared" si="31"/>
        <v>0</v>
      </c>
      <c r="M195" s="74"/>
      <c r="N195" s="1"/>
      <c r="O195" s="1"/>
      <c r="P195" s="1"/>
      <c r="Q195" s="1"/>
      <c r="R195" s="80"/>
      <c r="S195" s="1"/>
      <c r="T195" s="42"/>
      <c r="U195" s="487"/>
      <c r="V195" s="80"/>
      <c r="W195" s="80"/>
      <c r="X195" s="334"/>
    </row>
    <row r="196" spans="1:24" ht="25.5" hidden="1" customHeight="1" x14ac:dyDescent="0.25">
      <c r="B196" s="55"/>
      <c r="C196" s="2"/>
      <c r="D196" s="851" t="s">
        <v>565</v>
      </c>
      <c r="E196" s="851"/>
      <c r="F196" s="370"/>
      <c r="G196" s="557"/>
      <c r="H196" s="557"/>
      <c r="I196" s="557"/>
      <c r="J196" s="259">
        <f t="shared" si="44"/>
        <v>0</v>
      </c>
      <c r="K196" s="158"/>
      <c r="L196" s="166">
        <f t="shared" si="31"/>
        <v>0</v>
      </c>
      <c r="M196" s="74"/>
      <c r="N196" s="1"/>
      <c r="O196" s="1"/>
      <c r="P196" s="1"/>
      <c r="Q196" s="1"/>
      <c r="R196" s="80"/>
      <c r="S196" s="1"/>
      <c r="T196" s="42"/>
      <c r="U196" s="487"/>
      <c r="V196" s="80"/>
      <c r="W196" s="80"/>
      <c r="X196" s="334"/>
    </row>
    <row r="197" spans="1:24" s="18" customFormat="1" ht="25.5" hidden="1" customHeight="1" x14ac:dyDescent="0.25">
      <c r="A197" s="125" t="s">
        <v>276</v>
      </c>
      <c r="B197" s="91" t="s">
        <v>687</v>
      </c>
      <c r="C197" s="907" t="s">
        <v>607</v>
      </c>
      <c r="D197" s="908"/>
      <c r="E197" s="908"/>
      <c r="F197" s="376"/>
      <c r="G197" s="556"/>
      <c r="H197" s="556"/>
      <c r="I197" s="556"/>
      <c r="J197" s="263">
        <f>J198+J199</f>
        <v>0</v>
      </c>
      <c r="K197" s="162">
        <f t="shared" ref="K197:X197" si="45">K198+K199</f>
        <v>0</v>
      </c>
      <c r="L197" s="165">
        <f t="shared" si="31"/>
        <v>0</v>
      </c>
      <c r="M197" s="93">
        <f t="shared" si="45"/>
        <v>0</v>
      </c>
      <c r="N197" s="94">
        <f t="shared" si="45"/>
        <v>0</v>
      </c>
      <c r="O197" s="94">
        <f t="shared" si="45"/>
        <v>0</v>
      </c>
      <c r="P197" s="94">
        <f t="shared" si="45"/>
        <v>0</v>
      </c>
      <c r="Q197" s="94">
        <f t="shared" si="45"/>
        <v>0</v>
      </c>
      <c r="R197" s="97">
        <f t="shared" si="45"/>
        <v>0</v>
      </c>
      <c r="S197" s="94">
        <f t="shared" si="45"/>
        <v>0</v>
      </c>
      <c r="T197" s="96">
        <f t="shared" si="45"/>
        <v>0</v>
      </c>
      <c r="U197" s="485">
        <f t="shared" si="45"/>
        <v>0</v>
      </c>
      <c r="V197" s="97">
        <f t="shared" si="45"/>
        <v>0</v>
      </c>
      <c r="W197" s="97">
        <f t="shared" si="45"/>
        <v>0</v>
      </c>
      <c r="X197" s="332">
        <f t="shared" si="45"/>
        <v>0</v>
      </c>
    </row>
    <row r="198" spans="1:24" ht="25.5" hidden="1" customHeight="1" x14ac:dyDescent="0.25">
      <c r="B198" s="55"/>
      <c r="C198" s="2"/>
      <c r="D198" s="851" t="s">
        <v>568</v>
      </c>
      <c r="E198" s="851"/>
      <c r="F198" s="370"/>
      <c r="G198" s="557"/>
      <c r="H198" s="557"/>
      <c r="I198" s="557"/>
      <c r="J198" s="259">
        <f>SUM(M198:X198)</f>
        <v>0</v>
      </c>
      <c r="K198" s="158"/>
      <c r="L198" s="166">
        <f t="shared" ref="L198:L255" si="46">SUM(J198:K198)</f>
        <v>0</v>
      </c>
      <c r="M198" s="74"/>
      <c r="N198" s="1"/>
      <c r="O198" s="1"/>
      <c r="P198" s="1"/>
      <c r="Q198" s="1"/>
      <c r="R198" s="80"/>
      <c r="S198" s="1"/>
      <c r="T198" s="42"/>
      <c r="U198" s="487"/>
      <c r="V198" s="80"/>
      <c r="W198" s="80"/>
      <c r="X198" s="334"/>
    </row>
    <row r="199" spans="1:24" ht="25.5" hidden="1" customHeight="1" x14ac:dyDescent="0.25">
      <c r="B199" s="55"/>
      <c r="C199" s="2"/>
      <c r="D199" s="851" t="s">
        <v>569</v>
      </c>
      <c r="E199" s="851"/>
      <c r="F199" s="370"/>
      <c r="G199" s="557"/>
      <c r="H199" s="557"/>
      <c r="I199" s="557"/>
      <c r="J199" s="259">
        <f>SUM(M199:X199)</f>
        <v>0</v>
      </c>
      <c r="K199" s="158"/>
      <c r="L199" s="166">
        <f t="shared" si="46"/>
        <v>0</v>
      </c>
      <c r="M199" s="74"/>
      <c r="N199" s="1"/>
      <c r="O199" s="1"/>
      <c r="P199" s="1"/>
      <c r="Q199" s="1"/>
      <c r="R199" s="80"/>
      <c r="S199" s="1"/>
      <c r="T199" s="42"/>
      <c r="U199" s="487"/>
      <c r="V199" s="80"/>
      <c r="W199" s="80"/>
      <c r="X199" s="334"/>
    </row>
    <row r="200" spans="1:24" s="18" customFormat="1" ht="15" hidden="1" customHeight="1" x14ac:dyDescent="0.25">
      <c r="A200" s="125" t="s">
        <v>277</v>
      </c>
      <c r="B200" s="91" t="s">
        <v>688</v>
      </c>
      <c r="C200" s="907" t="s">
        <v>820</v>
      </c>
      <c r="D200" s="908"/>
      <c r="E200" s="908"/>
      <c r="F200" s="376"/>
      <c r="G200" s="556"/>
      <c r="H200" s="556"/>
      <c r="I200" s="556"/>
      <c r="J200" s="263">
        <f>J201+J202+J203+J204+J205+J206+J207+J208+J209+J210+J211</f>
        <v>0</v>
      </c>
      <c r="K200" s="162">
        <f t="shared" ref="K200:X200" si="47">K201+K202+K203+K204+K205+K206+K207+K208+K209+K210+K211</f>
        <v>0</v>
      </c>
      <c r="L200" s="165">
        <f t="shared" si="46"/>
        <v>0</v>
      </c>
      <c r="M200" s="93">
        <f t="shared" si="47"/>
        <v>0</v>
      </c>
      <c r="N200" s="94">
        <f t="shared" si="47"/>
        <v>0</v>
      </c>
      <c r="O200" s="94">
        <f t="shared" si="47"/>
        <v>0</v>
      </c>
      <c r="P200" s="94">
        <f t="shared" si="47"/>
        <v>0</v>
      </c>
      <c r="Q200" s="94">
        <f t="shared" si="47"/>
        <v>0</v>
      </c>
      <c r="R200" s="97">
        <f t="shared" si="47"/>
        <v>0</v>
      </c>
      <c r="S200" s="94">
        <f t="shared" si="47"/>
        <v>0</v>
      </c>
      <c r="T200" s="96">
        <f t="shared" si="47"/>
        <v>0</v>
      </c>
      <c r="U200" s="485">
        <f t="shared" si="47"/>
        <v>0</v>
      </c>
      <c r="V200" s="97">
        <f t="shared" si="47"/>
        <v>0</v>
      </c>
      <c r="W200" s="97">
        <f t="shared" si="47"/>
        <v>0</v>
      </c>
      <c r="X200" s="332">
        <f t="shared" si="47"/>
        <v>0</v>
      </c>
    </row>
    <row r="201" spans="1:24" ht="15.75" hidden="1" thickBot="1" x14ac:dyDescent="0.3">
      <c r="B201" s="55"/>
      <c r="C201" s="2"/>
      <c r="D201" s="850" t="s">
        <v>372</v>
      </c>
      <c r="E201" s="850"/>
      <c r="F201" s="364"/>
      <c r="G201" s="541"/>
      <c r="H201" s="541"/>
      <c r="I201" s="541"/>
      <c r="J201" s="249">
        <f t="shared" ref="J201:J213" si="48">SUM(M201:X201)</f>
        <v>0</v>
      </c>
      <c r="K201" s="148"/>
      <c r="L201" s="166">
        <f t="shared" si="46"/>
        <v>0</v>
      </c>
      <c r="M201" s="74"/>
      <c r="N201" s="1"/>
      <c r="O201" s="1"/>
      <c r="P201" s="1"/>
      <c r="Q201" s="1"/>
      <c r="R201" s="80"/>
      <c r="S201" s="1"/>
      <c r="T201" s="42"/>
      <c r="U201" s="487"/>
      <c r="V201" s="80"/>
      <c r="W201" s="80"/>
      <c r="X201" s="334"/>
    </row>
    <row r="202" spans="1:24" ht="15.75" hidden="1" thickBot="1" x14ac:dyDescent="0.3">
      <c r="B202" s="55"/>
      <c r="C202" s="2"/>
      <c r="D202" s="850" t="s">
        <v>821</v>
      </c>
      <c r="E202" s="850"/>
      <c r="F202" s="364"/>
      <c r="G202" s="541"/>
      <c r="H202" s="541"/>
      <c r="I202" s="541"/>
      <c r="J202" s="249">
        <f t="shared" si="48"/>
        <v>0</v>
      </c>
      <c r="K202" s="148"/>
      <c r="L202" s="166">
        <f t="shared" si="46"/>
        <v>0</v>
      </c>
      <c r="M202" s="74"/>
      <c r="N202" s="1"/>
      <c r="O202" s="1"/>
      <c r="P202" s="1"/>
      <c r="Q202" s="1"/>
      <c r="R202" s="80"/>
      <c r="S202" s="1"/>
      <c r="T202" s="42"/>
      <c r="U202" s="487"/>
      <c r="V202" s="80"/>
      <c r="W202" s="80"/>
      <c r="X202" s="334"/>
    </row>
    <row r="203" spans="1:24" ht="15.75" hidden="1" thickBot="1" x14ac:dyDescent="0.3">
      <c r="B203" s="55"/>
      <c r="C203" s="2"/>
      <c r="D203" s="850" t="s">
        <v>375</v>
      </c>
      <c r="E203" s="850"/>
      <c r="F203" s="364"/>
      <c r="G203" s="541"/>
      <c r="H203" s="541"/>
      <c r="I203" s="541"/>
      <c r="J203" s="249">
        <f t="shared" si="48"/>
        <v>0</v>
      </c>
      <c r="K203" s="148"/>
      <c r="L203" s="166">
        <f t="shared" si="46"/>
        <v>0</v>
      </c>
      <c r="M203" s="74"/>
      <c r="N203" s="1"/>
      <c r="O203" s="1"/>
      <c r="P203" s="1"/>
      <c r="Q203" s="1"/>
      <c r="R203" s="80"/>
      <c r="S203" s="1"/>
      <c r="T203" s="42"/>
      <c r="U203" s="487"/>
      <c r="V203" s="80"/>
      <c r="W203" s="80"/>
      <c r="X203" s="334"/>
    </row>
    <row r="204" spans="1:24" ht="15.75" hidden="1" thickBot="1" x14ac:dyDescent="0.3">
      <c r="B204" s="55"/>
      <c r="C204" s="2"/>
      <c r="D204" s="850" t="s">
        <v>373</v>
      </c>
      <c r="E204" s="850"/>
      <c r="F204" s="364"/>
      <c r="G204" s="541"/>
      <c r="H204" s="541"/>
      <c r="I204" s="541"/>
      <c r="J204" s="249">
        <f t="shared" si="48"/>
        <v>0</v>
      </c>
      <c r="K204" s="148"/>
      <c r="L204" s="166">
        <f t="shared" si="46"/>
        <v>0</v>
      </c>
      <c r="M204" s="74"/>
      <c r="N204" s="1"/>
      <c r="O204" s="1"/>
      <c r="P204" s="1"/>
      <c r="Q204" s="1"/>
      <c r="R204" s="80"/>
      <c r="S204" s="1"/>
      <c r="T204" s="42"/>
      <c r="U204" s="487"/>
      <c r="V204" s="80"/>
      <c r="W204" s="80"/>
      <c r="X204" s="334"/>
    </row>
    <row r="205" spans="1:24" ht="15.75" hidden="1" thickBot="1" x14ac:dyDescent="0.3">
      <c r="B205" s="55"/>
      <c r="C205" s="2"/>
      <c r="D205" s="850" t="s">
        <v>822</v>
      </c>
      <c r="E205" s="850"/>
      <c r="F205" s="364"/>
      <c r="G205" s="541"/>
      <c r="H205" s="541"/>
      <c r="I205" s="541"/>
      <c r="J205" s="249">
        <f t="shared" si="48"/>
        <v>0</v>
      </c>
      <c r="K205" s="148"/>
      <c r="L205" s="166">
        <f t="shared" si="46"/>
        <v>0</v>
      </c>
      <c r="M205" s="74"/>
      <c r="N205" s="1"/>
      <c r="O205" s="1"/>
      <c r="P205" s="1"/>
      <c r="Q205" s="1"/>
      <c r="R205" s="80"/>
      <c r="S205" s="1"/>
      <c r="T205" s="42"/>
      <c r="U205" s="487"/>
      <c r="V205" s="80"/>
      <c r="W205" s="80"/>
      <c r="X205" s="334"/>
    </row>
    <row r="206" spans="1:24" ht="25.5" hidden="1" customHeight="1" x14ac:dyDescent="0.25">
      <c r="B206" s="55"/>
      <c r="C206" s="2"/>
      <c r="D206" s="851" t="s">
        <v>537</v>
      </c>
      <c r="E206" s="851"/>
      <c r="F206" s="370"/>
      <c r="G206" s="557"/>
      <c r="H206" s="557"/>
      <c r="I206" s="557"/>
      <c r="J206" s="259">
        <f t="shared" si="48"/>
        <v>0</v>
      </c>
      <c r="K206" s="158"/>
      <c r="L206" s="166">
        <f t="shared" si="46"/>
        <v>0</v>
      </c>
      <c r="M206" s="74"/>
      <c r="N206" s="1"/>
      <c r="O206" s="1"/>
      <c r="P206" s="1"/>
      <c r="Q206" s="1"/>
      <c r="R206" s="80"/>
      <c r="S206" s="1"/>
      <c r="T206" s="42"/>
      <c r="U206" s="487"/>
      <c r="V206" s="80"/>
      <c r="W206" s="80"/>
      <c r="X206" s="334"/>
    </row>
    <row r="207" spans="1:24" ht="25.5" hidden="1" customHeight="1" x14ac:dyDescent="0.25">
      <c r="B207" s="55"/>
      <c r="C207" s="2"/>
      <c r="D207" s="851" t="s">
        <v>540</v>
      </c>
      <c r="E207" s="851"/>
      <c r="F207" s="370"/>
      <c r="G207" s="557"/>
      <c r="H207" s="557"/>
      <c r="I207" s="557"/>
      <c r="J207" s="259">
        <f t="shared" si="48"/>
        <v>0</v>
      </c>
      <c r="K207" s="158"/>
      <c r="L207" s="166">
        <f t="shared" si="46"/>
        <v>0</v>
      </c>
      <c r="M207" s="74"/>
      <c r="N207" s="1"/>
      <c r="O207" s="1"/>
      <c r="P207" s="1"/>
      <c r="Q207" s="1"/>
      <c r="R207" s="80"/>
      <c r="S207" s="1"/>
      <c r="T207" s="42"/>
      <c r="U207" s="487"/>
      <c r="V207" s="80"/>
      <c r="W207" s="80"/>
      <c r="X207" s="334"/>
    </row>
    <row r="208" spans="1:24" ht="15.75" hidden="1" thickBot="1" x14ac:dyDescent="0.3">
      <c r="B208" s="55"/>
      <c r="C208" s="2"/>
      <c r="D208" s="850" t="s">
        <v>823</v>
      </c>
      <c r="E208" s="850"/>
      <c r="F208" s="364"/>
      <c r="G208" s="541"/>
      <c r="H208" s="541"/>
      <c r="I208" s="541"/>
      <c r="J208" s="249">
        <f t="shared" si="48"/>
        <v>0</v>
      </c>
      <c r="K208" s="148"/>
      <c r="L208" s="166">
        <f t="shared" si="46"/>
        <v>0</v>
      </c>
      <c r="M208" s="74"/>
      <c r="N208" s="1"/>
      <c r="O208" s="1"/>
      <c r="P208" s="1"/>
      <c r="Q208" s="1"/>
      <c r="R208" s="80"/>
      <c r="S208" s="1"/>
      <c r="T208" s="42"/>
      <c r="U208" s="487"/>
      <c r="V208" s="80"/>
      <c r="W208" s="80"/>
      <c r="X208" s="334"/>
    </row>
    <row r="209" spans="1:24" ht="15.75" hidden="1" thickBot="1" x14ac:dyDescent="0.3">
      <c r="B209" s="55"/>
      <c r="C209" s="2"/>
      <c r="D209" s="850" t="s">
        <v>374</v>
      </c>
      <c r="E209" s="850"/>
      <c r="F209" s="364"/>
      <c r="G209" s="541"/>
      <c r="H209" s="541"/>
      <c r="I209" s="541"/>
      <c r="J209" s="249">
        <f t="shared" si="48"/>
        <v>0</v>
      </c>
      <c r="K209" s="148"/>
      <c r="L209" s="166">
        <f t="shared" si="46"/>
        <v>0</v>
      </c>
      <c r="M209" s="74"/>
      <c r="N209" s="1"/>
      <c r="O209" s="1"/>
      <c r="P209" s="1"/>
      <c r="Q209" s="1"/>
      <c r="R209" s="80"/>
      <c r="S209" s="1"/>
      <c r="T209" s="42"/>
      <c r="U209" s="487"/>
      <c r="V209" s="80"/>
      <c r="W209" s="80"/>
      <c r="X209" s="334"/>
    </row>
    <row r="210" spans="1:24" ht="15.75" hidden="1" thickBot="1" x14ac:dyDescent="0.3">
      <c r="B210" s="55"/>
      <c r="C210" s="2"/>
      <c r="D210" s="850" t="s">
        <v>824</v>
      </c>
      <c r="E210" s="850"/>
      <c r="F210" s="364"/>
      <c r="G210" s="541"/>
      <c r="H210" s="541"/>
      <c r="I210" s="541"/>
      <c r="J210" s="249">
        <f t="shared" si="48"/>
        <v>0</v>
      </c>
      <c r="K210" s="148"/>
      <c r="L210" s="166">
        <f t="shared" si="46"/>
        <v>0</v>
      </c>
      <c r="M210" s="74"/>
      <c r="N210" s="1"/>
      <c r="O210" s="1"/>
      <c r="P210" s="1"/>
      <c r="Q210" s="1"/>
      <c r="R210" s="80"/>
      <c r="S210" s="1"/>
      <c r="T210" s="42"/>
      <c r="U210" s="487"/>
      <c r="V210" s="80"/>
      <c r="W210" s="80"/>
      <c r="X210" s="334"/>
    </row>
    <row r="211" spans="1:24" ht="15.75" hidden="1" thickBot="1" x14ac:dyDescent="0.3">
      <c r="B211" s="55"/>
      <c r="C211" s="2"/>
      <c r="D211" s="850" t="s">
        <v>566</v>
      </c>
      <c r="E211" s="850"/>
      <c r="F211" s="364"/>
      <c r="G211" s="541"/>
      <c r="H211" s="541"/>
      <c r="I211" s="541"/>
      <c r="J211" s="249">
        <f t="shared" si="48"/>
        <v>0</v>
      </c>
      <c r="K211" s="148"/>
      <c r="L211" s="166">
        <f t="shared" si="46"/>
        <v>0</v>
      </c>
      <c r="M211" s="74"/>
      <c r="N211" s="1"/>
      <c r="O211" s="1"/>
      <c r="P211" s="1"/>
      <c r="Q211" s="1"/>
      <c r="R211" s="80"/>
      <c r="S211" s="1"/>
      <c r="T211" s="42"/>
      <c r="U211" s="487"/>
      <c r="V211" s="80"/>
      <c r="W211" s="80"/>
      <c r="X211" s="334"/>
    </row>
    <row r="212" spans="1:24" s="18" customFormat="1" ht="15.75" hidden="1" thickBot="1" x14ac:dyDescent="0.3">
      <c r="A212" s="125" t="s">
        <v>278</v>
      </c>
      <c r="B212" s="91" t="s">
        <v>689</v>
      </c>
      <c r="C212" s="873" t="s">
        <v>279</v>
      </c>
      <c r="D212" s="874"/>
      <c r="E212" s="874"/>
      <c r="F212" s="366"/>
      <c r="G212" s="543"/>
      <c r="H212" s="543"/>
      <c r="I212" s="543"/>
      <c r="J212" s="250">
        <f t="shared" si="48"/>
        <v>0</v>
      </c>
      <c r="K212" s="149"/>
      <c r="L212" s="165">
        <f t="shared" si="46"/>
        <v>0</v>
      </c>
      <c r="M212" s="93"/>
      <c r="N212" s="94"/>
      <c r="O212" s="94"/>
      <c r="P212" s="94"/>
      <c r="Q212" s="94"/>
      <c r="R212" s="97"/>
      <c r="S212" s="94"/>
      <c r="T212" s="96"/>
      <c r="U212" s="485"/>
      <c r="V212" s="97"/>
      <c r="W212" s="97"/>
      <c r="X212" s="332"/>
    </row>
    <row r="213" spans="1:24" s="18" customFormat="1" ht="15.75" hidden="1" thickBot="1" x14ac:dyDescent="0.3">
      <c r="A213" s="125" t="s">
        <v>280</v>
      </c>
      <c r="B213" s="91" t="s">
        <v>690</v>
      </c>
      <c r="C213" s="873" t="s">
        <v>281</v>
      </c>
      <c r="D213" s="874"/>
      <c r="E213" s="874"/>
      <c r="F213" s="366"/>
      <c r="G213" s="543"/>
      <c r="H213" s="543"/>
      <c r="I213" s="543"/>
      <c r="J213" s="250">
        <f t="shared" si="48"/>
        <v>0</v>
      </c>
      <c r="K213" s="149"/>
      <c r="L213" s="165">
        <f t="shared" si="46"/>
        <v>0</v>
      </c>
      <c r="M213" s="93"/>
      <c r="N213" s="94"/>
      <c r="O213" s="94"/>
      <c r="P213" s="94"/>
      <c r="Q213" s="94"/>
      <c r="R213" s="97"/>
      <c r="S213" s="94"/>
      <c r="T213" s="96"/>
      <c r="U213" s="485"/>
      <c r="V213" s="97"/>
      <c r="W213" s="97"/>
      <c r="X213" s="332"/>
    </row>
    <row r="214" spans="1:24" s="18" customFormat="1" ht="15.75" hidden="1" thickBot="1" x14ac:dyDescent="0.3">
      <c r="A214" s="125" t="s">
        <v>282</v>
      </c>
      <c r="B214" s="91" t="s">
        <v>691</v>
      </c>
      <c r="C214" s="873" t="s">
        <v>283</v>
      </c>
      <c r="D214" s="874"/>
      <c r="E214" s="874"/>
      <c r="F214" s="366"/>
      <c r="G214" s="543"/>
      <c r="H214" s="543"/>
      <c r="I214" s="543"/>
      <c r="J214" s="250">
        <f>J215+J216+J217+J218+J219+J220+J221+J222+J223+J224</f>
        <v>0</v>
      </c>
      <c r="K214" s="149">
        <f t="shared" ref="K214:X214" si="49">K215+K216+K217+K218+K219+K220+K221+K222+K223+K224</f>
        <v>0</v>
      </c>
      <c r="L214" s="165">
        <f t="shared" si="46"/>
        <v>0</v>
      </c>
      <c r="M214" s="93">
        <f t="shared" si="49"/>
        <v>0</v>
      </c>
      <c r="N214" s="94">
        <f t="shared" si="49"/>
        <v>0</v>
      </c>
      <c r="O214" s="94">
        <f t="shared" si="49"/>
        <v>0</v>
      </c>
      <c r="P214" s="94">
        <f t="shared" si="49"/>
        <v>0</v>
      </c>
      <c r="Q214" s="94">
        <f t="shared" si="49"/>
        <v>0</v>
      </c>
      <c r="R214" s="97">
        <f t="shared" si="49"/>
        <v>0</v>
      </c>
      <c r="S214" s="94">
        <f t="shared" si="49"/>
        <v>0</v>
      </c>
      <c r="T214" s="96">
        <f t="shared" si="49"/>
        <v>0</v>
      </c>
      <c r="U214" s="485">
        <f t="shared" si="49"/>
        <v>0</v>
      </c>
      <c r="V214" s="97">
        <f t="shared" si="49"/>
        <v>0</v>
      </c>
      <c r="W214" s="97">
        <f t="shared" si="49"/>
        <v>0</v>
      </c>
      <c r="X214" s="332">
        <f t="shared" si="49"/>
        <v>0</v>
      </c>
    </row>
    <row r="215" spans="1:24" ht="15.75" hidden="1" thickBot="1" x14ac:dyDescent="0.3">
      <c r="B215" s="55"/>
      <c r="C215" s="2"/>
      <c r="D215" s="850" t="s">
        <v>376</v>
      </c>
      <c r="E215" s="850"/>
      <c r="F215" s="364"/>
      <c r="G215" s="541"/>
      <c r="H215" s="541"/>
      <c r="I215" s="541"/>
      <c r="J215" s="249">
        <f t="shared" ref="J215:J224" si="50">SUM(M215:X215)</f>
        <v>0</v>
      </c>
      <c r="K215" s="148"/>
      <c r="L215" s="166">
        <f t="shared" si="46"/>
        <v>0</v>
      </c>
      <c r="M215" s="74"/>
      <c r="N215" s="1"/>
      <c r="O215" s="1"/>
      <c r="P215" s="1"/>
      <c r="Q215" s="1"/>
      <c r="R215" s="80"/>
      <c r="S215" s="1"/>
      <c r="T215" s="42"/>
      <c r="U215" s="487"/>
      <c r="V215" s="80"/>
      <c r="W215" s="80"/>
      <c r="X215" s="334"/>
    </row>
    <row r="216" spans="1:24" ht="15.75" hidden="1" thickBot="1" x14ac:dyDescent="0.3">
      <c r="B216" s="55"/>
      <c r="C216" s="2"/>
      <c r="D216" s="850" t="s">
        <v>377</v>
      </c>
      <c r="E216" s="850"/>
      <c r="F216" s="364"/>
      <c r="G216" s="541"/>
      <c r="H216" s="541"/>
      <c r="I216" s="541"/>
      <c r="J216" s="249">
        <f t="shared" si="50"/>
        <v>0</v>
      </c>
      <c r="K216" s="148"/>
      <c r="L216" s="166">
        <f t="shared" si="46"/>
        <v>0</v>
      </c>
      <c r="M216" s="74"/>
      <c r="N216" s="1"/>
      <c r="O216" s="1"/>
      <c r="P216" s="1"/>
      <c r="Q216" s="1"/>
      <c r="R216" s="80"/>
      <c r="S216" s="1"/>
      <c r="T216" s="42"/>
      <c r="U216" s="487"/>
      <c r="V216" s="80"/>
      <c r="W216" s="80"/>
      <c r="X216" s="334"/>
    </row>
    <row r="217" spans="1:24" ht="15.75" hidden="1" thickBot="1" x14ac:dyDescent="0.3">
      <c r="B217" s="55"/>
      <c r="C217" s="2"/>
      <c r="D217" s="850" t="s">
        <v>378</v>
      </c>
      <c r="E217" s="850"/>
      <c r="F217" s="364"/>
      <c r="G217" s="541"/>
      <c r="H217" s="541"/>
      <c r="I217" s="541"/>
      <c r="J217" s="249">
        <f t="shared" si="50"/>
        <v>0</v>
      </c>
      <c r="K217" s="148"/>
      <c r="L217" s="166">
        <f t="shared" si="46"/>
        <v>0</v>
      </c>
      <c r="M217" s="74"/>
      <c r="N217" s="1"/>
      <c r="O217" s="1"/>
      <c r="P217" s="1"/>
      <c r="Q217" s="1"/>
      <c r="R217" s="80"/>
      <c r="S217" s="1"/>
      <c r="T217" s="42"/>
      <c r="U217" s="487"/>
      <c r="V217" s="80"/>
      <c r="W217" s="80"/>
      <c r="X217" s="334"/>
    </row>
    <row r="218" spans="1:24" ht="15.75" hidden="1" thickBot="1" x14ac:dyDescent="0.3">
      <c r="B218" s="55"/>
      <c r="C218" s="2"/>
      <c r="D218" s="850" t="s">
        <v>379</v>
      </c>
      <c r="E218" s="850"/>
      <c r="F218" s="364"/>
      <c r="G218" s="541"/>
      <c r="H218" s="541"/>
      <c r="I218" s="541"/>
      <c r="J218" s="249">
        <f t="shared" si="50"/>
        <v>0</v>
      </c>
      <c r="K218" s="148"/>
      <c r="L218" s="166">
        <f t="shared" si="46"/>
        <v>0</v>
      </c>
      <c r="M218" s="74"/>
      <c r="N218" s="1"/>
      <c r="O218" s="1"/>
      <c r="P218" s="1"/>
      <c r="Q218" s="1"/>
      <c r="R218" s="80"/>
      <c r="S218" s="1"/>
      <c r="T218" s="42"/>
      <c r="U218" s="487"/>
      <c r="V218" s="80"/>
      <c r="W218" s="80"/>
      <c r="X218" s="334"/>
    </row>
    <row r="219" spans="1:24" ht="15.75" hidden="1" thickBot="1" x14ac:dyDescent="0.3">
      <c r="B219" s="55"/>
      <c r="C219" s="2"/>
      <c r="D219" s="850" t="s">
        <v>380</v>
      </c>
      <c r="E219" s="850"/>
      <c r="F219" s="364"/>
      <c r="G219" s="541"/>
      <c r="H219" s="541"/>
      <c r="I219" s="541"/>
      <c r="J219" s="249">
        <f t="shared" si="50"/>
        <v>0</v>
      </c>
      <c r="K219" s="148"/>
      <c r="L219" s="166">
        <f t="shared" si="46"/>
        <v>0</v>
      </c>
      <c r="M219" s="74"/>
      <c r="N219" s="1"/>
      <c r="O219" s="1"/>
      <c r="P219" s="1"/>
      <c r="Q219" s="1"/>
      <c r="R219" s="80"/>
      <c r="S219" s="1"/>
      <c r="T219" s="42"/>
      <c r="U219" s="487"/>
      <c r="V219" s="80"/>
      <c r="W219" s="80"/>
      <c r="X219" s="334"/>
    </row>
    <row r="220" spans="1:24" ht="25.5" hidden="1" customHeight="1" x14ac:dyDescent="0.25">
      <c r="B220" s="55"/>
      <c r="C220" s="2"/>
      <c r="D220" s="851" t="s">
        <v>538</v>
      </c>
      <c r="E220" s="851"/>
      <c r="F220" s="370"/>
      <c r="G220" s="557"/>
      <c r="H220" s="557"/>
      <c r="I220" s="557"/>
      <c r="J220" s="259">
        <f t="shared" si="50"/>
        <v>0</v>
      </c>
      <c r="K220" s="158"/>
      <c r="L220" s="166">
        <f t="shared" si="46"/>
        <v>0</v>
      </c>
      <c r="M220" s="74"/>
      <c r="N220" s="1"/>
      <c r="O220" s="1"/>
      <c r="P220" s="1"/>
      <c r="Q220" s="1"/>
      <c r="R220" s="80"/>
      <c r="S220" s="1"/>
      <c r="T220" s="42"/>
      <c r="U220" s="487"/>
      <c r="V220" s="80"/>
      <c r="W220" s="80"/>
      <c r="X220" s="334"/>
    </row>
    <row r="221" spans="1:24" ht="25.5" hidden="1" customHeight="1" x14ac:dyDescent="0.25">
      <c r="B221" s="55"/>
      <c r="C221" s="2"/>
      <c r="D221" s="851" t="s">
        <v>541</v>
      </c>
      <c r="E221" s="851"/>
      <c r="F221" s="370"/>
      <c r="G221" s="557"/>
      <c r="H221" s="557"/>
      <c r="I221" s="557"/>
      <c r="J221" s="259">
        <f t="shared" si="50"/>
        <v>0</v>
      </c>
      <c r="K221" s="158"/>
      <c r="L221" s="166">
        <f t="shared" si="46"/>
        <v>0</v>
      </c>
      <c r="M221" s="74"/>
      <c r="N221" s="1"/>
      <c r="O221" s="1"/>
      <c r="P221" s="1"/>
      <c r="Q221" s="1"/>
      <c r="R221" s="80"/>
      <c r="S221" s="1"/>
      <c r="T221" s="42"/>
      <c r="U221" s="487"/>
      <c r="V221" s="80"/>
      <c r="W221" s="80"/>
      <c r="X221" s="334"/>
    </row>
    <row r="222" spans="1:24" ht="15.75" hidden="1" thickBot="1" x14ac:dyDescent="0.3">
      <c r="B222" s="55"/>
      <c r="C222" s="2"/>
      <c r="D222" s="850" t="s">
        <v>381</v>
      </c>
      <c r="E222" s="850"/>
      <c r="F222" s="364"/>
      <c r="G222" s="541"/>
      <c r="H222" s="541"/>
      <c r="I222" s="541"/>
      <c r="J222" s="249">
        <f t="shared" si="50"/>
        <v>0</v>
      </c>
      <c r="K222" s="148"/>
      <c r="L222" s="166">
        <f t="shared" si="46"/>
        <v>0</v>
      </c>
      <c r="M222" s="74"/>
      <c r="N222" s="1"/>
      <c r="O222" s="1"/>
      <c r="P222" s="1"/>
      <c r="Q222" s="1"/>
      <c r="R222" s="80"/>
      <c r="S222" s="1"/>
      <c r="T222" s="42"/>
      <c r="U222" s="487"/>
      <c r="V222" s="80"/>
      <c r="W222" s="80"/>
      <c r="X222" s="334"/>
    </row>
    <row r="223" spans="1:24" ht="15.75" hidden="1" thickBot="1" x14ac:dyDescent="0.3">
      <c r="B223" s="55"/>
      <c r="C223" s="2"/>
      <c r="D223" s="850" t="s">
        <v>382</v>
      </c>
      <c r="E223" s="850"/>
      <c r="F223" s="364"/>
      <c r="G223" s="541"/>
      <c r="H223" s="541"/>
      <c r="I223" s="541"/>
      <c r="J223" s="249">
        <f t="shared" si="50"/>
        <v>0</v>
      </c>
      <c r="K223" s="148"/>
      <c r="L223" s="166">
        <f t="shared" si="46"/>
        <v>0</v>
      </c>
      <c r="M223" s="74"/>
      <c r="N223" s="1"/>
      <c r="O223" s="1"/>
      <c r="P223" s="1"/>
      <c r="Q223" s="1"/>
      <c r="R223" s="80"/>
      <c r="S223" s="1"/>
      <c r="T223" s="42"/>
      <c r="U223" s="487"/>
      <c r="V223" s="80"/>
      <c r="W223" s="80"/>
      <c r="X223" s="334"/>
    </row>
    <row r="224" spans="1:24" ht="15.75" hidden="1" thickBot="1" x14ac:dyDescent="0.3">
      <c r="B224" s="57"/>
      <c r="C224" s="20"/>
      <c r="D224" s="876" t="s">
        <v>567</v>
      </c>
      <c r="E224" s="876"/>
      <c r="F224" s="377"/>
      <c r="G224" s="558"/>
      <c r="H224" s="558"/>
      <c r="I224" s="558"/>
      <c r="J224" s="251">
        <f t="shared" si="50"/>
        <v>0</v>
      </c>
      <c r="K224" s="150"/>
      <c r="L224" s="166">
        <f t="shared" si="46"/>
        <v>0</v>
      </c>
      <c r="M224" s="74"/>
      <c r="N224" s="1"/>
      <c r="O224" s="1"/>
      <c r="P224" s="1"/>
      <c r="Q224" s="1"/>
      <c r="R224" s="80"/>
      <c r="S224" s="1"/>
      <c r="T224" s="42"/>
      <c r="U224" s="487"/>
      <c r="V224" s="80"/>
      <c r="W224" s="80"/>
      <c r="X224" s="334"/>
    </row>
    <row r="225" spans="1:24" ht="15.75" thickBot="1" x14ac:dyDescent="0.3">
      <c r="B225" s="99" t="s">
        <v>284</v>
      </c>
      <c r="C225" s="877" t="s">
        <v>285</v>
      </c>
      <c r="D225" s="878"/>
      <c r="E225" s="878"/>
      <c r="F225" s="368"/>
      <c r="G225" s="549"/>
      <c r="H225" s="549"/>
      <c r="I225" s="549"/>
      <c r="J225" s="252">
        <f>J226+J247+J253+J254</f>
        <v>0</v>
      </c>
      <c r="K225" s="151">
        <f t="shared" ref="K225:X225" si="51">K226+K247+K253+K254</f>
        <v>0</v>
      </c>
      <c r="L225" s="163">
        <f t="shared" si="46"/>
        <v>0</v>
      </c>
      <c r="M225" s="85">
        <f t="shared" si="51"/>
        <v>0</v>
      </c>
      <c r="N225" s="86">
        <f t="shared" si="51"/>
        <v>0</v>
      </c>
      <c r="O225" s="86">
        <f t="shared" si="51"/>
        <v>0</v>
      </c>
      <c r="P225" s="86">
        <f t="shared" si="51"/>
        <v>0</v>
      </c>
      <c r="Q225" s="86">
        <f t="shared" si="51"/>
        <v>0</v>
      </c>
      <c r="R225" s="89">
        <f t="shared" si="51"/>
        <v>0</v>
      </c>
      <c r="S225" s="86">
        <f t="shared" si="51"/>
        <v>0</v>
      </c>
      <c r="T225" s="88">
        <f t="shared" si="51"/>
        <v>0</v>
      </c>
      <c r="U225" s="482">
        <f t="shared" si="51"/>
        <v>0</v>
      </c>
      <c r="V225" s="89">
        <f t="shared" si="51"/>
        <v>0</v>
      </c>
      <c r="W225" s="89">
        <f t="shared" si="51"/>
        <v>0</v>
      </c>
      <c r="X225" s="329">
        <f t="shared" si="51"/>
        <v>0</v>
      </c>
    </row>
    <row r="226" spans="1:24" ht="15.75" hidden="1" thickBot="1" x14ac:dyDescent="0.3">
      <c r="B226" s="114" t="s">
        <v>692</v>
      </c>
      <c r="C226" s="900" t="s">
        <v>286</v>
      </c>
      <c r="D226" s="901"/>
      <c r="E226" s="901"/>
      <c r="F226" s="369"/>
      <c r="G226" s="550"/>
      <c r="H226" s="550"/>
      <c r="I226" s="550"/>
      <c r="J226" s="248">
        <f>J227+J231+J238+J239+J240+J241+J242+J243+J244</f>
        <v>0</v>
      </c>
      <c r="K226" s="147">
        <f t="shared" ref="K226:X226" si="52">K227+K231+K238+K239+K240+K241+K242+K243+K244</f>
        <v>0</v>
      </c>
      <c r="L226" s="164">
        <f t="shared" si="46"/>
        <v>0</v>
      </c>
      <c r="M226" s="116">
        <f t="shared" si="52"/>
        <v>0</v>
      </c>
      <c r="N226" s="117">
        <f t="shared" si="52"/>
        <v>0</v>
      </c>
      <c r="O226" s="117">
        <f t="shared" si="52"/>
        <v>0</v>
      </c>
      <c r="P226" s="117">
        <f t="shared" si="52"/>
        <v>0</v>
      </c>
      <c r="Q226" s="117">
        <f t="shared" si="52"/>
        <v>0</v>
      </c>
      <c r="R226" s="120">
        <f t="shared" si="52"/>
        <v>0</v>
      </c>
      <c r="S226" s="117">
        <f t="shared" si="52"/>
        <v>0</v>
      </c>
      <c r="T226" s="119">
        <f t="shared" si="52"/>
        <v>0</v>
      </c>
      <c r="U226" s="483">
        <f t="shared" si="52"/>
        <v>0</v>
      </c>
      <c r="V226" s="120">
        <f t="shared" si="52"/>
        <v>0</v>
      </c>
      <c r="W226" s="120">
        <f t="shared" si="52"/>
        <v>0</v>
      </c>
      <c r="X226" s="330">
        <f t="shared" si="52"/>
        <v>0</v>
      </c>
    </row>
    <row r="227" spans="1:24" s="18" customFormat="1" ht="15.75" hidden="1" thickBot="1" x14ac:dyDescent="0.3">
      <c r="A227" s="125"/>
      <c r="B227" s="53" t="s">
        <v>693</v>
      </c>
      <c r="C227" s="898" t="s">
        <v>287</v>
      </c>
      <c r="D227" s="899"/>
      <c r="E227" s="899"/>
      <c r="F227" s="365"/>
      <c r="G227" s="542"/>
      <c r="H227" s="542"/>
      <c r="I227" s="542"/>
      <c r="J227" s="256">
        <f>J228+J229+J230</f>
        <v>0</v>
      </c>
      <c r="K227" s="155">
        <f t="shared" ref="K227:X227" si="53">K228+K229+K230</f>
        <v>0</v>
      </c>
      <c r="L227" s="167">
        <f t="shared" si="46"/>
        <v>0</v>
      </c>
      <c r="M227" s="76">
        <f t="shared" si="53"/>
        <v>0</v>
      </c>
      <c r="N227" s="13">
        <f t="shared" si="53"/>
        <v>0</v>
      </c>
      <c r="O227" s="13">
        <f t="shared" si="53"/>
        <v>0</v>
      </c>
      <c r="P227" s="13">
        <f t="shared" si="53"/>
        <v>0</v>
      </c>
      <c r="Q227" s="13">
        <f t="shared" si="53"/>
        <v>0</v>
      </c>
      <c r="R227" s="81">
        <f t="shared" si="53"/>
        <v>0</v>
      </c>
      <c r="S227" s="13">
        <f t="shared" si="53"/>
        <v>0</v>
      </c>
      <c r="T227" s="43">
        <f t="shared" si="53"/>
        <v>0</v>
      </c>
      <c r="U227" s="486">
        <f t="shared" si="53"/>
        <v>0</v>
      </c>
      <c r="V227" s="81">
        <f t="shared" si="53"/>
        <v>0</v>
      </c>
      <c r="W227" s="81">
        <f t="shared" si="53"/>
        <v>0</v>
      </c>
      <c r="X227" s="333">
        <f t="shared" si="53"/>
        <v>0</v>
      </c>
    </row>
    <row r="228" spans="1:24" s="208" customFormat="1" ht="15.75" hidden="1" thickBot="1" x14ac:dyDescent="0.3">
      <c r="A228" s="125" t="s">
        <v>288</v>
      </c>
      <c r="B228" s="188" t="s">
        <v>694</v>
      </c>
      <c r="C228" s="245"/>
      <c r="D228" s="902" t="s">
        <v>706</v>
      </c>
      <c r="E228" s="902"/>
      <c r="F228" s="378"/>
      <c r="G228" s="559"/>
      <c r="H228" s="559"/>
      <c r="I228" s="559"/>
      <c r="J228" s="286">
        <f>SUM(M228:X228)</f>
        <v>0</v>
      </c>
      <c r="K228" s="287"/>
      <c r="L228" s="190">
        <f t="shared" si="46"/>
        <v>0</v>
      </c>
      <c r="M228" s="198"/>
      <c r="N228" s="192"/>
      <c r="O228" s="192"/>
      <c r="P228" s="192"/>
      <c r="Q228" s="192"/>
      <c r="R228" s="193"/>
      <c r="S228" s="192"/>
      <c r="T228" s="191"/>
      <c r="U228" s="484"/>
      <c r="V228" s="193"/>
      <c r="W228" s="193"/>
      <c r="X228" s="331"/>
    </row>
    <row r="229" spans="1:24" s="208" customFormat="1" ht="15.75" hidden="1" thickBot="1" x14ac:dyDescent="0.3">
      <c r="A229" s="125" t="s">
        <v>289</v>
      </c>
      <c r="B229" s="188" t="s">
        <v>695</v>
      </c>
      <c r="C229" s="197"/>
      <c r="D229" s="883" t="s">
        <v>707</v>
      </c>
      <c r="E229" s="883"/>
      <c r="F229" s="379"/>
      <c r="G229" s="560"/>
      <c r="H229" s="560"/>
      <c r="I229" s="560"/>
      <c r="J229" s="269">
        <f>SUM(M229:X229)</f>
        <v>0</v>
      </c>
      <c r="K229" s="189"/>
      <c r="L229" s="190">
        <f t="shared" si="46"/>
        <v>0</v>
      </c>
      <c r="M229" s="198"/>
      <c r="N229" s="192"/>
      <c r="O229" s="192"/>
      <c r="P229" s="192"/>
      <c r="Q229" s="192"/>
      <c r="R229" s="193"/>
      <c r="S229" s="192"/>
      <c r="T229" s="191"/>
      <c r="U229" s="484"/>
      <c r="V229" s="193"/>
      <c r="W229" s="193"/>
      <c r="X229" s="331"/>
    </row>
    <row r="230" spans="1:24" s="208" customFormat="1" ht="15.75" hidden="1" thickBot="1" x14ac:dyDescent="0.3">
      <c r="A230" s="125" t="s">
        <v>290</v>
      </c>
      <c r="B230" s="188" t="s">
        <v>696</v>
      </c>
      <c r="C230" s="197"/>
      <c r="D230" s="883" t="s">
        <v>708</v>
      </c>
      <c r="E230" s="883"/>
      <c r="F230" s="379"/>
      <c r="G230" s="560"/>
      <c r="H230" s="560"/>
      <c r="I230" s="560"/>
      <c r="J230" s="269">
        <f>SUM(M230:X230)</f>
        <v>0</v>
      </c>
      <c r="K230" s="189"/>
      <c r="L230" s="190">
        <f t="shared" si="46"/>
        <v>0</v>
      </c>
      <c r="M230" s="198"/>
      <c r="N230" s="192"/>
      <c r="O230" s="192"/>
      <c r="P230" s="192"/>
      <c r="Q230" s="192"/>
      <c r="R230" s="193"/>
      <c r="S230" s="192"/>
      <c r="T230" s="191"/>
      <c r="U230" s="484"/>
      <c r="V230" s="193"/>
      <c r="W230" s="193"/>
      <c r="X230" s="331"/>
    </row>
    <row r="231" spans="1:24" s="18" customFormat="1" ht="15.75" hidden="1" thickBot="1" x14ac:dyDescent="0.3">
      <c r="A231" s="125"/>
      <c r="B231" s="53" t="s">
        <v>697</v>
      </c>
      <c r="C231" s="898" t="s">
        <v>291</v>
      </c>
      <c r="D231" s="899"/>
      <c r="E231" s="899"/>
      <c r="F231" s="365"/>
      <c r="G231" s="542"/>
      <c r="H231" s="542"/>
      <c r="I231" s="542"/>
      <c r="J231" s="256">
        <f>J232+J233+J234+J235+J236+J237</f>
        <v>0</v>
      </c>
      <c r="K231" s="155">
        <f t="shared" ref="K231:X231" si="54">K232+K233+K234+K235+K236+K237</f>
        <v>0</v>
      </c>
      <c r="L231" s="167">
        <f t="shared" si="46"/>
        <v>0</v>
      </c>
      <c r="M231" s="76">
        <f t="shared" si="54"/>
        <v>0</v>
      </c>
      <c r="N231" s="13">
        <f t="shared" si="54"/>
        <v>0</v>
      </c>
      <c r="O231" s="13">
        <f t="shared" si="54"/>
        <v>0</v>
      </c>
      <c r="P231" s="13">
        <f t="shared" si="54"/>
        <v>0</v>
      </c>
      <c r="Q231" s="13">
        <f t="shared" si="54"/>
        <v>0</v>
      </c>
      <c r="R231" s="81">
        <f t="shared" si="54"/>
        <v>0</v>
      </c>
      <c r="S231" s="13">
        <f t="shared" si="54"/>
        <v>0</v>
      </c>
      <c r="T231" s="43">
        <f t="shared" si="54"/>
        <v>0</v>
      </c>
      <c r="U231" s="486">
        <f t="shared" si="54"/>
        <v>0</v>
      </c>
      <c r="V231" s="81">
        <f t="shared" si="54"/>
        <v>0</v>
      </c>
      <c r="W231" s="81">
        <f t="shared" si="54"/>
        <v>0</v>
      </c>
      <c r="X231" s="333">
        <f t="shared" si="54"/>
        <v>0</v>
      </c>
    </row>
    <row r="232" spans="1:24" s="208" customFormat="1" ht="15.75" hidden="1" thickBot="1" x14ac:dyDescent="0.3">
      <c r="A232" s="125" t="s">
        <v>292</v>
      </c>
      <c r="B232" s="188" t="s">
        <v>698</v>
      </c>
      <c r="C232" s="197"/>
      <c r="D232" s="883" t="s">
        <v>383</v>
      </c>
      <c r="E232" s="883"/>
      <c r="F232" s="379"/>
      <c r="G232" s="560"/>
      <c r="H232" s="560"/>
      <c r="I232" s="560"/>
      <c r="J232" s="269">
        <f t="shared" ref="J232:J243" si="55">SUM(M232:X232)</f>
        <v>0</v>
      </c>
      <c r="K232" s="189"/>
      <c r="L232" s="190">
        <f t="shared" si="46"/>
        <v>0</v>
      </c>
      <c r="M232" s="198"/>
      <c r="N232" s="192"/>
      <c r="O232" s="192"/>
      <c r="P232" s="192"/>
      <c r="Q232" s="192"/>
      <c r="R232" s="193"/>
      <c r="S232" s="192"/>
      <c r="T232" s="191"/>
      <c r="U232" s="484"/>
      <c r="V232" s="193"/>
      <c r="W232" s="193"/>
      <c r="X232" s="331"/>
    </row>
    <row r="233" spans="1:24" s="208" customFormat="1" ht="15.75" hidden="1" thickBot="1" x14ac:dyDescent="0.3">
      <c r="A233" s="125" t="s">
        <v>293</v>
      </c>
      <c r="B233" s="188" t="s">
        <v>699</v>
      </c>
      <c r="C233" s="197"/>
      <c r="D233" s="883" t="s">
        <v>384</v>
      </c>
      <c r="E233" s="883"/>
      <c r="F233" s="379"/>
      <c r="G233" s="560"/>
      <c r="H233" s="560"/>
      <c r="I233" s="560"/>
      <c r="J233" s="269">
        <f t="shared" si="55"/>
        <v>0</v>
      </c>
      <c r="K233" s="189"/>
      <c r="L233" s="190">
        <f t="shared" si="46"/>
        <v>0</v>
      </c>
      <c r="M233" s="198"/>
      <c r="N233" s="192"/>
      <c r="O233" s="192"/>
      <c r="P233" s="192"/>
      <c r="Q233" s="192"/>
      <c r="R233" s="193"/>
      <c r="S233" s="192"/>
      <c r="T233" s="191"/>
      <c r="U233" s="484"/>
      <c r="V233" s="193"/>
      <c r="W233" s="193"/>
      <c r="X233" s="331"/>
    </row>
    <row r="234" spans="1:24" s="208" customFormat="1" ht="15.75" hidden="1" thickBot="1" x14ac:dyDescent="0.3">
      <c r="A234" s="125" t="s">
        <v>887</v>
      </c>
      <c r="B234" s="188" t="s">
        <v>888</v>
      </c>
      <c r="C234" s="197"/>
      <c r="D234" s="883" t="s">
        <v>889</v>
      </c>
      <c r="E234" s="883"/>
      <c r="F234" s="379"/>
      <c r="G234" s="560"/>
      <c r="H234" s="560"/>
      <c r="I234" s="560"/>
      <c r="J234" s="269">
        <f t="shared" si="55"/>
        <v>0</v>
      </c>
      <c r="K234" s="189"/>
      <c r="L234" s="190">
        <f t="shared" si="46"/>
        <v>0</v>
      </c>
      <c r="M234" s="198"/>
      <c r="N234" s="192"/>
      <c r="O234" s="192"/>
      <c r="P234" s="192"/>
      <c r="Q234" s="192"/>
      <c r="R234" s="193"/>
      <c r="S234" s="192"/>
      <c r="T234" s="191"/>
      <c r="U234" s="484"/>
      <c r="V234" s="193"/>
      <c r="W234" s="193"/>
      <c r="X234" s="331"/>
    </row>
    <row r="235" spans="1:24" s="208" customFormat="1" ht="15.75" hidden="1" thickBot="1" x14ac:dyDescent="0.3">
      <c r="A235" s="125" t="s">
        <v>294</v>
      </c>
      <c r="B235" s="188" t="s">
        <v>700</v>
      </c>
      <c r="C235" s="197"/>
      <c r="D235" s="883" t="s">
        <v>295</v>
      </c>
      <c r="E235" s="883"/>
      <c r="F235" s="379"/>
      <c r="G235" s="560"/>
      <c r="H235" s="560"/>
      <c r="I235" s="560"/>
      <c r="J235" s="269">
        <f t="shared" si="55"/>
        <v>0</v>
      </c>
      <c r="K235" s="189"/>
      <c r="L235" s="190">
        <f t="shared" si="46"/>
        <v>0</v>
      </c>
      <c r="M235" s="198"/>
      <c r="N235" s="192"/>
      <c r="O235" s="192"/>
      <c r="P235" s="192"/>
      <c r="Q235" s="192"/>
      <c r="R235" s="193"/>
      <c r="S235" s="192"/>
      <c r="T235" s="191"/>
      <c r="U235" s="484"/>
      <c r="V235" s="193"/>
      <c r="W235" s="193"/>
      <c r="X235" s="331"/>
    </row>
    <row r="236" spans="1:24" s="208" customFormat="1" ht="15.75" hidden="1" thickBot="1" x14ac:dyDescent="0.3">
      <c r="A236" s="125" t="s">
        <v>296</v>
      </c>
      <c r="B236" s="188" t="s">
        <v>701</v>
      </c>
      <c r="C236" s="197"/>
      <c r="D236" s="883" t="s">
        <v>297</v>
      </c>
      <c r="E236" s="883"/>
      <c r="F236" s="379"/>
      <c r="G236" s="560"/>
      <c r="H236" s="560"/>
      <c r="I236" s="560"/>
      <c r="J236" s="269">
        <f t="shared" si="55"/>
        <v>0</v>
      </c>
      <c r="K236" s="189"/>
      <c r="L236" s="190">
        <f t="shared" si="46"/>
        <v>0</v>
      </c>
      <c r="M236" s="198"/>
      <c r="N236" s="192"/>
      <c r="O236" s="192"/>
      <c r="P236" s="192"/>
      <c r="Q236" s="192"/>
      <c r="R236" s="193"/>
      <c r="S236" s="192"/>
      <c r="T236" s="191"/>
      <c r="U236" s="484"/>
      <c r="V236" s="193"/>
      <c r="W236" s="193"/>
      <c r="X236" s="331"/>
    </row>
    <row r="237" spans="1:24" s="208" customFormat="1" ht="15.75" hidden="1" thickBot="1" x14ac:dyDescent="0.3">
      <c r="A237" s="125" t="s">
        <v>890</v>
      </c>
      <c r="B237" s="188" t="s">
        <v>891</v>
      </c>
      <c r="C237" s="197"/>
      <c r="D237" s="883" t="s">
        <v>892</v>
      </c>
      <c r="E237" s="883"/>
      <c r="F237" s="379"/>
      <c r="G237" s="560"/>
      <c r="H237" s="560"/>
      <c r="I237" s="560"/>
      <c r="J237" s="269">
        <f t="shared" si="55"/>
        <v>0</v>
      </c>
      <c r="K237" s="189"/>
      <c r="L237" s="190">
        <f t="shared" si="46"/>
        <v>0</v>
      </c>
      <c r="M237" s="198"/>
      <c r="N237" s="192"/>
      <c r="O237" s="192"/>
      <c r="P237" s="192"/>
      <c r="Q237" s="192"/>
      <c r="R237" s="193"/>
      <c r="S237" s="192"/>
      <c r="T237" s="191"/>
      <c r="U237" s="484"/>
      <c r="V237" s="193"/>
      <c r="W237" s="193"/>
      <c r="X237" s="331"/>
    </row>
    <row r="238" spans="1:24" s="41" customFormat="1" ht="15.75" hidden="1" thickBot="1" x14ac:dyDescent="0.3">
      <c r="A238" s="125" t="s">
        <v>893</v>
      </c>
      <c r="B238" s="53" t="s">
        <v>894</v>
      </c>
      <c r="C238" s="898" t="s">
        <v>895</v>
      </c>
      <c r="D238" s="899"/>
      <c r="E238" s="899"/>
      <c r="F238" s="365"/>
      <c r="G238" s="542"/>
      <c r="H238" s="542"/>
      <c r="I238" s="542"/>
      <c r="J238" s="256">
        <f t="shared" si="55"/>
        <v>0</v>
      </c>
      <c r="K238" s="155"/>
      <c r="L238" s="167">
        <f t="shared" si="46"/>
        <v>0</v>
      </c>
      <c r="M238" s="76"/>
      <c r="N238" s="13"/>
      <c r="O238" s="13"/>
      <c r="P238" s="13"/>
      <c r="Q238" s="13"/>
      <c r="R238" s="81"/>
      <c r="S238" s="13"/>
      <c r="T238" s="43"/>
      <c r="U238" s="486"/>
      <c r="V238" s="81"/>
      <c r="W238" s="81"/>
      <c r="X238" s="333"/>
    </row>
    <row r="239" spans="1:24" s="41" customFormat="1" ht="15.75" hidden="1" thickBot="1" x14ac:dyDescent="0.3">
      <c r="A239" s="125" t="s">
        <v>298</v>
      </c>
      <c r="B239" s="53" t="s">
        <v>702</v>
      </c>
      <c r="C239" s="898" t="s">
        <v>299</v>
      </c>
      <c r="D239" s="899"/>
      <c r="E239" s="899"/>
      <c r="F239" s="365"/>
      <c r="G239" s="542"/>
      <c r="H239" s="542"/>
      <c r="I239" s="542"/>
      <c r="J239" s="256">
        <f t="shared" si="55"/>
        <v>0</v>
      </c>
      <c r="K239" s="155"/>
      <c r="L239" s="167">
        <f t="shared" si="46"/>
        <v>0</v>
      </c>
      <c r="M239" s="76"/>
      <c r="N239" s="13"/>
      <c r="O239" s="13"/>
      <c r="P239" s="13"/>
      <c r="Q239" s="13"/>
      <c r="R239" s="81"/>
      <c r="S239" s="13"/>
      <c r="T239" s="43"/>
      <c r="U239" s="486"/>
      <c r="V239" s="81"/>
      <c r="W239" s="81"/>
      <c r="X239" s="333"/>
    </row>
    <row r="240" spans="1:24" s="41" customFormat="1" ht="15.75" hidden="1" thickBot="1" x14ac:dyDescent="0.3">
      <c r="A240" s="125" t="s">
        <v>300</v>
      </c>
      <c r="B240" s="53" t="s">
        <v>703</v>
      </c>
      <c r="C240" s="898" t="s">
        <v>896</v>
      </c>
      <c r="D240" s="899"/>
      <c r="E240" s="899"/>
      <c r="F240" s="365"/>
      <c r="G240" s="542"/>
      <c r="H240" s="542"/>
      <c r="I240" s="542"/>
      <c r="J240" s="256">
        <f t="shared" si="55"/>
        <v>0</v>
      </c>
      <c r="K240" s="155"/>
      <c r="L240" s="167">
        <f t="shared" si="46"/>
        <v>0</v>
      </c>
      <c r="M240" s="76"/>
      <c r="N240" s="13"/>
      <c r="O240" s="13"/>
      <c r="P240" s="13"/>
      <c r="Q240" s="13"/>
      <c r="R240" s="81"/>
      <c r="S240" s="13"/>
      <c r="T240" s="43"/>
      <c r="U240" s="486"/>
      <c r="V240" s="81"/>
      <c r="W240" s="81"/>
      <c r="X240" s="333"/>
    </row>
    <row r="241" spans="1:24" s="41" customFormat="1" ht="15.75" hidden="1" thickBot="1" x14ac:dyDescent="0.3">
      <c r="A241" s="125" t="s">
        <v>301</v>
      </c>
      <c r="B241" s="53" t="s">
        <v>704</v>
      </c>
      <c r="C241" s="898" t="s">
        <v>897</v>
      </c>
      <c r="D241" s="899"/>
      <c r="E241" s="899"/>
      <c r="F241" s="365"/>
      <c r="G241" s="542"/>
      <c r="H241" s="542"/>
      <c r="I241" s="542"/>
      <c r="J241" s="256">
        <f t="shared" si="55"/>
        <v>0</v>
      </c>
      <c r="K241" s="155"/>
      <c r="L241" s="167">
        <f t="shared" si="46"/>
        <v>0</v>
      </c>
      <c r="M241" s="76"/>
      <c r="N241" s="13"/>
      <c r="O241" s="13"/>
      <c r="P241" s="13"/>
      <c r="Q241" s="13"/>
      <c r="R241" s="81"/>
      <c r="S241" s="13"/>
      <c r="T241" s="43"/>
      <c r="U241" s="486"/>
      <c r="V241" s="81"/>
      <c r="W241" s="81"/>
      <c r="X241" s="333"/>
    </row>
    <row r="242" spans="1:24" s="41" customFormat="1" ht="15.75" hidden="1" thickBot="1" x14ac:dyDescent="0.3">
      <c r="A242" s="125" t="s">
        <v>302</v>
      </c>
      <c r="B242" s="53" t="s">
        <v>705</v>
      </c>
      <c r="C242" s="898" t="s">
        <v>303</v>
      </c>
      <c r="D242" s="899"/>
      <c r="E242" s="899"/>
      <c r="F242" s="365"/>
      <c r="G242" s="542"/>
      <c r="H242" s="542"/>
      <c r="I242" s="542"/>
      <c r="J242" s="256">
        <f t="shared" si="55"/>
        <v>0</v>
      </c>
      <c r="K242" s="155"/>
      <c r="L242" s="167">
        <f t="shared" si="46"/>
        <v>0</v>
      </c>
      <c r="M242" s="76"/>
      <c r="N242" s="13"/>
      <c r="O242" s="13"/>
      <c r="P242" s="13"/>
      <c r="Q242" s="13"/>
      <c r="R242" s="81"/>
      <c r="S242" s="13"/>
      <c r="T242" s="43"/>
      <c r="U242" s="486"/>
      <c r="V242" s="81"/>
      <c r="W242" s="81"/>
      <c r="X242" s="333"/>
    </row>
    <row r="243" spans="1:24" s="41" customFormat="1" ht="15.75" hidden="1" thickBot="1" x14ac:dyDescent="0.3">
      <c r="A243" s="125" t="s">
        <v>898</v>
      </c>
      <c r="B243" s="53" t="s">
        <v>899</v>
      </c>
      <c r="C243" s="898" t="s">
        <v>901</v>
      </c>
      <c r="D243" s="899"/>
      <c r="E243" s="899"/>
      <c r="F243" s="365"/>
      <c r="G243" s="542"/>
      <c r="H243" s="542"/>
      <c r="I243" s="542"/>
      <c r="J243" s="256">
        <f t="shared" si="55"/>
        <v>0</v>
      </c>
      <c r="K243" s="155"/>
      <c r="L243" s="167">
        <f t="shared" si="46"/>
        <v>0</v>
      </c>
      <c r="M243" s="76"/>
      <c r="N243" s="13"/>
      <c r="O243" s="13"/>
      <c r="P243" s="13"/>
      <c r="Q243" s="13"/>
      <c r="R243" s="81"/>
      <c r="S243" s="13"/>
      <c r="T243" s="43"/>
      <c r="U243" s="486"/>
      <c r="V243" s="81"/>
      <c r="W243" s="81"/>
      <c r="X243" s="333"/>
    </row>
    <row r="244" spans="1:24" s="41" customFormat="1" ht="15.75" hidden="1" thickBot="1" x14ac:dyDescent="0.3">
      <c r="A244" s="125"/>
      <c r="B244" s="53" t="s">
        <v>900</v>
      </c>
      <c r="C244" s="898" t="s">
        <v>902</v>
      </c>
      <c r="D244" s="899"/>
      <c r="E244" s="899"/>
      <c r="F244" s="365"/>
      <c r="G244" s="542"/>
      <c r="H244" s="542"/>
      <c r="I244" s="542"/>
      <c r="J244" s="256">
        <f>J245+J246</f>
        <v>0</v>
      </c>
      <c r="K244" s="155">
        <f t="shared" ref="K244:X244" si="56">K245+K246</f>
        <v>0</v>
      </c>
      <c r="L244" s="167">
        <f t="shared" si="46"/>
        <v>0</v>
      </c>
      <c r="M244" s="76">
        <f t="shared" si="56"/>
        <v>0</v>
      </c>
      <c r="N244" s="13">
        <f t="shared" si="56"/>
        <v>0</v>
      </c>
      <c r="O244" s="13">
        <f t="shared" si="56"/>
        <v>0</v>
      </c>
      <c r="P244" s="13">
        <f t="shared" si="56"/>
        <v>0</v>
      </c>
      <c r="Q244" s="13">
        <f t="shared" si="56"/>
        <v>0</v>
      </c>
      <c r="R244" s="81">
        <f t="shared" si="56"/>
        <v>0</v>
      </c>
      <c r="S244" s="13">
        <f t="shared" si="56"/>
        <v>0</v>
      </c>
      <c r="T244" s="43">
        <f t="shared" si="56"/>
        <v>0</v>
      </c>
      <c r="U244" s="486">
        <f t="shared" si="56"/>
        <v>0</v>
      </c>
      <c r="V244" s="81">
        <f t="shared" si="56"/>
        <v>0</v>
      </c>
      <c r="W244" s="81">
        <f t="shared" si="56"/>
        <v>0</v>
      </c>
      <c r="X244" s="333">
        <f t="shared" si="56"/>
        <v>0</v>
      </c>
    </row>
    <row r="245" spans="1:24" s="208" customFormat="1" ht="15.75" hidden="1" thickBot="1" x14ac:dyDescent="0.3">
      <c r="A245" s="125" t="s">
        <v>904</v>
      </c>
      <c r="B245" s="188" t="s">
        <v>903</v>
      </c>
      <c r="C245" s="197"/>
      <c r="D245" s="883" t="s">
        <v>907</v>
      </c>
      <c r="E245" s="883"/>
      <c r="F245" s="379"/>
      <c r="G245" s="560"/>
      <c r="H245" s="560"/>
      <c r="I245" s="560"/>
      <c r="J245" s="269">
        <f>SUM(M245:X245)</f>
        <v>0</v>
      </c>
      <c r="K245" s="189"/>
      <c r="L245" s="190">
        <f t="shared" si="46"/>
        <v>0</v>
      </c>
      <c r="M245" s="198"/>
      <c r="N245" s="192"/>
      <c r="O245" s="192"/>
      <c r="P245" s="192"/>
      <c r="Q245" s="192"/>
      <c r="R245" s="193"/>
      <c r="S245" s="192"/>
      <c r="T245" s="191"/>
      <c r="U245" s="484"/>
      <c r="V245" s="193"/>
      <c r="W245" s="193"/>
      <c r="X245" s="331"/>
    </row>
    <row r="246" spans="1:24" s="208" customFormat="1" ht="15.75" hidden="1" thickBot="1" x14ac:dyDescent="0.3">
      <c r="A246" s="125" t="s">
        <v>905</v>
      </c>
      <c r="B246" s="188" t="s">
        <v>906</v>
      </c>
      <c r="C246" s="197"/>
      <c r="D246" s="883" t="s">
        <v>908</v>
      </c>
      <c r="E246" s="883"/>
      <c r="F246" s="379"/>
      <c r="G246" s="560"/>
      <c r="H246" s="560"/>
      <c r="I246" s="560"/>
      <c r="J246" s="269">
        <f>SUM(M246:X246)</f>
        <v>0</v>
      </c>
      <c r="K246" s="189"/>
      <c r="L246" s="190">
        <f t="shared" si="46"/>
        <v>0</v>
      </c>
      <c r="M246" s="198"/>
      <c r="N246" s="192"/>
      <c r="O246" s="192"/>
      <c r="P246" s="192"/>
      <c r="Q246" s="192"/>
      <c r="R246" s="193"/>
      <c r="S246" s="192"/>
      <c r="T246" s="191"/>
      <c r="U246" s="484"/>
      <c r="V246" s="193"/>
      <c r="W246" s="193"/>
      <c r="X246" s="331"/>
    </row>
    <row r="247" spans="1:24" ht="15.75" hidden="1" thickBot="1" x14ac:dyDescent="0.3">
      <c r="B247" s="91" t="s">
        <v>709</v>
      </c>
      <c r="C247" s="873" t="s">
        <v>304</v>
      </c>
      <c r="D247" s="874"/>
      <c r="E247" s="874"/>
      <c r="F247" s="366"/>
      <c r="G247" s="543"/>
      <c r="H247" s="543"/>
      <c r="I247" s="543"/>
      <c r="J247" s="250">
        <f>J248+J249+J250+J251+J252</f>
        <v>0</v>
      </c>
      <c r="K247" s="149">
        <f t="shared" ref="K247:X247" si="57">K248+K249+K250+K251+K252</f>
        <v>0</v>
      </c>
      <c r="L247" s="165">
        <f t="shared" si="46"/>
        <v>0</v>
      </c>
      <c r="M247" s="93">
        <f t="shared" si="57"/>
        <v>0</v>
      </c>
      <c r="N247" s="94">
        <f t="shared" si="57"/>
        <v>0</v>
      </c>
      <c r="O247" s="94">
        <f t="shared" si="57"/>
        <v>0</v>
      </c>
      <c r="P247" s="94">
        <f t="shared" si="57"/>
        <v>0</v>
      </c>
      <c r="Q247" s="94">
        <f t="shared" si="57"/>
        <v>0</v>
      </c>
      <c r="R247" s="97">
        <f t="shared" si="57"/>
        <v>0</v>
      </c>
      <c r="S247" s="94">
        <f t="shared" si="57"/>
        <v>0</v>
      </c>
      <c r="T247" s="96">
        <f t="shared" si="57"/>
        <v>0</v>
      </c>
      <c r="U247" s="485">
        <f t="shared" si="57"/>
        <v>0</v>
      </c>
      <c r="V247" s="97">
        <f t="shared" si="57"/>
        <v>0</v>
      </c>
      <c r="W247" s="97">
        <f t="shared" si="57"/>
        <v>0</v>
      </c>
      <c r="X247" s="332">
        <f t="shared" si="57"/>
        <v>0</v>
      </c>
    </row>
    <row r="248" spans="1:24" s="41" customFormat="1" ht="15.75" hidden="1" thickBot="1" x14ac:dyDescent="0.3">
      <c r="A248" s="125" t="s">
        <v>305</v>
      </c>
      <c r="B248" s="195" t="s">
        <v>710</v>
      </c>
      <c r="C248" s="903" t="s">
        <v>385</v>
      </c>
      <c r="D248" s="904"/>
      <c r="E248" s="904"/>
      <c r="F248" s="367"/>
      <c r="G248" s="544"/>
      <c r="H248" s="544"/>
      <c r="I248" s="544"/>
      <c r="J248" s="270">
        <f t="shared" ref="J248:J254" si="58">SUM(M248:X248)</f>
        <v>0</v>
      </c>
      <c r="K248" s="196"/>
      <c r="L248" s="210">
        <f t="shared" si="46"/>
        <v>0</v>
      </c>
      <c r="M248" s="211"/>
      <c r="N248" s="212"/>
      <c r="O248" s="212"/>
      <c r="P248" s="212"/>
      <c r="Q248" s="212"/>
      <c r="R248" s="215"/>
      <c r="S248" s="212"/>
      <c r="T248" s="214"/>
      <c r="U248" s="491"/>
      <c r="V248" s="215"/>
      <c r="W248" s="215"/>
      <c r="X248" s="340"/>
    </row>
    <row r="249" spans="1:24" s="41" customFormat="1" ht="15.75" hidden="1" thickBot="1" x14ac:dyDescent="0.3">
      <c r="A249" s="125" t="s">
        <v>306</v>
      </c>
      <c r="B249" s="195" t="s">
        <v>711</v>
      </c>
      <c r="C249" s="903" t="s">
        <v>386</v>
      </c>
      <c r="D249" s="904"/>
      <c r="E249" s="904"/>
      <c r="F249" s="367"/>
      <c r="G249" s="544"/>
      <c r="H249" s="544"/>
      <c r="I249" s="544"/>
      <c r="J249" s="270">
        <f t="shared" si="58"/>
        <v>0</v>
      </c>
      <c r="K249" s="196"/>
      <c r="L249" s="210">
        <f t="shared" si="46"/>
        <v>0</v>
      </c>
      <c r="M249" s="211"/>
      <c r="N249" s="212"/>
      <c r="O249" s="212"/>
      <c r="P249" s="212"/>
      <c r="Q249" s="212"/>
      <c r="R249" s="215"/>
      <c r="S249" s="212"/>
      <c r="T249" s="214"/>
      <c r="U249" s="491"/>
      <c r="V249" s="215"/>
      <c r="W249" s="215"/>
      <c r="X249" s="340"/>
    </row>
    <row r="250" spans="1:24" s="41" customFormat="1" ht="15.75" hidden="1" thickBot="1" x14ac:dyDescent="0.3">
      <c r="A250" s="125" t="s">
        <v>307</v>
      </c>
      <c r="B250" s="195" t="s">
        <v>712</v>
      </c>
      <c r="C250" s="903" t="s">
        <v>308</v>
      </c>
      <c r="D250" s="904"/>
      <c r="E250" s="904"/>
      <c r="F250" s="367"/>
      <c r="G250" s="544"/>
      <c r="H250" s="544"/>
      <c r="I250" s="544"/>
      <c r="J250" s="270">
        <f t="shared" si="58"/>
        <v>0</v>
      </c>
      <c r="K250" s="196"/>
      <c r="L250" s="210">
        <f t="shared" si="46"/>
        <v>0</v>
      </c>
      <c r="M250" s="211"/>
      <c r="N250" s="212"/>
      <c r="O250" s="212"/>
      <c r="P250" s="212"/>
      <c r="Q250" s="212"/>
      <c r="R250" s="215"/>
      <c r="S250" s="212"/>
      <c r="T250" s="214"/>
      <c r="U250" s="491"/>
      <c r="V250" s="215"/>
      <c r="W250" s="215"/>
      <c r="X250" s="340"/>
    </row>
    <row r="251" spans="1:24" s="41" customFormat="1" ht="15.75" hidden="1" thickBot="1" x14ac:dyDescent="0.3">
      <c r="A251" s="125" t="s">
        <v>309</v>
      </c>
      <c r="B251" s="195" t="s">
        <v>713</v>
      </c>
      <c r="C251" s="903" t="s">
        <v>310</v>
      </c>
      <c r="D251" s="904"/>
      <c r="E251" s="904"/>
      <c r="F251" s="367"/>
      <c r="G251" s="544"/>
      <c r="H251" s="544"/>
      <c r="I251" s="544"/>
      <c r="J251" s="270">
        <f t="shared" si="58"/>
        <v>0</v>
      </c>
      <c r="K251" s="196"/>
      <c r="L251" s="210">
        <f t="shared" si="46"/>
        <v>0</v>
      </c>
      <c r="M251" s="211"/>
      <c r="N251" s="212"/>
      <c r="O251" s="212"/>
      <c r="P251" s="212"/>
      <c r="Q251" s="212"/>
      <c r="R251" s="215"/>
      <c r="S251" s="212"/>
      <c r="T251" s="214"/>
      <c r="U251" s="491"/>
      <c r="V251" s="215"/>
      <c r="W251" s="215"/>
      <c r="X251" s="340"/>
    </row>
    <row r="252" spans="1:24" s="41" customFormat="1" ht="15.75" hidden="1" thickBot="1" x14ac:dyDescent="0.3">
      <c r="A252" s="125" t="s">
        <v>311</v>
      </c>
      <c r="B252" s="195" t="s">
        <v>714</v>
      </c>
      <c r="C252" s="903" t="s">
        <v>387</v>
      </c>
      <c r="D252" s="904"/>
      <c r="E252" s="904"/>
      <c r="F252" s="367"/>
      <c r="G252" s="544"/>
      <c r="H252" s="544"/>
      <c r="I252" s="544"/>
      <c r="J252" s="270">
        <f t="shared" si="58"/>
        <v>0</v>
      </c>
      <c r="K252" s="196"/>
      <c r="L252" s="210">
        <f t="shared" si="46"/>
        <v>0</v>
      </c>
      <c r="M252" s="211"/>
      <c r="N252" s="212"/>
      <c r="O252" s="212"/>
      <c r="P252" s="212"/>
      <c r="Q252" s="212"/>
      <c r="R252" s="215"/>
      <c r="S252" s="212"/>
      <c r="T252" s="214"/>
      <c r="U252" s="491"/>
      <c r="V252" s="215"/>
      <c r="W252" s="215"/>
      <c r="X252" s="340"/>
    </row>
    <row r="253" spans="1:24" ht="15.75" hidden="1" thickBot="1" x14ac:dyDescent="0.3">
      <c r="A253" s="125" t="s">
        <v>313</v>
      </c>
      <c r="B253" s="91" t="s">
        <v>715</v>
      </c>
      <c r="C253" s="873" t="s">
        <v>312</v>
      </c>
      <c r="D253" s="874"/>
      <c r="E253" s="874"/>
      <c r="F253" s="366"/>
      <c r="G253" s="543"/>
      <c r="H253" s="543"/>
      <c r="I253" s="543"/>
      <c r="J253" s="250">
        <f t="shared" si="58"/>
        <v>0</v>
      </c>
      <c r="K253" s="149"/>
      <c r="L253" s="165">
        <f t="shared" si="46"/>
        <v>0</v>
      </c>
      <c r="M253" s="93"/>
      <c r="N253" s="94"/>
      <c r="O253" s="94"/>
      <c r="P253" s="94"/>
      <c r="Q253" s="94"/>
      <c r="R253" s="97"/>
      <c r="S253" s="94"/>
      <c r="T253" s="96"/>
      <c r="U253" s="485"/>
      <c r="V253" s="97"/>
      <c r="W253" s="97"/>
      <c r="X253" s="332"/>
    </row>
    <row r="254" spans="1:24" ht="15.75" hidden="1" thickBot="1" x14ac:dyDescent="0.3">
      <c r="A254" s="125" t="s">
        <v>909</v>
      </c>
      <c r="B254" s="91" t="s">
        <v>910</v>
      </c>
      <c r="C254" s="873" t="s">
        <v>911</v>
      </c>
      <c r="D254" s="874"/>
      <c r="E254" s="874"/>
      <c r="F254" s="366"/>
      <c r="G254" s="543"/>
      <c r="H254" s="543"/>
      <c r="I254" s="543"/>
      <c r="J254" s="250">
        <f t="shared" si="58"/>
        <v>0</v>
      </c>
      <c r="K254" s="149"/>
      <c r="L254" s="165">
        <f t="shared" si="46"/>
        <v>0</v>
      </c>
      <c r="M254" s="93"/>
      <c r="N254" s="94"/>
      <c r="O254" s="94"/>
      <c r="P254" s="94"/>
      <c r="Q254" s="94"/>
      <c r="R254" s="97"/>
      <c r="S254" s="94"/>
      <c r="T254" s="96"/>
      <c r="U254" s="485"/>
      <c r="V254" s="97"/>
      <c r="W254" s="97"/>
      <c r="X254" s="332"/>
    </row>
    <row r="255" spans="1:24" ht="15.75" thickBot="1" x14ac:dyDescent="0.3">
      <c r="B255" s="905" t="s">
        <v>314</v>
      </c>
      <c r="C255" s="906"/>
      <c r="D255" s="906"/>
      <c r="E255" s="906"/>
      <c r="F255" s="247">
        <f t="shared" ref="F255:K255" si="59">F5+F24+F32+F59+F75+F147+F157+F162+F225</f>
        <v>2287142</v>
      </c>
      <c r="G255" s="247">
        <f t="shared" si="59"/>
        <v>2287142</v>
      </c>
      <c r="H255" s="247">
        <f t="shared" si="59"/>
        <v>2287142</v>
      </c>
      <c r="I255" s="247">
        <f t="shared" si="59"/>
        <v>2287142</v>
      </c>
      <c r="J255" s="247">
        <f t="shared" si="59"/>
        <v>2287142</v>
      </c>
      <c r="K255" s="146">
        <f t="shared" si="59"/>
        <v>0</v>
      </c>
      <c r="L255" s="163">
        <f t="shared" si="46"/>
        <v>2287142</v>
      </c>
      <c r="M255" s="85">
        <f t="shared" ref="M255:X255" si="60">M5+M24+M32+M59+M75+M147+M157+M162+M225</f>
        <v>0</v>
      </c>
      <c r="N255" s="86">
        <f t="shared" si="60"/>
        <v>0</v>
      </c>
      <c r="O255" s="86">
        <f t="shared" si="60"/>
        <v>0</v>
      </c>
      <c r="P255" s="86">
        <f t="shared" si="60"/>
        <v>0</v>
      </c>
      <c r="Q255" s="86">
        <f t="shared" si="60"/>
        <v>0</v>
      </c>
      <c r="R255" s="89">
        <f t="shared" si="60"/>
        <v>0</v>
      </c>
      <c r="S255" s="86">
        <f t="shared" si="60"/>
        <v>0</v>
      </c>
      <c r="T255" s="88">
        <f t="shared" si="60"/>
        <v>301625</v>
      </c>
      <c r="U255" s="482">
        <f t="shared" si="60"/>
        <v>0</v>
      </c>
      <c r="V255" s="89">
        <f t="shared" si="60"/>
        <v>0</v>
      </c>
      <c r="W255" s="89">
        <f t="shared" si="60"/>
        <v>0</v>
      </c>
      <c r="X255" s="329">
        <f t="shared" si="60"/>
        <v>1985517</v>
      </c>
    </row>
    <row r="256" spans="1:24" x14ac:dyDescent="0.25">
      <c r="B256" s="22"/>
      <c r="C256" s="23"/>
      <c r="D256" s="23"/>
      <c r="E256" s="24"/>
      <c r="F256" s="24"/>
      <c r="G256" s="24"/>
      <c r="H256" s="24"/>
      <c r="I256" s="24"/>
      <c r="J256" s="24"/>
      <c r="K256" s="24"/>
      <c r="L256" s="60"/>
      <c r="M256" s="14"/>
      <c r="N256" s="14"/>
      <c r="O256" s="14"/>
      <c r="P256" s="14"/>
      <c r="Q256" s="14"/>
      <c r="R256" s="14"/>
      <c r="S256" s="14"/>
      <c r="T256" s="14"/>
      <c r="U256" s="14"/>
      <c r="V256" s="14"/>
      <c r="W256" s="14"/>
      <c r="X256" s="14"/>
    </row>
    <row r="257" spans="1:24" x14ac:dyDescent="0.25">
      <c r="B257" s="25"/>
      <c r="C257" s="26"/>
      <c r="D257" s="26"/>
      <c r="E257" s="24"/>
      <c r="F257" s="24"/>
      <c r="G257" s="24"/>
      <c r="H257" s="24"/>
      <c r="I257" s="24"/>
      <c r="J257" s="24"/>
      <c r="K257" s="24"/>
      <c r="L257" s="60"/>
      <c r="M257" s="14"/>
      <c r="N257" s="14"/>
      <c r="O257" s="14"/>
      <c r="P257" s="14"/>
      <c r="Q257" s="14"/>
      <c r="R257" s="14"/>
      <c r="S257" s="14"/>
      <c r="T257" s="14"/>
      <c r="U257" s="14"/>
      <c r="V257" s="14"/>
      <c r="W257" s="14"/>
      <c r="X257" s="14"/>
    </row>
    <row r="258" spans="1:24" x14ac:dyDescent="0.25">
      <c r="B258" s="27"/>
      <c r="C258" s="24"/>
      <c r="D258" s="24"/>
      <c r="E258" s="28"/>
      <c r="F258" s="28"/>
      <c r="G258" s="28"/>
      <c r="H258" s="28"/>
      <c r="I258" s="28"/>
      <c r="J258" s="28"/>
      <c r="K258" s="28"/>
      <c r="L258" s="60"/>
      <c r="M258" s="14"/>
      <c r="N258" s="14"/>
      <c r="O258" s="14"/>
      <c r="P258" s="14"/>
      <c r="Q258" s="14"/>
      <c r="R258" s="14"/>
      <c r="S258" s="14"/>
      <c r="T258" s="14"/>
      <c r="U258" s="14"/>
      <c r="V258" s="14"/>
      <c r="W258" s="14"/>
      <c r="X258" s="14"/>
    </row>
    <row r="259" spans="1:24" x14ac:dyDescent="0.25">
      <c r="B259" s="27"/>
      <c r="C259" s="24"/>
      <c r="D259" s="24"/>
      <c r="E259" s="28"/>
      <c r="F259" s="28"/>
      <c r="G259" s="28"/>
      <c r="H259" s="28"/>
      <c r="I259" s="28"/>
      <c r="J259" s="28"/>
      <c r="K259" s="28"/>
      <c r="L259" s="60"/>
      <c r="M259" s="14"/>
      <c r="N259" s="14"/>
      <c r="O259" s="14"/>
      <c r="P259" s="14"/>
      <c r="Q259" s="14"/>
      <c r="R259" s="14"/>
      <c r="S259" s="14"/>
      <c r="T259" s="14"/>
      <c r="U259" s="14"/>
      <c r="V259" s="14"/>
      <c r="W259" s="14"/>
      <c r="X259" s="14"/>
    </row>
    <row r="260" spans="1:24" x14ac:dyDescent="0.25">
      <c r="B260" s="27"/>
      <c r="C260" s="24"/>
      <c r="D260" s="24"/>
      <c r="E260" s="28"/>
      <c r="F260" s="28"/>
      <c r="G260" s="28"/>
      <c r="H260" s="28"/>
      <c r="I260" s="28"/>
      <c r="J260" s="28"/>
      <c r="K260" s="28"/>
      <c r="L260" s="60"/>
      <c r="M260" s="14"/>
      <c r="N260" s="14"/>
      <c r="O260" s="14"/>
      <c r="P260" s="14"/>
      <c r="Q260" s="14"/>
      <c r="R260" s="14"/>
      <c r="S260" s="14"/>
      <c r="T260" s="14"/>
      <c r="U260" s="14"/>
      <c r="V260" s="14"/>
      <c r="W260" s="14"/>
      <c r="X260" s="14"/>
    </row>
    <row r="261" spans="1:24" x14ac:dyDescent="0.25">
      <c r="B261" s="27"/>
      <c r="C261" s="24"/>
      <c r="D261" s="24"/>
      <c r="E261" s="28"/>
      <c r="F261" s="28"/>
      <c r="G261" s="28"/>
      <c r="H261" s="28"/>
      <c r="I261" s="28"/>
      <c r="J261" s="457"/>
      <c r="K261" s="28"/>
      <c r="L261" s="60"/>
      <c r="M261" s="14"/>
      <c r="N261" s="14"/>
      <c r="O261" s="14"/>
      <c r="P261" s="14"/>
      <c r="Q261" s="14"/>
      <c r="R261" s="14"/>
      <c r="S261" s="14"/>
      <c r="T261" s="14"/>
      <c r="U261" s="14"/>
      <c r="V261" s="14"/>
      <c r="W261" s="14"/>
      <c r="X261" s="14"/>
    </row>
    <row r="262" spans="1:24" x14ac:dyDescent="0.25">
      <c r="B262" s="27"/>
      <c r="C262" s="24"/>
      <c r="D262" s="24"/>
      <c r="E262" s="28"/>
      <c r="F262" s="28"/>
      <c r="G262" s="28"/>
      <c r="H262" s="28"/>
      <c r="I262" s="28"/>
      <c r="J262" s="647"/>
      <c r="K262" s="28"/>
      <c r="L262" s="60"/>
      <c r="M262" s="14"/>
      <c r="N262" s="14"/>
      <c r="O262" s="14"/>
      <c r="P262" s="14"/>
      <c r="Q262" s="14"/>
      <c r="R262" s="14"/>
      <c r="S262" s="14"/>
      <c r="T262" s="14"/>
      <c r="U262" s="14"/>
      <c r="V262" s="14"/>
      <c r="W262" s="14"/>
      <c r="X262" s="14"/>
    </row>
    <row r="263" spans="1:24" x14ac:dyDescent="0.25">
      <c r="B263" s="27"/>
      <c r="C263" s="24"/>
      <c r="D263" s="24"/>
      <c r="E263" s="28"/>
      <c r="F263" s="28"/>
      <c r="G263" s="28"/>
      <c r="H263" s="28"/>
      <c r="I263" s="28"/>
      <c r="J263" s="28"/>
      <c r="K263" s="28"/>
      <c r="L263" s="60"/>
      <c r="M263" s="14"/>
      <c r="N263" s="14"/>
      <c r="O263" s="14"/>
      <c r="P263" s="14"/>
      <c r="Q263" s="14"/>
      <c r="R263" s="14"/>
      <c r="S263" s="14"/>
      <c r="T263" s="14"/>
      <c r="U263" s="14"/>
      <c r="V263" s="14"/>
      <c r="W263" s="14"/>
      <c r="X263" s="14"/>
    </row>
    <row r="264" spans="1:24" x14ac:dyDescent="0.25">
      <c r="B264" s="27"/>
      <c r="C264" s="28"/>
      <c r="D264" s="28"/>
      <c r="E264" s="24"/>
      <c r="F264" s="24"/>
      <c r="G264" s="24"/>
      <c r="H264" s="24"/>
      <c r="I264" s="24"/>
      <c r="J264" s="24"/>
      <c r="K264" s="24"/>
      <c r="L264" s="60"/>
      <c r="M264" s="14"/>
      <c r="N264" s="14"/>
      <c r="O264" s="14"/>
      <c r="P264" s="14"/>
      <c r="Q264" s="14"/>
      <c r="R264" s="14"/>
      <c r="S264" s="14"/>
      <c r="T264" s="14"/>
      <c r="U264" s="14"/>
      <c r="V264" s="14"/>
      <c r="W264" s="14"/>
      <c r="X264" s="14"/>
    </row>
    <row r="265" spans="1:24" x14ac:dyDescent="0.25">
      <c r="B265" s="27"/>
      <c r="C265" s="28"/>
      <c r="D265" s="28"/>
      <c r="E265" s="24"/>
      <c r="F265" s="24"/>
      <c r="G265" s="24"/>
      <c r="H265" s="24"/>
      <c r="I265" s="24"/>
      <c r="J265" s="24"/>
      <c r="K265" s="24"/>
      <c r="L265" s="60"/>
      <c r="M265" s="14"/>
      <c r="N265" s="14"/>
      <c r="O265" s="14"/>
      <c r="P265" s="14"/>
      <c r="Q265" s="14"/>
      <c r="R265" s="14"/>
      <c r="S265" s="14"/>
      <c r="T265" s="14"/>
      <c r="U265" s="14"/>
      <c r="V265" s="14"/>
      <c r="W265" s="14"/>
      <c r="X265" s="14"/>
    </row>
    <row r="266" spans="1:24" x14ac:dyDescent="0.25">
      <c r="B266" s="27"/>
      <c r="C266" s="28"/>
      <c r="D266" s="28"/>
      <c r="E266" s="24"/>
      <c r="F266" s="24"/>
      <c r="G266" s="24"/>
      <c r="H266" s="24"/>
      <c r="I266" s="24"/>
      <c r="J266" s="24"/>
      <c r="K266" s="24"/>
      <c r="L266" s="60"/>
      <c r="M266" s="14"/>
      <c r="N266" s="14"/>
      <c r="O266" s="14"/>
      <c r="P266" s="14"/>
      <c r="Q266" s="14"/>
      <c r="R266" s="14"/>
      <c r="S266" s="14"/>
      <c r="T266" s="14"/>
      <c r="U266" s="14"/>
      <c r="V266" s="14"/>
      <c r="W266" s="14"/>
      <c r="X266" s="14"/>
    </row>
    <row r="267" spans="1:24" x14ac:dyDescent="0.25">
      <c r="B267" s="27"/>
      <c r="C267" s="24"/>
      <c r="D267" s="24"/>
      <c r="E267" s="28"/>
      <c r="F267" s="28"/>
      <c r="G267" s="28"/>
      <c r="H267" s="28"/>
      <c r="I267" s="28"/>
      <c r="J267" s="28"/>
      <c r="K267" s="28"/>
      <c r="L267" s="60"/>
      <c r="M267" s="14"/>
      <c r="N267" s="14"/>
      <c r="O267" s="14"/>
      <c r="P267" s="14"/>
      <c r="Q267" s="14"/>
      <c r="R267" s="14"/>
      <c r="S267" s="14"/>
      <c r="T267" s="14"/>
      <c r="U267" s="14"/>
      <c r="V267" s="14"/>
      <c r="W267" s="14"/>
      <c r="X267" s="14"/>
    </row>
    <row r="268" spans="1:24" x14ac:dyDescent="0.25">
      <c r="B268" s="27"/>
      <c r="C268" s="24"/>
      <c r="D268" s="24"/>
      <c r="E268" s="28"/>
      <c r="F268" s="28"/>
      <c r="G268" s="28"/>
      <c r="H268" s="28"/>
      <c r="I268" s="28"/>
      <c r="J268" s="28"/>
      <c r="K268" s="28"/>
      <c r="L268" s="60"/>
      <c r="M268" s="14"/>
      <c r="N268" s="14"/>
      <c r="O268" s="14"/>
      <c r="P268" s="14"/>
      <c r="Q268" s="14"/>
      <c r="R268" s="14"/>
      <c r="S268" s="14"/>
      <c r="T268" s="14"/>
      <c r="U268" s="14"/>
      <c r="V268" s="14"/>
      <c r="W268" s="14"/>
      <c r="X268" s="14"/>
    </row>
    <row r="269" spans="1:24" x14ac:dyDescent="0.25">
      <c r="B269" s="27"/>
      <c r="C269" s="24"/>
      <c r="D269" s="24"/>
      <c r="E269" s="28"/>
      <c r="F269" s="28"/>
      <c r="G269" s="28"/>
      <c r="H269" s="28"/>
      <c r="I269" s="28"/>
      <c r="J269" s="28"/>
      <c r="K269" s="28"/>
      <c r="L269" s="60"/>
      <c r="M269" s="14"/>
      <c r="N269" s="14"/>
      <c r="O269" s="14"/>
      <c r="P269" s="14"/>
      <c r="Q269" s="14"/>
      <c r="R269" s="14"/>
      <c r="S269" s="14"/>
      <c r="T269" s="14"/>
      <c r="U269" s="14"/>
      <c r="V269" s="14"/>
      <c r="W269" s="14"/>
      <c r="X269" s="14"/>
    </row>
    <row r="270" spans="1:24" x14ac:dyDescent="0.25">
      <c r="A270" s="127"/>
      <c r="B270" s="27"/>
      <c r="C270" s="24"/>
      <c r="D270" s="24"/>
      <c r="E270" s="28"/>
      <c r="F270" s="28"/>
      <c r="G270" s="28"/>
      <c r="H270" s="28"/>
      <c r="I270" s="28"/>
      <c r="J270" s="28"/>
      <c r="K270" s="28"/>
      <c r="L270" s="60"/>
      <c r="M270" s="14"/>
      <c r="N270" s="14"/>
      <c r="O270" s="14"/>
      <c r="P270" s="14"/>
      <c r="Q270" s="14"/>
      <c r="R270" s="14"/>
      <c r="S270" s="14"/>
      <c r="T270" s="14"/>
      <c r="U270" s="14"/>
      <c r="V270" s="14"/>
      <c r="W270" s="14"/>
      <c r="X270" s="14"/>
    </row>
    <row r="271" spans="1:24" x14ac:dyDescent="0.25">
      <c r="A271" s="127"/>
      <c r="B271" s="27"/>
      <c r="C271" s="24"/>
      <c r="D271" s="24"/>
      <c r="E271" s="28"/>
      <c r="F271" s="28"/>
      <c r="G271" s="28"/>
      <c r="H271" s="28"/>
      <c r="I271" s="28"/>
      <c r="J271" s="28"/>
      <c r="K271" s="28"/>
      <c r="L271" s="60"/>
      <c r="M271" s="14"/>
      <c r="N271" s="14"/>
      <c r="O271" s="14"/>
      <c r="P271" s="14"/>
      <c r="Q271" s="14"/>
      <c r="R271" s="14"/>
      <c r="S271" s="14"/>
      <c r="T271" s="14"/>
      <c r="U271" s="14"/>
      <c r="V271" s="14"/>
      <c r="W271" s="14"/>
      <c r="X271" s="14"/>
    </row>
    <row r="272" spans="1:24" x14ac:dyDescent="0.25">
      <c r="A272" s="127"/>
      <c r="B272" s="27"/>
      <c r="C272" s="24"/>
      <c r="D272" s="24"/>
      <c r="E272" s="28"/>
      <c r="F272" s="28"/>
      <c r="G272" s="28"/>
      <c r="H272" s="28"/>
      <c r="I272" s="28"/>
      <c r="J272" s="28"/>
      <c r="K272" s="28"/>
      <c r="L272" s="60"/>
      <c r="M272" s="14"/>
      <c r="N272" s="14"/>
      <c r="O272" s="14"/>
      <c r="P272" s="14"/>
      <c r="Q272" s="14"/>
      <c r="R272" s="14"/>
      <c r="S272" s="14"/>
      <c r="T272" s="14"/>
      <c r="U272" s="14"/>
      <c r="V272" s="14"/>
      <c r="W272" s="14"/>
      <c r="X272" s="14"/>
    </row>
    <row r="273" spans="1:24" x14ac:dyDescent="0.25">
      <c r="A273" s="127"/>
      <c r="B273" s="27"/>
      <c r="C273" s="24"/>
      <c r="D273" s="24"/>
      <c r="E273" s="28"/>
      <c r="F273" s="28"/>
      <c r="G273" s="28"/>
      <c r="H273" s="28"/>
      <c r="I273" s="28"/>
      <c r="J273" s="28"/>
      <c r="K273" s="28"/>
      <c r="L273" s="60"/>
      <c r="M273" s="14"/>
      <c r="N273" s="14"/>
      <c r="O273" s="14"/>
      <c r="P273" s="14"/>
      <c r="Q273" s="14"/>
      <c r="R273" s="14"/>
      <c r="S273" s="14"/>
      <c r="T273" s="14"/>
      <c r="U273" s="14"/>
      <c r="V273" s="14"/>
      <c r="W273" s="14"/>
      <c r="X273" s="14"/>
    </row>
    <row r="274" spans="1:24" x14ac:dyDescent="0.25">
      <c r="A274" s="127"/>
      <c r="B274" s="27"/>
      <c r="C274" s="24"/>
      <c r="D274" s="24"/>
      <c r="E274" s="28"/>
      <c r="F274" s="28"/>
      <c r="G274" s="28"/>
      <c r="H274" s="28"/>
      <c r="I274" s="28"/>
      <c r="J274" s="28"/>
      <c r="K274" s="28"/>
      <c r="L274" s="60"/>
      <c r="M274" s="14"/>
      <c r="N274" s="14"/>
      <c r="O274" s="14"/>
      <c r="P274" s="14"/>
      <c r="Q274" s="14"/>
      <c r="R274" s="14"/>
      <c r="S274" s="14"/>
      <c r="T274" s="14"/>
      <c r="U274" s="14"/>
      <c r="V274" s="14"/>
      <c r="W274" s="14"/>
      <c r="X274" s="14"/>
    </row>
    <row r="275" spans="1:24" x14ac:dyDescent="0.25">
      <c r="A275" s="127"/>
      <c r="B275" s="27"/>
      <c r="C275" s="24"/>
      <c r="D275" s="24"/>
      <c r="E275" s="28"/>
      <c r="F275" s="28"/>
      <c r="G275" s="28"/>
      <c r="H275" s="28"/>
      <c r="I275" s="28"/>
      <c r="J275" s="28"/>
      <c r="K275" s="28"/>
      <c r="L275" s="60"/>
      <c r="M275" s="14"/>
      <c r="N275" s="14"/>
      <c r="O275" s="14"/>
      <c r="P275" s="14"/>
      <c r="Q275" s="14"/>
      <c r="R275" s="14"/>
      <c r="S275" s="14"/>
      <c r="T275" s="14"/>
      <c r="U275" s="14"/>
      <c r="V275" s="14"/>
      <c r="W275" s="14"/>
      <c r="X275" s="14"/>
    </row>
    <row r="276" spans="1:24" x14ac:dyDescent="0.25">
      <c r="A276" s="127"/>
      <c r="B276" s="27"/>
      <c r="C276" s="24"/>
      <c r="D276" s="24"/>
      <c r="E276" s="28"/>
      <c r="F276" s="28"/>
      <c r="G276" s="28"/>
      <c r="H276" s="28"/>
      <c r="I276" s="28"/>
      <c r="J276" s="28"/>
      <c r="K276" s="28"/>
      <c r="L276" s="60"/>
      <c r="M276" s="14"/>
      <c r="N276" s="14"/>
      <c r="O276" s="14"/>
      <c r="P276" s="14"/>
      <c r="Q276" s="14"/>
      <c r="R276" s="14"/>
      <c r="S276" s="14"/>
      <c r="T276" s="14"/>
      <c r="U276" s="14"/>
      <c r="V276" s="14"/>
      <c r="W276" s="14"/>
      <c r="X276" s="14"/>
    </row>
    <row r="277" spans="1:24" x14ac:dyDescent="0.25">
      <c r="A277" s="127"/>
      <c r="B277" s="27"/>
      <c r="C277" s="28"/>
      <c r="D277" s="28"/>
      <c r="E277" s="24"/>
      <c r="F277" s="24"/>
      <c r="G277" s="24"/>
      <c r="H277" s="24"/>
      <c r="I277" s="24"/>
      <c r="J277" s="24"/>
      <c r="K277" s="24"/>
      <c r="L277" s="60"/>
      <c r="M277" s="14"/>
      <c r="N277" s="14"/>
      <c r="O277" s="14"/>
      <c r="P277" s="14"/>
      <c r="Q277" s="14"/>
      <c r="R277" s="14"/>
      <c r="S277" s="14"/>
      <c r="T277" s="14"/>
      <c r="U277" s="14"/>
      <c r="V277" s="14"/>
      <c r="W277" s="14"/>
      <c r="X277" s="14"/>
    </row>
    <row r="278" spans="1:24" x14ac:dyDescent="0.25">
      <c r="A278" s="127"/>
      <c r="B278" s="27"/>
      <c r="C278" s="24"/>
      <c r="D278" s="24"/>
      <c r="E278" s="28"/>
      <c r="F278" s="28"/>
      <c r="G278" s="28"/>
      <c r="H278" s="28"/>
      <c r="I278" s="28"/>
      <c r="J278" s="28"/>
      <c r="K278" s="28"/>
      <c r="L278" s="60"/>
      <c r="M278" s="14"/>
      <c r="N278" s="14"/>
      <c r="O278" s="14"/>
      <c r="P278" s="14"/>
      <c r="Q278" s="14"/>
      <c r="R278" s="14"/>
      <c r="S278" s="14"/>
      <c r="T278" s="14"/>
      <c r="U278" s="14"/>
      <c r="V278" s="14"/>
      <c r="W278" s="14"/>
      <c r="X278" s="14"/>
    </row>
    <row r="279" spans="1:24" x14ac:dyDescent="0.25">
      <c r="A279" s="127"/>
      <c r="B279" s="27"/>
      <c r="C279" s="24"/>
      <c r="D279" s="24"/>
      <c r="E279" s="28"/>
      <c r="F279" s="28"/>
      <c r="G279" s="28"/>
      <c r="H279" s="28"/>
      <c r="I279" s="28"/>
      <c r="J279" s="28"/>
      <c r="K279" s="28"/>
      <c r="L279" s="60"/>
      <c r="M279" s="14"/>
      <c r="N279" s="14"/>
      <c r="O279" s="14"/>
      <c r="P279" s="14"/>
      <c r="Q279" s="14"/>
      <c r="R279" s="14"/>
      <c r="S279" s="14"/>
      <c r="T279" s="14"/>
      <c r="U279" s="14"/>
      <c r="V279" s="14"/>
      <c r="W279" s="14"/>
      <c r="X279" s="14"/>
    </row>
    <row r="280" spans="1:24" x14ac:dyDescent="0.25">
      <c r="A280" s="127"/>
      <c r="B280" s="27"/>
      <c r="C280" s="24"/>
      <c r="D280" s="24"/>
      <c r="E280" s="28"/>
      <c r="F280" s="28"/>
      <c r="G280" s="28"/>
      <c r="H280" s="28"/>
      <c r="I280" s="28"/>
      <c r="J280" s="28"/>
      <c r="K280" s="28"/>
      <c r="L280" s="60"/>
      <c r="M280" s="14"/>
      <c r="N280" s="14"/>
      <c r="O280" s="14"/>
      <c r="P280" s="14"/>
      <c r="Q280" s="14"/>
      <c r="R280" s="14"/>
      <c r="S280" s="14"/>
      <c r="T280" s="14"/>
      <c r="U280" s="14"/>
      <c r="V280" s="14"/>
      <c r="W280" s="14"/>
      <c r="X280" s="14"/>
    </row>
    <row r="281" spans="1:24" x14ac:dyDescent="0.25">
      <c r="A281" s="127"/>
      <c r="B281" s="27"/>
      <c r="C281" s="24"/>
      <c r="D281" s="24"/>
      <c r="E281" s="28"/>
      <c r="F281" s="28"/>
      <c r="G281" s="28"/>
      <c r="H281" s="28"/>
      <c r="I281" s="28"/>
      <c r="J281" s="28"/>
      <c r="K281" s="28"/>
      <c r="L281" s="60"/>
      <c r="M281" s="14"/>
      <c r="N281" s="14"/>
      <c r="O281" s="14"/>
      <c r="P281" s="14"/>
      <c r="Q281" s="14"/>
      <c r="R281" s="14"/>
      <c r="S281" s="14"/>
      <c r="T281" s="14"/>
      <c r="U281" s="14"/>
      <c r="V281" s="14"/>
      <c r="W281" s="14"/>
      <c r="X281" s="14"/>
    </row>
    <row r="282" spans="1:24" x14ac:dyDescent="0.25">
      <c r="A282" s="127"/>
      <c r="B282" s="27"/>
      <c r="C282" s="24"/>
      <c r="D282" s="24"/>
      <c r="E282" s="28"/>
      <c r="F282" s="28"/>
      <c r="G282" s="28"/>
      <c r="H282" s="28"/>
      <c r="I282" s="28"/>
      <c r="J282" s="28"/>
      <c r="K282" s="28"/>
      <c r="L282" s="60"/>
      <c r="M282" s="14"/>
      <c r="N282" s="14"/>
      <c r="O282" s="14"/>
      <c r="P282" s="14"/>
      <c r="Q282" s="14"/>
      <c r="R282" s="14"/>
      <c r="S282" s="14"/>
      <c r="T282" s="14"/>
      <c r="U282" s="14"/>
      <c r="V282" s="14"/>
      <c r="W282" s="14"/>
      <c r="X282" s="14"/>
    </row>
    <row r="283" spans="1:24" x14ac:dyDescent="0.25">
      <c r="A283" s="127"/>
      <c r="B283" s="27"/>
      <c r="C283" s="24"/>
      <c r="D283" s="24"/>
      <c r="E283" s="28"/>
      <c r="F283" s="28"/>
      <c r="G283" s="28"/>
      <c r="H283" s="28"/>
      <c r="I283" s="28"/>
      <c r="J283" s="28"/>
      <c r="K283" s="28"/>
      <c r="L283" s="60"/>
      <c r="M283" s="14"/>
      <c r="N283" s="14"/>
      <c r="O283" s="14"/>
      <c r="P283" s="14"/>
      <c r="Q283" s="14"/>
      <c r="R283" s="14"/>
      <c r="S283" s="14"/>
      <c r="T283" s="14"/>
      <c r="U283" s="14"/>
      <c r="V283" s="14"/>
      <c r="W283" s="14"/>
      <c r="X283" s="14"/>
    </row>
    <row r="284" spans="1:24" x14ac:dyDescent="0.25">
      <c r="A284" s="127"/>
      <c r="B284" s="27"/>
      <c r="C284" s="24"/>
      <c r="D284" s="24"/>
      <c r="E284" s="28"/>
      <c r="F284" s="28"/>
      <c r="G284" s="28"/>
      <c r="H284" s="28"/>
      <c r="I284" s="28"/>
      <c r="J284" s="28"/>
      <c r="K284" s="28"/>
      <c r="L284" s="60"/>
      <c r="M284" s="14"/>
      <c r="N284" s="14"/>
      <c r="O284" s="14"/>
      <c r="P284" s="14"/>
      <c r="Q284" s="14"/>
      <c r="R284" s="14"/>
      <c r="S284" s="14"/>
      <c r="T284" s="14"/>
      <c r="U284" s="14"/>
      <c r="V284" s="14"/>
      <c r="W284" s="14"/>
      <c r="X284" s="14"/>
    </row>
    <row r="285" spans="1:24" x14ac:dyDescent="0.25">
      <c r="A285" s="127"/>
      <c r="B285" s="27"/>
      <c r="C285" s="24"/>
      <c r="D285" s="24"/>
      <c r="E285" s="28"/>
      <c r="F285" s="28"/>
      <c r="G285" s="28"/>
      <c r="H285" s="28"/>
      <c r="I285" s="28"/>
      <c r="J285" s="28"/>
      <c r="K285" s="28"/>
      <c r="L285" s="60"/>
      <c r="M285" s="14"/>
      <c r="N285" s="14"/>
      <c r="O285" s="14"/>
      <c r="P285" s="14"/>
      <c r="Q285" s="14"/>
      <c r="R285" s="14"/>
      <c r="S285" s="14"/>
      <c r="T285" s="14"/>
      <c r="U285" s="14"/>
      <c r="V285" s="14"/>
      <c r="W285" s="14"/>
      <c r="X285" s="14"/>
    </row>
    <row r="286" spans="1:24" x14ac:dyDescent="0.25">
      <c r="A286" s="127"/>
      <c r="B286" s="27"/>
      <c r="C286" s="24"/>
      <c r="D286" s="24"/>
      <c r="E286" s="28"/>
      <c r="F286" s="28"/>
      <c r="G286" s="28"/>
      <c r="H286" s="28"/>
      <c r="I286" s="28"/>
      <c r="J286" s="28"/>
      <c r="K286" s="28"/>
      <c r="L286" s="60"/>
      <c r="M286" s="14"/>
      <c r="N286" s="14"/>
      <c r="O286" s="14"/>
      <c r="P286" s="14"/>
      <c r="Q286" s="14"/>
      <c r="R286" s="14"/>
      <c r="S286" s="14"/>
      <c r="T286" s="14"/>
      <c r="U286" s="14"/>
      <c r="V286" s="14"/>
      <c r="W286" s="14"/>
      <c r="X286" s="14"/>
    </row>
    <row r="287" spans="1:24" x14ac:dyDescent="0.25">
      <c r="A287" s="127"/>
      <c r="B287" s="27"/>
      <c r="C287" s="24"/>
      <c r="D287" s="24"/>
      <c r="E287" s="28"/>
      <c r="F287" s="28"/>
      <c r="G287" s="28"/>
      <c r="H287" s="28"/>
      <c r="I287" s="28"/>
      <c r="J287" s="28"/>
      <c r="K287" s="28"/>
      <c r="L287" s="60"/>
      <c r="M287" s="14"/>
      <c r="N287" s="14"/>
      <c r="O287" s="14"/>
      <c r="P287" s="14"/>
      <c r="Q287" s="14"/>
      <c r="R287" s="14"/>
      <c r="S287" s="14"/>
      <c r="T287" s="14"/>
      <c r="U287" s="14"/>
      <c r="V287" s="14"/>
      <c r="W287" s="14"/>
      <c r="X287" s="14"/>
    </row>
    <row r="288" spans="1:24" x14ac:dyDescent="0.25">
      <c r="A288" s="127"/>
      <c r="B288" s="27"/>
      <c r="C288" s="28"/>
      <c r="D288" s="28"/>
      <c r="E288" s="24"/>
      <c r="F288" s="24"/>
      <c r="G288" s="24"/>
      <c r="H288" s="24"/>
      <c r="I288" s="24"/>
      <c r="J288" s="24"/>
      <c r="K288" s="24"/>
      <c r="L288" s="60"/>
      <c r="M288" s="14"/>
      <c r="N288" s="14"/>
      <c r="O288" s="14"/>
      <c r="P288" s="14"/>
      <c r="Q288" s="14"/>
      <c r="R288" s="14"/>
      <c r="S288" s="14"/>
      <c r="T288" s="14"/>
      <c r="U288" s="14"/>
      <c r="V288" s="14"/>
      <c r="W288" s="14"/>
      <c r="X288" s="14"/>
    </row>
    <row r="289" spans="1:24" x14ac:dyDescent="0.25">
      <c r="A289" s="127"/>
      <c r="B289" s="27"/>
      <c r="C289" s="24"/>
      <c r="D289" s="24"/>
      <c r="E289" s="28"/>
      <c r="F289" s="28"/>
      <c r="G289" s="28"/>
      <c r="H289" s="28"/>
      <c r="I289" s="28"/>
      <c r="J289" s="28"/>
      <c r="K289" s="28"/>
      <c r="L289" s="60"/>
      <c r="M289" s="14"/>
      <c r="N289" s="14"/>
      <c r="O289" s="14"/>
      <c r="P289" s="14"/>
      <c r="Q289" s="14"/>
      <c r="R289" s="14"/>
      <c r="S289" s="14"/>
      <c r="T289" s="14"/>
      <c r="U289" s="14"/>
      <c r="V289" s="14"/>
      <c r="W289" s="14"/>
      <c r="X289" s="14"/>
    </row>
    <row r="290" spans="1:24" x14ac:dyDescent="0.25">
      <c r="A290" s="127"/>
      <c r="B290" s="27"/>
      <c r="C290" s="24"/>
      <c r="D290" s="24"/>
      <c r="E290" s="28"/>
      <c r="F290" s="28"/>
      <c r="G290" s="28"/>
      <c r="H290" s="28"/>
      <c r="I290" s="28"/>
      <c r="J290" s="28"/>
      <c r="K290" s="28"/>
      <c r="L290" s="60"/>
      <c r="M290" s="14"/>
      <c r="N290" s="14"/>
      <c r="O290" s="14"/>
      <c r="P290" s="14"/>
      <c r="Q290" s="14"/>
      <c r="R290" s="14"/>
      <c r="S290" s="14"/>
      <c r="T290" s="14"/>
      <c r="U290" s="14"/>
      <c r="V290" s="14"/>
      <c r="W290" s="14"/>
      <c r="X290" s="14"/>
    </row>
    <row r="291" spans="1:24" x14ac:dyDescent="0.25">
      <c r="A291" s="127"/>
      <c r="B291" s="27"/>
      <c r="C291" s="24"/>
      <c r="D291" s="24"/>
      <c r="E291" s="28"/>
      <c r="F291" s="28"/>
      <c r="G291" s="28"/>
      <c r="H291" s="28"/>
      <c r="I291" s="28"/>
      <c r="J291" s="28"/>
      <c r="K291" s="28"/>
      <c r="L291" s="60"/>
      <c r="M291" s="14"/>
      <c r="N291" s="14"/>
      <c r="O291" s="14"/>
      <c r="P291" s="14"/>
      <c r="Q291" s="14"/>
      <c r="R291" s="14"/>
      <c r="S291" s="14"/>
      <c r="T291" s="14"/>
      <c r="U291" s="14"/>
      <c r="V291" s="14"/>
      <c r="W291" s="14"/>
      <c r="X291" s="14"/>
    </row>
    <row r="292" spans="1:24" x14ac:dyDescent="0.25">
      <c r="A292" s="127"/>
      <c r="B292" s="27"/>
      <c r="C292" s="24"/>
      <c r="D292" s="24"/>
      <c r="E292" s="28"/>
      <c r="F292" s="28"/>
      <c r="G292" s="28"/>
      <c r="H292" s="28"/>
      <c r="I292" s="28"/>
      <c r="J292" s="28"/>
      <c r="K292" s="28"/>
      <c r="L292" s="60"/>
      <c r="M292" s="14"/>
      <c r="N292" s="14"/>
      <c r="O292" s="14"/>
      <c r="P292" s="14"/>
      <c r="Q292" s="14"/>
      <c r="R292" s="14"/>
      <c r="S292" s="14"/>
      <c r="T292" s="14"/>
      <c r="U292" s="14"/>
      <c r="V292" s="14"/>
      <c r="W292" s="14"/>
      <c r="X292" s="14"/>
    </row>
    <row r="293" spans="1:24" x14ac:dyDescent="0.25">
      <c r="A293" s="127"/>
      <c r="B293" s="27"/>
      <c r="C293" s="24"/>
      <c r="D293" s="24"/>
      <c r="E293" s="28"/>
      <c r="F293" s="28"/>
      <c r="G293" s="28"/>
      <c r="H293" s="28"/>
      <c r="I293" s="28"/>
      <c r="J293" s="28"/>
      <c r="K293" s="28"/>
      <c r="L293" s="60"/>
      <c r="M293" s="14"/>
      <c r="N293" s="14"/>
      <c r="O293" s="14"/>
      <c r="P293" s="14"/>
      <c r="Q293" s="14"/>
      <c r="R293" s="14"/>
      <c r="S293" s="14"/>
      <c r="T293" s="14"/>
      <c r="U293" s="14"/>
      <c r="V293" s="14"/>
      <c r="W293" s="14"/>
      <c r="X293" s="14"/>
    </row>
    <row r="294" spans="1:24" x14ac:dyDescent="0.25">
      <c r="A294" s="127"/>
      <c r="B294" s="27"/>
      <c r="C294" s="24"/>
      <c r="D294" s="24"/>
      <c r="E294" s="28"/>
      <c r="F294" s="28"/>
      <c r="G294" s="28"/>
      <c r="H294" s="28"/>
      <c r="I294" s="28"/>
      <c r="J294" s="28"/>
      <c r="K294" s="28"/>
      <c r="L294" s="60"/>
      <c r="M294" s="14"/>
      <c r="N294" s="14"/>
      <c r="O294" s="14"/>
      <c r="P294" s="14"/>
      <c r="Q294" s="14"/>
      <c r="R294" s="14"/>
      <c r="S294" s="14"/>
      <c r="T294" s="14"/>
      <c r="U294" s="14"/>
      <c r="V294" s="14"/>
      <c r="W294" s="14"/>
      <c r="X294" s="14"/>
    </row>
    <row r="295" spans="1:24" x14ac:dyDescent="0.25">
      <c r="A295" s="127"/>
      <c r="B295" s="27"/>
      <c r="C295" s="24"/>
      <c r="D295" s="24"/>
      <c r="E295" s="28"/>
      <c r="F295" s="28"/>
      <c r="G295" s="28"/>
      <c r="H295" s="28"/>
      <c r="I295" s="28"/>
      <c r="J295" s="28"/>
      <c r="K295" s="28"/>
      <c r="L295" s="60"/>
      <c r="M295" s="14"/>
      <c r="N295" s="14"/>
      <c r="O295" s="14"/>
      <c r="P295" s="14"/>
      <c r="Q295" s="14"/>
      <c r="R295" s="14"/>
      <c r="S295" s="14"/>
      <c r="T295" s="14"/>
      <c r="U295" s="14"/>
      <c r="V295" s="14"/>
      <c r="W295" s="14"/>
      <c r="X295" s="14"/>
    </row>
    <row r="296" spans="1:24" x14ac:dyDescent="0.25">
      <c r="A296" s="127"/>
      <c r="B296" s="27"/>
      <c r="C296" s="24"/>
      <c r="D296" s="24"/>
      <c r="E296" s="28"/>
      <c r="F296" s="28"/>
      <c r="G296" s="28"/>
      <c r="H296" s="28"/>
      <c r="I296" s="28"/>
      <c r="J296" s="28"/>
      <c r="K296" s="28"/>
      <c r="L296" s="60"/>
      <c r="M296" s="14"/>
      <c r="N296" s="14"/>
      <c r="O296" s="14"/>
      <c r="P296" s="14"/>
      <c r="Q296" s="14"/>
      <c r="R296" s="14"/>
      <c r="S296" s="14"/>
      <c r="T296" s="14"/>
      <c r="U296" s="14"/>
      <c r="V296" s="14"/>
      <c r="W296" s="14"/>
      <c r="X296" s="14"/>
    </row>
    <row r="297" spans="1:24" x14ac:dyDescent="0.25">
      <c r="A297" s="127"/>
      <c r="B297" s="27"/>
      <c r="C297" s="24"/>
      <c r="D297" s="24"/>
      <c r="E297" s="28"/>
      <c r="F297" s="28"/>
      <c r="G297" s="28"/>
      <c r="H297" s="28"/>
      <c r="I297" s="28"/>
      <c r="J297" s="28"/>
      <c r="K297" s="28"/>
      <c r="L297" s="60"/>
      <c r="M297" s="14"/>
      <c r="N297" s="14"/>
      <c r="O297" s="14"/>
      <c r="P297" s="14"/>
      <c r="Q297" s="14"/>
      <c r="R297" s="14"/>
      <c r="S297" s="14"/>
      <c r="T297" s="14"/>
      <c r="U297" s="14"/>
      <c r="V297" s="14"/>
      <c r="W297" s="14"/>
      <c r="X297" s="14"/>
    </row>
    <row r="298" spans="1:24" x14ac:dyDescent="0.25">
      <c r="A298" s="127"/>
      <c r="B298" s="27"/>
      <c r="C298" s="24"/>
      <c r="D298" s="24"/>
      <c r="E298" s="28"/>
      <c r="F298" s="28"/>
      <c r="G298" s="28"/>
      <c r="H298" s="28"/>
      <c r="I298" s="28"/>
      <c r="J298" s="28"/>
      <c r="K298" s="28"/>
      <c r="L298" s="60"/>
      <c r="M298" s="14"/>
      <c r="N298" s="14"/>
      <c r="O298" s="14"/>
      <c r="P298" s="14"/>
      <c r="Q298" s="14"/>
      <c r="R298" s="14"/>
      <c r="S298" s="14"/>
      <c r="T298" s="14"/>
      <c r="U298" s="14"/>
      <c r="V298" s="14"/>
      <c r="W298" s="14"/>
      <c r="X298" s="14"/>
    </row>
    <row r="299" spans="1:24" x14ac:dyDescent="0.25">
      <c r="A299" s="127"/>
      <c r="B299" s="29"/>
      <c r="C299" s="23"/>
      <c r="D299" s="23"/>
      <c r="E299" s="24"/>
      <c r="F299" s="24"/>
      <c r="G299" s="24"/>
      <c r="H299" s="24"/>
      <c r="I299" s="24"/>
      <c r="J299" s="24"/>
      <c r="K299" s="24"/>
      <c r="L299" s="60"/>
      <c r="M299" s="14"/>
      <c r="N299" s="14"/>
      <c r="O299" s="14"/>
      <c r="P299" s="14"/>
      <c r="Q299" s="14"/>
      <c r="R299" s="14"/>
      <c r="S299" s="14"/>
      <c r="T299" s="14"/>
      <c r="U299" s="14"/>
      <c r="V299" s="14"/>
      <c r="W299" s="14"/>
      <c r="X299" s="14"/>
    </row>
    <row r="300" spans="1:24" x14ac:dyDescent="0.25">
      <c r="A300" s="127"/>
      <c r="B300" s="27"/>
      <c r="C300" s="28"/>
      <c r="D300" s="28"/>
      <c r="E300" s="24"/>
      <c r="F300" s="24"/>
      <c r="G300" s="24"/>
      <c r="H300" s="24"/>
      <c r="I300" s="24"/>
      <c r="J300" s="24"/>
      <c r="K300" s="24"/>
      <c r="L300" s="60"/>
      <c r="M300" s="14"/>
      <c r="N300" s="14"/>
      <c r="O300" s="14"/>
      <c r="P300" s="14"/>
      <c r="Q300" s="14"/>
      <c r="R300" s="14"/>
      <c r="S300" s="14"/>
      <c r="T300" s="14"/>
      <c r="U300" s="14"/>
      <c r="V300" s="14"/>
      <c r="W300" s="14"/>
      <c r="X300" s="14"/>
    </row>
    <row r="301" spans="1:24" x14ac:dyDescent="0.25">
      <c r="A301" s="127"/>
      <c r="B301" s="27"/>
      <c r="C301" s="28"/>
      <c r="D301" s="28"/>
      <c r="E301" s="24"/>
      <c r="F301" s="24"/>
      <c r="G301" s="24"/>
      <c r="H301" s="24"/>
      <c r="I301" s="24"/>
      <c r="J301" s="24"/>
      <c r="K301" s="24"/>
      <c r="L301" s="60"/>
      <c r="M301" s="14"/>
      <c r="N301" s="14"/>
      <c r="O301" s="14"/>
      <c r="P301" s="14"/>
      <c r="Q301" s="14"/>
      <c r="R301" s="14"/>
      <c r="S301" s="14"/>
      <c r="T301" s="14"/>
      <c r="U301" s="14"/>
      <c r="V301" s="14"/>
      <c r="W301" s="14"/>
      <c r="X301" s="14"/>
    </row>
    <row r="302" spans="1:24" x14ac:dyDescent="0.25">
      <c r="A302" s="127"/>
      <c r="B302" s="27"/>
      <c r="C302" s="28"/>
      <c r="D302" s="28"/>
      <c r="E302" s="24"/>
      <c r="F302" s="24"/>
      <c r="G302" s="24"/>
      <c r="H302" s="24"/>
      <c r="I302" s="24"/>
      <c r="J302" s="24"/>
      <c r="K302" s="24"/>
      <c r="L302" s="60"/>
      <c r="M302" s="14"/>
      <c r="N302" s="14"/>
      <c r="O302" s="14"/>
      <c r="P302" s="14"/>
      <c r="Q302" s="14"/>
      <c r="R302" s="14"/>
      <c r="S302" s="14"/>
      <c r="T302" s="14"/>
      <c r="U302" s="14"/>
      <c r="V302" s="14"/>
      <c r="W302" s="14"/>
      <c r="X302" s="14"/>
    </row>
    <row r="303" spans="1:24" x14ac:dyDescent="0.25">
      <c r="A303" s="127"/>
      <c r="B303" s="27"/>
      <c r="C303" s="24"/>
      <c r="D303" s="24"/>
      <c r="E303" s="28"/>
      <c r="F303" s="28"/>
      <c r="G303" s="28"/>
      <c r="H303" s="28"/>
      <c r="I303" s="28"/>
      <c r="J303" s="28"/>
      <c r="K303" s="28"/>
      <c r="L303" s="60"/>
      <c r="M303" s="14"/>
      <c r="N303" s="14"/>
      <c r="O303" s="14"/>
      <c r="P303" s="14"/>
      <c r="Q303" s="14"/>
      <c r="R303" s="14"/>
      <c r="S303" s="14"/>
      <c r="T303" s="14"/>
      <c r="U303" s="14"/>
      <c r="V303" s="14"/>
      <c r="W303" s="14"/>
      <c r="X303" s="14"/>
    </row>
    <row r="304" spans="1:24" x14ac:dyDescent="0.25">
      <c r="A304" s="127"/>
      <c r="B304" s="27"/>
      <c r="C304" s="24"/>
      <c r="D304" s="24"/>
      <c r="E304" s="28"/>
      <c r="F304" s="28"/>
      <c r="G304" s="28"/>
      <c r="H304" s="28"/>
      <c r="I304" s="28"/>
      <c r="J304" s="28"/>
      <c r="K304" s="28"/>
      <c r="L304" s="60"/>
      <c r="M304" s="14"/>
      <c r="N304" s="14"/>
      <c r="O304" s="14"/>
      <c r="P304" s="14"/>
      <c r="Q304" s="14"/>
      <c r="R304" s="14"/>
      <c r="S304" s="14"/>
      <c r="T304" s="14"/>
      <c r="U304" s="14"/>
      <c r="V304" s="14"/>
      <c r="W304" s="14"/>
      <c r="X304" s="14"/>
    </row>
    <row r="305" spans="1:24" x14ac:dyDescent="0.25">
      <c r="A305" s="127"/>
      <c r="B305" s="27"/>
      <c r="C305" s="24"/>
      <c r="D305" s="24"/>
      <c r="E305" s="28"/>
      <c r="F305" s="28"/>
      <c r="G305" s="28"/>
      <c r="H305" s="28"/>
      <c r="I305" s="28"/>
      <c r="J305" s="28"/>
      <c r="K305" s="28"/>
      <c r="L305" s="60"/>
      <c r="M305" s="14"/>
      <c r="N305" s="14"/>
      <c r="O305" s="14"/>
      <c r="P305" s="14"/>
      <c r="Q305" s="14"/>
      <c r="R305" s="14"/>
      <c r="S305" s="14"/>
      <c r="T305" s="14"/>
      <c r="U305" s="14"/>
      <c r="V305" s="14"/>
      <c r="W305" s="14"/>
      <c r="X305" s="14"/>
    </row>
    <row r="306" spans="1:24" x14ac:dyDescent="0.25">
      <c r="A306" s="127"/>
      <c r="B306" s="27"/>
      <c r="C306" s="24"/>
      <c r="D306" s="24"/>
      <c r="E306" s="28"/>
      <c r="F306" s="28"/>
      <c r="G306" s="28"/>
      <c r="H306" s="28"/>
      <c r="I306" s="28"/>
      <c r="J306" s="28"/>
      <c r="K306" s="28"/>
      <c r="L306" s="60"/>
      <c r="M306" s="14"/>
      <c r="N306" s="14"/>
      <c r="O306" s="14"/>
      <c r="P306" s="14"/>
      <c r="Q306" s="14"/>
      <c r="R306" s="14"/>
      <c r="S306" s="14"/>
      <c r="T306" s="14"/>
      <c r="U306" s="14"/>
      <c r="V306" s="14"/>
      <c r="W306" s="14"/>
      <c r="X306" s="14"/>
    </row>
    <row r="307" spans="1:24" x14ac:dyDescent="0.25">
      <c r="A307" s="127"/>
      <c r="B307" s="27"/>
      <c r="C307" s="24"/>
      <c r="D307" s="24"/>
      <c r="E307" s="28"/>
      <c r="F307" s="28"/>
      <c r="G307" s="28"/>
      <c r="H307" s="28"/>
      <c r="I307" s="28"/>
      <c r="J307" s="28"/>
      <c r="K307" s="28"/>
      <c r="L307" s="60"/>
      <c r="M307" s="14"/>
      <c r="N307" s="14"/>
      <c r="O307" s="14"/>
      <c r="P307" s="14"/>
      <c r="Q307" s="14"/>
      <c r="R307" s="14"/>
      <c r="S307" s="14"/>
      <c r="T307" s="14"/>
      <c r="U307" s="14"/>
      <c r="V307" s="14"/>
      <c r="W307" s="14"/>
      <c r="X307" s="14"/>
    </row>
    <row r="308" spans="1:24" x14ac:dyDescent="0.25">
      <c r="A308" s="127"/>
      <c r="B308" s="27"/>
      <c r="C308" s="24"/>
      <c r="D308" s="24"/>
      <c r="E308" s="28"/>
      <c r="F308" s="28"/>
      <c r="G308" s="28"/>
      <c r="H308" s="28"/>
      <c r="I308" s="28"/>
      <c r="J308" s="28"/>
      <c r="K308" s="28"/>
      <c r="L308" s="60"/>
      <c r="M308" s="14"/>
      <c r="N308" s="14"/>
      <c r="O308" s="14"/>
      <c r="P308" s="14"/>
      <c r="Q308" s="14"/>
      <c r="R308" s="14"/>
      <c r="S308" s="14"/>
      <c r="T308" s="14"/>
      <c r="U308" s="14"/>
      <c r="V308" s="14"/>
      <c r="W308" s="14"/>
      <c r="X308" s="14"/>
    </row>
    <row r="309" spans="1:24" x14ac:dyDescent="0.25">
      <c r="A309" s="127"/>
      <c r="B309" s="27"/>
      <c r="C309" s="24"/>
      <c r="D309" s="24"/>
      <c r="E309" s="28"/>
      <c r="F309" s="28"/>
      <c r="G309" s="28"/>
      <c r="H309" s="28"/>
      <c r="I309" s="28"/>
      <c r="J309" s="28"/>
      <c r="K309" s="28"/>
      <c r="L309" s="60"/>
      <c r="M309" s="14"/>
      <c r="N309" s="14"/>
      <c r="O309" s="14"/>
      <c r="P309" s="14"/>
      <c r="Q309" s="14"/>
      <c r="R309" s="14"/>
      <c r="S309" s="14"/>
      <c r="T309" s="14"/>
      <c r="U309" s="14"/>
      <c r="V309" s="14"/>
      <c r="W309" s="14"/>
      <c r="X309" s="14"/>
    </row>
    <row r="310" spans="1:24" x14ac:dyDescent="0.25">
      <c r="A310" s="127"/>
      <c r="B310" s="27"/>
      <c r="C310" s="24"/>
      <c r="D310" s="24"/>
      <c r="E310" s="28"/>
      <c r="F310" s="28"/>
      <c r="G310" s="28"/>
      <c r="H310" s="28"/>
      <c r="I310" s="28"/>
      <c r="J310" s="28"/>
      <c r="K310" s="28"/>
      <c r="L310" s="60"/>
      <c r="M310" s="14"/>
      <c r="N310" s="14"/>
      <c r="O310" s="14"/>
      <c r="P310" s="14"/>
      <c r="Q310" s="14"/>
      <c r="R310" s="14"/>
      <c r="S310" s="14"/>
      <c r="T310" s="14"/>
      <c r="U310" s="14"/>
      <c r="V310" s="14"/>
      <c r="W310" s="14"/>
      <c r="X310" s="14"/>
    </row>
    <row r="311" spans="1:24" x14ac:dyDescent="0.25">
      <c r="A311" s="127"/>
      <c r="B311" s="27"/>
      <c r="C311" s="24"/>
      <c r="D311" s="24"/>
      <c r="E311" s="28"/>
      <c r="F311" s="28"/>
      <c r="G311" s="28"/>
      <c r="H311" s="28"/>
      <c r="I311" s="28"/>
      <c r="J311" s="28"/>
      <c r="K311" s="28"/>
      <c r="L311" s="60"/>
      <c r="M311" s="14"/>
      <c r="N311" s="14"/>
      <c r="O311" s="14"/>
      <c r="P311" s="14"/>
      <c r="Q311" s="14"/>
      <c r="R311" s="14"/>
      <c r="S311" s="14"/>
      <c r="T311" s="14"/>
      <c r="U311" s="14"/>
      <c r="V311" s="14"/>
      <c r="W311" s="14"/>
      <c r="X311" s="14"/>
    </row>
    <row r="312" spans="1:24" x14ac:dyDescent="0.25">
      <c r="A312" s="127"/>
      <c r="B312" s="27"/>
      <c r="C312" s="24"/>
      <c r="D312" s="24"/>
      <c r="E312" s="28"/>
      <c r="F312" s="28"/>
      <c r="G312" s="28"/>
      <c r="H312" s="28"/>
      <c r="I312" s="28"/>
      <c r="J312" s="28"/>
      <c r="K312" s="28"/>
      <c r="L312" s="60"/>
      <c r="M312" s="14"/>
      <c r="N312" s="14"/>
      <c r="O312" s="14"/>
      <c r="P312" s="14"/>
      <c r="Q312" s="14"/>
      <c r="R312" s="14"/>
      <c r="S312" s="14"/>
      <c r="T312" s="14"/>
      <c r="U312" s="14"/>
      <c r="V312" s="14"/>
      <c r="W312" s="14"/>
      <c r="X312" s="14"/>
    </row>
    <row r="313" spans="1:24" x14ac:dyDescent="0.25">
      <c r="A313" s="127"/>
      <c r="B313" s="27"/>
      <c r="C313" s="28"/>
      <c r="D313" s="28"/>
      <c r="E313" s="24"/>
      <c r="F313" s="24"/>
      <c r="G313" s="24"/>
      <c r="H313" s="24"/>
      <c r="I313" s="24"/>
      <c r="J313" s="24"/>
      <c r="K313" s="24"/>
      <c r="L313" s="60"/>
      <c r="M313" s="14"/>
      <c r="N313" s="14"/>
      <c r="O313" s="14"/>
      <c r="P313" s="14"/>
      <c r="Q313" s="14"/>
      <c r="R313" s="14"/>
      <c r="S313" s="14"/>
      <c r="T313" s="14"/>
      <c r="U313" s="14"/>
      <c r="V313" s="14"/>
      <c r="W313" s="14"/>
      <c r="X313" s="14"/>
    </row>
    <row r="314" spans="1:24" x14ac:dyDescent="0.25">
      <c r="A314" s="127"/>
      <c r="B314" s="27"/>
      <c r="C314" s="24"/>
      <c r="D314" s="24"/>
      <c r="E314" s="28"/>
      <c r="F314" s="28"/>
      <c r="G314" s="28"/>
      <c r="H314" s="28"/>
      <c r="I314" s="28"/>
      <c r="J314" s="28"/>
      <c r="K314" s="28"/>
      <c r="L314" s="60"/>
      <c r="M314" s="14"/>
      <c r="N314" s="14"/>
      <c r="O314" s="14"/>
      <c r="P314" s="14"/>
      <c r="Q314" s="14"/>
      <c r="R314" s="14"/>
      <c r="S314" s="14"/>
      <c r="T314" s="14"/>
      <c r="U314" s="14"/>
      <c r="V314" s="14"/>
      <c r="W314" s="14"/>
      <c r="X314" s="14"/>
    </row>
    <row r="315" spans="1:24" x14ac:dyDescent="0.25">
      <c r="A315" s="127"/>
      <c r="B315" s="27"/>
      <c r="C315" s="24"/>
      <c r="D315" s="24"/>
      <c r="E315" s="28"/>
      <c r="F315" s="28"/>
      <c r="G315" s="28"/>
      <c r="H315" s="28"/>
      <c r="I315" s="28"/>
      <c r="J315" s="28"/>
      <c r="K315" s="28"/>
      <c r="L315" s="60"/>
      <c r="M315" s="14"/>
      <c r="N315" s="14"/>
      <c r="O315" s="14"/>
      <c r="P315" s="14"/>
      <c r="Q315" s="14"/>
      <c r="R315" s="14"/>
      <c r="S315" s="14"/>
      <c r="T315" s="14"/>
      <c r="U315" s="14"/>
      <c r="V315" s="14"/>
      <c r="W315" s="14"/>
      <c r="X315" s="14"/>
    </row>
    <row r="316" spans="1:24" x14ac:dyDescent="0.25">
      <c r="A316" s="127"/>
      <c r="B316" s="27"/>
      <c r="C316" s="24"/>
      <c r="D316" s="24"/>
      <c r="E316" s="28"/>
      <c r="F316" s="28"/>
      <c r="G316" s="28"/>
      <c r="H316" s="28"/>
      <c r="I316" s="28"/>
      <c r="J316" s="28"/>
      <c r="K316" s="28"/>
      <c r="L316" s="60"/>
      <c r="M316" s="14"/>
      <c r="N316" s="14"/>
      <c r="O316" s="14"/>
      <c r="P316" s="14"/>
      <c r="Q316" s="14"/>
      <c r="R316" s="14"/>
      <c r="S316" s="14"/>
      <c r="T316" s="14"/>
      <c r="U316" s="14"/>
      <c r="V316" s="14"/>
      <c r="W316" s="14"/>
      <c r="X316" s="14"/>
    </row>
    <row r="317" spans="1:24" x14ac:dyDescent="0.25">
      <c r="A317" s="127"/>
      <c r="B317" s="27"/>
      <c r="C317" s="24"/>
      <c r="D317" s="24"/>
      <c r="E317" s="28"/>
      <c r="F317" s="28"/>
      <c r="G317" s="28"/>
      <c r="H317" s="28"/>
      <c r="I317" s="28"/>
      <c r="J317" s="28"/>
      <c r="K317" s="28"/>
    </row>
    <row r="318" spans="1:24" x14ac:dyDescent="0.25">
      <c r="B318" s="27"/>
      <c r="C318" s="24"/>
      <c r="D318" s="24"/>
      <c r="E318" s="28"/>
      <c r="F318" s="28"/>
      <c r="G318" s="28"/>
      <c r="H318" s="28"/>
      <c r="I318" s="28"/>
      <c r="J318" s="28"/>
      <c r="K318" s="28"/>
      <c r="L318" s="18"/>
      <c r="M318" s="17"/>
      <c r="N318" s="17"/>
      <c r="O318" s="17"/>
      <c r="P318" s="17"/>
      <c r="Q318" s="17"/>
      <c r="R318" s="17"/>
      <c r="S318" s="17"/>
      <c r="T318" s="17"/>
      <c r="U318" s="17"/>
      <c r="V318" s="17"/>
      <c r="W318" s="17"/>
      <c r="X318" s="17"/>
    </row>
    <row r="319" spans="1:24" s="12" customFormat="1" x14ac:dyDescent="0.25">
      <c r="A319" s="128"/>
      <c r="B319" s="27"/>
      <c r="C319" s="24"/>
      <c r="D319" s="24"/>
      <c r="E319" s="28"/>
      <c r="F319" s="28"/>
      <c r="G319" s="28"/>
      <c r="H319" s="28"/>
      <c r="I319" s="28"/>
      <c r="J319" s="28"/>
      <c r="K319" s="28"/>
      <c r="L319" s="49"/>
    </row>
    <row r="320" spans="1:24" s="12" customFormat="1" x14ac:dyDescent="0.25">
      <c r="A320" s="128"/>
      <c r="B320" s="27"/>
      <c r="C320" s="24"/>
      <c r="D320" s="24"/>
      <c r="E320" s="28"/>
      <c r="F320" s="28"/>
      <c r="G320" s="28"/>
      <c r="H320" s="28"/>
      <c r="I320" s="28"/>
      <c r="J320" s="28"/>
      <c r="K320" s="28"/>
      <c r="L320" s="49"/>
    </row>
    <row r="321" spans="1:24" s="12" customFormat="1" x14ac:dyDescent="0.25">
      <c r="A321" s="128"/>
      <c r="B321" s="27"/>
      <c r="C321" s="24"/>
      <c r="D321" s="24"/>
      <c r="E321" s="28"/>
      <c r="F321" s="28"/>
      <c r="G321" s="28"/>
      <c r="H321" s="28"/>
      <c r="I321" s="28"/>
      <c r="J321" s="28"/>
      <c r="K321" s="28"/>
      <c r="L321" s="49"/>
    </row>
    <row r="322" spans="1:24" s="12" customFormat="1" x14ac:dyDescent="0.25">
      <c r="A322" s="128"/>
      <c r="B322" s="27"/>
      <c r="C322" s="24"/>
      <c r="D322" s="24"/>
      <c r="E322" s="28"/>
      <c r="F322" s="28"/>
      <c r="G322" s="28"/>
      <c r="H322" s="28"/>
      <c r="I322" s="28"/>
      <c r="J322" s="28"/>
      <c r="K322" s="28"/>
      <c r="L322" s="49"/>
    </row>
    <row r="323" spans="1:24" s="12" customFormat="1" x14ac:dyDescent="0.25">
      <c r="A323" s="128"/>
      <c r="B323" s="27"/>
      <c r="C323" s="24"/>
      <c r="D323" s="24"/>
      <c r="E323" s="28"/>
      <c r="F323" s="28"/>
      <c r="G323" s="28"/>
      <c r="H323" s="28"/>
      <c r="I323" s="28"/>
      <c r="J323" s="28"/>
      <c r="K323" s="28"/>
      <c r="L323" s="49"/>
    </row>
    <row r="324" spans="1:24" s="12" customFormat="1" x14ac:dyDescent="0.25">
      <c r="A324" s="128"/>
      <c r="B324" s="27"/>
      <c r="C324" s="28"/>
      <c r="D324" s="28"/>
      <c r="E324" s="24"/>
      <c r="F324" s="24"/>
      <c r="G324" s="24"/>
      <c r="H324" s="24"/>
      <c r="I324" s="24"/>
      <c r="J324" s="24"/>
      <c r="K324" s="24"/>
      <c r="L324" s="49"/>
    </row>
    <row r="325" spans="1:24" s="12" customFormat="1" x14ac:dyDescent="0.25">
      <c r="A325" s="128"/>
      <c r="B325" s="27"/>
      <c r="C325" s="24"/>
      <c r="D325" s="24"/>
      <c r="E325" s="28"/>
      <c r="F325" s="28"/>
      <c r="G325" s="28"/>
      <c r="H325" s="28"/>
      <c r="I325" s="28"/>
      <c r="J325" s="28"/>
      <c r="K325" s="28"/>
      <c r="L325" s="49"/>
    </row>
    <row r="326" spans="1:24" s="12" customFormat="1" x14ac:dyDescent="0.25">
      <c r="A326" s="128"/>
      <c r="B326" s="27"/>
      <c r="C326" s="24"/>
      <c r="D326" s="24"/>
      <c r="E326" s="28"/>
      <c r="F326" s="28"/>
      <c r="G326" s="28"/>
      <c r="H326" s="28"/>
      <c r="I326" s="28"/>
      <c r="J326" s="28"/>
      <c r="K326" s="28"/>
      <c r="L326" s="49"/>
    </row>
    <row r="327" spans="1:24" s="12" customFormat="1" x14ac:dyDescent="0.25">
      <c r="A327" s="128"/>
      <c r="B327" s="27"/>
      <c r="C327" s="24"/>
      <c r="D327" s="24"/>
      <c r="E327" s="28"/>
      <c r="F327" s="28"/>
      <c r="G327" s="28"/>
      <c r="H327" s="28"/>
      <c r="I327" s="28"/>
      <c r="J327" s="28"/>
      <c r="K327" s="28"/>
      <c r="L327" s="49"/>
    </row>
    <row r="328" spans="1:24" s="12" customFormat="1" x14ac:dyDescent="0.25">
      <c r="A328" s="128"/>
      <c r="B328" s="27"/>
      <c r="C328" s="24"/>
      <c r="D328" s="24"/>
      <c r="E328" s="28"/>
      <c r="F328" s="28"/>
      <c r="G328" s="28"/>
      <c r="H328" s="28"/>
      <c r="I328" s="28"/>
      <c r="J328" s="28"/>
      <c r="K328" s="28"/>
      <c r="L328" s="49"/>
    </row>
    <row r="329" spans="1:24" s="12" customFormat="1" x14ac:dyDescent="0.25">
      <c r="A329" s="128"/>
      <c r="B329" s="27"/>
      <c r="C329" s="24"/>
      <c r="D329" s="24"/>
      <c r="E329" s="28"/>
      <c r="F329" s="28"/>
      <c r="G329" s="28"/>
      <c r="H329" s="28"/>
      <c r="I329" s="28"/>
      <c r="J329" s="28"/>
      <c r="K329" s="28"/>
      <c r="L329" s="49"/>
    </row>
    <row r="330" spans="1:24" s="12" customFormat="1" x14ac:dyDescent="0.25">
      <c r="A330" s="128"/>
      <c r="B330" s="27"/>
      <c r="C330" s="24"/>
      <c r="D330" s="24"/>
      <c r="E330" s="28"/>
      <c r="F330" s="28"/>
      <c r="G330" s="28"/>
      <c r="H330" s="28"/>
      <c r="I330" s="28"/>
      <c r="J330" s="28"/>
      <c r="K330" s="28"/>
      <c r="L330" s="49"/>
    </row>
    <row r="331" spans="1:24" s="12" customFormat="1" x14ac:dyDescent="0.25">
      <c r="A331" s="128"/>
      <c r="B331" s="27"/>
      <c r="C331" s="24"/>
      <c r="D331" s="24"/>
      <c r="E331" s="28"/>
      <c r="F331" s="28"/>
      <c r="G331" s="28"/>
      <c r="H331" s="28"/>
      <c r="I331" s="28"/>
      <c r="J331" s="28"/>
      <c r="K331" s="28"/>
      <c r="L331" s="49"/>
    </row>
    <row r="332" spans="1:24" s="12" customFormat="1" x14ac:dyDescent="0.25">
      <c r="A332" s="128"/>
      <c r="B332" s="27"/>
      <c r="C332" s="24"/>
      <c r="D332" s="24"/>
      <c r="E332" s="28"/>
      <c r="F332" s="28"/>
      <c r="G332" s="28"/>
      <c r="H332" s="28"/>
      <c r="I332" s="28"/>
      <c r="J332" s="28"/>
      <c r="K332" s="28"/>
      <c r="L332" s="49"/>
    </row>
    <row r="333" spans="1:24" s="12" customFormat="1" x14ac:dyDescent="0.25">
      <c r="A333" s="128"/>
      <c r="B333" s="27"/>
      <c r="C333" s="24"/>
      <c r="D333" s="24"/>
      <c r="E333" s="28"/>
      <c r="F333" s="28"/>
      <c r="G333" s="28"/>
      <c r="H333" s="28"/>
      <c r="I333" s="28"/>
      <c r="J333" s="28"/>
      <c r="K333" s="28"/>
      <c r="L333" s="49"/>
    </row>
    <row r="334" spans="1:24" s="12" customFormat="1" x14ac:dyDescent="0.25">
      <c r="A334" s="128"/>
      <c r="B334" s="27"/>
      <c r="C334" s="24"/>
      <c r="D334" s="24"/>
      <c r="E334" s="28"/>
      <c r="F334" s="28"/>
      <c r="G334" s="28"/>
      <c r="H334" s="28"/>
      <c r="I334" s="28"/>
      <c r="J334" s="28"/>
      <c r="K334" s="28"/>
      <c r="L334" s="49"/>
    </row>
    <row r="335" spans="1:24" x14ac:dyDescent="0.25">
      <c r="B335" s="29"/>
      <c r="C335" s="23"/>
      <c r="D335" s="23"/>
      <c r="E335" s="28"/>
      <c r="F335" s="28"/>
      <c r="G335" s="28"/>
      <c r="H335" s="28"/>
      <c r="I335" s="28"/>
      <c r="J335" s="28"/>
      <c r="K335" s="28"/>
      <c r="M335" s="17"/>
      <c r="N335" s="17"/>
      <c r="O335" s="17"/>
      <c r="P335" s="17"/>
      <c r="Q335" s="17"/>
      <c r="R335" s="17"/>
      <c r="S335" s="17"/>
      <c r="T335" s="17"/>
      <c r="U335" s="17"/>
      <c r="V335" s="17"/>
      <c r="W335" s="17"/>
      <c r="X335" s="17"/>
    </row>
    <row r="336" spans="1:24" x14ac:dyDescent="0.25">
      <c r="B336" s="30"/>
      <c r="C336" s="26"/>
      <c r="D336" s="26"/>
      <c r="E336" s="24"/>
      <c r="F336" s="24"/>
      <c r="G336" s="24"/>
      <c r="H336" s="24"/>
      <c r="I336" s="24"/>
      <c r="J336" s="24"/>
      <c r="K336" s="24"/>
      <c r="M336" s="17"/>
      <c r="N336" s="17"/>
      <c r="O336" s="17"/>
      <c r="P336" s="17"/>
      <c r="Q336" s="17"/>
      <c r="R336" s="17"/>
      <c r="S336" s="17"/>
      <c r="T336" s="17"/>
      <c r="U336" s="17"/>
      <c r="V336" s="17"/>
      <c r="W336" s="17"/>
      <c r="X336" s="17"/>
    </row>
    <row r="337" spans="1:24" x14ac:dyDescent="0.25">
      <c r="B337" s="27"/>
      <c r="C337" s="24"/>
      <c r="D337" s="24"/>
      <c r="E337" s="28"/>
      <c r="F337" s="28"/>
      <c r="G337" s="28"/>
      <c r="H337" s="28"/>
      <c r="I337" s="28"/>
      <c r="J337" s="28"/>
      <c r="K337" s="28"/>
      <c r="M337" s="17"/>
      <c r="N337" s="17"/>
      <c r="O337" s="17"/>
      <c r="P337" s="17"/>
      <c r="Q337" s="17"/>
      <c r="R337" s="17"/>
      <c r="S337" s="17"/>
      <c r="T337" s="17"/>
      <c r="U337" s="17"/>
      <c r="V337" s="17"/>
      <c r="W337" s="17"/>
      <c r="X337" s="17"/>
    </row>
    <row r="338" spans="1:24" x14ac:dyDescent="0.25">
      <c r="B338" s="27"/>
      <c r="C338" s="28"/>
      <c r="D338" s="28"/>
      <c r="E338" s="24"/>
      <c r="F338" s="24"/>
      <c r="G338" s="24"/>
      <c r="H338" s="24"/>
      <c r="I338" s="24"/>
      <c r="J338" s="24"/>
      <c r="K338" s="24"/>
      <c r="M338" s="17"/>
      <c r="N338" s="17"/>
      <c r="O338" s="17"/>
      <c r="P338" s="17"/>
      <c r="Q338" s="17"/>
      <c r="R338" s="17"/>
      <c r="S338" s="17"/>
      <c r="T338" s="17"/>
      <c r="U338" s="17"/>
      <c r="V338" s="17"/>
      <c r="W338" s="17"/>
      <c r="X338" s="17"/>
    </row>
    <row r="339" spans="1:24" x14ac:dyDescent="0.25">
      <c r="B339" s="27"/>
      <c r="C339" s="24"/>
      <c r="D339" s="24"/>
      <c r="E339" s="28"/>
      <c r="F339" s="28"/>
      <c r="G339" s="28"/>
      <c r="H339" s="28"/>
      <c r="I339" s="28"/>
      <c r="J339" s="28"/>
      <c r="K339" s="28"/>
      <c r="M339" s="17"/>
      <c r="N339" s="17"/>
      <c r="O339" s="17"/>
      <c r="P339" s="17"/>
      <c r="Q339" s="17"/>
      <c r="R339" s="17"/>
      <c r="S339" s="17"/>
      <c r="T339" s="17"/>
      <c r="U339" s="17"/>
      <c r="V339" s="17"/>
      <c r="W339" s="17"/>
      <c r="X339" s="17"/>
    </row>
    <row r="340" spans="1:24" x14ac:dyDescent="0.25">
      <c r="B340" s="27"/>
      <c r="C340" s="24"/>
      <c r="D340" s="24"/>
      <c r="E340" s="28"/>
      <c r="F340" s="28"/>
      <c r="G340" s="28"/>
      <c r="H340" s="28"/>
      <c r="I340" s="28"/>
      <c r="J340" s="28"/>
      <c r="K340" s="28"/>
      <c r="M340" s="17"/>
      <c r="N340" s="17"/>
      <c r="O340" s="17"/>
      <c r="P340" s="17"/>
      <c r="Q340" s="17"/>
      <c r="R340" s="17"/>
      <c r="S340" s="17"/>
      <c r="T340" s="17"/>
      <c r="U340" s="17"/>
      <c r="V340" s="17"/>
      <c r="W340" s="17"/>
      <c r="X340" s="17"/>
    </row>
    <row r="341" spans="1:24" x14ac:dyDescent="0.25">
      <c r="B341" s="27"/>
      <c r="C341" s="24"/>
      <c r="D341" s="24"/>
      <c r="E341" s="28"/>
      <c r="F341" s="28"/>
      <c r="G341" s="28"/>
      <c r="H341" s="28"/>
      <c r="I341" s="28"/>
      <c r="J341" s="28"/>
      <c r="K341" s="28"/>
      <c r="M341" s="17"/>
      <c r="N341" s="17"/>
      <c r="O341" s="17"/>
      <c r="P341" s="17"/>
      <c r="Q341" s="17"/>
      <c r="R341" s="17"/>
      <c r="S341" s="17"/>
      <c r="T341" s="17"/>
      <c r="U341" s="17"/>
      <c r="V341" s="17"/>
      <c r="W341" s="17"/>
      <c r="X341" s="17"/>
    </row>
    <row r="342" spans="1:24" x14ac:dyDescent="0.25">
      <c r="B342" s="27"/>
      <c r="C342" s="24"/>
      <c r="D342" s="24"/>
      <c r="E342" s="28"/>
      <c r="F342" s="28"/>
      <c r="G342" s="28"/>
      <c r="H342" s="28"/>
      <c r="I342" s="28"/>
      <c r="J342" s="28"/>
      <c r="K342" s="28"/>
      <c r="M342" s="17"/>
      <c r="N342" s="17"/>
      <c r="O342" s="17"/>
      <c r="P342" s="17"/>
      <c r="Q342" s="17"/>
      <c r="R342" s="17"/>
      <c r="S342" s="17"/>
      <c r="T342" s="17"/>
      <c r="U342" s="17"/>
      <c r="V342" s="17"/>
      <c r="W342" s="17"/>
      <c r="X342" s="17"/>
    </row>
    <row r="343" spans="1:24" x14ac:dyDescent="0.25">
      <c r="B343" s="27"/>
      <c r="C343" s="28"/>
      <c r="D343" s="28"/>
      <c r="E343" s="24"/>
      <c r="F343" s="24"/>
      <c r="G343" s="24"/>
      <c r="H343" s="24"/>
      <c r="I343" s="24"/>
      <c r="J343" s="24"/>
      <c r="K343" s="24"/>
      <c r="L343" s="60"/>
      <c r="M343" s="14"/>
      <c r="N343" s="14"/>
      <c r="O343" s="14"/>
      <c r="P343" s="14"/>
      <c r="Q343" s="14"/>
      <c r="R343" s="14"/>
      <c r="S343" s="14"/>
      <c r="T343" s="14"/>
      <c r="U343" s="14"/>
      <c r="V343" s="14"/>
      <c r="W343" s="14"/>
      <c r="X343" s="14"/>
    </row>
    <row r="344" spans="1:24" x14ac:dyDescent="0.25">
      <c r="B344" s="27"/>
      <c r="C344" s="24"/>
      <c r="D344" s="24"/>
      <c r="E344" s="28"/>
      <c r="F344" s="28"/>
      <c r="G344" s="28"/>
      <c r="H344" s="28"/>
      <c r="I344" s="28"/>
      <c r="J344" s="28"/>
      <c r="K344" s="28"/>
      <c r="L344" s="60"/>
      <c r="M344" s="14"/>
      <c r="N344" s="14"/>
      <c r="O344" s="14"/>
      <c r="P344" s="14"/>
      <c r="Q344" s="14"/>
      <c r="R344" s="14"/>
      <c r="S344" s="14"/>
      <c r="T344" s="14"/>
      <c r="U344" s="14"/>
      <c r="V344" s="14"/>
      <c r="W344" s="14"/>
      <c r="X344" s="14"/>
    </row>
    <row r="345" spans="1:24" x14ac:dyDescent="0.25">
      <c r="B345" s="27"/>
      <c r="C345" s="24"/>
      <c r="D345" s="24"/>
      <c r="E345" s="28"/>
      <c r="F345" s="28"/>
      <c r="G345" s="28"/>
      <c r="H345" s="28"/>
      <c r="I345" s="28"/>
      <c r="J345" s="28"/>
      <c r="K345" s="28"/>
      <c r="L345" s="60"/>
      <c r="M345" s="14"/>
      <c r="N345" s="14"/>
      <c r="O345" s="14"/>
      <c r="P345" s="14"/>
      <c r="Q345" s="14"/>
      <c r="R345" s="14"/>
      <c r="S345" s="14"/>
      <c r="T345" s="14"/>
      <c r="U345" s="14"/>
      <c r="V345" s="14"/>
      <c r="W345" s="14"/>
      <c r="X345" s="14"/>
    </row>
    <row r="346" spans="1:24" x14ac:dyDescent="0.25">
      <c r="B346" s="27"/>
      <c r="C346" s="28"/>
      <c r="D346" s="28"/>
      <c r="E346" s="24"/>
      <c r="F346" s="24"/>
      <c r="G346" s="24"/>
      <c r="H346" s="24"/>
      <c r="I346" s="24"/>
      <c r="J346" s="24"/>
      <c r="K346" s="24"/>
      <c r="L346" s="60"/>
      <c r="M346" s="14"/>
      <c r="N346" s="14"/>
      <c r="O346" s="14"/>
      <c r="P346" s="14"/>
      <c r="Q346" s="14"/>
      <c r="R346" s="14"/>
      <c r="S346" s="14"/>
      <c r="T346" s="14"/>
      <c r="U346" s="14"/>
      <c r="V346" s="14"/>
      <c r="W346" s="14"/>
      <c r="X346" s="14"/>
    </row>
    <row r="347" spans="1:24" x14ac:dyDescent="0.25">
      <c r="B347" s="27"/>
      <c r="C347" s="28"/>
      <c r="D347" s="28"/>
      <c r="E347" s="24"/>
      <c r="F347" s="24"/>
      <c r="G347" s="24"/>
      <c r="H347" s="24"/>
      <c r="I347" s="24"/>
      <c r="J347" s="24"/>
      <c r="K347" s="24"/>
      <c r="L347" s="60"/>
      <c r="M347" s="14"/>
      <c r="N347" s="14"/>
      <c r="O347" s="14"/>
      <c r="P347" s="14"/>
      <c r="Q347" s="14"/>
      <c r="R347" s="14"/>
      <c r="S347" s="14"/>
      <c r="T347" s="14"/>
      <c r="U347" s="14"/>
      <c r="V347" s="14"/>
      <c r="W347" s="14"/>
      <c r="X347" s="14"/>
    </row>
    <row r="348" spans="1:24" x14ac:dyDescent="0.25">
      <c r="B348" s="27"/>
      <c r="C348" s="24"/>
      <c r="D348" s="24"/>
      <c r="E348" s="28"/>
      <c r="F348" s="28"/>
      <c r="G348" s="28"/>
      <c r="H348" s="28"/>
      <c r="I348" s="28"/>
      <c r="J348" s="28"/>
      <c r="K348" s="28"/>
      <c r="L348" s="60"/>
      <c r="M348" s="14"/>
      <c r="N348" s="14"/>
      <c r="O348" s="14"/>
      <c r="P348" s="14"/>
      <c r="Q348" s="14"/>
      <c r="R348" s="14"/>
      <c r="S348" s="14"/>
      <c r="T348" s="14"/>
      <c r="U348" s="14"/>
      <c r="V348" s="14"/>
      <c r="W348" s="14"/>
      <c r="X348" s="14"/>
    </row>
    <row r="349" spans="1:24" x14ac:dyDescent="0.25">
      <c r="B349" s="27"/>
      <c r="C349" s="24"/>
      <c r="D349" s="24"/>
      <c r="E349" s="28"/>
      <c r="F349" s="28"/>
      <c r="G349" s="28"/>
      <c r="H349" s="28"/>
      <c r="I349" s="28"/>
      <c r="J349" s="28"/>
      <c r="K349" s="28"/>
      <c r="L349" s="60"/>
      <c r="M349" s="14"/>
      <c r="N349" s="14"/>
      <c r="O349" s="14"/>
      <c r="P349" s="14"/>
      <c r="Q349" s="14"/>
      <c r="R349" s="14"/>
      <c r="S349" s="14"/>
      <c r="T349" s="14"/>
      <c r="U349" s="14"/>
      <c r="V349" s="14"/>
      <c r="W349" s="14"/>
      <c r="X349" s="14"/>
    </row>
    <row r="350" spans="1:24" x14ac:dyDescent="0.25">
      <c r="A350" s="127"/>
      <c r="B350" s="27"/>
      <c r="C350" s="24"/>
      <c r="D350" s="24"/>
      <c r="E350" s="28"/>
      <c r="F350" s="28"/>
      <c r="G350" s="28"/>
      <c r="H350" s="28"/>
      <c r="I350" s="28"/>
      <c r="J350" s="28"/>
      <c r="K350" s="28"/>
      <c r="L350" s="60"/>
      <c r="M350" s="14"/>
      <c r="N350" s="14"/>
      <c r="O350" s="14"/>
      <c r="P350" s="14"/>
      <c r="Q350" s="14"/>
      <c r="R350" s="14"/>
      <c r="S350" s="14"/>
      <c r="T350" s="14"/>
      <c r="U350" s="14"/>
      <c r="V350" s="14"/>
      <c r="W350" s="14"/>
      <c r="X350" s="14"/>
    </row>
    <row r="351" spans="1:24" x14ac:dyDescent="0.25">
      <c r="A351" s="127"/>
      <c r="B351" s="27"/>
      <c r="C351" s="28"/>
      <c r="D351" s="28"/>
      <c r="E351" s="24"/>
      <c r="F351" s="24"/>
      <c r="G351" s="24"/>
      <c r="H351" s="24"/>
      <c r="I351" s="24"/>
      <c r="J351" s="24"/>
      <c r="K351" s="24"/>
      <c r="L351" s="60"/>
      <c r="M351" s="14"/>
      <c r="N351" s="14"/>
      <c r="O351" s="14"/>
      <c r="P351" s="14"/>
      <c r="Q351" s="14"/>
      <c r="R351" s="14"/>
      <c r="S351" s="14"/>
      <c r="T351" s="14"/>
      <c r="U351" s="14"/>
      <c r="V351" s="14"/>
      <c r="W351" s="14"/>
      <c r="X351" s="14"/>
    </row>
    <row r="352" spans="1:24" x14ac:dyDescent="0.25">
      <c r="A352" s="127"/>
      <c r="B352" s="27"/>
      <c r="C352" s="24"/>
      <c r="D352" s="24"/>
      <c r="E352" s="28"/>
      <c r="F352" s="28"/>
      <c r="G352" s="28"/>
      <c r="H352" s="28"/>
      <c r="I352" s="28"/>
      <c r="J352" s="28"/>
      <c r="K352" s="28"/>
      <c r="L352" s="60"/>
      <c r="M352" s="14"/>
      <c r="N352" s="14"/>
      <c r="O352" s="14"/>
      <c r="P352" s="14"/>
      <c r="Q352" s="14"/>
      <c r="R352" s="14"/>
      <c r="S352" s="14"/>
      <c r="T352" s="14"/>
      <c r="U352" s="14"/>
      <c r="V352" s="14"/>
      <c r="W352" s="14"/>
      <c r="X352" s="14"/>
    </row>
    <row r="353" spans="1:24" x14ac:dyDescent="0.25">
      <c r="A353" s="127"/>
      <c r="B353" s="27"/>
      <c r="C353" s="24"/>
      <c r="D353" s="24"/>
      <c r="E353" s="28"/>
      <c r="F353" s="28"/>
      <c r="G353" s="28"/>
      <c r="H353" s="28"/>
      <c r="I353" s="28"/>
      <c r="J353" s="28"/>
      <c r="K353" s="28"/>
      <c r="L353" s="60"/>
      <c r="M353" s="14"/>
      <c r="N353" s="14"/>
      <c r="O353" s="14"/>
      <c r="P353" s="14"/>
      <c r="Q353" s="14"/>
      <c r="R353" s="14"/>
      <c r="S353" s="14"/>
      <c r="T353" s="14"/>
      <c r="U353" s="14"/>
      <c r="V353" s="14"/>
      <c r="W353" s="14"/>
      <c r="X353" s="14"/>
    </row>
    <row r="354" spans="1:24" x14ac:dyDescent="0.25">
      <c r="A354" s="127"/>
      <c r="B354" s="27"/>
      <c r="C354" s="24"/>
      <c r="D354" s="24"/>
      <c r="E354" s="28"/>
      <c r="F354" s="28"/>
      <c r="G354" s="28"/>
      <c r="H354" s="28"/>
      <c r="I354" s="28"/>
      <c r="J354" s="28"/>
      <c r="K354" s="28"/>
      <c r="L354" s="60"/>
      <c r="M354" s="14"/>
      <c r="N354" s="14"/>
      <c r="O354" s="14"/>
      <c r="P354" s="14"/>
      <c r="Q354" s="14"/>
      <c r="R354" s="14"/>
      <c r="S354" s="14"/>
      <c r="T354" s="14"/>
      <c r="U354" s="14"/>
      <c r="V354" s="14"/>
      <c r="W354" s="14"/>
      <c r="X354" s="14"/>
    </row>
    <row r="355" spans="1:24" x14ac:dyDescent="0.25">
      <c r="A355" s="127"/>
      <c r="B355" s="27"/>
      <c r="C355" s="24"/>
      <c r="D355" s="24"/>
      <c r="E355" s="28"/>
      <c r="F355" s="28"/>
      <c r="G355" s="28"/>
      <c r="H355" s="28"/>
      <c r="I355" s="28"/>
      <c r="J355" s="28"/>
      <c r="K355" s="28"/>
      <c r="L355" s="60"/>
      <c r="M355" s="14"/>
      <c r="N355" s="14"/>
      <c r="O355" s="14"/>
      <c r="P355" s="14"/>
      <c r="Q355" s="14"/>
      <c r="R355" s="14"/>
      <c r="S355" s="14"/>
      <c r="T355" s="14"/>
      <c r="U355" s="14"/>
      <c r="V355" s="14"/>
      <c r="W355" s="14"/>
      <c r="X355" s="14"/>
    </row>
    <row r="356" spans="1:24" x14ac:dyDescent="0.25">
      <c r="A356" s="127"/>
      <c r="B356" s="27"/>
      <c r="C356" s="24"/>
      <c r="D356" s="24"/>
      <c r="E356" s="28"/>
      <c r="F356" s="28"/>
      <c r="G356" s="28"/>
      <c r="H356" s="28"/>
      <c r="I356" s="28"/>
      <c r="J356" s="28"/>
      <c r="K356" s="28"/>
      <c r="L356" s="60"/>
      <c r="M356" s="14"/>
      <c r="N356" s="14"/>
      <c r="O356" s="14"/>
      <c r="P356" s="14"/>
      <c r="Q356" s="14"/>
      <c r="R356" s="14"/>
      <c r="S356" s="14"/>
      <c r="T356" s="14"/>
      <c r="U356" s="14"/>
      <c r="V356" s="14"/>
      <c r="W356" s="14"/>
      <c r="X356" s="14"/>
    </row>
    <row r="357" spans="1:24" x14ac:dyDescent="0.25">
      <c r="A357" s="127"/>
      <c r="B357" s="27"/>
      <c r="C357" s="24"/>
      <c r="D357" s="24"/>
      <c r="E357" s="28"/>
      <c r="F357" s="28"/>
      <c r="G357" s="28"/>
      <c r="H357" s="28"/>
      <c r="I357" s="28"/>
      <c r="J357" s="28"/>
      <c r="K357" s="28"/>
      <c r="L357" s="60"/>
      <c r="M357" s="14"/>
      <c r="N357" s="14"/>
      <c r="O357" s="14"/>
      <c r="P357" s="14"/>
      <c r="Q357" s="14"/>
      <c r="R357" s="14"/>
      <c r="S357" s="14"/>
      <c r="T357" s="14"/>
      <c r="U357" s="14"/>
      <c r="V357" s="14"/>
      <c r="W357" s="14"/>
      <c r="X357" s="14"/>
    </row>
    <row r="358" spans="1:24" x14ac:dyDescent="0.25">
      <c r="A358" s="127"/>
      <c r="B358" s="27"/>
      <c r="C358" s="24"/>
      <c r="D358" s="24"/>
      <c r="E358" s="28"/>
      <c r="F358" s="28"/>
      <c r="G358" s="28"/>
      <c r="H358" s="28"/>
      <c r="I358" s="28"/>
      <c r="J358" s="28"/>
      <c r="K358" s="28"/>
      <c r="L358" s="60"/>
      <c r="M358" s="14"/>
      <c r="N358" s="14"/>
      <c r="O358" s="14"/>
      <c r="P358" s="14"/>
      <c r="Q358" s="14"/>
      <c r="R358" s="14"/>
      <c r="S358" s="14"/>
      <c r="T358" s="14"/>
      <c r="U358" s="14"/>
      <c r="V358" s="14"/>
      <c r="W358" s="14"/>
      <c r="X358" s="14"/>
    </row>
    <row r="359" spans="1:24" x14ac:dyDescent="0.25">
      <c r="A359" s="127"/>
      <c r="B359" s="27"/>
      <c r="C359" s="24"/>
      <c r="D359" s="24"/>
      <c r="E359" s="28"/>
      <c r="F359" s="28"/>
      <c r="G359" s="28"/>
      <c r="H359" s="28"/>
      <c r="I359" s="28"/>
      <c r="J359" s="28"/>
      <c r="K359" s="28"/>
      <c r="L359" s="60"/>
      <c r="M359" s="14"/>
      <c r="N359" s="14"/>
      <c r="O359" s="14"/>
      <c r="P359" s="14"/>
      <c r="Q359" s="14"/>
      <c r="R359" s="14"/>
      <c r="S359" s="14"/>
      <c r="T359" s="14"/>
      <c r="U359" s="14"/>
      <c r="V359" s="14"/>
      <c r="W359" s="14"/>
      <c r="X359" s="14"/>
    </row>
    <row r="360" spans="1:24" x14ac:dyDescent="0.25">
      <c r="A360" s="127"/>
      <c r="B360" s="27"/>
      <c r="C360" s="24"/>
      <c r="D360" s="24"/>
      <c r="E360" s="28"/>
      <c r="F360" s="28"/>
      <c r="G360" s="28"/>
      <c r="H360" s="28"/>
      <c r="I360" s="28"/>
      <c r="J360" s="28"/>
      <c r="K360" s="28"/>
      <c r="L360" s="60"/>
      <c r="M360" s="14"/>
      <c r="N360" s="14"/>
      <c r="O360" s="14"/>
      <c r="P360" s="14"/>
      <c r="Q360" s="14"/>
      <c r="R360" s="14"/>
      <c r="S360" s="14"/>
      <c r="T360" s="14"/>
      <c r="U360" s="14"/>
      <c r="V360" s="14"/>
      <c r="W360" s="14"/>
      <c r="X360" s="14"/>
    </row>
    <row r="361" spans="1:24" x14ac:dyDescent="0.25">
      <c r="A361" s="127"/>
      <c r="B361" s="27"/>
      <c r="C361" s="24"/>
      <c r="D361" s="24"/>
      <c r="E361" s="28"/>
      <c r="F361" s="28"/>
      <c r="G361" s="28"/>
      <c r="H361" s="28"/>
      <c r="I361" s="28"/>
      <c r="J361" s="28"/>
      <c r="K361" s="28"/>
      <c r="L361" s="60"/>
      <c r="M361" s="14"/>
      <c r="N361" s="14"/>
      <c r="O361" s="14"/>
      <c r="P361" s="14"/>
      <c r="Q361" s="14"/>
      <c r="R361" s="14"/>
      <c r="S361" s="14"/>
      <c r="T361" s="14"/>
      <c r="U361" s="14"/>
      <c r="V361" s="14"/>
      <c r="W361" s="14"/>
      <c r="X361" s="14"/>
    </row>
    <row r="362" spans="1:24" x14ac:dyDescent="0.25">
      <c r="A362" s="127"/>
      <c r="B362" s="29"/>
      <c r="C362" s="23"/>
      <c r="D362" s="23"/>
      <c r="E362" s="24"/>
      <c r="F362" s="24"/>
      <c r="G362" s="24"/>
      <c r="H362" s="24"/>
      <c r="I362" s="24"/>
      <c r="J362" s="24"/>
      <c r="K362" s="24"/>
      <c r="L362" s="60"/>
      <c r="M362" s="14"/>
      <c r="N362" s="14"/>
      <c r="O362" s="14"/>
      <c r="P362" s="14"/>
      <c r="Q362" s="14"/>
      <c r="R362" s="14"/>
      <c r="S362" s="14"/>
      <c r="T362" s="14"/>
      <c r="U362" s="14"/>
      <c r="V362" s="14"/>
      <c r="W362" s="14"/>
      <c r="X362" s="14"/>
    </row>
    <row r="363" spans="1:24" x14ac:dyDescent="0.25">
      <c r="A363" s="127"/>
      <c r="B363" s="27"/>
      <c r="C363" s="28"/>
      <c r="D363" s="28"/>
      <c r="E363" s="24"/>
      <c r="F363" s="24"/>
      <c r="G363" s="24"/>
      <c r="H363" s="24"/>
      <c r="I363" s="24"/>
      <c r="J363" s="24"/>
      <c r="K363" s="24"/>
      <c r="L363" s="60"/>
      <c r="M363" s="14"/>
      <c r="N363" s="14"/>
      <c r="O363" s="14"/>
      <c r="P363" s="14"/>
      <c r="Q363" s="14"/>
      <c r="R363" s="14"/>
      <c r="S363" s="14"/>
      <c r="T363" s="14"/>
      <c r="U363" s="14"/>
      <c r="V363" s="14"/>
      <c r="W363" s="14"/>
      <c r="X363" s="14"/>
    </row>
    <row r="364" spans="1:24" x14ac:dyDescent="0.25">
      <c r="A364" s="127"/>
      <c r="B364" s="27"/>
      <c r="C364" s="28"/>
      <c r="D364" s="28"/>
      <c r="E364" s="24"/>
      <c r="F364" s="24"/>
      <c r="G364" s="24"/>
      <c r="H364" s="24"/>
      <c r="I364" s="24"/>
      <c r="J364" s="24"/>
      <c r="K364" s="24"/>
      <c r="L364" s="60"/>
      <c r="M364" s="14"/>
      <c r="N364" s="14"/>
      <c r="O364" s="14"/>
      <c r="P364" s="14"/>
      <c r="Q364" s="14"/>
      <c r="R364" s="14"/>
      <c r="S364" s="14"/>
      <c r="T364" s="14"/>
      <c r="U364" s="14"/>
      <c r="V364" s="14"/>
      <c r="W364" s="14"/>
      <c r="X364" s="14"/>
    </row>
    <row r="365" spans="1:24" x14ac:dyDescent="0.25">
      <c r="A365" s="127"/>
      <c r="B365" s="27"/>
      <c r="C365" s="24"/>
      <c r="D365" s="24"/>
      <c r="E365" s="28"/>
      <c r="F365" s="28"/>
      <c r="G365" s="28"/>
      <c r="H365" s="28"/>
      <c r="I365" s="28"/>
      <c r="J365" s="28"/>
      <c r="K365" s="28"/>
      <c r="L365" s="60"/>
      <c r="M365" s="14"/>
      <c r="N365" s="14"/>
      <c r="O365" s="14"/>
      <c r="P365" s="14"/>
      <c r="Q365" s="14"/>
      <c r="R365" s="14"/>
      <c r="S365" s="14"/>
      <c r="T365" s="14"/>
      <c r="U365" s="14"/>
      <c r="V365" s="14"/>
      <c r="W365" s="14"/>
      <c r="X365" s="14"/>
    </row>
    <row r="366" spans="1:24" x14ac:dyDescent="0.25">
      <c r="A366" s="127"/>
      <c r="B366" s="27"/>
      <c r="C366" s="24"/>
      <c r="D366" s="24"/>
      <c r="E366" s="28"/>
      <c r="F366" s="28"/>
      <c r="G366" s="28"/>
      <c r="H366" s="28"/>
      <c r="I366" s="28"/>
      <c r="J366" s="28"/>
      <c r="K366" s="28"/>
      <c r="L366" s="60"/>
      <c r="M366" s="14"/>
      <c r="N366" s="14"/>
      <c r="O366" s="14"/>
      <c r="P366" s="14"/>
      <c r="Q366" s="14"/>
      <c r="R366" s="14"/>
      <c r="S366" s="14"/>
      <c r="T366" s="14"/>
      <c r="U366" s="14"/>
      <c r="V366" s="14"/>
      <c r="W366" s="14"/>
      <c r="X366" s="14"/>
    </row>
    <row r="367" spans="1:24" x14ac:dyDescent="0.25">
      <c r="A367" s="127"/>
      <c r="B367" s="27"/>
      <c r="C367" s="24"/>
      <c r="D367" s="24"/>
      <c r="E367" s="28"/>
      <c r="F367" s="28"/>
      <c r="G367" s="28"/>
      <c r="H367" s="28"/>
      <c r="I367" s="28"/>
      <c r="J367" s="28"/>
      <c r="K367" s="28"/>
      <c r="L367" s="60"/>
      <c r="M367" s="14"/>
      <c r="N367" s="14"/>
      <c r="O367" s="14"/>
      <c r="P367" s="14"/>
      <c r="Q367" s="14"/>
      <c r="R367" s="14"/>
      <c r="S367" s="14"/>
      <c r="T367" s="14"/>
      <c r="U367" s="14"/>
      <c r="V367" s="14"/>
      <c r="W367" s="14"/>
      <c r="X367" s="14"/>
    </row>
    <row r="368" spans="1:24" x14ac:dyDescent="0.25">
      <c r="A368" s="127"/>
      <c r="B368" s="27"/>
      <c r="C368" s="28"/>
      <c r="D368" s="28"/>
      <c r="E368" s="24"/>
      <c r="F368" s="24"/>
      <c r="G368" s="24"/>
      <c r="H368" s="24"/>
      <c r="I368" s="24"/>
      <c r="J368" s="24"/>
      <c r="K368" s="24"/>
      <c r="L368" s="60"/>
      <c r="M368" s="14"/>
      <c r="N368" s="14"/>
      <c r="O368" s="14"/>
      <c r="P368" s="14"/>
      <c r="Q368" s="14"/>
      <c r="R368" s="14"/>
      <c r="S368" s="14"/>
      <c r="T368" s="14"/>
      <c r="U368" s="14"/>
      <c r="V368" s="14"/>
      <c r="W368" s="14"/>
      <c r="X368" s="14"/>
    </row>
    <row r="369" spans="1:24" x14ac:dyDescent="0.25">
      <c r="A369" s="127"/>
      <c r="B369" s="27"/>
      <c r="C369" s="24"/>
      <c r="D369" s="24"/>
      <c r="E369" s="28"/>
      <c r="F369" s="28"/>
      <c r="G369" s="28"/>
      <c r="H369" s="28"/>
      <c r="I369" s="28"/>
      <c r="J369" s="28"/>
      <c r="K369" s="28"/>
      <c r="L369" s="60"/>
      <c r="M369" s="14"/>
      <c r="N369" s="14"/>
      <c r="O369" s="14"/>
      <c r="P369" s="14"/>
      <c r="Q369" s="14"/>
      <c r="R369" s="14"/>
      <c r="S369" s="14"/>
      <c r="T369" s="14"/>
      <c r="U369" s="14"/>
      <c r="V369" s="14"/>
      <c r="W369" s="14"/>
      <c r="X369" s="14"/>
    </row>
    <row r="370" spans="1:24" x14ac:dyDescent="0.25">
      <c r="A370" s="127"/>
      <c r="B370" s="27"/>
      <c r="C370" s="24"/>
      <c r="D370" s="24"/>
      <c r="E370" s="28"/>
      <c r="F370" s="28"/>
      <c r="G370" s="28"/>
      <c r="H370" s="28"/>
      <c r="I370" s="28"/>
      <c r="J370" s="28"/>
      <c r="K370" s="28"/>
      <c r="L370" s="60"/>
      <c r="M370" s="14"/>
      <c r="N370" s="14"/>
      <c r="O370" s="14"/>
      <c r="P370" s="14"/>
      <c r="Q370" s="14"/>
      <c r="R370" s="14"/>
      <c r="S370" s="14"/>
      <c r="T370" s="14"/>
      <c r="U370" s="14"/>
      <c r="V370" s="14"/>
      <c r="W370" s="14"/>
      <c r="X370" s="14"/>
    </row>
    <row r="371" spans="1:24" x14ac:dyDescent="0.25">
      <c r="A371" s="127"/>
      <c r="B371" s="27"/>
      <c r="C371" s="28"/>
      <c r="D371" s="28"/>
      <c r="E371" s="24"/>
      <c r="F371" s="24"/>
      <c r="G371" s="24"/>
      <c r="H371" s="24"/>
      <c r="I371" s="24"/>
      <c r="J371" s="24"/>
      <c r="K371" s="24"/>
      <c r="L371" s="60"/>
      <c r="M371" s="14"/>
      <c r="N371" s="14"/>
      <c r="O371" s="14"/>
      <c r="P371" s="14"/>
      <c r="Q371" s="14"/>
      <c r="R371" s="14"/>
      <c r="S371" s="14"/>
      <c r="T371" s="14"/>
      <c r="U371" s="14"/>
      <c r="V371" s="14"/>
      <c r="W371" s="14"/>
      <c r="X371" s="14"/>
    </row>
    <row r="372" spans="1:24" x14ac:dyDescent="0.25">
      <c r="A372" s="127"/>
      <c r="B372" s="27"/>
      <c r="C372" s="24"/>
      <c r="D372" s="24"/>
      <c r="E372" s="28"/>
      <c r="F372" s="28"/>
      <c r="G372" s="28"/>
      <c r="H372" s="28"/>
      <c r="I372" s="28"/>
      <c r="J372" s="28"/>
      <c r="K372" s="28"/>
      <c r="L372" s="60"/>
      <c r="M372" s="14"/>
      <c r="N372" s="14"/>
      <c r="O372" s="14"/>
      <c r="P372" s="14"/>
      <c r="Q372" s="14"/>
      <c r="R372" s="14"/>
      <c r="S372" s="14"/>
      <c r="T372" s="14"/>
      <c r="U372" s="14"/>
      <c r="V372" s="14"/>
      <c r="W372" s="14"/>
      <c r="X372" s="14"/>
    </row>
    <row r="373" spans="1:24" x14ac:dyDescent="0.25">
      <c r="A373" s="127"/>
      <c r="B373" s="27"/>
      <c r="C373" s="24"/>
      <c r="D373" s="24"/>
      <c r="E373" s="28"/>
      <c r="F373" s="28"/>
      <c r="G373" s="28"/>
      <c r="H373" s="28"/>
      <c r="I373" s="28"/>
      <c r="J373" s="28"/>
      <c r="K373" s="28"/>
      <c r="L373" s="60"/>
      <c r="M373" s="14"/>
      <c r="N373" s="14"/>
      <c r="O373" s="14"/>
      <c r="P373" s="14"/>
      <c r="Q373" s="14"/>
      <c r="R373" s="14"/>
      <c r="S373" s="14"/>
      <c r="T373" s="14"/>
      <c r="U373" s="14"/>
      <c r="V373" s="14"/>
      <c r="W373" s="14"/>
      <c r="X373" s="14"/>
    </row>
    <row r="374" spans="1:24" x14ac:dyDescent="0.25">
      <c r="A374" s="127"/>
      <c r="B374" s="27"/>
      <c r="C374" s="24"/>
      <c r="D374" s="24"/>
      <c r="E374" s="28"/>
      <c r="F374" s="28"/>
      <c r="G374" s="28"/>
      <c r="H374" s="28"/>
      <c r="I374" s="28"/>
      <c r="J374" s="28"/>
      <c r="K374" s="28"/>
      <c r="L374" s="60"/>
      <c r="M374" s="14"/>
      <c r="N374" s="14"/>
      <c r="O374" s="14"/>
      <c r="P374" s="14"/>
      <c r="Q374" s="14"/>
      <c r="R374" s="14"/>
      <c r="S374" s="14"/>
      <c r="T374" s="14"/>
      <c r="U374" s="14"/>
      <c r="V374" s="14"/>
      <c r="W374" s="14"/>
      <c r="X374" s="14"/>
    </row>
    <row r="375" spans="1:24" x14ac:dyDescent="0.25">
      <c r="A375" s="127"/>
      <c r="B375" s="27"/>
      <c r="C375" s="24"/>
      <c r="D375" s="24"/>
      <c r="E375" s="28"/>
      <c r="F375" s="28"/>
      <c r="G375" s="28"/>
      <c r="H375" s="28"/>
      <c r="I375" s="28"/>
      <c r="J375" s="28"/>
      <c r="K375" s="28"/>
      <c r="L375" s="60"/>
      <c r="M375" s="14"/>
      <c r="N375" s="14"/>
      <c r="O375" s="14"/>
      <c r="P375" s="14"/>
      <c r="Q375" s="14"/>
      <c r="R375" s="14"/>
      <c r="S375" s="14"/>
      <c r="T375" s="14"/>
      <c r="U375" s="14"/>
      <c r="V375" s="14"/>
      <c r="W375" s="14"/>
      <c r="X375" s="14"/>
    </row>
    <row r="376" spans="1:24" x14ac:dyDescent="0.25">
      <c r="A376" s="127"/>
      <c r="B376" s="27"/>
      <c r="C376" s="24"/>
      <c r="D376" s="24"/>
      <c r="E376" s="28"/>
      <c r="F376" s="28"/>
      <c r="G376" s="28"/>
      <c r="H376" s="28"/>
      <c r="I376" s="28"/>
      <c r="J376" s="28"/>
      <c r="K376" s="28"/>
      <c r="L376" s="60"/>
      <c r="M376" s="14"/>
      <c r="N376" s="14"/>
      <c r="O376" s="14"/>
      <c r="P376" s="14"/>
      <c r="Q376" s="14"/>
      <c r="R376" s="14"/>
      <c r="S376" s="14"/>
      <c r="T376" s="14"/>
      <c r="U376" s="14"/>
      <c r="V376" s="14"/>
      <c r="W376" s="14"/>
      <c r="X376" s="14"/>
    </row>
    <row r="377" spans="1:24" x14ac:dyDescent="0.25">
      <c r="A377" s="127"/>
      <c r="B377" s="27"/>
      <c r="C377" s="24"/>
      <c r="D377" s="24"/>
      <c r="E377" s="28"/>
      <c r="F377" s="28"/>
      <c r="G377" s="28"/>
      <c r="H377" s="28"/>
      <c r="I377" s="28"/>
      <c r="J377" s="28"/>
      <c r="K377" s="28"/>
      <c r="L377" s="60"/>
      <c r="M377" s="14"/>
      <c r="N377" s="14"/>
      <c r="O377" s="14"/>
      <c r="P377" s="14"/>
      <c r="Q377" s="14"/>
      <c r="R377" s="14"/>
      <c r="S377" s="14"/>
      <c r="T377" s="14"/>
      <c r="U377" s="14"/>
      <c r="V377" s="14"/>
      <c r="W377" s="14"/>
      <c r="X377" s="14"/>
    </row>
    <row r="378" spans="1:24" x14ac:dyDescent="0.25">
      <c r="A378" s="127"/>
      <c r="B378" s="27"/>
      <c r="C378" s="24"/>
      <c r="D378" s="24"/>
      <c r="E378" s="28"/>
      <c r="F378" s="28"/>
      <c r="G378" s="28"/>
      <c r="H378" s="28"/>
      <c r="I378" s="28"/>
      <c r="J378" s="28"/>
      <c r="K378" s="28"/>
      <c r="L378" s="60"/>
      <c r="M378" s="14"/>
      <c r="N378" s="14"/>
      <c r="O378" s="14"/>
      <c r="P378" s="14"/>
      <c r="Q378" s="14"/>
      <c r="R378" s="14"/>
      <c r="S378" s="14"/>
      <c r="T378" s="14"/>
      <c r="U378" s="14"/>
      <c r="V378" s="14"/>
      <c r="W378" s="14"/>
      <c r="X378" s="14"/>
    </row>
    <row r="379" spans="1:24" x14ac:dyDescent="0.25">
      <c r="A379" s="127"/>
      <c r="B379" s="27"/>
      <c r="C379" s="28"/>
      <c r="D379" s="28"/>
      <c r="E379" s="24"/>
      <c r="F379" s="24"/>
      <c r="G379" s="24"/>
      <c r="H379" s="24"/>
      <c r="I379" s="24"/>
      <c r="J379" s="24"/>
      <c r="K379" s="24"/>
      <c r="L379" s="60"/>
      <c r="M379" s="14"/>
      <c r="N379" s="14"/>
      <c r="O379" s="14"/>
      <c r="P379" s="14"/>
      <c r="Q379" s="14"/>
      <c r="R379" s="14"/>
      <c r="S379" s="14"/>
      <c r="T379" s="14"/>
      <c r="U379" s="14"/>
      <c r="V379" s="14"/>
      <c r="W379" s="14"/>
      <c r="X379" s="14"/>
    </row>
    <row r="380" spans="1:24" x14ac:dyDescent="0.25">
      <c r="A380" s="127"/>
      <c r="B380" s="27"/>
      <c r="C380" s="28"/>
      <c r="D380" s="28"/>
      <c r="E380" s="24"/>
      <c r="F380" s="24"/>
      <c r="G380" s="24"/>
      <c r="H380" s="24"/>
      <c r="I380" s="24"/>
      <c r="J380" s="24"/>
      <c r="K380" s="24"/>
      <c r="L380" s="60"/>
      <c r="M380" s="14"/>
      <c r="N380" s="14"/>
      <c r="O380" s="14"/>
      <c r="P380" s="14"/>
      <c r="Q380" s="14"/>
      <c r="R380" s="14"/>
      <c r="S380" s="14"/>
      <c r="T380" s="14"/>
      <c r="U380" s="14"/>
      <c r="V380" s="14"/>
      <c r="W380" s="14"/>
      <c r="X380" s="14"/>
    </row>
    <row r="381" spans="1:24" x14ac:dyDescent="0.25">
      <c r="A381" s="127"/>
      <c r="B381" s="27"/>
      <c r="C381" s="28"/>
      <c r="D381" s="28"/>
      <c r="E381" s="24"/>
      <c r="F381" s="24"/>
      <c r="G381" s="24"/>
      <c r="H381" s="24"/>
      <c r="I381" s="24"/>
      <c r="J381" s="24"/>
      <c r="K381" s="24"/>
      <c r="L381" s="60"/>
      <c r="M381" s="14"/>
      <c r="N381" s="14"/>
      <c r="O381" s="14"/>
      <c r="P381" s="14"/>
      <c r="Q381" s="14"/>
      <c r="R381" s="14"/>
      <c r="S381" s="14"/>
      <c r="T381" s="14"/>
      <c r="U381" s="14"/>
      <c r="V381" s="14"/>
      <c r="W381" s="14"/>
      <c r="X381" s="14"/>
    </row>
    <row r="382" spans="1:24" x14ac:dyDescent="0.25">
      <c r="A382" s="127"/>
      <c r="B382" s="27"/>
      <c r="C382" s="28"/>
      <c r="D382" s="28"/>
      <c r="E382" s="24"/>
      <c r="F382" s="24"/>
      <c r="G382" s="24"/>
      <c r="H382" s="24"/>
      <c r="I382" s="24"/>
      <c r="J382" s="24"/>
      <c r="K382" s="24"/>
      <c r="L382" s="60"/>
      <c r="M382" s="14"/>
      <c r="N382" s="14"/>
      <c r="O382" s="14"/>
      <c r="P382" s="14"/>
      <c r="Q382" s="14"/>
      <c r="R382" s="14"/>
      <c r="S382" s="14"/>
      <c r="T382" s="14"/>
      <c r="U382" s="14"/>
      <c r="V382" s="14"/>
      <c r="W382" s="14"/>
      <c r="X382" s="14"/>
    </row>
    <row r="383" spans="1:24" x14ac:dyDescent="0.25">
      <c r="A383" s="127"/>
      <c r="B383" s="27"/>
      <c r="C383" s="24"/>
      <c r="D383" s="24"/>
      <c r="E383" s="28"/>
      <c r="F383" s="28"/>
      <c r="G383" s="28"/>
      <c r="H383" s="28"/>
      <c r="I383" s="28"/>
      <c r="J383" s="28"/>
      <c r="K383" s="28"/>
      <c r="L383" s="60"/>
      <c r="M383" s="14"/>
      <c r="N383" s="14"/>
      <c r="O383" s="14"/>
      <c r="P383" s="14"/>
      <c r="Q383" s="14"/>
      <c r="R383" s="14"/>
      <c r="S383" s="14"/>
      <c r="T383" s="14"/>
      <c r="U383" s="14"/>
      <c r="V383" s="14"/>
      <c r="W383" s="14"/>
      <c r="X383" s="14"/>
    </row>
    <row r="384" spans="1:24" x14ac:dyDescent="0.25">
      <c r="A384" s="127"/>
      <c r="B384" s="27"/>
      <c r="C384" s="24"/>
      <c r="D384" s="24"/>
      <c r="E384" s="28"/>
      <c r="F384" s="28"/>
      <c r="G384" s="28"/>
      <c r="H384" s="28"/>
      <c r="I384" s="28"/>
      <c r="J384" s="28"/>
      <c r="K384" s="28"/>
      <c r="L384" s="60"/>
      <c r="M384" s="14"/>
      <c r="N384" s="14"/>
      <c r="O384" s="14"/>
      <c r="P384" s="14"/>
      <c r="Q384" s="14"/>
      <c r="R384" s="14"/>
      <c r="S384" s="14"/>
      <c r="T384" s="14"/>
      <c r="U384" s="14"/>
      <c r="V384" s="14"/>
      <c r="W384" s="14"/>
      <c r="X384" s="14"/>
    </row>
    <row r="385" spans="1:24" x14ac:dyDescent="0.25">
      <c r="A385" s="127"/>
      <c r="B385" s="27"/>
      <c r="C385" s="24"/>
      <c r="D385" s="24"/>
      <c r="E385" s="28"/>
      <c r="F385" s="28"/>
      <c r="G385" s="28"/>
      <c r="H385" s="28"/>
      <c r="I385" s="28"/>
      <c r="J385" s="28"/>
      <c r="K385" s="28"/>
      <c r="L385" s="60"/>
      <c r="M385" s="14"/>
      <c r="N385" s="14"/>
      <c r="O385" s="14"/>
      <c r="P385" s="14"/>
      <c r="Q385" s="14"/>
      <c r="R385" s="14"/>
      <c r="S385" s="14"/>
      <c r="T385" s="14"/>
      <c r="U385" s="14"/>
      <c r="V385" s="14"/>
      <c r="W385" s="14"/>
      <c r="X385" s="14"/>
    </row>
    <row r="386" spans="1:24" x14ac:dyDescent="0.25">
      <c r="A386" s="127"/>
      <c r="B386" s="27"/>
      <c r="C386" s="24"/>
      <c r="D386" s="24"/>
      <c r="E386" s="28"/>
      <c r="F386" s="28"/>
      <c r="G386" s="28"/>
      <c r="H386" s="28"/>
      <c r="I386" s="28"/>
      <c r="J386" s="28"/>
      <c r="K386" s="28"/>
      <c r="L386" s="60"/>
      <c r="M386" s="14"/>
      <c r="N386" s="14"/>
      <c r="O386" s="14"/>
      <c r="P386" s="14"/>
      <c r="Q386" s="14"/>
      <c r="R386" s="14"/>
      <c r="S386" s="14"/>
      <c r="T386" s="14"/>
      <c r="U386" s="14"/>
      <c r="V386" s="14"/>
      <c r="W386" s="14"/>
      <c r="X386" s="14"/>
    </row>
    <row r="387" spans="1:24" x14ac:dyDescent="0.25">
      <c r="A387" s="127"/>
      <c r="B387" s="27"/>
      <c r="C387" s="28"/>
      <c r="D387" s="28"/>
      <c r="E387" s="24"/>
      <c r="F387" s="24"/>
      <c r="G387" s="24"/>
      <c r="H387" s="24"/>
      <c r="I387" s="24"/>
      <c r="J387" s="24"/>
      <c r="K387" s="24"/>
      <c r="L387" s="60"/>
      <c r="M387" s="14"/>
      <c r="N387" s="14"/>
      <c r="O387" s="14"/>
      <c r="P387" s="14"/>
      <c r="Q387" s="14"/>
      <c r="R387" s="14"/>
      <c r="S387" s="14"/>
      <c r="T387" s="14"/>
      <c r="U387" s="14"/>
      <c r="V387" s="14"/>
      <c r="W387" s="14"/>
      <c r="X387" s="14"/>
    </row>
    <row r="388" spans="1:24" x14ac:dyDescent="0.25">
      <c r="A388" s="127"/>
      <c r="B388" s="27"/>
      <c r="C388" s="24"/>
      <c r="D388" s="24"/>
      <c r="E388" s="28"/>
      <c r="F388" s="28"/>
      <c r="G388" s="28"/>
      <c r="H388" s="28"/>
      <c r="I388" s="28"/>
      <c r="J388" s="28"/>
      <c r="K388" s="28"/>
      <c r="L388" s="60"/>
      <c r="M388" s="14"/>
      <c r="N388" s="14"/>
      <c r="O388" s="14"/>
      <c r="P388" s="14"/>
      <c r="Q388" s="14"/>
      <c r="R388" s="14"/>
      <c r="S388" s="14"/>
      <c r="T388" s="14"/>
      <c r="U388" s="14"/>
      <c r="V388" s="14"/>
      <c r="W388" s="14"/>
      <c r="X388" s="14"/>
    </row>
    <row r="389" spans="1:24" x14ac:dyDescent="0.25">
      <c r="A389" s="127"/>
      <c r="B389" s="27"/>
      <c r="C389" s="24"/>
      <c r="D389" s="24"/>
      <c r="E389" s="28"/>
      <c r="F389" s="28"/>
      <c r="G389" s="28"/>
      <c r="H389" s="28"/>
      <c r="I389" s="28"/>
      <c r="J389" s="28"/>
      <c r="K389" s="28"/>
      <c r="L389" s="60"/>
      <c r="M389" s="14"/>
      <c r="N389" s="14"/>
      <c r="O389" s="14"/>
      <c r="P389" s="14"/>
      <c r="Q389" s="14"/>
      <c r="R389" s="14"/>
      <c r="S389" s="14"/>
      <c r="T389" s="14"/>
      <c r="U389" s="14"/>
      <c r="V389" s="14"/>
      <c r="W389" s="14"/>
      <c r="X389" s="14"/>
    </row>
    <row r="390" spans="1:24" x14ac:dyDescent="0.25">
      <c r="A390" s="127"/>
      <c r="B390" s="27"/>
      <c r="C390" s="24"/>
      <c r="D390" s="24"/>
      <c r="E390" s="28"/>
      <c r="F390" s="28"/>
      <c r="G390" s="28"/>
      <c r="H390" s="28"/>
      <c r="I390" s="28"/>
      <c r="J390" s="28"/>
      <c r="K390" s="28"/>
      <c r="L390" s="60"/>
      <c r="M390" s="14"/>
      <c r="N390" s="14"/>
      <c r="O390" s="14"/>
      <c r="P390" s="14"/>
      <c r="Q390" s="14"/>
      <c r="R390" s="14"/>
      <c r="S390" s="14"/>
      <c r="T390" s="14"/>
      <c r="U390" s="14"/>
      <c r="V390" s="14"/>
      <c r="W390" s="14"/>
      <c r="X390" s="14"/>
    </row>
    <row r="391" spans="1:24" x14ac:dyDescent="0.25">
      <c r="A391" s="127"/>
      <c r="B391" s="27"/>
      <c r="C391" s="24"/>
      <c r="D391" s="24"/>
      <c r="E391" s="28"/>
      <c r="F391" s="28"/>
      <c r="G391" s="28"/>
      <c r="H391" s="28"/>
      <c r="I391" s="28"/>
      <c r="J391" s="28"/>
      <c r="K391" s="28"/>
      <c r="L391" s="60"/>
      <c r="M391" s="14"/>
      <c r="N391" s="14"/>
      <c r="O391" s="14"/>
      <c r="P391" s="14"/>
      <c r="Q391" s="14"/>
      <c r="R391" s="14"/>
      <c r="S391" s="14"/>
      <c r="T391" s="14"/>
      <c r="U391" s="14"/>
      <c r="V391" s="14"/>
      <c r="W391" s="14"/>
      <c r="X391" s="14"/>
    </row>
    <row r="392" spans="1:24" x14ac:dyDescent="0.25">
      <c r="A392" s="127"/>
      <c r="B392" s="27"/>
      <c r="C392" s="24"/>
      <c r="D392" s="24"/>
      <c r="E392" s="28"/>
      <c r="F392" s="28"/>
      <c r="G392" s="28"/>
      <c r="H392" s="28"/>
      <c r="I392" s="28"/>
      <c r="J392" s="28"/>
      <c r="K392" s="28"/>
      <c r="L392" s="60"/>
      <c r="M392" s="14"/>
      <c r="N392" s="14"/>
      <c r="O392" s="14"/>
      <c r="P392" s="14"/>
      <c r="Q392" s="14"/>
      <c r="R392" s="14"/>
      <c r="S392" s="14"/>
      <c r="T392" s="14"/>
      <c r="U392" s="14"/>
      <c r="V392" s="14"/>
      <c r="W392" s="14"/>
      <c r="X392" s="14"/>
    </row>
    <row r="393" spans="1:24" x14ac:dyDescent="0.25">
      <c r="A393" s="127"/>
      <c r="B393" s="27"/>
      <c r="C393" s="28"/>
      <c r="D393" s="28"/>
      <c r="E393" s="24"/>
      <c r="F393" s="24"/>
      <c r="G393" s="24"/>
      <c r="H393" s="24"/>
      <c r="I393" s="24"/>
      <c r="J393" s="24"/>
      <c r="K393" s="24"/>
      <c r="L393" s="60"/>
      <c r="M393" s="14"/>
      <c r="N393" s="14"/>
      <c r="O393" s="14"/>
      <c r="P393" s="14"/>
      <c r="Q393" s="14"/>
      <c r="R393" s="14"/>
      <c r="S393" s="14"/>
      <c r="T393" s="14"/>
      <c r="U393" s="14"/>
      <c r="V393" s="14"/>
      <c r="W393" s="14"/>
      <c r="X393" s="14"/>
    </row>
    <row r="394" spans="1:24" x14ac:dyDescent="0.25">
      <c r="A394" s="127"/>
      <c r="B394" s="27"/>
      <c r="C394" s="28"/>
      <c r="D394" s="28"/>
      <c r="E394" s="24"/>
      <c r="F394" s="24"/>
      <c r="G394" s="24"/>
      <c r="H394" s="24"/>
      <c r="I394" s="24"/>
      <c r="J394" s="24"/>
      <c r="K394" s="24"/>
      <c r="L394" s="60"/>
      <c r="M394" s="14"/>
      <c r="N394" s="14"/>
      <c r="O394" s="14"/>
      <c r="P394" s="14"/>
      <c r="Q394" s="14"/>
      <c r="R394" s="14"/>
      <c r="S394" s="14"/>
      <c r="T394" s="14"/>
      <c r="U394" s="14"/>
      <c r="V394" s="14"/>
      <c r="W394" s="14"/>
      <c r="X394" s="14"/>
    </row>
    <row r="395" spans="1:24" x14ac:dyDescent="0.25">
      <c r="A395" s="127"/>
      <c r="B395" s="27"/>
      <c r="C395" s="24"/>
      <c r="D395" s="24"/>
      <c r="E395" s="28"/>
      <c r="F395" s="28"/>
      <c r="G395" s="28"/>
      <c r="H395" s="28"/>
      <c r="I395" s="28"/>
      <c r="J395" s="28"/>
      <c r="K395" s="28"/>
      <c r="L395" s="60"/>
      <c r="M395" s="14"/>
      <c r="N395" s="14"/>
      <c r="O395" s="14"/>
      <c r="P395" s="14"/>
      <c r="Q395" s="14"/>
      <c r="R395" s="14"/>
      <c r="S395" s="14"/>
      <c r="T395" s="14"/>
      <c r="U395" s="14"/>
      <c r="V395" s="14"/>
      <c r="W395" s="14"/>
      <c r="X395" s="14"/>
    </row>
    <row r="396" spans="1:24" x14ac:dyDescent="0.25">
      <c r="A396" s="127"/>
      <c r="B396" s="27"/>
      <c r="C396" s="24"/>
      <c r="D396" s="24"/>
      <c r="E396" s="28"/>
      <c r="F396" s="28"/>
      <c r="G396" s="28"/>
      <c r="H396" s="28"/>
      <c r="I396" s="28"/>
      <c r="J396" s="28"/>
      <c r="K396" s="28"/>
      <c r="L396" s="60"/>
      <c r="M396" s="14"/>
      <c r="N396" s="14"/>
      <c r="O396" s="14"/>
      <c r="P396" s="14"/>
      <c r="Q396" s="14"/>
      <c r="R396" s="14"/>
      <c r="S396" s="14"/>
      <c r="T396" s="14"/>
      <c r="U396" s="14"/>
      <c r="V396" s="14"/>
      <c r="W396" s="14"/>
      <c r="X396" s="14"/>
    </row>
    <row r="397" spans="1:24" x14ac:dyDescent="0.25">
      <c r="A397" s="127"/>
      <c r="B397" s="27"/>
      <c r="C397" s="24"/>
      <c r="D397" s="24"/>
      <c r="E397" s="28"/>
      <c r="F397" s="28"/>
      <c r="G397" s="28"/>
      <c r="H397" s="28"/>
      <c r="I397" s="28"/>
      <c r="J397" s="28"/>
      <c r="K397" s="28"/>
      <c r="L397" s="60"/>
      <c r="M397" s="14"/>
      <c r="N397" s="14"/>
      <c r="O397" s="14"/>
      <c r="P397" s="14"/>
      <c r="Q397" s="14"/>
      <c r="R397" s="14"/>
      <c r="S397" s="14"/>
      <c r="T397" s="14"/>
      <c r="U397" s="14"/>
      <c r="V397" s="14"/>
      <c r="W397" s="14"/>
      <c r="X397" s="14"/>
    </row>
    <row r="398" spans="1:24" x14ac:dyDescent="0.25">
      <c r="A398" s="127"/>
      <c r="B398" s="29"/>
      <c r="C398" s="23"/>
      <c r="D398" s="23"/>
      <c r="E398" s="24"/>
      <c r="F398" s="24"/>
      <c r="G398" s="24"/>
      <c r="H398" s="24"/>
      <c r="I398" s="24"/>
      <c r="J398" s="24"/>
      <c r="K398" s="24"/>
      <c r="L398" s="60"/>
      <c r="M398" s="14"/>
      <c r="N398" s="14"/>
      <c r="O398" s="14"/>
      <c r="P398" s="14"/>
      <c r="Q398" s="14"/>
      <c r="R398" s="14"/>
      <c r="S398" s="14"/>
      <c r="T398" s="14"/>
      <c r="U398" s="14"/>
      <c r="V398" s="14"/>
      <c r="W398" s="14"/>
      <c r="X398" s="14"/>
    </row>
    <row r="399" spans="1:24" x14ac:dyDescent="0.25">
      <c r="A399" s="127"/>
      <c r="B399" s="27"/>
      <c r="C399" s="28"/>
      <c r="D399" s="28"/>
      <c r="E399" s="24"/>
      <c r="F399" s="24"/>
      <c r="G399" s="24"/>
      <c r="H399" s="24"/>
      <c r="I399" s="24"/>
      <c r="J399" s="24"/>
      <c r="K399" s="24"/>
      <c r="L399" s="60"/>
      <c r="M399" s="14"/>
      <c r="N399" s="14"/>
      <c r="O399" s="14"/>
      <c r="P399" s="14"/>
      <c r="Q399" s="14"/>
      <c r="R399" s="14"/>
      <c r="S399" s="14"/>
      <c r="T399" s="14"/>
      <c r="U399" s="14"/>
      <c r="V399" s="14"/>
      <c r="W399" s="14"/>
      <c r="X399" s="14"/>
    </row>
    <row r="400" spans="1:24" x14ac:dyDescent="0.25">
      <c r="A400" s="127"/>
      <c r="B400" s="27"/>
      <c r="C400" s="28"/>
      <c r="D400" s="28"/>
      <c r="E400" s="24"/>
      <c r="F400" s="24"/>
      <c r="G400" s="24"/>
      <c r="H400" s="24"/>
      <c r="I400" s="24"/>
      <c r="J400" s="24"/>
      <c r="K400" s="24"/>
      <c r="L400" s="60"/>
      <c r="M400" s="14"/>
      <c r="N400" s="14"/>
      <c r="O400" s="14"/>
      <c r="P400" s="14"/>
      <c r="Q400" s="14"/>
      <c r="R400" s="14"/>
      <c r="S400" s="14"/>
      <c r="T400" s="14"/>
      <c r="U400" s="14"/>
      <c r="V400" s="14"/>
      <c r="W400" s="14"/>
      <c r="X400" s="14"/>
    </row>
    <row r="401" spans="1:24" x14ac:dyDescent="0.25">
      <c r="A401" s="127"/>
      <c r="B401" s="27"/>
      <c r="C401" s="24"/>
      <c r="D401" s="24"/>
      <c r="E401" s="28"/>
      <c r="F401" s="28"/>
      <c r="G401" s="28"/>
      <c r="H401" s="28"/>
      <c r="I401" s="28"/>
      <c r="J401" s="28"/>
      <c r="K401" s="28"/>
      <c r="L401" s="60"/>
      <c r="M401" s="14"/>
      <c r="N401" s="14"/>
      <c r="O401" s="14"/>
      <c r="P401" s="14"/>
      <c r="Q401" s="14"/>
      <c r="R401" s="14"/>
      <c r="S401" s="14"/>
      <c r="T401" s="14"/>
      <c r="U401" s="14"/>
      <c r="V401" s="14"/>
      <c r="W401" s="14"/>
      <c r="X401" s="14"/>
    </row>
    <row r="402" spans="1:24" x14ac:dyDescent="0.25">
      <c r="A402" s="127"/>
      <c r="B402" s="27"/>
      <c r="C402" s="24"/>
      <c r="D402" s="24"/>
      <c r="E402" s="28"/>
      <c r="F402" s="28"/>
      <c r="G402" s="28"/>
      <c r="H402" s="28"/>
      <c r="I402" s="28"/>
      <c r="J402" s="28"/>
      <c r="K402" s="28"/>
      <c r="L402" s="60"/>
      <c r="M402" s="14"/>
      <c r="N402" s="14"/>
      <c r="O402" s="14"/>
      <c r="P402" s="14"/>
      <c r="Q402" s="14"/>
      <c r="R402" s="14"/>
      <c r="S402" s="14"/>
      <c r="T402" s="14"/>
      <c r="U402" s="14"/>
      <c r="V402" s="14"/>
      <c r="W402" s="14"/>
      <c r="X402" s="14"/>
    </row>
    <row r="403" spans="1:24" x14ac:dyDescent="0.25">
      <c r="A403" s="127"/>
      <c r="B403" s="27"/>
      <c r="C403" s="28"/>
      <c r="D403" s="28"/>
      <c r="E403" s="24"/>
      <c r="F403" s="24"/>
      <c r="G403" s="24"/>
      <c r="H403" s="24"/>
      <c r="I403" s="24"/>
      <c r="J403" s="24"/>
      <c r="K403" s="24"/>
      <c r="L403" s="60"/>
      <c r="M403" s="14"/>
      <c r="N403" s="14"/>
      <c r="O403" s="14"/>
      <c r="P403" s="14"/>
      <c r="Q403" s="14"/>
      <c r="R403" s="14"/>
      <c r="S403" s="14"/>
      <c r="T403" s="14"/>
      <c r="U403" s="14"/>
      <c r="V403" s="14"/>
      <c r="W403" s="14"/>
      <c r="X403" s="14"/>
    </row>
    <row r="404" spans="1:24" x14ac:dyDescent="0.25">
      <c r="A404" s="127"/>
      <c r="B404" s="27"/>
      <c r="C404" s="28"/>
      <c r="D404" s="28"/>
      <c r="E404" s="24"/>
      <c r="F404" s="24"/>
      <c r="G404" s="24"/>
      <c r="H404" s="24"/>
      <c r="I404" s="24"/>
      <c r="J404" s="24"/>
      <c r="K404" s="24"/>
      <c r="L404" s="60"/>
      <c r="M404" s="14"/>
      <c r="N404" s="14"/>
      <c r="O404" s="14"/>
      <c r="P404" s="14"/>
      <c r="Q404" s="14"/>
      <c r="R404" s="14"/>
      <c r="S404" s="14"/>
      <c r="T404" s="14"/>
      <c r="U404" s="14"/>
      <c r="V404" s="14"/>
      <c r="W404" s="14"/>
      <c r="X404" s="14"/>
    </row>
    <row r="405" spans="1:24" x14ac:dyDescent="0.25">
      <c r="A405" s="127"/>
      <c r="B405" s="27"/>
      <c r="C405" s="24"/>
      <c r="D405" s="24"/>
      <c r="E405" s="28"/>
      <c r="F405" s="28"/>
      <c r="G405" s="28"/>
      <c r="H405" s="28"/>
      <c r="I405" s="28"/>
      <c r="J405" s="28"/>
      <c r="K405" s="28"/>
      <c r="L405" s="60"/>
      <c r="M405" s="14"/>
      <c r="N405" s="14"/>
      <c r="O405" s="14"/>
      <c r="P405" s="14"/>
      <c r="Q405" s="14"/>
      <c r="R405" s="14"/>
      <c r="S405" s="14"/>
      <c r="T405" s="14"/>
      <c r="U405" s="14"/>
      <c r="V405" s="14"/>
      <c r="W405" s="14"/>
      <c r="X405" s="14"/>
    </row>
    <row r="406" spans="1:24" x14ac:dyDescent="0.25">
      <c r="A406" s="127"/>
      <c r="B406" s="27"/>
      <c r="C406" s="24"/>
      <c r="D406" s="24"/>
      <c r="E406" s="28"/>
      <c r="F406" s="28"/>
      <c r="G406" s="28"/>
      <c r="H406" s="28"/>
      <c r="I406" s="28"/>
      <c r="J406" s="28"/>
      <c r="K406" s="28"/>
      <c r="L406" s="60"/>
      <c r="M406" s="14"/>
      <c r="N406" s="14"/>
      <c r="O406" s="14"/>
      <c r="P406" s="14"/>
      <c r="Q406" s="14"/>
      <c r="R406" s="14"/>
      <c r="S406" s="14"/>
      <c r="T406" s="14"/>
      <c r="U406" s="14"/>
      <c r="V406" s="14"/>
      <c r="W406" s="14"/>
      <c r="X406" s="14"/>
    </row>
    <row r="407" spans="1:24" x14ac:dyDescent="0.25">
      <c r="A407" s="127"/>
      <c r="B407" s="27"/>
      <c r="C407" s="28"/>
      <c r="D407" s="28"/>
      <c r="E407" s="24"/>
      <c r="F407" s="24"/>
      <c r="G407" s="24"/>
      <c r="H407" s="24"/>
      <c r="I407" s="24"/>
      <c r="J407" s="24"/>
      <c r="K407" s="24"/>
      <c r="L407" s="60"/>
      <c r="M407" s="14"/>
      <c r="N407" s="14"/>
      <c r="O407" s="14"/>
      <c r="P407" s="14"/>
      <c r="Q407" s="14"/>
      <c r="R407" s="14"/>
      <c r="S407" s="14"/>
      <c r="T407" s="14"/>
      <c r="U407" s="14"/>
      <c r="V407" s="14"/>
      <c r="W407" s="14"/>
      <c r="X407" s="14"/>
    </row>
    <row r="408" spans="1:24" x14ac:dyDescent="0.25">
      <c r="A408" s="127"/>
      <c r="B408" s="29"/>
      <c r="C408" s="23"/>
      <c r="D408" s="23"/>
      <c r="E408" s="24"/>
      <c r="F408" s="24"/>
      <c r="G408" s="24"/>
      <c r="H408" s="24"/>
      <c r="I408" s="24"/>
      <c r="J408" s="24"/>
      <c r="K408" s="24"/>
      <c r="L408" s="60"/>
      <c r="M408" s="14"/>
      <c r="N408" s="14"/>
      <c r="O408" s="14"/>
      <c r="P408" s="14"/>
      <c r="Q408" s="14"/>
      <c r="R408" s="14"/>
      <c r="S408" s="14"/>
      <c r="T408" s="14"/>
      <c r="U408" s="14"/>
      <c r="V408" s="14"/>
      <c r="W408" s="14"/>
      <c r="X408" s="14"/>
    </row>
    <row r="409" spans="1:24" x14ac:dyDescent="0.25">
      <c r="A409" s="127"/>
      <c r="B409" s="27"/>
      <c r="C409" s="28"/>
      <c r="D409" s="28"/>
      <c r="E409" s="24"/>
      <c r="F409" s="24"/>
      <c r="G409" s="24"/>
      <c r="H409" s="24"/>
      <c r="I409" s="24"/>
      <c r="J409" s="24"/>
      <c r="K409" s="24"/>
      <c r="L409" s="60"/>
      <c r="M409" s="14"/>
      <c r="N409" s="14"/>
      <c r="O409" s="14"/>
      <c r="P409" s="14"/>
      <c r="Q409" s="14"/>
      <c r="R409" s="14"/>
      <c r="S409" s="14"/>
      <c r="T409" s="14"/>
      <c r="U409" s="14"/>
      <c r="V409" s="14"/>
      <c r="W409" s="14"/>
      <c r="X409" s="14"/>
    </row>
    <row r="410" spans="1:24" x14ac:dyDescent="0.25">
      <c r="A410" s="127"/>
      <c r="B410" s="27"/>
      <c r="C410" s="28"/>
      <c r="D410" s="28"/>
      <c r="E410" s="24"/>
      <c r="F410" s="24"/>
      <c r="G410" s="24"/>
      <c r="H410" s="24"/>
      <c r="I410" s="24"/>
      <c r="J410" s="24"/>
      <c r="K410" s="24"/>
      <c r="L410" s="60"/>
      <c r="M410" s="14"/>
      <c r="N410" s="14"/>
      <c r="O410" s="14"/>
      <c r="P410" s="14"/>
      <c r="Q410" s="14"/>
      <c r="R410" s="14"/>
      <c r="S410" s="14"/>
      <c r="T410" s="14"/>
      <c r="U410" s="14"/>
      <c r="V410" s="14"/>
      <c r="W410" s="14"/>
      <c r="X410" s="14"/>
    </row>
    <row r="411" spans="1:24" x14ac:dyDescent="0.25">
      <c r="A411" s="127"/>
      <c r="B411" s="27"/>
      <c r="C411" s="28"/>
      <c r="D411" s="28"/>
      <c r="E411" s="24"/>
      <c r="F411" s="24"/>
      <c r="G411" s="24"/>
      <c r="H411" s="24"/>
      <c r="I411" s="24"/>
      <c r="J411" s="24"/>
      <c r="K411" s="24"/>
      <c r="L411" s="60"/>
      <c r="M411" s="14"/>
      <c r="N411" s="14"/>
      <c r="O411" s="14"/>
      <c r="P411" s="14"/>
      <c r="Q411" s="14"/>
      <c r="R411" s="14"/>
      <c r="S411" s="14"/>
      <c r="T411" s="14"/>
      <c r="U411" s="14"/>
      <c r="V411" s="14"/>
      <c r="W411" s="14"/>
      <c r="X411" s="14"/>
    </row>
    <row r="412" spans="1:24" x14ac:dyDescent="0.25">
      <c r="A412" s="127"/>
      <c r="B412" s="27"/>
      <c r="C412" s="28"/>
      <c r="D412" s="28"/>
      <c r="E412" s="24"/>
      <c r="F412" s="24"/>
      <c r="G412" s="24"/>
      <c r="H412" s="24"/>
      <c r="I412" s="24"/>
      <c r="J412" s="24"/>
      <c r="K412" s="24"/>
      <c r="L412" s="60"/>
      <c r="M412" s="14"/>
      <c r="N412" s="14"/>
      <c r="O412" s="14"/>
      <c r="P412" s="14"/>
      <c r="Q412" s="14"/>
      <c r="R412" s="14"/>
      <c r="S412" s="14"/>
      <c r="T412" s="14"/>
      <c r="U412" s="14"/>
      <c r="V412" s="14"/>
      <c r="W412" s="14"/>
      <c r="X412" s="14"/>
    </row>
    <row r="413" spans="1:24" x14ac:dyDescent="0.25">
      <c r="A413" s="127"/>
      <c r="B413" s="27"/>
      <c r="C413" s="24"/>
      <c r="D413" s="24"/>
      <c r="E413" s="28"/>
      <c r="F413" s="28"/>
      <c r="G413" s="28"/>
      <c r="H413" s="28"/>
      <c r="I413" s="28"/>
      <c r="J413" s="28"/>
      <c r="K413" s="28"/>
      <c r="L413" s="60"/>
      <c r="M413" s="14"/>
      <c r="N413" s="14"/>
      <c r="O413" s="14"/>
      <c r="P413" s="14"/>
      <c r="Q413" s="14"/>
      <c r="R413" s="14"/>
      <c r="S413" s="14"/>
      <c r="T413" s="14"/>
      <c r="U413" s="14"/>
      <c r="V413" s="14"/>
      <c r="W413" s="14"/>
      <c r="X413" s="14"/>
    </row>
    <row r="414" spans="1:24" x14ac:dyDescent="0.25">
      <c r="A414" s="127"/>
      <c r="B414" s="27"/>
      <c r="C414" s="24"/>
      <c r="D414" s="24"/>
      <c r="E414" s="28"/>
      <c r="F414" s="28"/>
      <c r="G414" s="28"/>
      <c r="H414" s="28"/>
      <c r="I414" s="28"/>
      <c r="J414" s="28"/>
      <c r="K414" s="28"/>
      <c r="L414" s="60"/>
      <c r="M414" s="14"/>
      <c r="N414" s="14"/>
      <c r="O414" s="14"/>
      <c r="P414" s="14"/>
      <c r="Q414" s="14"/>
      <c r="R414" s="14"/>
      <c r="S414" s="14"/>
      <c r="T414" s="14"/>
      <c r="U414" s="14"/>
      <c r="V414" s="14"/>
      <c r="W414" s="14"/>
      <c r="X414" s="14"/>
    </row>
    <row r="415" spans="1:24" x14ac:dyDescent="0.25">
      <c r="A415" s="127"/>
      <c r="B415" s="27"/>
      <c r="C415" s="24"/>
      <c r="D415" s="24"/>
      <c r="E415" s="28"/>
      <c r="F415" s="28"/>
      <c r="G415" s="28"/>
      <c r="H415" s="28"/>
      <c r="I415" s="28"/>
      <c r="J415" s="28"/>
      <c r="K415" s="28"/>
      <c r="L415" s="60"/>
      <c r="M415" s="14"/>
      <c r="N415" s="14"/>
      <c r="O415" s="14"/>
      <c r="P415" s="14"/>
      <c r="Q415" s="14"/>
      <c r="R415" s="14"/>
      <c r="S415" s="14"/>
      <c r="T415" s="14"/>
      <c r="U415" s="14"/>
      <c r="V415" s="14"/>
      <c r="W415" s="14"/>
      <c r="X415" s="14"/>
    </row>
    <row r="416" spans="1:24" x14ac:dyDescent="0.25">
      <c r="A416" s="127"/>
      <c r="B416" s="27"/>
      <c r="C416" s="24"/>
      <c r="D416" s="24"/>
      <c r="E416" s="28"/>
      <c r="F416" s="28"/>
      <c r="G416" s="28"/>
      <c r="H416" s="28"/>
      <c r="I416" s="28"/>
      <c r="J416" s="28"/>
      <c r="K416" s="28"/>
      <c r="L416" s="60"/>
      <c r="M416" s="14"/>
      <c r="N416" s="14"/>
      <c r="O416" s="14"/>
      <c r="P416" s="14"/>
      <c r="Q416" s="14"/>
      <c r="R416" s="14"/>
      <c r="S416" s="14"/>
      <c r="T416" s="14"/>
      <c r="U416" s="14"/>
      <c r="V416" s="14"/>
      <c r="W416" s="14"/>
      <c r="X416" s="14"/>
    </row>
    <row r="417" spans="1:24" x14ac:dyDescent="0.25">
      <c r="A417" s="127"/>
      <c r="B417" s="27"/>
      <c r="C417" s="24"/>
      <c r="D417" s="24"/>
      <c r="E417" s="28"/>
      <c r="F417" s="28"/>
      <c r="G417" s="28"/>
      <c r="H417" s="28"/>
      <c r="I417" s="28"/>
      <c r="J417" s="28"/>
      <c r="K417" s="28"/>
      <c r="L417" s="60"/>
      <c r="M417" s="14"/>
      <c r="N417" s="14"/>
      <c r="O417" s="14"/>
      <c r="P417" s="14"/>
      <c r="Q417" s="14"/>
      <c r="R417" s="14"/>
      <c r="S417" s="14"/>
      <c r="T417" s="14"/>
      <c r="U417" s="14"/>
      <c r="V417" s="14"/>
      <c r="W417" s="14"/>
      <c r="X417" s="14"/>
    </row>
    <row r="418" spans="1:24" x14ac:dyDescent="0.25">
      <c r="A418" s="127"/>
      <c r="B418" s="27"/>
      <c r="C418" s="24"/>
      <c r="D418" s="24"/>
      <c r="E418" s="28"/>
      <c r="F418" s="28"/>
      <c r="G418" s="28"/>
      <c r="H418" s="28"/>
      <c r="I418" s="28"/>
      <c r="J418" s="28"/>
      <c r="K418" s="28"/>
      <c r="L418" s="60"/>
      <c r="M418" s="14"/>
      <c r="N418" s="14"/>
      <c r="O418" s="14"/>
      <c r="P418" s="14"/>
      <c r="Q418" s="14"/>
      <c r="R418" s="14"/>
      <c r="S418" s="14"/>
      <c r="T418" s="14"/>
      <c r="U418" s="14"/>
      <c r="V418" s="14"/>
      <c r="W418" s="14"/>
      <c r="X418" s="14"/>
    </row>
    <row r="419" spans="1:24" x14ac:dyDescent="0.25">
      <c r="A419" s="127"/>
      <c r="B419" s="27"/>
      <c r="C419" s="24"/>
      <c r="D419" s="24"/>
      <c r="E419" s="28"/>
      <c r="F419" s="28"/>
      <c r="G419" s="28"/>
      <c r="H419" s="28"/>
      <c r="I419" s="28"/>
      <c r="J419" s="28"/>
      <c r="K419" s="28"/>
      <c r="L419" s="60"/>
      <c r="M419" s="14"/>
      <c r="N419" s="14"/>
      <c r="O419" s="14"/>
      <c r="P419" s="14"/>
      <c r="Q419" s="14"/>
      <c r="R419" s="14"/>
      <c r="S419" s="14"/>
      <c r="T419" s="14"/>
      <c r="U419" s="14"/>
      <c r="V419" s="14"/>
      <c r="W419" s="14"/>
      <c r="X419" s="14"/>
    </row>
    <row r="420" spans="1:24" x14ac:dyDescent="0.25">
      <c r="A420" s="127"/>
      <c r="B420" s="27"/>
      <c r="C420" s="24"/>
      <c r="D420" s="24"/>
      <c r="E420" s="28"/>
      <c r="F420" s="28"/>
      <c r="G420" s="28"/>
      <c r="H420" s="28"/>
      <c r="I420" s="28"/>
      <c r="J420" s="28"/>
      <c r="K420" s="28"/>
      <c r="L420" s="60"/>
      <c r="M420" s="14"/>
      <c r="N420" s="14"/>
      <c r="O420" s="14"/>
      <c r="P420" s="14"/>
      <c r="Q420" s="14"/>
      <c r="R420" s="14"/>
      <c r="S420" s="14"/>
      <c r="T420" s="14"/>
      <c r="U420" s="14"/>
      <c r="V420" s="14"/>
      <c r="W420" s="14"/>
      <c r="X420" s="14"/>
    </row>
    <row r="421" spans="1:24" x14ac:dyDescent="0.25">
      <c r="A421" s="127"/>
      <c r="B421" s="27"/>
      <c r="C421" s="24"/>
      <c r="D421" s="24"/>
      <c r="E421" s="28"/>
      <c r="F421" s="28"/>
      <c r="G421" s="28"/>
      <c r="H421" s="28"/>
      <c r="I421" s="28"/>
      <c r="J421" s="28"/>
      <c r="K421" s="28"/>
      <c r="L421" s="60"/>
      <c r="M421" s="14"/>
      <c r="N421" s="14"/>
      <c r="O421" s="14"/>
      <c r="P421" s="14"/>
      <c r="Q421" s="14"/>
      <c r="R421" s="14"/>
      <c r="S421" s="14"/>
      <c r="T421" s="14"/>
      <c r="U421" s="14"/>
      <c r="V421" s="14"/>
      <c r="W421" s="14"/>
      <c r="X421" s="14"/>
    </row>
    <row r="422" spans="1:24" x14ac:dyDescent="0.25">
      <c r="A422" s="127"/>
      <c r="B422" s="27"/>
      <c r="C422" s="28"/>
      <c r="D422" s="28"/>
      <c r="E422" s="24"/>
      <c r="F422" s="24"/>
      <c r="G422" s="24"/>
      <c r="H422" s="24"/>
      <c r="I422" s="24"/>
      <c r="J422" s="24"/>
      <c r="K422" s="24"/>
      <c r="L422" s="60"/>
      <c r="M422" s="14"/>
      <c r="N422" s="14"/>
      <c r="O422" s="14"/>
      <c r="P422" s="14"/>
      <c r="Q422" s="14"/>
      <c r="R422" s="14"/>
      <c r="S422" s="14"/>
      <c r="T422" s="14"/>
      <c r="U422" s="14"/>
      <c r="V422" s="14"/>
      <c r="W422" s="14"/>
      <c r="X422" s="14"/>
    </row>
    <row r="423" spans="1:24" x14ac:dyDescent="0.25">
      <c r="A423" s="127"/>
      <c r="B423" s="27"/>
      <c r="C423" s="24"/>
      <c r="D423" s="24"/>
      <c r="E423" s="28"/>
      <c r="F423" s="28"/>
      <c r="G423" s="28"/>
      <c r="H423" s="28"/>
      <c r="I423" s="28"/>
      <c r="J423" s="28"/>
      <c r="K423" s="28"/>
      <c r="L423" s="60"/>
      <c r="M423" s="14"/>
      <c r="N423" s="14"/>
      <c r="O423" s="14"/>
      <c r="P423" s="14"/>
      <c r="Q423" s="14"/>
      <c r="R423" s="14"/>
      <c r="S423" s="14"/>
      <c r="T423" s="14"/>
      <c r="U423" s="14"/>
      <c r="V423" s="14"/>
      <c r="W423" s="14"/>
      <c r="X423" s="14"/>
    </row>
    <row r="424" spans="1:24" x14ac:dyDescent="0.25">
      <c r="A424" s="127"/>
      <c r="B424" s="27"/>
      <c r="C424" s="24"/>
      <c r="D424" s="24"/>
      <c r="E424" s="28"/>
      <c r="F424" s="28"/>
      <c r="G424" s="28"/>
      <c r="H424" s="28"/>
      <c r="I424" s="28"/>
      <c r="J424" s="28"/>
      <c r="K424" s="28"/>
      <c r="L424" s="60"/>
      <c r="M424" s="14"/>
      <c r="N424" s="14"/>
      <c r="O424" s="14"/>
      <c r="P424" s="14"/>
      <c r="Q424" s="14"/>
      <c r="R424" s="14"/>
      <c r="S424" s="14"/>
      <c r="T424" s="14"/>
      <c r="U424" s="14"/>
      <c r="V424" s="14"/>
      <c r="W424" s="14"/>
      <c r="X424" s="14"/>
    </row>
    <row r="425" spans="1:24" x14ac:dyDescent="0.25">
      <c r="A425" s="127"/>
      <c r="B425" s="27"/>
      <c r="C425" s="24"/>
      <c r="D425" s="24"/>
      <c r="E425" s="28"/>
      <c r="F425" s="28"/>
      <c r="G425" s="28"/>
      <c r="H425" s="28"/>
      <c r="I425" s="28"/>
      <c r="J425" s="28"/>
      <c r="K425" s="28"/>
      <c r="L425" s="60"/>
      <c r="M425" s="14"/>
      <c r="N425" s="14"/>
      <c r="O425" s="14"/>
      <c r="P425" s="14"/>
      <c r="Q425" s="14"/>
      <c r="R425" s="14"/>
      <c r="S425" s="14"/>
      <c r="T425" s="14"/>
      <c r="U425" s="14"/>
      <c r="V425" s="14"/>
      <c r="W425" s="14"/>
      <c r="X425" s="14"/>
    </row>
    <row r="426" spans="1:24" x14ac:dyDescent="0.25">
      <c r="A426" s="127"/>
      <c r="B426" s="27"/>
      <c r="C426" s="24"/>
      <c r="D426" s="24"/>
      <c r="E426" s="28"/>
      <c r="F426" s="28"/>
      <c r="G426" s="28"/>
      <c r="H426" s="28"/>
      <c r="I426" s="28"/>
      <c r="J426" s="28"/>
      <c r="K426" s="28"/>
      <c r="L426" s="60"/>
      <c r="M426" s="14"/>
      <c r="N426" s="14"/>
      <c r="O426" s="14"/>
      <c r="P426" s="14"/>
      <c r="Q426" s="14"/>
      <c r="R426" s="14"/>
      <c r="S426" s="14"/>
      <c r="T426" s="14"/>
      <c r="U426" s="14"/>
      <c r="V426" s="14"/>
      <c r="W426" s="14"/>
      <c r="X426" s="14"/>
    </row>
    <row r="427" spans="1:24" x14ac:dyDescent="0.25">
      <c r="A427" s="127"/>
      <c r="B427" s="27"/>
      <c r="C427" s="24"/>
      <c r="D427" s="24"/>
      <c r="E427" s="28"/>
      <c r="F427" s="28"/>
      <c r="G427" s="28"/>
      <c r="H427" s="28"/>
      <c r="I427" s="28"/>
      <c r="J427" s="28"/>
      <c r="K427" s="28"/>
      <c r="L427" s="60"/>
      <c r="M427" s="14"/>
      <c r="N427" s="14"/>
      <c r="O427" s="14"/>
      <c r="P427" s="14"/>
      <c r="Q427" s="14"/>
      <c r="R427" s="14"/>
      <c r="S427" s="14"/>
      <c r="T427" s="14"/>
      <c r="U427" s="14"/>
      <c r="V427" s="14"/>
      <c r="W427" s="14"/>
      <c r="X427" s="14"/>
    </row>
    <row r="428" spans="1:24" x14ac:dyDescent="0.25">
      <c r="A428" s="127"/>
      <c r="B428" s="27"/>
      <c r="C428" s="24"/>
      <c r="D428" s="24"/>
      <c r="E428" s="28"/>
      <c r="F428" s="28"/>
      <c r="G428" s="28"/>
      <c r="H428" s="28"/>
      <c r="I428" s="28"/>
      <c r="J428" s="28"/>
      <c r="K428" s="28"/>
      <c r="L428" s="60"/>
      <c r="M428" s="14"/>
      <c r="N428" s="14"/>
      <c r="O428" s="14"/>
      <c r="P428" s="14"/>
      <c r="Q428" s="14"/>
      <c r="R428" s="14"/>
      <c r="S428" s="14"/>
      <c r="T428" s="14"/>
      <c r="U428" s="14"/>
      <c r="V428" s="14"/>
      <c r="W428" s="14"/>
      <c r="X428" s="14"/>
    </row>
    <row r="429" spans="1:24" x14ac:dyDescent="0.25">
      <c r="A429" s="127"/>
      <c r="B429" s="27"/>
      <c r="C429" s="24"/>
      <c r="D429" s="24"/>
      <c r="E429" s="28"/>
      <c r="F429" s="28"/>
      <c r="G429" s="28"/>
      <c r="H429" s="28"/>
      <c r="I429" s="28"/>
      <c r="J429" s="28"/>
      <c r="K429" s="28"/>
      <c r="L429" s="60"/>
      <c r="M429" s="14"/>
      <c r="N429" s="14"/>
      <c r="O429" s="14"/>
      <c r="P429" s="14"/>
      <c r="Q429" s="14"/>
      <c r="R429" s="14"/>
      <c r="S429" s="14"/>
      <c r="T429" s="14"/>
      <c r="U429" s="14"/>
      <c r="V429" s="14"/>
      <c r="W429" s="14"/>
      <c r="X429" s="14"/>
    </row>
    <row r="430" spans="1:24" x14ac:dyDescent="0.25">
      <c r="A430" s="127"/>
      <c r="B430" s="27"/>
      <c r="C430" s="24"/>
      <c r="D430" s="24"/>
      <c r="E430" s="28"/>
      <c r="F430" s="28"/>
      <c r="G430" s="28"/>
      <c r="H430" s="28"/>
      <c r="I430" s="28"/>
      <c r="J430" s="28"/>
      <c r="K430" s="28"/>
      <c r="L430" s="60"/>
      <c r="M430" s="14"/>
      <c r="N430" s="14"/>
      <c r="O430" s="14"/>
      <c r="P430" s="14"/>
      <c r="Q430" s="14"/>
      <c r="R430" s="14"/>
      <c r="S430" s="14"/>
      <c r="T430" s="14"/>
      <c r="U430" s="14"/>
      <c r="V430" s="14"/>
      <c r="W430" s="14"/>
      <c r="X430" s="14"/>
    </row>
    <row r="431" spans="1:24" x14ac:dyDescent="0.25">
      <c r="A431" s="127"/>
      <c r="B431" s="27"/>
      <c r="C431" s="24"/>
      <c r="D431" s="24"/>
      <c r="E431" s="28"/>
      <c r="F431" s="28"/>
      <c r="G431" s="28"/>
      <c r="H431" s="28"/>
      <c r="I431" s="28"/>
      <c r="J431" s="28"/>
      <c r="K431" s="28"/>
      <c r="L431" s="60"/>
      <c r="M431" s="14"/>
      <c r="N431" s="14"/>
      <c r="O431" s="14"/>
      <c r="P431" s="14"/>
      <c r="Q431" s="14"/>
      <c r="R431" s="14"/>
      <c r="S431" s="14"/>
      <c r="T431" s="14"/>
      <c r="U431" s="14"/>
      <c r="V431" s="14"/>
      <c r="W431" s="14"/>
      <c r="X431" s="14"/>
    </row>
    <row r="432" spans="1:24" x14ac:dyDescent="0.25">
      <c r="A432" s="127"/>
      <c r="B432" s="27"/>
      <c r="C432" s="24"/>
      <c r="D432" s="24"/>
      <c r="E432" s="28"/>
      <c r="F432" s="28"/>
      <c r="G432" s="28"/>
      <c r="H432" s="28"/>
      <c r="I432" s="28"/>
      <c r="J432" s="28"/>
      <c r="K432" s="28"/>
      <c r="L432" s="60"/>
      <c r="M432" s="14"/>
      <c r="N432" s="14"/>
      <c r="O432" s="14"/>
      <c r="P432" s="14"/>
      <c r="Q432" s="14"/>
      <c r="R432" s="14"/>
      <c r="S432" s="14"/>
      <c r="T432" s="14"/>
      <c r="U432" s="14"/>
      <c r="V432" s="14"/>
      <c r="W432" s="14"/>
      <c r="X432" s="14"/>
    </row>
    <row r="433" spans="1:24" x14ac:dyDescent="0.25">
      <c r="A433" s="127"/>
      <c r="B433" s="27"/>
      <c r="C433" s="24"/>
      <c r="D433" s="24"/>
      <c r="E433" s="28"/>
      <c r="F433" s="28"/>
      <c r="G433" s="28"/>
      <c r="H433" s="28"/>
      <c r="I433" s="28"/>
      <c r="J433" s="28"/>
      <c r="K433" s="28"/>
      <c r="L433" s="60"/>
      <c r="M433" s="14"/>
      <c r="N433" s="14"/>
      <c r="O433" s="14"/>
      <c r="P433" s="14"/>
      <c r="Q433" s="14"/>
      <c r="R433" s="14"/>
      <c r="S433" s="14"/>
      <c r="T433" s="14"/>
      <c r="U433" s="14"/>
      <c r="V433" s="14"/>
      <c r="W433" s="14"/>
      <c r="X433" s="14"/>
    </row>
    <row r="434" spans="1:24" x14ac:dyDescent="0.25">
      <c r="A434" s="127"/>
      <c r="B434" s="29"/>
      <c r="C434" s="23"/>
      <c r="D434" s="23"/>
      <c r="E434" s="24"/>
      <c r="F434" s="24"/>
      <c r="G434" s="24"/>
      <c r="H434" s="24"/>
      <c r="I434" s="24"/>
      <c r="J434" s="24"/>
      <c r="K434" s="24"/>
      <c r="L434" s="60"/>
      <c r="M434" s="14"/>
      <c r="N434" s="14"/>
      <c r="O434" s="14"/>
      <c r="P434" s="14"/>
      <c r="Q434" s="14"/>
      <c r="R434" s="14"/>
      <c r="S434" s="14"/>
      <c r="T434" s="14"/>
      <c r="U434" s="14"/>
      <c r="V434" s="14"/>
      <c r="W434" s="14"/>
      <c r="X434" s="14"/>
    </row>
    <row r="435" spans="1:24" x14ac:dyDescent="0.25">
      <c r="A435" s="127"/>
      <c r="B435" s="27"/>
      <c r="C435" s="28"/>
      <c r="D435" s="28"/>
      <c r="E435" s="24"/>
      <c r="F435" s="24"/>
      <c r="G435" s="24"/>
      <c r="H435" s="24"/>
      <c r="I435" s="24"/>
      <c r="J435" s="24"/>
      <c r="K435" s="24"/>
      <c r="L435" s="60"/>
      <c r="M435" s="14"/>
      <c r="N435" s="14"/>
      <c r="O435" s="14"/>
      <c r="P435" s="14"/>
      <c r="Q435" s="14"/>
      <c r="R435" s="14"/>
      <c r="S435" s="14"/>
      <c r="T435" s="14"/>
      <c r="U435" s="14"/>
      <c r="V435" s="14"/>
      <c r="W435" s="14"/>
      <c r="X435" s="14"/>
    </row>
    <row r="436" spans="1:24" x14ac:dyDescent="0.25">
      <c r="A436" s="127"/>
      <c r="B436" s="27"/>
      <c r="C436" s="28"/>
      <c r="D436" s="28"/>
      <c r="E436" s="24"/>
      <c r="F436" s="24"/>
      <c r="G436" s="24"/>
      <c r="H436" s="24"/>
      <c r="I436" s="24"/>
      <c r="J436" s="24"/>
      <c r="K436" s="24"/>
      <c r="L436" s="60"/>
      <c r="M436" s="14"/>
      <c r="N436" s="14"/>
      <c r="O436" s="14"/>
      <c r="P436" s="14"/>
      <c r="Q436" s="14"/>
      <c r="R436" s="14"/>
      <c r="S436" s="14"/>
      <c r="T436" s="14"/>
      <c r="U436" s="14"/>
      <c r="V436" s="14"/>
      <c r="W436" s="14"/>
      <c r="X436" s="14"/>
    </row>
    <row r="437" spans="1:24" x14ac:dyDescent="0.25">
      <c r="A437" s="127"/>
      <c r="B437" s="27"/>
      <c r="C437" s="28"/>
      <c r="D437" s="28"/>
      <c r="E437" s="24"/>
      <c r="F437" s="24"/>
      <c r="G437" s="24"/>
      <c r="H437" s="24"/>
      <c r="I437" s="24"/>
      <c r="J437" s="24"/>
      <c r="K437" s="24"/>
      <c r="L437" s="60"/>
      <c r="M437" s="14"/>
      <c r="N437" s="14"/>
      <c r="O437" s="14"/>
      <c r="P437" s="14"/>
      <c r="Q437" s="14"/>
      <c r="R437" s="14"/>
      <c r="S437" s="14"/>
      <c r="T437" s="14"/>
      <c r="U437" s="14"/>
      <c r="V437" s="14"/>
      <c r="W437" s="14"/>
      <c r="X437" s="14"/>
    </row>
    <row r="438" spans="1:24" x14ac:dyDescent="0.25">
      <c r="A438" s="127"/>
      <c r="B438" s="27"/>
      <c r="C438" s="28"/>
      <c r="D438" s="28"/>
      <c r="E438" s="24"/>
      <c r="F438" s="24"/>
      <c r="G438" s="24"/>
      <c r="H438" s="24"/>
      <c r="I438" s="24"/>
      <c r="J438" s="24"/>
      <c r="K438" s="24"/>
      <c r="L438" s="60"/>
      <c r="M438" s="14"/>
      <c r="N438" s="14"/>
      <c r="O438" s="14"/>
      <c r="P438" s="14"/>
      <c r="Q438" s="14"/>
      <c r="R438" s="14"/>
      <c r="S438" s="14"/>
      <c r="T438" s="14"/>
      <c r="U438" s="14"/>
      <c r="V438" s="14"/>
      <c r="W438" s="14"/>
      <c r="X438" s="14"/>
    </row>
    <row r="439" spans="1:24" x14ac:dyDescent="0.25">
      <c r="A439" s="127"/>
      <c r="B439" s="27"/>
      <c r="C439" s="24"/>
      <c r="D439" s="24"/>
      <c r="E439" s="28"/>
      <c r="F439" s="28"/>
      <c r="G439" s="28"/>
      <c r="H439" s="28"/>
      <c r="I439" s="28"/>
      <c r="J439" s="28"/>
      <c r="K439" s="28"/>
      <c r="L439" s="60"/>
      <c r="M439" s="14"/>
      <c r="N439" s="14"/>
      <c r="O439" s="14"/>
      <c r="P439" s="14"/>
      <c r="Q439" s="14"/>
      <c r="R439" s="14"/>
      <c r="S439" s="14"/>
      <c r="T439" s="14"/>
      <c r="U439" s="14"/>
      <c r="V439" s="14"/>
      <c r="W439" s="14"/>
      <c r="X439" s="14"/>
    </row>
    <row r="440" spans="1:24" x14ac:dyDescent="0.25">
      <c r="A440" s="127"/>
      <c r="B440" s="27"/>
      <c r="C440" s="24"/>
      <c r="D440" s="24"/>
      <c r="E440" s="28"/>
      <c r="F440" s="28"/>
      <c r="G440" s="28"/>
      <c r="H440" s="28"/>
      <c r="I440" s="28"/>
      <c r="J440" s="28"/>
      <c r="K440" s="28"/>
      <c r="L440" s="60"/>
      <c r="M440" s="14"/>
      <c r="N440" s="14"/>
      <c r="O440" s="14"/>
      <c r="P440" s="14"/>
      <c r="Q440" s="14"/>
      <c r="R440" s="14"/>
      <c r="S440" s="14"/>
      <c r="T440" s="14"/>
      <c r="U440" s="14"/>
      <c r="V440" s="14"/>
      <c r="W440" s="14"/>
      <c r="X440" s="14"/>
    </row>
    <row r="441" spans="1:24" x14ac:dyDescent="0.25">
      <c r="A441" s="127"/>
      <c r="B441" s="27"/>
      <c r="C441" s="24"/>
      <c r="D441" s="24"/>
      <c r="E441" s="28"/>
      <c r="F441" s="28"/>
      <c r="G441" s="28"/>
      <c r="H441" s="28"/>
      <c r="I441" s="28"/>
      <c r="J441" s="28"/>
      <c r="K441" s="28"/>
      <c r="L441" s="60"/>
      <c r="M441" s="14"/>
      <c r="N441" s="14"/>
      <c r="O441" s="14"/>
      <c r="P441" s="14"/>
      <c r="Q441" s="14"/>
      <c r="R441" s="14"/>
      <c r="S441" s="14"/>
      <c r="T441" s="14"/>
      <c r="U441" s="14"/>
      <c r="V441" s="14"/>
      <c r="W441" s="14"/>
      <c r="X441" s="14"/>
    </row>
    <row r="442" spans="1:24" x14ac:dyDescent="0.25">
      <c r="A442" s="127"/>
      <c r="B442" s="27"/>
      <c r="C442" s="24"/>
      <c r="D442" s="24"/>
      <c r="E442" s="28"/>
      <c r="F442" s="28"/>
      <c r="G442" s="28"/>
      <c r="H442" s="28"/>
      <c r="I442" s="28"/>
      <c r="J442" s="28"/>
      <c r="K442" s="28"/>
      <c r="L442" s="60"/>
      <c r="M442" s="14"/>
      <c r="N442" s="14"/>
      <c r="O442" s="14"/>
      <c r="P442" s="14"/>
      <c r="Q442" s="14"/>
      <c r="R442" s="14"/>
      <c r="S442" s="14"/>
      <c r="T442" s="14"/>
      <c r="U442" s="14"/>
      <c r="V442" s="14"/>
      <c r="W442" s="14"/>
      <c r="X442" s="14"/>
    </row>
    <row r="443" spans="1:24" x14ac:dyDescent="0.25">
      <c r="A443" s="127"/>
      <c r="B443" s="27"/>
      <c r="C443" s="24"/>
      <c r="D443" s="24"/>
      <c r="E443" s="28"/>
      <c r="F443" s="28"/>
      <c r="G443" s="28"/>
      <c r="H443" s="28"/>
      <c r="I443" s="28"/>
      <c r="J443" s="28"/>
      <c r="K443" s="28"/>
      <c r="L443" s="60"/>
      <c r="M443" s="14"/>
      <c r="N443" s="14"/>
      <c r="O443" s="14"/>
      <c r="P443" s="14"/>
      <c r="Q443" s="14"/>
      <c r="R443" s="14"/>
      <c r="S443" s="14"/>
      <c r="T443" s="14"/>
      <c r="U443" s="14"/>
      <c r="V443" s="14"/>
      <c r="W443" s="14"/>
      <c r="X443" s="14"/>
    </row>
    <row r="444" spans="1:24" x14ac:dyDescent="0.25">
      <c r="A444" s="127"/>
      <c r="B444" s="27"/>
      <c r="C444" s="24"/>
      <c r="D444" s="24"/>
      <c r="E444" s="28"/>
      <c r="F444" s="28"/>
      <c r="G444" s="28"/>
      <c r="H444" s="28"/>
      <c r="I444" s="28"/>
      <c r="J444" s="28"/>
      <c r="K444" s="28"/>
      <c r="L444" s="60"/>
      <c r="M444" s="14"/>
      <c r="N444" s="14"/>
      <c r="O444" s="14"/>
      <c r="P444" s="14"/>
      <c r="Q444" s="14"/>
      <c r="R444" s="14"/>
      <c r="S444" s="14"/>
      <c r="T444" s="14"/>
      <c r="U444" s="14"/>
      <c r="V444" s="14"/>
      <c r="W444" s="14"/>
      <c r="X444" s="14"/>
    </row>
    <row r="445" spans="1:24" x14ac:dyDescent="0.25">
      <c r="A445" s="127"/>
      <c r="B445" s="27"/>
      <c r="C445" s="24"/>
      <c r="D445" s="24"/>
      <c r="E445" s="28"/>
      <c r="F445" s="28"/>
      <c r="G445" s="28"/>
      <c r="H445" s="28"/>
      <c r="I445" s="28"/>
      <c r="J445" s="28"/>
      <c r="K445" s="28"/>
      <c r="L445" s="60"/>
      <c r="M445" s="14"/>
      <c r="N445" s="14"/>
      <c r="O445" s="14"/>
      <c r="P445" s="14"/>
      <c r="Q445" s="14"/>
      <c r="R445" s="14"/>
      <c r="S445" s="14"/>
      <c r="T445" s="14"/>
      <c r="U445" s="14"/>
      <c r="V445" s="14"/>
      <c r="W445" s="14"/>
      <c r="X445" s="14"/>
    </row>
    <row r="446" spans="1:24" x14ac:dyDescent="0.25">
      <c r="A446" s="127"/>
      <c r="B446" s="27"/>
      <c r="C446" s="24"/>
      <c r="D446" s="24"/>
      <c r="E446" s="28"/>
      <c r="F446" s="28"/>
      <c r="G446" s="28"/>
      <c r="H446" s="28"/>
      <c r="I446" s="28"/>
      <c r="J446" s="28"/>
      <c r="K446" s="28"/>
      <c r="L446" s="60"/>
      <c r="M446" s="14"/>
      <c r="N446" s="14"/>
      <c r="O446" s="14"/>
      <c r="P446" s="14"/>
      <c r="Q446" s="14"/>
      <c r="R446" s="14"/>
      <c r="S446" s="14"/>
      <c r="T446" s="14"/>
      <c r="U446" s="14"/>
      <c r="V446" s="14"/>
      <c r="W446" s="14"/>
      <c r="X446" s="14"/>
    </row>
    <row r="447" spans="1:24" x14ac:dyDescent="0.25">
      <c r="A447" s="127"/>
      <c r="B447" s="27"/>
      <c r="C447" s="24"/>
      <c r="D447" s="24"/>
      <c r="E447" s="28"/>
      <c r="F447" s="28"/>
      <c r="G447" s="28"/>
      <c r="H447" s="28"/>
      <c r="I447" s="28"/>
      <c r="J447" s="28"/>
      <c r="K447" s="28"/>
      <c r="L447" s="60"/>
      <c r="M447" s="14"/>
      <c r="N447" s="14"/>
      <c r="O447" s="14"/>
      <c r="P447" s="14"/>
      <c r="Q447" s="14"/>
      <c r="R447" s="14"/>
      <c r="S447" s="14"/>
      <c r="T447" s="14"/>
      <c r="U447" s="14"/>
      <c r="V447" s="14"/>
      <c r="W447" s="14"/>
      <c r="X447" s="14"/>
    </row>
    <row r="448" spans="1:24" x14ac:dyDescent="0.25">
      <c r="A448" s="127"/>
      <c r="B448" s="27"/>
      <c r="C448" s="28"/>
      <c r="D448" s="28"/>
      <c r="E448" s="24"/>
      <c r="F448" s="24"/>
      <c r="G448" s="24"/>
      <c r="H448" s="24"/>
      <c r="I448" s="24"/>
      <c r="J448" s="24"/>
      <c r="K448" s="24"/>
      <c r="L448" s="60"/>
      <c r="M448" s="14"/>
      <c r="N448" s="14"/>
      <c r="O448" s="14"/>
      <c r="P448" s="14"/>
      <c r="Q448" s="14"/>
      <c r="R448" s="14"/>
      <c r="S448" s="14"/>
      <c r="T448" s="14"/>
      <c r="U448" s="14"/>
      <c r="V448" s="14"/>
      <c r="W448" s="14"/>
      <c r="X448" s="14"/>
    </row>
    <row r="449" spans="1:24" x14ac:dyDescent="0.25">
      <c r="A449" s="127"/>
      <c r="B449" s="27"/>
      <c r="C449" s="24"/>
      <c r="D449" s="24"/>
      <c r="E449" s="28"/>
      <c r="F449" s="28"/>
      <c r="G449" s="28"/>
      <c r="H449" s="28"/>
      <c r="I449" s="28"/>
      <c r="J449" s="28"/>
      <c r="K449" s="28"/>
      <c r="L449" s="60"/>
      <c r="M449" s="14"/>
      <c r="N449" s="14"/>
      <c r="O449" s="14"/>
      <c r="P449" s="14"/>
      <c r="Q449" s="14"/>
      <c r="R449" s="14"/>
      <c r="S449" s="14"/>
      <c r="T449" s="14"/>
      <c r="U449" s="14"/>
      <c r="V449" s="14"/>
      <c r="W449" s="14"/>
      <c r="X449" s="14"/>
    </row>
    <row r="450" spans="1:24" x14ac:dyDescent="0.25">
      <c r="A450" s="127"/>
      <c r="B450" s="27"/>
      <c r="C450" s="24"/>
      <c r="D450" s="24"/>
      <c r="E450" s="28"/>
      <c r="F450" s="28"/>
      <c r="G450" s="28"/>
      <c r="H450" s="28"/>
      <c r="I450" s="28"/>
      <c r="J450" s="28"/>
      <c r="K450" s="28"/>
      <c r="L450" s="60"/>
      <c r="M450" s="14"/>
      <c r="N450" s="14"/>
      <c r="O450" s="14"/>
      <c r="P450" s="14"/>
      <c r="Q450" s="14"/>
      <c r="R450" s="14"/>
      <c r="S450" s="14"/>
      <c r="T450" s="14"/>
      <c r="U450" s="14"/>
      <c r="V450" s="14"/>
      <c r="W450" s="14"/>
      <c r="X450" s="14"/>
    </row>
    <row r="451" spans="1:24" x14ac:dyDescent="0.25">
      <c r="A451" s="127"/>
      <c r="B451" s="27"/>
      <c r="C451" s="24"/>
      <c r="D451" s="24"/>
      <c r="E451" s="28"/>
      <c r="F451" s="28"/>
      <c r="G451" s="28"/>
      <c r="H451" s="28"/>
      <c r="I451" s="28"/>
      <c r="J451" s="28"/>
      <c r="K451" s="28"/>
      <c r="L451" s="60"/>
      <c r="M451" s="14"/>
      <c r="N451" s="14"/>
      <c r="O451" s="14"/>
      <c r="P451" s="14"/>
      <c r="Q451" s="14"/>
      <c r="R451" s="14"/>
      <c r="S451" s="14"/>
      <c r="T451" s="14"/>
      <c r="U451" s="14"/>
      <c r="V451" s="14"/>
      <c r="W451" s="14"/>
      <c r="X451" s="14"/>
    </row>
    <row r="452" spans="1:24" x14ac:dyDescent="0.25">
      <c r="A452" s="127"/>
      <c r="B452" s="27"/>
      <c r="C452" s="24"/>
      <c r="D452" s="24"/>
      <c r="E452" s="28"/>
      <c r="F452" s="28"/>
      <c r="G452" s="28"/>
      <c r="H452" s="28"/>
      <c r="I452" s="28"/>
      <c r="J452" s="28"/>
      <c r="K452" s="28"/>
      <c r="L452" s="60"/>
      <c r="M452" s="14"/>
      <c r="N452" s="14"/>
      <c r="O452" s="14"/>
      <c r="P452" s="14"/>
      <c r="Q452" s="14"/>
      <c r="R452" s="14"/>
      <c r="S452" s="14"/>
      <c r="T452" s="14"/>
      <c r="U452" s="14"/>
      <c r="V452" s="14"/>
      <c r="W452" s="14"/>
      <c r="X452" s="14"/>
    </row>
    <row r="453" spans="1:24" x14ac:dyDescent="0.25">
      <c r="A453" s="127"/>
      <c r="B453" s="27"/>
      <c r="C453" s="24"/>
      <c r="D453" s="24"/>
      <c r="E453" s="28"/>
      <c r="F453" s="28"/>
      <c r="G453" s="28"/>
      <c r="H453" s="28"/>
      <c r="I453" s="28"/>
      <c r="J453" s="28"/>
      <c r="K453" s="28"/>
      <c r="L453" s="60"/>
      <c r="M453" s="14"/>
      <c r="N453" s="14"/>
      <c r="O453" s="14"/>
      <c r="P453" s="14"/>
      <c r="Q453" s="14"/>
      <c r="R453" s="14"/>
      <c r="S453" s="14"/>
      <c r="T453" s="14"/>
      <c r="U453" s="14"/>
      <c r="V453" s="14"/>
      <c r="W453" s="14"/>
      <c r="X453" s="14"/>
    </row>
    <row r="454" spans="1:24" x14ac:dyDescent="0.25">
      <c r="A454" s="127"/>
      <c r="B454" s="27"/>
      <c r="C454" s="24"/>
      <c r="D454" s="24"/>
      <c r="E454" s="28"/>
      <c r="F454" s="28"/>
      <c r="G454" s="28"/>
      <c r="H454" s="28"/>
      <c r="I454" s="28"/>
      <c r="J454" s="28"/>
      <c r="K454" s="28"/>
      <c r="L454" s="60"/>
      <c r="M454" s="14"/>
      <c r="N454" s="14"/>
      <c r="O454" s="14"/>
      <c r="P454" s="14"/>
      <c r="Q454" s="14"/>
      <c r="R454" s="14"/>
      <c r="S454" s="14"/>
      <c r="T454" s="14"/>
      <c r="U454" s="14"/>
      <c r="V454" s="14"/>
      <c r="W454" s="14"/>
      <c r="X454" s="14"/>
    </row>
    <row r="455" spans="1:24" x14ac:dyDescent="0.25">
      <c r="A455" s="127"/>
      <c r="B455" s="27"/>
      <c r="C455" s="24"/>
      <c r="D455" s="24"/>
      <c r="E455" s="28"/>
      <c r="F455" s="28"/>
      <c r="G455" s="28"/>
      <c r="H455" s="28"/>
      <c r="I455" s="28"/>
      <c r="J455" s="28"/>
      <c r="K455" s="28"/>
      <c r="L455" s="60"/>
      <c r="M455" s="14"/>
      <c r="N455" s="14"/>
      <c r="O455" s="14"/>
      <c r="P455" s="14"/>
      <c r="Q455" s="14"/>
      <c r="R455" s="14"/>
      <c r="S455" s="14"/>
      <c r="T455" s="14"/>
      <c r="U455" s="14"/>
      <c r="V455" s="14"/>
      <c r="W455" s="14"/>
      <c r="X455" s="14"/>
    </row>
    <row r="456" spans="1:24" x14ac:dyDescent="0.25">
      <c r="A456" s="127"/>
      <c r="B456" s="27"/>
      <c r="C456" s="24"/>
      <c r="D456" s="24"/>
      <c r="E456" s="28"/>
      <c r="F456" s="28"/>
      <c r="G456" s="28"/>
      <c r="H456" s="28"/>
      <c r="I456" s="28"/>
      <c r="J456" s="28"/>
      <c r="K456" s="28"/>
      <c r="L456" s="60"/>
      <c r="M456" s="14"/>
      <c r="N456" s="14"/>
      <c r="O456" s="14"/>
      <c r="P456" s="14"/>
      <c r="Q456" s="14"/>
      <c r="R456" s="14"/>
      <c r="S456" s="14"/>
      <c r="T456" s="14"/>
      <c r="U456" s="14"/>
      <c r="V456" s="14"/>
      <c r="W456" s="14"/>
      <c r="X456" s="14"/>
    </row>
    <row r="457" spans="1:24" x14ac:dyDescent="0.25">
      <c r="A457" s="127"/>
      <c r="B457" s="27"/>
      <c r="C457" s="24"/>
      <c r="D457" s="24"/>
      <c r="E457" s="28"/>
      <c r="F457" s="28"/>
      <c r="G457" s="28"/>
      <c r="H457" s="28"/>
      <c r="I457" s="28"/>
      <c r="J457" s="28"/>
      <c r="K457" s="28"/>
      <c r="L457" s="60"/>
      <c r="M457" s="14"/>
      <c r="N457" s="14"/>
      <c r="O457" s="14"/>
      <c r="P457" s="14"/>
      <c r="Q457" s="14"/>
      <c r="R457" s="14"/>
      <c r="S457" s="14"/>
      <c r="T457" s="14"/>
      <c r="U457" s="14"/>
      <c r="V457" s="14"/>
      <c r="W457" s="14"/>
      <c r="X457" s="14"/>
    </row>
    <row r="458" spans="1:24" x14ac:dyDescent="0.25">
      <c r="A458" s="127"/>
      <c r="B458" s="27"/>
      <c r="C458" s="24"/>
      <c r="D458" s="24"/>
      <c r="E458" s="28"/>
      <c r="F458" s="28"/>
      <c r="G458" s="28"/>
      <c r="H458" s="28"/>
      <c r="I458" s="28"/>
      <c r="J458" s="28"/>
      <c r="K458" s="28"/>
      <c r="L458" s="60"/>
      <c r="M458" s="14"/>
      <c r="N458" s="14"/>
      <c r="O458" s="14"/>
      <c r="P458" s="14"/>
      <c r="Q458" s="14"/>
      <c r="R458" s="14"/>
      <c r="S458" s="14"/>
      <c r="T458" s="14"/>
      <c r="U458" s="14"/>
      <c r="V458" s="14"/>
      <c r="W458" s="14"/>
      <c r="X458" s="14"/>
    </row>
    <row r="459" spans="1:24" x14ac:dyDescent="0.25">
      <c r="A459" s="127"/>
      <c r="B459" s="27"/>
      <c r="C459" s="24"/>
      <c r="D459" s="24"/>
      <c r="E459" s="28"/>
      <c r="F459" s="28"/>
      <c r="G459" s="28"/>
      <c r="H459" s="28"/>
      <c r="I459" s="28"/>
      <c r="J459" s="28"/>
      <c r="K459" s="28"/>
      <c r="L459" s="60"/>
      <c r="M459" s="14"/>
      <c r="N459" s="14"/>
      <c r="O459" s="14"/>
      <c r="P459" s="14"/>
      <c r="Q459" s="14"/>
      <c r="R459" s="14"/>
      <c r="S459" s="14"/>
      <c r="T459" s="14"/>
      <c r="U459" s="14"/>
      <c r="V459" s="14"/>
      <c r="W459" s="14"/>
      <c r="X459" s="14"/>
    </row>
    <row r="460" spans="1:24" x14ac:dyDescent="0.25">
      <c r="A460" s="127"/>
      <c r="B460" s="29"/>
      <c r="C460" s="23"/>
      <c r="D460" s="23"/>
      <c r="E460" s="24"/>
      <c r="F460" s="24"/>
      <c r="G460" s="24"/>
      <c r="H460" s="24"/>
      <c r="I460" s="24"/>
      <c r="J460" s="24"/>
      <c r="K460" s="24"/>
      <c r="L460" s="60"/>
      <c r="M460" s="14"/>
      <c r="N460" s="14"/>
      <c r="O460" s="14"/>
      <c r="P460" s="14"/>
      <c r="Q460" s="14"/>
      <c r="R460" s="14"/>
      <c r="S460" s="14"/>
      <c r="T460" s="14"/>
      <c r="U460" s="14"/>
      <c r="V460" s="14"/>
      <c r="W460" s="14"/>
      <c r="X460" s="14"/>
    </row>
    <row r="461" spans="1:24" x14ac:dyDescent="0.25">
      <c r="A461" s="127"/>
      <c r="B461" s="32"/>
      <c r="C461" s="33"/>
      <c r="D461" s="33"/>
      <c r="E461" s="24"/>
      <c r="F461" s="24"/>
      <c r="G461" s="24"/>
      <c r="H461" s="24"/>
      <c r="I461" s="24"/>
      <c r="J461" s="24"/>
      <c r="K461" s="24"/>
      <c r="L461" s="60"/>
      <c r="M461" s="14"/>
      <c r="N461" s="14"/>
      <c r="O461" s="14"/>
      <c r="P461" s="14"/>
      <c r="Q461" s="14"/>
      <c r="R461" s="14"/>
      <c r="S461" s="14"/>
      <c r="T461" s="14"/>
      <c r="U461" s="14"/>
      <c r="V461" s="14"/>
      <c r="W461" s="14"/>
      <c r="X461" s="14"/>
    </row>
    <row r="462" spans="1:24" x14ac:dyDescent="0.25">
      <c r="A462" s="127"/>
      <c r="B462" s="34"/>
      <c r="C462" s="35"/>
      <c r="D462" s="35"/>
      <c r="E462" s="36"/>
      <c r="F462" s="36"/>
      <c r="G462" s="36"/>
      <c r="H462" s="36"/>
      <c r="I462" s="36"/>
      <c r="J462" s="36"/>
      <c r="K462" s="36"/>
      <c r="L462" s="60"/>
      <c r="M462" s="14"/>
      <c r="N462" s="14"/>
      <c r="O462" s="14"/>
      <c r="P462" s="14"/>
      <c r="Q462" s="14"/>
      <c r="R462" s="14"/>
      <c r="S462" s="14"/>
      <c r="T462" s="14"/>
      <c r="U462" s="14"/>
      <c r="V462" s="14"/>
      <c r="W462" s="14"/>
      <c r="X462" s="14"/>
    </row>
    <row r="463" spans="1:24" x14ac:dyDescent="0.25">
      <c r="A463" s="127"/>
      <c r="B463" s="19"/>
      <c r="C463" s="37"/>
      <c r="D463" s="37"/>
      <c r="E463" s="24"/>
      <c r="F463" s="24"/>
      <c r="G463" s="24"/>
      <c r="H463" s="24"/>
      <c r="I463" s="24"/>
      <c r="J463" s="24"/>
      <c r="K463" s="24"/>
      <c r="L463" s="60"/>
      <c r="M463" s="14"/>
      <c r="N463" s="14"/>
      <c r="O463" s="14"/>
      <c r="P463" s="14"/>
      <c r="Q463" s="14"/>
      <c r="R463" s="14"/>
      <c r="S463" s="14"/>
      <c r="T463" s="14"/>
      <c r="U463" s="14"/>
      <c r="V463" s="14"/>
      <c r="W463" s="14"/>
      <c r="X463" s="14"/>
    </row>
    <row r="464" spans="1:24" x14ac:dyDescent="0.25">
      <c r="A464" s="127"/>
      <c r="B464" s="19"/>
      <c r="C464" s="37"/>
      <c r="D464" s="37"/>
      <c r="E464" s="24"/>
      <c r="F464" s="24"/>
      <c r="G464" s="24"/>
      <c r="H464" s="24"/>
      <c r="I464" s="24"/>
      <c r="J464" s="24"/>
      <c r="K464" s="24"/>
      <c r="L464" s="60"/>
      <c r="M464" s="14"/>
      <c r="N464" s="14"/>
      <c r="O464" s="14"/>
      <c r="P464" s="14"/>
      <c r="Q464" s="14"/>
      <c r="R464" s="14"/>
      <c r="S464" s="14"/>
      <c r="T464" s="14"/>
      <c r="U464" s="14"/>
      <c r="V464" s="14"/>
      <c r="W464" s="14"/>
      <c r="X464" s="14"/>
    </row>
    <row r="465" spans="1:24" x14ac:dyDescent="0.25">
      <c r="A465" s="127"/>
      <c r="B465" s="19"/>
      <c r="C465" s="37"/>
      <c r="D465" s="37"/>
      <c r="E465" s="24"/>
      <c r="F465" s="24"/>
      <c r="G465" s="24"/>
      <c r="H465" s="24"/>
      <c r="I465" s="24"/>
      <c r="J465" s="24"/>
      <c r="K465" s="24"/>
      <c r="L465" s="60"/>
      <c r="M465" s="14"/>
      <c r="N465" s="14"/>
      <c r="O465" s="14"/>
      <c r="P465" s="14"/>
      <c r="Q465" s="14"/>
      <c r="R465" s="14"/>
      <c r="S465" s="14"/>
      <c r="T465" s="14"/>
      <c r="U465" s="14"/>
      <c r="V465" s="14"/>
      <c r="W465" s="14"/>
      <c r="X465" s="14"/>
    </row>
    <row r="466" spans="1:24" x14ac:dyDescent="0.25">
      <c r="A466" s="127"/>
      <c r="B466" s="34"/>
      <c r="C466" s="35"/>
      <c r="D466" s="35"/>
      <c r="E466" s="36"/>
      <c r="F466" s="36"/>
      <c r="G466" s="36"/>
      <c r="H466" s="36"/>
      <c r="I466" s="36"/>
      <c r="J466" s="36"/>
      <c r="K466" s="36"/>
      <c r="L466" s="60"/>
      <c r="M466" s="14"/>
      <c r="N466" s="14"/>
      <c r="O466" s="14"/>
      <c r="P466" s="14"/>
      <c r="Q466" s="14"/>
      <c r="R466" s="14"/>
      <c r="S466" s="14"/>
      <c r="T466" s="14"/>
      <c r="U466" s="14"/>
      <c r="V466" s="14"/>
      <c r="W466" s="14"/>
      <c r="X466" s="14"/>
    </row>
    <row r="467" spans="1:24" x14ac:dyDescent="0.25">
      <c r="A467" s="127"/>
      <c r="B467" s="19"/>
      <c r="C467" s="37"/>
      <c r="D467" s="37"/>
      <c r="E467" s="24"/>
      <c r="F467" s="24"/>
      <c r="G467" s="24"/>
      <c r="H467" s="24"/>
      <c r="I467" s="24"/>
      <c r="J467" s="24"/>
      <c r="K467" s="24"/>
      <c r="L467" s="60"/>
      <c r="M467" s="14"/>
      <c r="N467" s="14"/>
      <c r="O467" s="14"/>
      <c r="P467" s="14"/>
      <c r="Q467" s="14"/>
      <c r="R467" s="14"/>
      <c r="S467" s="14"/>
      <c r="T467" s="14"/>
      <c r="U467" s="14"/>
      <c r="V467" s="14"/>
      <c r="W467" s="14"/>
      <c r="X467" s="14"/>
    </row>
    <row r="468" spans="1:24" x14ac:dyDescent="0.25">
      <c r="A468" s="127"/>
      <c r="B468" s="19"/>
      <c r="C468" s="24"/>
      <c r="D468" s="24"/>
      <c r="E468" s="37"/>
      <c r="F468" s="37"/>
      <c r="G468" s="37"/>
      <c r="H468" s="37"/>
      <c r="I468" s="37"/>
      <c r="J468" s="37"/>
      <c r="K468" s="37"/>
    </row>
    <row r="469" spans="1:24" x14ac:dyDescent="0.25">
      <c r="A469" s="127"/>
      <c r="B469" s="19"/>
      <c r="C469" s="24"/>
      <c r="D469" s="24"/>
      <c r="E469" s="37"/>
      <c r="F469" s="37"/>
      <c r="G469" s="37"/>
      <c r="H469" s="37"/>
      <c r="I469" s="37"/>
      <c r="J469" s="37"/>
      <c r="K469" s="37"/>
    </row>
    <row r="470" spans="1:24" x14ac:dyDescent="0.25">
      <c r="A470" s="127"/>
      <c r="B470" s="19"/>
      <c r="C470" s="24"/>
      <c r="D470" s="24"/>
      <c r="E470" s="37"/>
      <c r="F470" s="37"/>
      <c r="G470" s="37"/>
      <c r="H470" s="37"/>
      <c r="I470" s="37"/>
      <c r="J470" s="37"/>
      <c r="K470" s="37"/>
    </row>
    <row r="471" spans="1:24" x14ac:dyDescent="0.25">
      <c r="A471" s="127"/>
      <c r="B471" s="19"/>
      <c r="C471" s="24"/>
      <c r="D471" s="24"/>
      <c r="E471" s="37"/>
      <c r="F471" s="37"/>
      <c r="G471" s="37"/>
      <c r="H471" s="37"/>
      <c r="I471" s="37"/>
      <c r="J471" s="37"/>
      <c r="K471" s="37"/>
    </row>
    <row r="472" spans="1:24" x14ac:dyDescent="0.25">
      <c r="A472" s="127"/>
      <c r="B472" s="19"/>
      <c r="C472" s="24"/>
      <c r="D472" s="24"/>
      <c r="E472" s="37"/>
      <c r="F472" s="37"/>
      <c r="G472" s="37"/>
      <c r="H472" s="37"/>
      <c r="I472" s="37"/>
      <c r="J472" s="37"/>
      <c r="K472" s="37"/>
    </row>
    <row r="473" spans="1:24" x14ac:dyDescent="0.25">
      <c r="A473" s="127"/>
      <c r="B473" s="19"/>
      <c r="C473" s="24"/>
      <c r="D473" s="24"/>
      <c r="E473" s="37"/>
      <c r="F473" s="37"/>
      <c r="G473" s="37"/>
      <c r="H473" s="37"/>
      <c r="I473" s="37"/>
      <c r="J473" s="37"/>
      <c r="K473" s="37"/>
    </row>
    <row r="474" spans="1:24" x14ac:dyDescent="0.25">
      <c r="A474" s="127"/>
      <c r="B474" s="34"/>
      <c r="C474" s="35"/>
      <c r="D474" s="35"/>
      <c r="E474" s="36"/>
      <c r="F474" s="36"/>
      <c r="G474" s="36"/>
      <c r="H474" s="36"/>
      <c r="I474" s="36"/>
      <c r="J474" s="36"/>
      <c r="K474" s="36"/>
    </row>
    <row r="475" spans="1:24" x14ac:dyDescent="0.25">
      <c r="A475" s="127"/>
      <c r="B475" s="19"/>
      <c r="C475" s="37"/>
      <c r="D475" s="37"/>
      <c r="E475" s="24"/>
      <c r="F475" s="24"/>
      <c r="G475" s="24"/>
      <c r="H475" s="24"/>
      <c r="I475" s="24"/>
      <c r="J475" s="24"/>
      <c r="K475" s="24"/>
    </row>
    <row r="476" spans="1:24" x14ac:dyDescent="0.25">
      <c r="A476" s="127"/>
      <c r="B476" s="19"/>
      <c r="C476" s="37"/>
      <c r="D476" s="37"/>
      <c r="E476" s="24"/>
      <c r="F476" s="24"/>
      <c r="G476" s="24"/>
      <c r="H476" s="24"/>
      <c r="I476" s="24"/>
      <c r="J476" s="24"/>
      <c r="K476" s="24"/>
    </row>
    <row r="477" spans="1:24" x14ac:dyDescent="0.25">
      <c r="A477" s="127"/>
      <c r="B477" s="19"/>
      <c r="C477" s="37"/>
      <c r="D477" s="37"/>
      <c r="E477" s="24"/>
      <c r="F477" s="24"/>
      <c r="G477" s="24"/>
      <c r="H477" s="24"/>
      <c r="I477" s="24"/>
      <c r="J477" s="24"/>
      <c r="K477" s="24"/>
    </row>
    <row r="478" spans="1:24" x14ac:dyDescent="0.25">
      <c r="B478" s="19"/>
      <c r="C478" s="37"/>
      <c r="D478" s="37"/>
      <c r="E478" s="24"/>
      <c r="F478" s="24"/>
      <c r="G478" s="24"/>
      <c r="H478" s="24"/>
      <c r="I478" s="24"/>
      <c r="J478" s="24"/>
      <c r="K478" s="24"/>
      <c r="L478" s="18"/>
      <c r="M478" s="17"/>
      <c r="N478" s="17"/>
      <c r="O478" s="17"/>
      <c r="P478" s="17"/>
      <c r="Q478" s="17"/>
      <c r="R478" s="17"/>
      <c r="S478" s="17"/>
      <c r="T478" s="17"/>
      <c r="U478" s="17"/>
      <c r="V478" s="17"/>
      <c r="W478" s="17"/>
      <c r="X478" s="17"/>
    </row>
    <row r="479" spans="1:24" s="12" customFormat="1" x14ac:dyDescent="0.25">
      <c r="A479" s="128"/>
      <c r="B479" s="19"/>
      <c r="C479" s="37"/>
      <c r="D479" s="37"/>
      <c r="E479" s="24"/>
      <c r="F479" s="24"/>
      <c r="G479" s="24"/>
      <c r="H479" s="24"/>
      <c r="I479" s="24"/>
      <c r="J479" s="24"/>
      <c r="K479" s="24"/>
      <c r="L479" s="49"/>
    </row>
    <row r="480" spans="1:24" s="12" customFormat="1" x14ac:dyDescent="0.25">
      <c r="A480" s="128"/>
      <c r="B480" s="32"/>
      <c r="C480" s="33"/>
      <c r="D480" s="33"/>
      <c r="E480" s="24"/>
      <c r="F480" s="24"/>
      <c r="G480" s="24"/>
      <c r="H480" s="24"/>
      <c r="I480" s="24"/>
      <c r="J480" s="24"/>
      <c r="K480" s="24"/>
      <c r="L480" s="49"/>
    </row>
    <row r="481" spans="1:24" s="12" customFormat="1" x14ac:dyDescent="0.25">
      <c r="A481" s="128"/>
      <c r="B481" s="19"/>
      <c r="C481" s="37"/>
      <c r="D481" s="37"/>
      <c r="E481" s="24"/>
      <c r="F481" s="24"/>
      <c r="G481" s="24"/>
      <c r="H481" s="24"/>
      <c r="I481" s="24"/>
      <c r="J481" s="24"/>
      <c r="K481" s="24"/>
      <c r="L481" s="49"/>
    </row>
    <row r="482" spans="1:24" s="12" customFormat="1" x14ac:dyDescent="0.25">
      <c r="A482" s="128"/>
      <c r="B482" s="19"/>
      <c r="C482" s="37"/>
      <c r="D482" s="37"/>
      <c r="E482" s="24"/>
      <c r="F482" s="24"/>
      <c r="G482" s="24"/>
      <c r="H482" s="24"/>
      <c r="I482" s="24"/>
      <c r="J482" s="24"/>
      <c r="K482" s="24"/>
      <c r="L482" s="49"/>
    </row>
    <row r="483" spans="1:24" s="12" customFormat="1" x14ac:dyDescent="0.25">
      <c r="A483" s="128"/>
      <c r="B483" s="19"/>
      <c r="C483" s="37"/>
      <c r="D483" s="37"/>
      <c r="E483" s="24"/>
      <c r="F483" s="24"/>
      <c r="G483" s="24"/>
      <c r="H483" s="24"/>
      <c r="I483" s="24"/>
      <c r="J483" s="24"/>
      <c r="K483" s="24"/>
      <c r="L483" s="49"/>
    </row>
    <row r="484" spans="1:24" s="12" customFormat="1" x14ac:dyDescent="0.25">
      <c r="A484" s="128"/>
      <c r="B484" s="19"/>
      <c r="C484" s="37"/>
      <c r="D484" s="37"/>
      <c r="E484" s="24"/>
      <c r="F484" s="24"/>
      <c r="G484" s="24"/>
      <c r="H484" s="24"/>
      <c r="I484" s="24"/>
      <c r="J484" s="24"/>
      <c r="K484" s="24"/>
      <c r="L484" s="49"/>
    </row>
    <row r="485" spans="1:24" s="12" customFormat="1" x14ac:dyDescent="0.25">
      <c r="A485" s="128"/>
      <c r="B485" s="19"/>
      <c r="C485" s="37"/>
      <c r="D485" s="37"/>
      <c r="E485" s="24"/>
      <c r="F485" s="24"/>
      <c r="G485" s="24"/>
      <c r="H485" s="24"/>
      <c r="I485" s="24"/>
      <c r="J485" s="24"/>
      <c r="K485" s="24"/>
      <c r="L485" s="49"/>
    </row>
    <row r="486" spans="1:24" s="12" customFormat="1" x14ac:dyDescent="0.25">
      <c r="A486" s="128"/>
      <c r="B486" s="19"/>
      <c r="C486" s="37"/>
      <c r="D486" s="37"/>
      <c r="E486" s="24"/>
      <c r="F486" s="24"/>
      <c r="G486" s="24"/>
      <c r="H486" s="24"/>
      <c r="I486" s="24"/>
      <c r="J486" s="24"/>
      <c r="K486" s="24"/>
      <c r="L486" s="49"/>
    </row>
    <row r="487" spans="1:24" x14ac:dyDescent="0.25">
      <c r="A487" s="127"/>
      <c r="B487" s="17"/>
      <c r="C487" s="17"/>
      <c r="D487" s="17"/>
      <c r="E487" s="17"/>
      <c r="F487" s="17"/>
      <c r="G487" s="17"/>
      <c r="H487" s="17"/>
      <c r="I487" s="17"/>
      <c r="J487" s="17"/>
      <c r="K487" s="17"/>
      <c r="L487" s="18"/>
      <c r="M487" s="17"/>
      <c r="N487" s="17"/>
      <c r="O487" s="17"/>
      <c r="P487" s="17"/>
      <c r="Q487" s="17"/>
      <c r="R487" s="17"/>
      <c r="S487" s="17"/>
      <c r="T487" s="17"/>
      <c r="U487" s="17"/>
      <c r="V487" s="17"/>
      <c r="W487" s="17"/>
      <c r="X487" s="17"/>
    </row>
    <row r="488" spans="1:24" x14ac:dyDescent="0.25">
      <c r="A488" s="127"/>
      <c r="B488" s="17"/>
      <c r="C488" s="17"/>
      <c r="D488" s="17"/>
      <c r="E488" s="17"/>
      <c r="F488" s="17"/>
      <c r="G488" s="17"/>
      <c r="H488" s="17"/>
      <c r="I488" s="17"/>
      <c r="J488" s="17"/>
      <c r="K488" s="17"/>
      <c r="L488" s="18"/>
      <c r="M488" s="17"/>
      <c r="N488" s="17"/>
      <c r="O488" s="17"/>
      <c r="P488" s="17"/>
      <c r="Q488" s="17"/>
      <c r="R488" s="17"/>
      <c r="S488" s="17"/>
      <c r="T488" s="17"/>
      <c r="U488" s="17"/>
      <c r="V488" s="17"/>
      <c r="W488" s="17"/>
      <c r="X488" s="17"/>
    </row>
    <row r="489" spans="1:24" x14ac:dyDescent="0.25">
      <c r="A489" s="127"/>
      <c r="B489" s="17"/>
      <c r="C489" s="17"/>
      <c r="D489" s="17"/>
      <c r="E489" s="17"/>
      <c r="F489" s="17"/>
      <c r="G489" s="17"/>
      <c r="H489" s="17"/>
      <c r="I489" s="17"/>
      <c r="J489" s="17"/>
      <c r="K489" s="17"/>
      <c r="L489" s="18"/>
      <c r="M489" s="17"/>
      <c r="N489" s="17"/>
      <c r="O489" s="17"/>
      <c r="P489" s="17"/>
      <c r="Q489" s="17"/>
      <c r="R489" s="17"/>
      <c r="S489" s="17"/>
      <c r="T489" s="17"/>
      <c r="U489" s="17"/>
      <c r="V489" s="17"/>
      <c r="W489" s="17"/>
      <c r="X489" s="17"/>
    </row>
    <row r="490" spans="1:24" x14ac:dyDescent="0.25">
      <c r="A490" s="127"/>
      <c r="B490" s="17"/>
      <c r="C490" s="17"/>
      <c r="D490" s="17"/>
      <c r="E490" s="17"/>
      <c r="F490" s="17"/>
      <c r="G490" s="17"/>
      <c r="H490" s="17"/>
      <c r="I490" s="17"/>
      <c r="J490" s="17"/>
      <c r="K490" s="17"/>
      <c r="L490" s="18"/>
      <c r="M490" s="17"/>
      <c r="N490" s="17"/>
      <c r="O490" s="17"/>
      <c r="P490" s="17"/>
      <c r="Q490" s="17"/>
      <c r="R490" s="17"/>
      <c r="S490" s="17"/>
      <c r="T490" s="17"/>
      <c r="U490" s="17"/>
      <c r="V490" s="17"/>
      <c r="W490" s="17"/>
      <c r="X490" s="17"/>
    </row>
    <row r="491" spans="1:24" x14ac:dyDescent="0.25">
      <c r="A491" s="127"/>
      <c r="B491" s="17"/>
      <c r="C491" s="17"/>
      <c r="D491" s="17"/>
      <c r="E491" s="17"/>
      <c r="F491" s="17"/>
      <c r="G491" s="17"/>
      <c r="H491" s="17"/>
      <c r="I491" s="17"/>
      <c r="J491" s="17"/>
      <c r="K491" s="17"/>
      <c r="L491" s="18"/>
      <c r="M491" s="17"/>
      <c r="N491" s="17"/>
      <c r="O491" s="17"/>
      <c r="P491" s="17"/>
      <c r="Q491" s="17"/>
      <c r="R491" s="17"/>
      <c r="S491" s="17"/>
      <c r="T491" s="17"/>
      <c r="U491" s="17"/>
      <c r="V491" s="17"/>
      <c r="W491" s="17"/>
      <c r="X491" s="17"/>
    </row>
    <row r="492" spans="1:24" x14ac:dyDescent="0.25">
      <c r="A492" s="127"/>
      <c r="B492" s="17"/>
      <c r="C492" s="17"/>
      <c r="D492" s="17"/>
      <c r="E492" s="17"/>
      <c r="F492" s="17"/>
      <c r="G492" s="17"/>
      <c r="H492" s="17"/>
      <c r="I492" s="17"/>
      <c r="J492" s="17"/>
      <c r="K492" s="17"/>
      <c r="L492" s="18"/>
      <c r="M492" s="17"/>
      <c r="N492" s="17"/>
      <c r="O492" s="17"/>
      <c r="P492" s="17"/>
      <c r="Q492" s="17"/>
      <c r="R492" s="17"/>
      <c r="S492" s="17"/>
      <c r="T492" s="17"/>
      <c r="U492" s="17"/>
      <c r="V492" s="17"/>
      <c r="W492" s="17"/>
      <c r="X492" s="17"/>
    </row>
    <row r="493" spans="1:24" x14ac:dyDescent="0.25">
      <c r="A493" s="127"/>
      <c r="B493" s="17"/>
      <c r="C493" s="17"/>
      <c r="D493" s="17"/>
      <c r="E493" s="17"/>
      <c r="F493" s="17"/>
      <c r="G493" s="17"/>
      <c r="H493" s="17"/>
      <c r="I493" s="17"/>
      <c r="J493" s="17"/>
      <c r="K493" s="17"/>
      <c r="L493" s="18"/>
      <c r="M493" s="17"/>
      <c r="N493" s="17"/>
      <c r="O493" s="17"/>
      <c r="P493" s="17"/>
      <c r="Q493" s="17"/>
      <c r="R493" s="17"/>
      <c r="S493" s="17"/>
      <c r="T493" s="17"/>
      <c r="U493" s="17"/>
      <c r="V493" s="17"/>
      <c r="W493" s="17"/>
      <c r="X493" s="17"/>
    </row>
    <row r="494" spans="1:24" x14ac:dyDescent="0.25">
      <c r="A494" s="127"/>
      <c r="B494" s="17"/>
      <c r="C494" s="17"/>
      <c r="D494" s="17"/>
      <c r="E494" s="17"/>
      <c r="F494" s="17"/>
      <c r="G494" s="17"/>
      <c r="H494" s="17"/>
      <c r="I494" s="17"/>
      <c r="J494" s="17"/>
      <c r="K494" s="17"/>
      <c r="L494" s="18"/>
      <c r="M494" s="17"/>
      <c r="N494" s="17"/>
      <c r="O494" s="17"/>
      <c r="P494" s="17"/>
      <c r="Q494" s="17"/>
      <c r="R494" s="17"/>
      <c r="S494" s="17"/>
      <c r="T494" s="17"/>
      <c r="U494" s="17"/>
      <c r="V494" s="17"/>
      <c r="W494" s="17"/>
      <c r="X494" s="17"/>
    </row>
    <row r="495" spans="1:24" x14ac:dyDescent="0.25">
      <c r="A495" s="127"/>
      <c r="B495" s="17"/>
      <c r="C495" s="17"/>
      <c r="D495" s="17"/>
      <c r="E495" s="17"/>
      <c r="F495" s="17"/>
      <c r="G495" s="17"/>
      <c r="H495" s="17"/>
      <c r="I495" s="17"/>
      <c r="J495" s="17"/>
      <c r="K495" s="17"/>
      <c r="L495" s="18"/>
      <c r="M495" s="17"/>
      <c r="N495" s="17"/>
      <c r="O495" s="17"/>
      <c r="P495" s="17"/>
      <c r="Q495" s="17"/>
      <c r="R495" s="17"/>
      <c r="S495" s="17"/>
      <c r="T495" s="17"/>
      <c r="U495" s="17"/>
      <c r="V495" s="17"/>
      <c r="W495" s="17"/>
      <c r="X495" s="17"/>
    </row>
    <row r="496" spans="1:24" x14ac:dyDescent="0.25">
      <c r="A496" s="127"/>
      <c r="B496" s="17"/>
      <c r="C496" s="17"/>
      <c r="D496" s="17"/>
      <c r="E496" s="17"/>
      <c r="F496" s="17"/>
      <c r="G496" s="17"/>
      <c r="H496" s="17"/>
      <c r="I496" s="17"/>
      <c r="J496" s="17"/>
      <c r="K496" s="17"/>
      <c r="L496" s="18"/>
      <c r="M496" s="17"/>
      <c r="N496" s="17"/>
      <c r="O496" s="17"/>
      <c r="P496" s="17"/>
      <c r="Q496" s="17"/>
      <c r="R496" s="17"/>
      <c r="S496" s="17"/>
      <c r="T496" s="17"/>
      <c r="U496" s="17"/>
      <c r="V496" s="17"/>
      <c r="W496" s="17"/>
      <c r="X496" s="17"/>
    </row>
    <row r="497" spans="1:24" x14ac:dyDescent="0.25">
      <c r="A497" s="127"/>
      <c r="B497" s="17"/>
      <c r="C497" s="17"/>
      <c r="D497" s="17"/>
      <c r="E497" s="17"/>
      <c r="F497" s="17"/>
      <c r="G497" s="17"/>
      <c r="H497" s="17"/>
      <c r="I497" s="17"/>
      <c r="J497" s="17"/>
      <c r="K497" s="17"/>
      <c r="L497" s="18"/>
      <c r="M497" s="17"/>
      <c r="N497" s="17"/>
      <c r="O497" s="17"/>
      <c r="P497" s="17"/>
      <c r="Q497" s="17"/>
      <c r="R497" s="17"/>
      <c r="S497" s="17"/>
      <c r="T497" s="17"/>
      <c r="U497" s="17"/>
      <c r="V497" s="17"/>
      <c r="W497" s="17"/>
      <c r="X497" s="17"/>
    </row>
    <row r="498" spans="1:24" x14ac:dyDescent="0.25">
      <c r="A498" s="127"/>
      <c r="B498" s="17"/>
      <c r="C498" s="17"/>
      <c r="D498" s="17"/>
      <c r="E498" s="17"/>
      <c r="F498" s="17"/>
      <c r="G498" s="17"/>
      <c r="H498" s="17"/>
      <c r="I498" s="17"/>
      <c r="J498" s="17"/>
      <c r="K498" s="17"/>
      <c r="L498" s="18"/>
      <c r="M498" s="17"/>
      <c r="N498" s="17"/>
      <c r="O498" s="17"/>
      <c r="P498" s="17"/>
      <c r="Q498" s="17"/>
      <c r="R498" s="17"/>
      <c r="S498" s="17"/>
      <c r="T498" s="17"/>
      <c r="U498" s="17"/>
      <c r="V498" s="17"/>
      <c r="W498" s="17"/>
      <c r="X498" s="17"/>
    </row>
    <row r="499" spans="1:24" x14ac:dyDescent="0.25">
      <c r="A499" s="127"/>
      <c r="B499" s="17"/>
      <c r="C499" s="17"/>
      <c r="D499" s="17"/>
      <c r="E499" s="17"/>
      <c r="F499" s="17"/>
      <c r="G499" s="17"/>
      <c r="H499" s="17"/>
      <c r="I499" s="17"/>
      <c r="J499" s="17"/>
      <c r="K499" s="17"/>
      <c r="L499" s="18"/>
      <c r="M499" s="17"/>
      <c r="N499" s="17"/>
      <c r="O499" s="17"/>
      <c r="P499" s="17"/>
      <c r="Q499" s="17"/>
      <c r="R499" s="17"/>
      <c r="S499" s="17"/>
      <c r="T499" s="17"/>
      <c r="U499" s="17"/>
      <c r="V499" s="17"/>
      <c r="W499" s="17"/>
      <c r="X499" s="17"/>
    </row>
    <row r="500" spans="1:24" x14ac:dyDescent="0.25">
      <c r="A500" s="127"/>
      <c r="B500" s="17"/>
      <c r="C500" s="17"/>
      <c r="D500" s="17"/>
      <c r="E500" s="17"/>
      <c r="F500" s="17"/>
      <c r="G500" s="17"/>
      <c r="H500" s="17"/>
      <c r="I500" s="17"/>
      <c r="J500" s="17"/>
      <c r="K500" s="17"/>
      <c r="L500" s="18"/>
      <c r="M500" s="17"/>
      <c r="N500" s="17"/>
      <c r="O500" s="17"/>
      <c r="P500" s="17"/>
      <c r="Q500" s="17"/>
      <c r="R500" s="17"/>
      <c r="S500" s="17"/>
      <c r="T500" s="17"/>
      <c r="U500" s="17"/>
      <c r="V500" s="17"/>
      <c r="W500" s="17"/>
      <c r="X500" s="17"/>
    </row>
    <row r="501" spans="1:24" x14ac:dyDescent="0.25">
      <c r="A501" s="127"/>
      <c r="B501" s="17"/>
      <c r="C501" s="17"/>
      <c r="D501" s="17"/>
      <c r="E501" s="17"/>
      <c r="F501" s="17"/>
      <c r="G501" s="17"/>
      <c r="H501" s="17"/>
      <c r="I501" s="17"/>
      <c r="J501" s="17"/>
      <c r="K501" s="17"/>
      <c r="L501" s="18"/>
      <c r="M501" s="17"/>
      <c r="N501" s="17"/>
      <c r="O501" s="17"/>
      <c r="P501" s="17"/>
      <c r="Q501" s="17"/>
      <c r="R501" s="17"/>
      <c r="S501" s="17"/>
      <c r="T501" s="17"/>
      <c r="U501" s="17"/>
      <c r="V501" s="17"/>
      <c r="W501" s="17"/>
      <c r="X501" s="17"/>
    </row>
    <row r="502" spans="1:24" x14ac:dyDescent="0.25">
      <c r="A502" s="127"/>
      <c r="B502" s="17"/>
      <c r="C502" s="17"/>
      <c r="D502" s="17"/>
      <c r="E502" s="17"/>
      <c r="F502" s="17"/>
      <c r="G502" s="17"/>
      <c r="H502" s="17"/>
      <c r="I502" s="17"/>
      <c r="J502" s="17"/>
      <c r="K502" s="17"/>
      <c r="L502" s="18"/>
      <c r="M502" s="17"/>
      <c r="N502" s="17"/>
      <c r="O502" s="17"/>
      <c r="P502" s="17"/>
      <c r="Q502" s="17"/>
      <c r="R502" s="17"/>
      <c r="S502" s="17"/>
      <c r="T502" s="17"/>
      <c r="U502" s="17"/>
      <c r="V502" s="17"/>
      <c r="W502" s="17"/>
      <c r="X502" s="17"/>
    </row>
    <row r="503" spans="1:24" x14ac:dyDescent="0.25">
      <c r="A503" s="127"/>
      <c r="B503" s="17"/>
      <c r="C503" s="17"/>
      <c r="D503" s="17"/>
      <c r="E503" s="17"/>
      <c r="F503" s="17"/>
      <c r="G503" s="17"/>
      <c r="H503" s="17"/>
      <c r="I503" s="17"/>
      <c r="J503" s="17"/>
      <c r="K503" s="17"/>
      <c r="L503" s="18"/>
      <c r="M503" s="17"/>
      <c r="N503" s="17"/>
      <c r="O503" s="17"/>
      <c r="P503" s="17"/>
      <c r="Q503" s="17"/>
      <c r="R503" s="17"/>
      <c r="S503" s="17"/>
      <c r="T503" s="17"/>
      <c r="U503" s="17"/>
      <c r="V503" s="17"/>
      <c r="W503" s="17"/>
      <c r="X503" s="17"/>
    </row>
    <row r="504" spans="1:24" x14ac:dyDescent="0.25">
      <c r="A504" s="127"/>
      <c r="B504" s="17"/>
      <c r="C504" s="17"/>
      <c r="D504" s="17"/>
      <c r="E504" s="17"/>
      <c r="F504" s="17"/>
      <c r="G504" s="17"/>
      <c r="H504" s="17"/>
      <c r="I504" s="17"/>
      <c r="J504" s="17"/>
      <c r="K504" s="17"/>
      <c r="L504" s="18"/>
      <c r="M504" s="17"/>
      <c r="N504" s="17"/>
      <c r="O504" s="17"/>
      <c r="P504" s="17"/>
      <c r="Q504" s="17"/>
      <c r="R504" s="17"/>
      <c r="S504" s="17"/>
      <c r="T504" s="17"/>
      <c r="U504" s="17"/>
      <c r="V504" s="17"/>
      <c r="W504" s="17"/>
      <c r="X504" s="17"/>
    </row>
    <row r="505" spans="1:24" x14ac:dyDescent="0.25">
      <c r="A505" s="127"/>
      <c r="B505" s="17"/>
      <c r="C505" s="17"/>
      <c r="D505" s="17"/>
      <c r="E505" s="17"/>
      <c r="F505" s="17"/>
      <c r="G505" s="17"/>
      <c r="H505" s="17"/>
      <c r="I505" s="17"/>
      <c r="J505" s="17"/>
      <c r="K505" s="17"/>
      <c r="L505" s="18"/>
      <c r="M505" s="17"/>
      <c r="N505" s="17"/>
      <c r="O505" s="17"/>
      <c r="P505" s="17"/>
      <c r="Q505" s="17"/>
      <c r="R505" s="17"/>
      <c r="S505" s="17"/>
      <c r="T505" s="17"/>
      <c r="U505" s="17"/>
      <c r="V505" s="17"/>
      <c r="W505" s="17"/>
      <c r="X505" s="17"/>
    </row>
    <row r="506" spans="1:24" x14ac:dyDescent="0.25">
      <c r="A506" s="127"/>
      <c r="B506" s="17"/>
      <c r="C506" s="17"/>
      <c r="D506" s="17"/>
      <c r="E506" s="17"/>
      <c r="F506" s="17"/>
      <c r="G506" s="17"/>
      <c r="H506" s="17"/>
      <c r="I506" s="17"/>
      <c r="J506" s="17"/>
      <c r="K506" s="17"/>
      <c r="L506" s="18"/>
      <c r="M506" s="17"/>
      <c r="N506" s="17"/>
      <c r="O506" s="17"/>
      <c r="P506" s="17"/>
      <c r="Q506" s="17"/>
      <c r="R506" s="17"/>
      <c r="S506" s="17"/>
      <c r="T506" s="17"/>
      <c r="U506" s="17"/>
      <c r="V506" s="17"/>
      <c r="W506" s="17"/>
      <c r="X506" s="17"/>
    </row>
    <row r="507" spans="1:24" x14ac:dyDescent="0.25">
      <c r="A507" s="127"/>
      <c r="B507" s="17"/>
      <c r="C507" s="17"/>
      <c r="D507" s="17"/>
      <c r="E507" s="17"/>
      <c r="F507" s="17"/>
      <c r="G507" s="17"/>
      <c r="H507" s="17"/>
      <c r="I507" s="17"/>
      <c r="J507" s="17"/>
      <c r="K507" s="17"/>
      <c r="L507" s="18"/>
      <c r="M507" s="17"/>
      <c r="N507" s="17"/>
      <c r="O507" s="17"/>
      <c r="P507" s="17"/>
      <c r="Q507" s="17"/>
      <c r="R507" s="17"/>
      <c r="S507" s="17"/>
      <c r="T507" s="17"/>
      <c r="U507" s="17"/>
      <c r="V507" s="17"/>
      <c r="W507" s="17"/>
      <c r="X507" s="17"/>
    </row>
    <row r="508" spans="1:24" x14ac:dyDescent="0.25">
      <c r="A508" s="127"/>
      <c r="B508" s="17"/>
      <c r="C508" s="17"/>
      <c r="D508" s="17"/>
      <c r="E508" s="17"/>
      <c r="F508" s="17"/>
      <c r="G508" s="17"/>
      <c r="H508" s="17"/>
      <c r="I508" s="17"/>
      <c r="J508" s="17"/>
      <c r="K508" s="17"/>
      <c r="L508" s="18"/>
      <c r="M508" s="17"/>
      <c r="N508" s="17"/>
      <c r="O508" s="17"/>
      <c r="P508" s="17"/>
      <c r="Q508" s="17"/>
      <c r="R508" s="17"/>
      <c r="S508" s="17"/>
      <c r="T508" s="17"/>
      <c r="U508" s="17"/>
      <c r="V508" s="17"/>
      <c r="W508" s="17"/>
      <c r="X508" s="17"/>
    </row>
    <row r="509" spans="1:24" x14ac:dyDescent="0.25">
      <c r="A509" s="127"/>
      <c r="B509" s="17"/>
      <c r="C509" s="17"/>
      <c r="D509" s="17"/>
      <c r="E509" s="17"/>
      <c r="F509" s="17"/>
      <c r="G509" s="17"/>
      <c r="H509" s="17"/>
      <c r="I509" s="17"/>
      <c r="J509" s="17"/>
      <c r="K509" s="17"/>
      <c r="L509" s="18"/>
      <c r="M509" s="17"/>
      <c r="N509" s="17"/>
      <c r="O509" s="17"/>
      <c r="P509" s="17"/>
      <c r="Q509" s="17"/>
      <c r="R509" s="17"/>
      <c r="S509" s="17"/>
      <c r="T509" s="17"/>
      <c r="U509" s="17"/>
      <c r="V509" s="17"/>
      <c r="W509" s="17"/>
      <c r="X509" s="17"/>
    </row>
    <row r="510" spans="1:24" x14ac:dyDescent="0.25">
      <c r="A510" s="127"/>
      <c r="B510" s="17"/>
      <c r="C510" s="17"/>
      <c r="D510" s="17"/>
      <c r="E510" s="17"/>
      <c r="F510" s="17"/>
      <c r="G510" s="17"/>
      <c r="H510" s="17"/>
      <c r="I510" s="17"/>
      <c r="J510" s="17"/>
      <c r="K510" s="17"/>
      <c r="L510" s="18"/>
      <c r="M510" s="17"/>
      <c r="N510" s="17"/>
      <c r="O510" s="17"/>
      <c r="P510" s="17"/>
      <c r="Q510" s="17"/>
      <c r="R510" s="17"/>
      <c r="S510" s="17"/>
      <c r="T510" s="17"/>
      <c r="U510" s="17"/>
      <c r="V510" s="17"/>
      <c r="W510" s="17"/>
      <c r="X510" s="17"/>
    </row>
    <row r="511" spans="1:24" x14ac:dyDescent="0.25">
      <c r="A511" s="127"/>
      <c r="B511" s="17"/>
      <c r="C511" s="17"/>
      <c r="D511" s="17"/>
      <c r="E511" s="17"/>
      <c r="F511" s="17"/>
      <c r="G511" s="17"/>
      <c r="H511" s="17"/>
      <c r="I511" s="17"/>
      <c r="J511" s="17"/>
      <c r="K511" s="17"/>
      <c r="L511" s="18"/>
      <c r="M511" s="17"/>
      <c r="N511" s="17"/>
      <c r="O511" s="17"/>
      <c r="P511" s="17"/>
      <c r="Q511" s="17"/>
      <c r="R511" s="17"/>
      <c r="S511" s="17"/>
      <c r="T511" s="17"/>
      <c r="U511" s="17"/>
      <c r="V511" s="17"/>
      <c r="W511" s="17"/>
      <c r="X511" s="17"/>
    </row>
    <row r="512" spans="1:24" x14ac:dyDescent="0.25">
      <c r="A512" s="127"/>
      <c r="B512" s="17"/>
      <c r="C512" s="17"/>
      <c r="D512" s="17"/>
      <c r="E512" s="17"/>
      <c r="F512" s="17"/>
      <c r="G512" s="17"/>
      <c r="H512" s="17"/>
      <c r="I512" s="17"/>
      <c r="J512" s="17"/>
      <c r="K512" s="17"/>
      <c r="L512" s="18"/>
      <c r="M512" s="17"/>
      <c r="N512" s="17"/>
      <c r="O512" s="17"/>
      <c r="P512" s="17"/>
      <c r="Q512" s="17"/>
      <c r="R512" s="17"/>
      <c r="S512" s="17"/>
      <c r="T512" s="17"/>
      <c r="U512" s="17"/>
      <c r="V512" s="17"/>
      <c r="W512" s="17"/>
      <c r="X512" s="17"/>
    </row>
    <row r="513" spans="1:24" x14ac:dyDescent="0.25">
      <c r="A513" s="127"/>
      <c r="B513" s="17"/>
      <c r="C513" s="17"/>
      <c r="D513" s="17"/>
      <c r="E513" s="17"/>
      <c r="F513" s="17"/>
      <c r="G513" s="17"/>
      <c r="H513" s="17"/>
      <c r="I513" s="17"/>
      <c r="J513" s="17"/>
      <c r="K513" s="17"/>
      <c r="L513" s="18"/>
      <c r="M513" s="17"/>
      <c r="N513" s="17"/>
      <c r="O513" s="17"/>
      <c r="P513" s="17"/>
      <c r="Q513" s="17"/>
      <c r="R513" s="17"/>
      <c r="S513" s="17"/>
      <c r="T513" s="17"/>
      <c r="U513" s="17"/>
      <c r="V513" s="17"/>
      <c r="W513" s="17"/>
      <c r="X513" s="17"/>
    </row>
    <row r="514" spans="1:24" x14ac:dyDescent="0.25">
      <c r="A514" s="127"/>
      <c r="B514" s="17"/>
      <c r="C514" s="17"/>
      <c r="D514" s="17"/>
      <c r="E514" s="17"/>
      <c r="F514" s="17"/>
      <c r="G514" s="17"/>
      <c r="H514" s="17"/>
      <c r="I514" s="17"/>
      <c r="J514" s="17"/>
      <c r="K514" s="17"/>
      <c r="L514" s="18"/>
      <c r="M514" s="17"/>
      <c r="N514" s="17"/>
      <c r="O514" s="17"/>
      <c r="P514" s="17"/>
      <c r="Q514" s="17"/>
      <c r="R514" s="17"/>
      <c r="S514" s="17"/>
      <c r="T514" s="17"/>
      <c r="U514" s="17"/>
      <c r="V514" s="17"/>
      <c r="W514" s="17"/>
      <c r="X514" s="17"/>
    </row>
    <row r="515" spans="1:24" x14ac:dyDescent="0.25">
      <c r="A515" s="127"/>
      <c r="B515" s="17"/>
      <c r="C515" s="17"/>
      <c r="D515" s="17"/>
      <c r="E515" s="17"/>
      <c r="F515" s="17"/>
      <c r="G515" s="17"/>
      <c r="H515" s="17"/>
      <c r="I515" s="17"/>
      <c r="J515" s="17"/>
      <c r="K515" s="17"/>
      <c r="L515" s="18"/>
      <c r="M515" s="17"/>
      <c r="N515" s="17"/>
      <c r="O515" s="17"/>
      <c r="P515" s="17"/>
      <c r="Q515" s="17"/>
      <c r="R515" s="17"/>
      <c r="S515" s="17"/>
      <c r="T515" s="17"/>
      <c r="U515" s="17"/>
      <c r="V515" s="17"/>
      <c r="W515" s="17"/>
      <c r="X515" s="17"/>
    </row>
    <row r="516" spans="1:24" x14ac:dyDescent="0.25">
      <c r="A516" s="127"/>
      <c r="B516" s="17"/>
      <c r="C516" s="17"/>
      <c r="D516" s="17"/>
      <c r="E516" s="17"/>
      <c r="F516" s="17"/>
      <c r="G516" s="17"/>
      <c r="H516" s="17"/>
      <c r="I516" s="17"/>
      <c r="J516" s="17"/>
      <c r="K516" s="17"/>
      <c r="L516" s="18"/>
      <c r="M516" s="17"/>
      <c r="N516" s="17"/>
      <c r="O516" s="17"/>
      <c r="P516" s="17"/>
      <c r="Q516" s="17"/>
      <c r="R516" s="17"/>
      <c r="S516" s="17"/>
      <c r="T516" s="17"/>
      <c r="U516" s="17"/>
      <c r="V516" s="17"/>
      <c r="W516" s="17"/>
      <c r="X516" s="17"/>
    </row>
    <row r="517" spans="1:24" x14ac:dyDescent="0.25">
      <c r="A517" s="127"/>
      <c r="B517" s="17"/>
      <c r="C517" s="17"/>
      <c r="D517" s="17"/>
      <c r="E517" s="17"/>
      <c r="F517" s="17"/>
      <c r="G517" s="17"/>
      <c r="H517" s="17"/>
      <c r="I517" s="17"/>
      <c r="J517" s="17"/>
      <c r="K517" s="17"/>
      <c r="L517" s="18"/>
      <c r="M517" s="17"/>
      <c r="N517" s="17"/>
      <c r="O517" s="17"/>
      <c r="P517" s="17"/>
      <c r="Q517" s="17"/>
      <c r="R517" s="17"/>
      <c r="S517" s="17"/>
      <c r="T517" s="17"/>
      <c r="U517" s="17"/>
      <c r="V517" s="17"/>
      <c r="W517" s="17"/>
      <c r="X517" s="17"/>
    </row>
    <row r="518" spans="1:24" x14ac:dyDescent="0.25">
      <c r="A518" s="127"/>
      <c r="B518" s="17"/>
      <c r="C518" s="17"/>
      <c r="D518" s="17"/>
      <c r="E518" s="17"/>
      <c r="F518" s="17"/>
      <c r="G518" s="17"/>
      <c r="H518" s="17"/>
      <c r="I518" s="17"/>
      <c r="J518" s="17"/>
      <c r="K518" s="17"/>
      <c r="L518" s="18"/>
      <c r="M518" s="17"/>
      <c r="N518" s="17"/>
      <c r="O518" s="17"/>
      <c r="P518" s="17"/>
      <c r="Q518" s="17"/>
      <c r="R518" s="17"/>
      <c r="S518" s="17"/>
      <c r="T518" s="17"/>
      <c r="U518" s="17"/>
      <c r="V518" s="17"/>
      <c r="W518" s="17"/>
      <c r="X518" s="17"/>
    </row>
    <row r="519" spans="1:24" x14ac:dyDescent="0.25">
      <c r="A519" s="127"/>
      <c r="B519" s="17"/>
      <c r="C519" s="17"/>
      <c r="D519" s="17"/>
      <c r="E519" s="17"/>
      <c r="F519" s="17"/>
      <c r="G519" s="17"/>
      <c r="H519" s="17"/>
      <c r="I519" s="17"/>
      <c r="J519" s="17"/>
      <c r="K519" s="17"/>
      <c r="L519" s="18"/>
      <c r="M519" s="17"/>
      <c r="N519" s="17"/>
      <c r="O519" s="17"/>
      <c r="P519" s="17"/>
      <c r="Q519" s="17"/>
      <c r="R519" s="17"/>
      <c r="S519" s="17"/>
      <c r="T519" s="17"/>
      <c r="U519" s="17"/>
      <c r="V519" s="17"/>
      <c r="W519" s="17"/>
      <c r="X519" s="17"/>
    </row>
    <row r="520" spans="1:24" x14ac:dyDescent="0.25">
      <c r="A520" s="127"/>
      <c r="B520" s="17"/>
      <c r="C520" s="17"/>
      <c r="D520" s="17"/>
      <c r="E520" s="17"/>
      <c r="F520" s="17"/>
      <c r="G520" s="17"/>
      <c r="H520" s="17"/>
      <c r="I520" s="17"/>
      <c r="J520" s="17"/>
      <c r="K520" s="17"/>
      <c r="L520" s="18"/>
      <c r="M520" s="17"/>
      <c r="N520" s="17"/>
      <c r="O520" s="17"/>
      <c r="P520" s="17"/>
      <c r="Q520" s="17"/>
      <c r="R520" s="17"/>
      <c r="S520" s="17"/>
      <c r="T520" s="17"/>
      <c r="U520" s="17"/>
      <c r="V520" s="17"/>
      <c r="W520" s="17"/>
      <c r="X520" s="17"/>
    </row>
    <row r="521" spans="1:24" x14ac:dyDescent="0.25">
      <c r="A521" s="127"/>
      <c r="B521" s="17"/>
      <c r="C521" s="17"/>
      <c r="D521" s="17"/>
      <c r="E521" s="17"/>
      <c r="F521" s="17"/>
      <c r="G521" s="17"/>
      <c r="H521" s="17"/>
      <c r="I521" s="17"/>
      <c r="J521" s="17"/>
      <c r="K521" s="17"/>
      <c r="L521" s="18"/>
      <c r="M521" s="17"/>
      <c r="N521" s="17"/>
      <c r="O521" s="17"/>
      <c r="P521" s="17"/>
      <c r="Q521" s="17"/>
      <c r="R521" s="17"/>
      <c r="S521" s="17"/>
      <c r="T521" s="17"/>
      <c r="U521" s="17"/>
      <c r="V521" s="17"/>
      <c r="W521" s="17"/>
      <c r="X521" s="17"/>
    </row>
    <row r="522" spans="1:24" x14ac:dyDescent="0.25">
      <c r="A522" s="127"/>
      <c r="B522" s="17"/>
      <c r="C522" s="17"/>
      <c r="D522" s="17"/>
      <c r="E522" s="17"/>
      <c r="F522" s="17"/>
      <c r="G522" s="17"/>
      <c r="H522" s="17"/>
      <c r="I522" s="17"/>
      <c r="J522" s="17"/>
      <c r="K522" s="17"/>
      <c r="L522" s="18"/>
      <c r="M522" s="17"/>
      <c r="N522" s="17"/>
      <c r="O522" s="17"/>
      <c r="P522" s="17"/>
      <c r="Q522" s="17"/>
      <c r="R522" s="17"/>
      <c r="S522" s="17"/>
      <c r="T522" s="17"/>
      <c r="U522" s="17"/>
      <c r="V522" s="17"/>
      <c r="W522" s="17"/>
      <c r="X522" s="17"/>
    </row>
    <row r="523" spans="1:24" x14ac:dyDescent="0.25">
      <c r="A523" s="127"/>
      <c r="B523" s="17"/>
      <c r="C523" s="17"/>
      <c r="D523" s="17"/>
      <c r="E523" s="17"/>
      <c r="F523" s="17"/>
      <c r="G523" s="17"/>
      <c r="H523" s="17"/>
      <c r="I523" s="17"/>
      <c r="J523" s="17"/>
      <c r="K523" s="17"/>
      <c r="L523" s="18"/>
      <c r="M523" s="17"/>
      <c r="N523" s="17"/>
      <c r="O523" s="17"/>
      <c r="P523" s="17"/>
      <c r="Q523" s="17"/>
      <c r="R523" s="17"/>
      <c r="S523" s="17"/>
      <c r="T523" s="17"/>
      <c r="U523" s="17"/>
      <c r="V523" s="17"/>
      <c r="W523" s="17"/>
      <c r="X523" s="17"/>
    </row>
    <row r="524" spans="1:24" x14ac:dyDescent="0.25">
      <c r="A524" s="127"/>
      <c r="B524" s="17"/>
      <c r="C524" s="17"/>
      <c r="D524" s="17"/>
      <c r="E524" s="17"/>
      <c r="F524" s="17"/>
      <c r="G524" s="17"/>
      <c r="H524" s="17"/>
      <c r="I524" s="17"/>
      <c r="J524" s="17"/>
      <c r="K524" s="17"/>
      <c r="L524" s="18"/>
      <c r="M524" s="17"/>
      <c r="N524" s="17"/>
      <c r="O524" s="17"/>
      <c r="P524" s="17"/>
      <c r="Q524" s="17"/>
      <c r="R524" s="17"/>
      <c r="S524" s="17"/>
      <c r="T524" s="17"/>
      <c r="U524" s="17"/>
      <c r="V524" s="17"/>
      <c r="W524" s="17"/>
      <c r="X524" s="17"/>
    </row>
    <row r="525" spans="1:24" x14ac:dyDescent="0.25">
      <c r="A525" s="127"/>
      <c r="B525" s="17"/>
      <c r="C525" s="17"/>
      <c r="D525" s="17"/>
      <c r="E525" s="17"/>
      <c r="F525" s="17"/>
      <c r="G525" s="17"/>
      <c r="H525" s="17"/>
      <c r="I525" s="17"/>
      <c r="J525" s="17"/>
      <c r="K525" s="17"/>
      <c r="L525" s="18"/>
      <c r="M525" s="17"/>
      <c r="N525" s="17"/>
      <c r="O525" s="17"/>
      <c r="P525" s="17"/>
      <c r="Q525" s="17"/>
      <c r="R525" s="17"/>
      <c r="S525" s="17"/>
      <c r="T525" s="17"/>
      <c r="U525" s="17"/>
      <c r="V525" s="17"/>
      <c r="W525" s="17"/>
      <c r="X525" s="17"/>
    </row>
    <row r="526" spans="1:24" x14ac:dyDescent="0.25">
      <c r="A526" s="127"/>
      <c r="B526" s="17"/>
      <c r="C526" s="17"/>
      <c r="D526" s="17"/>
      <c r="E526" s="17"/>
      <c r="F526" s="17"/>
      <c r="G526" s="17"/>
      <c r="H526" s="17"/>
      <c r="I526" s="17"/>
      <c r="J526" s="17"/>
      <c r="K526" s="17"/>
      <c r="L526" s="18"/>
      <c r="M526" s="17"/>
      <c r="N526" s="17"/>
      <c r="O526" s="17"/>
      <c r="P526" s="17"/>
      <c r="Q526" s="17"/>
      <c r="R526" s="17"/>
      <c r="S526" s="17"/>
      <c r="T526" s="17"/>
      <c r="U526" s="17"/>
      <c r="V526" s="17"/>
      <c r="W526" s="17"/>
      <c r="X526" s="17"/>
    </row>
    <row r="527" spans="1:24" x14ac:dyDescent="0.25">
      <c r="A527" s="127"/>
      <c r="B527" s="17"/>
      <c r="C527" s="17"/>
      <c r="D527" s="17"/>
      <c r="E527" s="17"/>
      <c r="F527" s="17"/>
      <c r="G527" s="17"/>
      <c r="H527" s="17"/>
      <c r="I527" s="17"/>
      <c r="J527" s="17"/>
      <c r="K527" s="17"/>
      <c r="L527" s="18"/>
      <c r="M527" s="17"/>
      <c r="N527" s="17"/>
      <c r="O527" s="17"/>
      <c r="P527" s="17"/>
      <c r="Q527" s="17"/>
      <c r="R527" s="17"/>
      <c r="S527" s="17"/>
      <c r="T527" s="17"/>
      <c r="U527" s="17"/>
      <c r="V527" s="17"/>
      <c r="W527" s="17"/>
      <c r="X527" s="17"/>
    </row>
    <row r="528" spans="1:24" x14ac:dyDescent="0.25">
      <c r="A528" s="127"/>
      <c r="B528" s="17"/>
      <c r="C528" s="17"/>
      <c r="D528" s="17"/>
      <c r="E528" s="17"/>
      <c r="F528" s="17"/>
      <c r="G528" s="17"/>
      <c r="H528" s="17"/>
      <c r="I528" s="17"/>
      <c r="J528" s="17"/>
      <c r="K528" s="17"/>
      <c r="L528" s="18"/>
      <c r="M528" s="17"/>
      <c r="N528" s="17"/>
      <c r="O528" s="17"/>
      <c r="P528" s="17"/>
      <c r="Q528" s="17"/>
      <c r="R528" s="17"/>
      <c r="S528" s="17"/>
      <c r="T528" s="17"/>
      <c r="U528" s="17"/>
      <c r="V528" s="17"/>
      <c r="W528" s="17"/>
      <c r="X528" s="17"/>
    </row>
    <row r="529" spans="1:24" x14ac:dyDescent="0.25">
      <c r="A529" s="127"/>
      <c r="B529" s="17"/>
      <c r="C529" s="17"/>
      <c r="D529" s="17"/>
      <c r="E529" s="17"/>
      <c r="F529" s="17"/>
      <c r="G529" s="17"/>
      <c r="H529" s="17"/>
      <c r="I529" s="17"/>
      <c r="J529" s="17"/>
      <c r="K529" s="17"/>
      <c r="L529" s="18"/>
      <c r="M529" s="17"/>
      <c r="N529" s="17"/>
      <c r="O529" s="17"/>
      <c r="P529" s="17"/>
      <c r="Q529" s="17"/>
      <c r="R529" s="17"/>
      <c r="S529" s="17"/>
      <c r="T529" s="17"/>
      <c r="U529" s="17"/>
      <c r="V529" s="17"/>
      <c r="W529" s="17"/>
      <c r="X529" s="17"/>
    </row>
    <row r="530" spans="1:24" x14ac:dyDescent="0.25">
      <c r="A530" s="127"/>
      <c r="B530" s="17"/>
      <c r="C530" s="17"/>
      <c r="D530" s="17"/>
      <c r="E530" s="17"/>
      <c r="F530" s="17"/>
      <c r="G530" s="17"/>
      <c r="H530" s="17"/>
      <c r="I530" s="17"/>
      <c r="J530" s="17"/>
      <c r="K530" s="17"/>
      <c r="L530" s="18"/>
      <c r="M530" s="17"/>
      <c r="N530" s="17"/>
      <c r="O530" s="17"/>
      <c r="P530" s="17"/>
      <c r="Q530" s="17"/>
      <c r="R530" s="17"/>
      <c r="S530" s="17"/>
      <c r="T530" s="17"/>
      <c r="U530" s="17"/>
      <c r="V530" s="17"/>
      <c r="W530" s="17"/>
      <c r="X530" s="17"/>
    </row>
    <row r="531" spans="1:24" x14ac:dyDescent="0.25">
      <c r="A531" s="127"/>
      <c r="B531" s="17"/>
      <c r="C531" s="17"/>
      <c r="D531" s="17"/>
      <c r="E531" s="17"/>
      <c r="F531" s="17"/>
      <c r="G531" s="17"/>
      <c r="H531" s="17"/>
      <c r="I531" s="17"/>
      <c r="J531" s="17"/>
      <c r="K531" s="17"/>
      <c r="L531" s="18"/>
      <c r="M531" s="17"/>
      <c r="N531" s="17"/>
      <c r="O531" s="17"/>
      <c r="P531" s="17"/>
      <c r="Q531" s="17"/>
      <c r="R531" s="17"/>
      <c r="S531" s="17"/>
      <c r="T531" s="17"/>
      <c r="U531" s="17"/>
      <c r="V531" s="17"/>
      <c r="W531" s="17"/>
      <c r="X531" s="17"/>
    </row>
    <row r="532" spans="1:24" x14ac:dyDescent="0.25">
      <c r="A532" s="127"/>
      <c r="B532" s="17"/>
      <c r="C532" s="17"/>
      <c r="D532" s="17"/>
      <c r="E532" s="17"/>
      <c r="F532" s="17"/>
      <c r="G532" s="17"/>
      <c r="H532" s="17"/>
      <c r="I532" s="17"/>
      <c r="J532" s="17"/>
      <c r="K532" s="17"/>
      <c r="L532" s="18"/>
      <c r="M532" s="17"/>
      <c r="N532" s="17"/>
      <c r="O532" s="17"/>
      <c r="P532" s="17"/>
      <c r="Q532" s="17"/>
      <c r="R532" s="17"/>
      <c r="S532" s="17"/>
      <c r="T532" s="17"/>
      <c r="U532" s="17"/>
      <c r="V532" s="17"/>
      <c r="W532" s="17"/>
      <c r="X532" s="17"/>
    </row>
    <row r="533" spans="1:24" x14ac:dyDescent="0.25">
      <c r="A533" s="127"/>
      <c r="B533" s="17"/>
      <c r="C533" s="17"/>
      <c r="D533" s="17"/>
      <c r="E533" s="17"/>
      <c r="F533" s="17"/>
      <c r="G533" s="17"/>
      <c r="H533" s="17"/>
      <c r="I533" s="17"/>
      <c r="J533" s="17"/>
      <c r="K533" s="17"/>
      <c r="L533" s="18"/>
      <c r="M533" s="17"/>
      <c r="N533" s="17"/>
      <c r="O533" s="17"/>
      <c r="P533" s="17"/>
      <c r="Q533" s="17"/>
      <c r="R533" s="17"/>
      <c r="S533" s="17"/>
      <c r="T533" s="17"/>
      <c r="U533" s="17"/>
      <c r="V533" s="17"/>
      <c r="W533" s="17"/>
      <c r="X533" s="17"/>
    </row>
    <row r="534" spans="1:24" x14ac:dyDescent="0.25">
      <c r="A534" s="127"/>
      <c r="B534" s="17"/>
      <c r="C534" s="17"/>
      <c r="D534" s="17"/>
      <c r="E534" s="17"/>
      <c r="F534" s="17"/>
      <c r="G534" s="17"/>
      <c r="H534" s="17"/>
      <c r="I534" s="17"/>
      <c r="J534" s="17"/>
      <c r="K534" s="17"/>
      <c r="L534" s="18"/>
      <c r="M534" s="17"/>
      <c r="N534" s="17"/>
      <c r="O534" s="17"/>
      <c r="P534" s="17"/>
      <c r="Q534" s="17"/>
      <c r="R534" s="17"/>
      <c r="S534" s="17"/>
      <c r="T534" s="17"/>
      <c r="U534" s="17"/>
      <c r="V534" s="17"/>
      <c r="W534" s="17"/>
      <c r="X534" s="17"/>
    </row>
    <row r="535" spans="1:24" x14ac:dyDescent="0.25">
      <c r="A535" s="127"/>
      <c r="B535" s="17"/>
      <c r="C535" s="17"/>
      <c r="D535" s="17"/>
      <c r="E535" s="17"/>
      <c r="F535" s="17"/>
      <c r="G535" s="17"/>
      <c r="H535" s="17"/>
      <c r="I535" s="17"/>
      <c r="J535" s="17"/>
      <c r="K535" s="17"/>
      <c r="L535" s="18"/>
      <c r="M535" s="17"/>
      <c r="N535" s="17"/>
      <c r="O535" s="17"/>
      <c r="P535" s="17"/>
      <c r="Q535" s="17"/>
      <c r="R535" s="17"/>
      <c r="S535" s="17"/>
      <c r="T535" s="17"/>
      <c r="U535" s="17"/>
      <c r="V535" s="17"/>
      <c r="W535" s="17"/>
      <c r="X535" s="17"/>
    </row>
    <row r="536" spans="1:24" x14ac:dyDescent="0.25">
      <c r="A536" s="127"/>
      <c r="B536" s="17"/>
      <c r="C536" s="17"/>
      <c r="D536" s="17"/>
      <c r="E536" s="17"/>
      <c r="F536" s="17"/>
      <c r="G536" s="17"/>
      <c r="H536" s="17"/>
      <c r="I536" s="17"/>
      <c r="J536" s="17"/>
      <c r="K536" s="17"/>
      <c r="L536" s="18"/>
      <c r="M536" s="17"/>
      <c r="N536" s="17"/>
      <c r="O536" s="17"/>
      <c r="P536" s="17"/>
      <c r="Q536" s="17"/>
      <c r="R536" s="17"/>
      <c r="S536" s="17"/>
      <c r="T536" s="17"/>
      <c r="U536" s="17"/>
      <c r="V536" s="17"/>
      <c r="W536" s="17"/>
      <c r="X536" s="17"/>
    </row>
    <row r="537" spans="1:24" x14ac:dyDescent="0.25">
      <c r="A537" s="127"/>
      <c r="B537" s="17"/>
      <c r="C537" s="17"/>
      <c r="D537" s="17"/>
      <c r="E537" s="17"/>
      <c r="F537" s="17"/>
      <c r="G537" s="17"/>
      <c r="H537" s="17"/>
      <c r="I537" s="17"/>
      <c r="J537" s="17"/>
      <c r="K537" s="17"/>
      <c r="L537" s="18"/>
      <c r="M537" s="17"/>
      <c r="N537" s="17"/>
      <c r="O537" s="17"/>
      <c r="P537" s="17"/>
      <c r="Q537" s="17"/>
      <c r="R537" s="17"/>
      <c r="S537" s="17"/>
      <c r="T537" s="17"/>
      <c r="U537" s="17"/>
      <c r="V537" s="17"/>
      <c r="W537" s="17"/>
      <c r="X537" s="17"/>
    </row>
    <row r="538" spans="1:24" x14ac:dyDescent="0.25">
      <c r="A538" s="127"/>
      <c r="B538" s="17"/>
      <c r="C538" s="17"/>
      <c r="D538" s="17"/>
      <c r="E538" s="17"/>
      <c r="F538" s="17"/>
      <c r="G538" s="17"/>
      <c r="H538" s="17"/>
      <c r="I538" s="17"/>
      <c r="J538" s="17"/>
      <c r="K538" s="17"/>
      <c r="L538" s="18"/>
      <c r="M538" s="17"/>
      <c r="N538" s="17"/>
      <c r="O538" s="17"/>
      <c r="P538" s="17"/>
      <c r="Q538" s="17"/>
      <c r="R538" s="17"/>
      <c r="S538" s="17"/>
      <c r="T538" s="17"/>
      <c r="U538" s="17"/>
      <c r="V538" s="17"/>
      <c r="W538" s="17"/>
      <c r="X538" s="17"/>
    </row>
    <row r="539" spans="1:24" x14ac:dyDescent="0.25">
      <c r="A539" s="127"/>
      <c r="B539" s="17"/>
      <c r="C539" s="17"/>
      <c r="D539" s="17"/>
      <c r="E539" s="17"/>
      <c r="F539" s="17"/>
      <c r="G539" s="17"/>
      <c r="H539" s="17"/>
      <c r="I539" s="17"/>
      <c r="J539" s="17"/>
      <c r="K539" s="17"/>
      <c r="L539" s="18"/>
      <c r="M539" s="17"/>
      <c r="N539" s="17"/>
      <c r="O539" s="17"/>
      <c r="P539" s="17"/>
      <c r="Q539" s="17"/>
      <c r="R539" s="17"/>
      <c r="S539" s="17"/>
      <c r="T539" s="17"/>
      <c r="U539" s="17"/>
      <c r="V539" s="17"/>
      <c r="W539" s="17"/>
      <c r="X539" s="17"/>
    </row>
    <row r="540" spans="1:24" x14ac:dyDescent="0.25">
      <c r="A540" s="127"/>
      <c r="B540" s="17"/>
      <c r="C540" s="17"/>
      <c r="D540" s="17"/>
      <c r="E540" s="17"/>
      <c r="F540" s="17"/>
      <c r="G540" s="17"/>
      <c r="H540" s="17"/>
      <c r="I540" s="17"/>
      <c r="J540" s="17"/>
      <c r="K540" s="17"/>
      <c r="L540" s="18"/>
      <c r="M540" s="17"/>
      <c r="N540" s="17"/>
      <c r="O540" s="17"/>
      <c r="P540" s="17"/>
      <c r="Q540" s="17"/>
      <c r="R540" s="17"/>
      <c r="S540" s="17"/>
      <c r="T540" s="17"/>
      <c r="U540" s="17"/>
      <c r="V540" s="17"/>
      <c r="W540" s="17"/>
      <c r="X540" s="17"/>
    </row>
    <row r="541" spans="1:24" x14ac:dyDescent="0.25">
      <c r="A541" s="127"/>
      <c r="B541" s="17"/>
      <c r="C541" s="17"/>
      <c r="D541" s="17"/>
      <c r="E541" s="17"/>
      <c r="F541" s="17"/>
      <c r="G541" s="17"/>
      <c r="H541" s="17"/>
      <c r="I541" s="17"/>
      <c r="J541" s="17"/>
      <c r="K541" s="17"/>
      <c r="L541" s="18"/>
      <c r="M541" s="17"/>
      <c r="N541" s="17"/>
      <c r="O541" s="17"/>
      <c r="P541" s="17"/>
      <c r="Q541" s="17"/>
      <c r="R541" s="17"/>
      <c r="S541" s="17"/>
      <c r="T541" s="17"/>
      <c r="U541" s="17"/>
      <c r="V541" s="17"/>
      <c r="W541" s="17"/>
      <c r="X541" s="17"/>
    </row>
    <row r="542" spans="1:24" x14ac:dyDescent="0.25">
      <c r="A542" s="127"/>
      <c r="B542" s="17"/>
      <c r="C542" s="17"/>
      <c r="D542" s="17"/>
      <c r="E542" s="17"/>
      <c r="F542" s="17"/>
      <c r="G542" s="17"/>
      <c r="H542" s="17"/>
      <c r="I542" s="17"/>
      <c r="J542" s="17"/>
      <c r="K542" s="17"/>
      <c r="L542" s="18"/>
      <c r="M542" s="17"/>
      <c r="N542" s="17"/>
      <c r="O542" s="17"/>
      <c r="P542" s="17"/>
      <c r="Q542" s="17"/>
      <c r="R542" s="17"/>
      <c r="S542" s="17"/>
      <c r="T542" s="17"/>
      <c r="U542" s="17"/>
      <c r="V542" s="17"/>
      <c r="W542" s="17"/>
      <c r="X542" s="17"/>
    </row>
    <row r="543" spans="1:24" x14ac:dyDescent="0.25">
      <c r="A543" s="127"/>
      <c r="B543" s="17"/>
      <c r="C543" s="17"/>
      <c r="D543" s="17"/>
      <c r="E543" s="17"/>
      <c r="F543" s="17"/>
      <c r="G543" s="17"/>
      <c r="H543" s="17"/>
      <c r="I543" s="17"/>
      <c r="J543" s="17"/>
      <c r="K543" s="17"/>
      <c r="L543" s="18"/>
      <c r="M543" s="17"/>
      <c r="N543" s="17"/>
      <c r="O543" s="17"/>
      <c r="P543" s="17"/>
      <c r="Q543" s="17"/>
      <c r="R543" s="17"/>
      <c r="S543" s="17"/>
      <c r="T543" s="17"/>
      <c r="U543" s="17"/>
      <c r="V543" s="17"/>
      <c r="W543" s="17"/>
      <c r="X543" s="17"/>
    </row>
    <row r="544" spans="1:24" x14ac:dyDescent="0.25">
      <c r="A544" s="127"/>
      <c r="B544" s="17"/>
      <c r="C544" s="17"/>
      <c r="D544" s="17"/>
      <c r="E544" s="17"/>
      <c r="F544" s="17"/>
      <c r="G544" s="17"/>
      <c r="H544" s="17"/>
      <c r="I544" s="17"/>
      <c r="J544" s="17"/>
      <c r="K544" s="17"/>
      <c r="L544" s="18"/>
      <c r="M544" s="17"/>
      <c r="N544" s="17"/>
      <c r="O544" s="17"/>
      <c r="P544" s="17"/>
      <c r="Q544" s="17"/>
      <c r="R544" s="17"/>
      <c r="S544" s="17"/>
      <c r="T544" s="17"/>
      <c r="U544" s="17"/>
      <c r="V544" s="17"/>
      <c r="W544" s="17"/>
      <c r="X544" s="17"/>
    </row>
    <row r="545" spans="1:24" x14ac:dyDescent="0.25">
      <c r="A545" s="127"/>
      <c r="B545" s="17"/>
      <c r="C545" s="17"/>
      <c r="D545" s="17"/>
      <c r="E545" s="17"/>
      <c r="F545" s="17"/>
      <c r="G545" s="17"/>
      <c r="H545" s="17"/>
      <c r="I545" s="17"/>
      <c r="J545" s="17"/>
      <c r="K545" s="17"/>
      <c r="L545" s="18"/>
      <c r="M545" s="17"/>
      <c r="N545" s="17"/>
      <c r="O545" s="17"/>
      <c r="P545" s="17"/>
      <c r="Q545" s="17"/>
      <c r="R545" s="17"/>
      <c r="S545" s="17"/>
      <c r="T545" s="17"/>
      <c r="U545" s="17"/>
      <c r="V545" s="17"/>
      <c r="W545" s="17"/>
      <c r="X545" s="17"/>
    </row>
    <row r="546" spans="1:24" x14ac:dyDescent="0.25">
      <c r="A546" s="127"/>
      <c r="B546" s="17"/>
      <c r="C546" s="17"/>
      <c r="D546" s="17"/>
      <c r="E546" s="17"/>
      <c r="F546" s="17"/>
      <c r="G546" s="17"/>
      <c r="H546" s="17"/>
      <c r="I546" s="17"/>
      <c r="J546" s="17"/>
      <c r="K546" s="17"/>
      <c r="L546" s="18"/>
      <c r="M546" s="17"/>
      <c r="N546" s="17"/>
      <c r="O546" s="17"/>
      <c r="P546" s="17"/>
      <c r="Q546" s="17"/>
      <c r="R546" s="17"/>
      <c r="S546" s="17"/>
      <c r="T546" s="17"/>
      <c r="U546" s="17"/>
      <c r="V546" s="17"/>
      <c r="W546" s="17"/>
      <c r="X546" s="17"/>
    </row>
    <row r="547" spans="1:24" x14ac:dyDescent="0.25">
      <c r="A547" s="127"/>
      <c r="B547" s="17"/>
      <c r="C547" s="17"/>
      <c r="D547" s="17"/>
      <c r="E547" s="17"/>
      <c r="F547" s="17"/>
      <c r="G547" s="17"/>
      <c r="H547" s="17"/>
      <c r="I547" s="17"/>
      <c r="J547" s="17"/>
      <c r="K547" s="17"/>
      <c r="L547" s="18"/>
      <c r="M547" s="17"/>
      <c r="N547" s="17"/>
      <c r="O547" s="17"/>
      <c r="P547" s="17"/>
      <c r="Q547" s="17"/>
      <c r="R547" s="17"/>
      <c r="S547" s="17"/>
      <c r="T547" s="17"/>
      <c r="U547" s="17"/>
      <c r="V547" s="17"/>
      <c r="W547" s="17"/>
      <c r="X547" s="17"/>
    </row>
    <row r="548" spans="1:24" x14ac:dyDescent="0.25">
      <c r="A548" s="127"/>
      <c r="B548" s="17"/>
      <c r="C548" s="17"/>
      <c r="D548" s="17"/>
      <c r="E548" s="17"/>
      <c r="F548" s="17"/>
      <c r="G548" s="17"/>
      <c r="H548" s="17"/>
      <c r="I548" s="17"/>
      <c r="J548" s="17"/>
      <c r="K548" s="17"/>
      <c r="L548" s="18"/>
      <c r="M548" s="17"/>
      <c r="N548" s="17"/>
      <c r="O548" s="17"/>
      <c r="P548" s="17"/>
      <c r="Q548" s="17"/>
      <c r="R548" s="17"/>
      <c r="S548" s="17"/>
      <c r="T548" s="17"/>
      <c r="U548" s="17"/>
      <c r="V548" s="17"/>
      <c r="W548" s="17"/>
      <c r="X548" s="17"/>
    </row>
    <row r="549" spans="1:24" x14ac:dyDescent="0.25">
      <c r="A549" s="127"/>
      <c r="B549" s="17"/>
      <c r="C549" s="17"/>
      <c r="D549" s="17"/>
      <c r="E549" s="17"/>
      <c r="F549" s="17"/>
      <c r="G549" s="17"/>
      <c r="H549" s="17"/>
      <c r="I549" s="17"/>
      <c r="J549" s="17"/>
      <c r="K549" s="17"/>
      <c r="L549" s="18"/>
      <c r="M549" s="17"/>
      <c r="N549" s="17"/>
      <c r="O549" s="17"/>
      <c r="P549" s="17"/>
      <c r="Q549" s="17"/>
      <c r="R549" s="17"/>
      <c r="S549" s="17"/>
      <c r="T549" s="17"/>
      <c r="U549" s="17"/>
      <c r="V549" s="17"/>
      <c r="W549" s="17"/>
      <c r="X549" s="17"/>
    </row>
    <row r="550" spans="1:24" x14ac:dyDescent="0.25">
      <c r="A550" s="127"/>
      <c r="B550" s="17"/>
      <c r="C550" s="17"/>
      <c r="D550" s="17"/>
      <c r="E550" s="17"/>
      <c r="F550" s="17"/>
      <c r="G550" s="17"/>
      <c r="H550" s="17"/>
      <c r="I550" s="17"/>
      <c r="J550" s="17"/>
      <c r="K550" s="17"/>
      <c r="L550" s="18"/>
      <c r="M550" s="17"/>
      <c r="N550" s="17"/>
      <c r="O550" s="17"/>
      <c r="P550" s="17"/>
      <c r="Q550" s="17"/>
      <c r="R550" s="17"/>
      <c r="S550" s="17"/>
      <c r="T550" s="17"/>
      <c r="U550" s="17"/>
      <c r="V550" s="17"/>
      <c r="W550" s="17"/>
      <c r="X550" s="17"/>
    </row>
    <row r="551" spans="1:24" x14ac:dyDescent="0.25">
      <c r="A551" s="127"/>
      <c r="B551" s="17"/>
      <c r="C551" s="17"/>
      <c r="D551" s="17"/>
      <c r="E551" s="17"/>
      <c r="F551" s="17"/>
      <c r="G551" s="17"/>
      <c r="H551" s="17"/>
      <c r="I551" s="17"/>
      <c r="J551" s="17"/>
      <c r="K551" s="17"/>
      <c r="L551" s="18"/>
      <c r="M551" s="17"/>
      <c r="N551" s="17"/>
      <c r="O551" s="17"/>
      <c r="P551" s="17"/>
      <c r="Q551" s="17"/>
      <c r="R551" s="17"/>
      <c r="S551" s="17"/>
      <c r="T551" s="17"/>
      <c r="U551" s="17"/>
      <c r="V551" s="17"/>
      <c r="W551" s="17"/>
      <c r="X551" s="17"/>
    </row>
    <row r="552" spans="1:24" x14ac:dyDescent="0.25">
      <c r="A552" s="127"/>
      <c r="B552" s="17"/>
      <c r="C552" s="17"/>
      <c r="D552" s="17"/>
      <c r="E552" s="17"/>
      <c r="F552" s="17"/>
      <c r="G552" s="17"/>
      <c r="H552" s="17"/>
      <c r="I552" s="17"/>
      <c r="J552" s="17"/>
      <c r="K552" s="17"/>
      <c r="L552" s="18"/>
      <c r="M552" s="17"/>
      <c r="N552" s="17"/>
      <c r="O552" s="17"/>
      <c r="P552" s="17"/>
      <c r="Q552" s="17"/>
      <c r="R552" s="17"/>
      <c r="S552" s="17"/>
      <c r="T552" s="17"/>
      <c r="U552" s="17"/>
      <c r="V552" s="17"/>
      <c r="W552" s="17"/>
      <c r="X552" s="17"/>
    </row>
    <row r="553" spans="1:24" x14ac:dyDescent="0.25">
      <c r="A553" s="127"/>
      <c r="B553" s="17"/>
      <c r="C553" s="17"/>
      <c r="D553" s="17"/>
      <c r="E553" s="17"/>
      <c r="F553" s="17"/>
      <c r="G553" s="17"/>
      <c r="H553" s="17"/>
      <c r="I553" s="17"/>
      <c r="J553" s="17"/>
      <c r="K553" s="17"/>
      <c r="L553" s="18"/>
      <c r="M553" s="17"/>
      <c r="N553" s="17"/>
      <c r="O553" s="17"/>
      <c r="P553" s="17"/>
      <c r="Q553" s="17"/>
      <c r="R553" s="17"/>
      <c r="S553" s="17"/>
      <c r="T553" s="17"/>
      <c r="U553" s="17"/>
      <c r="V553" s="17"/>
      <c r="W553" s="17"/>
      <c r="X553" s="17"/>
    </row>
    <row r="554" spans="1:24" x14ac:dyDescent="0.25">
      <c r="A554" s="127"/>
      <c r="B554" s="17"/>
      <c r="C554" s="17"/>
      <c r="D554" s="17"/>
      <c r="E554" s="17"/>
      <c r="F554" s="17"/>
      <c r="G554" s="17"/>
      <c r="H554" s="17"/>
      <c r="I554" s="17"/>
      <c r="J554" s="17"/>
      <c r="K554" s="17"/>
      <c r="L554" s="18"/>
      <c r="M554" s="17"/>
      <c r="N554" s="17"/>
      <c r="O554" s="17"/>
      <c r="P554" s="17"/>
      <c r="Q554" s="17"/>
      <c r="R554" s="17"/>
      <c r="S554" s="17"/>
      <c r="T554" s="17"/>
      <c r="U554" s="17"/>
      <c r="V554" s="17"/>
      <c r="W554" s="17"/>
      <c r="X554" s="17"/>
    </row>
    <row r="555" spans="1:24" x14ac:dyDescent="0.25">
      <c r="A555" s="127"/>
      <c r="B555" s="17"/>
      <c r="C555" s="17"/>
      <c r="D555" s="17"/>
      <c r="E555" s="17"/>
      <c r="F555" s="17"/>
      <c r="G555" s="17"/>
      <c r="H555" s="17"/>
      <c r="I555" s="17"/>
      <c r="J555" s="17"/>
      <c r="K555" s="17"/>
      <c r="L555" s="18"/>
      <c r="M555" s="17"/>
      <c r="N555" s="17"/>
      <c r="O555" s="17"/>
      <c r="P555" s="17"/>
      <c r="Q555" s="17"/>
      <c r="R555" s="17"/>
      <c r="S555" s="17"/>
      <c r="T555" s="17"/>
      <c r="U555" s="17"/>
      <c r="V555" s="17"/>
      <c r="W555" s="17"/>
      <c r="X555" s="17"/>
    </row>
    <row r="556" spans="1:24" x14ac:dyDescent="0.25">
      <c r="A556" s="127"/>
      <c r="B556" s="17"/>
      <c r="C556" s="17"/>
      <c r="D556" s="17"/>
      <c r="E556" s="17"/>
      <c r="F556" s="17"/>
      <c r="G556" s="17"/>
      <c r="H556" s="17"/>
      <c r="I556" s="17"/>
      <c r="J556" s="17"/>
      <c r="K556" s="17"/>
      <c r="L556" s="18"/>
      <c r="M556" s="17"/>
      <c r="N556" s="17"/>
      <c r="O556" s="17"/>
      <c r="P556" s="17"/>
      <c r="Q556" s="17"/>
      <c r="R556" s="17"/>
      <c r="S556" s="17"/>
      <c r="T556" s="17"/>
      <c r="U556" s="17"/>
      <c r="V556" s="17"/>
      <c r="W556" s="17"/>
      <c r="X556" s="17"/>
    </row>
    <row r="557" spans="1:24" x14ac:dyDescent="0.25">
      <c r="A557" s="127"/>
      <c r="B557" s="17"/>
      <c r="C557" s="17"/>
      <c r="D557" s="17"/>
      <c r="E557" s="17"/>
      <c r="F557" s="17"/>
      <c r="G557" s="17"/>
      <c r="H557" s="17"/>
      <c r="I557" s="17"/>
      <c r="J557" s="17"/>
      <c r="K557" s="17"/>
      <c r="L557" s="18"/>
      <c r="M557" s="17"/>
      <c r="N557" s="17"/>
      <c r="O557" s="17"/>
      <c r="P557" s="17"/>
      <c r="Q557" s="17"/>
      <c r="R557" s="17"/>
      <c r="S557" s="17"/>
      <c r="T557" s="17"/>
      <c r="U557" s="17"/>
      <c r="V557" s="17"/>
      <c r="W557" s="17"/>
      <c r="X557" s="17"/>
    </row>
    <row r="558" spans="1:24" x14ac:dyDescent="0.25">
      <c r="A558" s="127"/>
      <c r="B558" s="17"/>
      <c r="C558" s="17"/>
      <c r="D558" s="17"/>
      <c r="E558" s="17"/>
      <c r="F558" s="17"/>
      <c r="G558" s="17"/>
      <c r="H558" s="17"/>
      <c r="I558" s="17"/>
      <c r="J558" s="17"/>
      <c r="K558" s="17"/>
      <c r="L558" s="18"/>
      <c r="M558" s="17"/>
      <c r="N558" s="17"/>
      <c r="O558" s="17"/>
      <c r="P558" s="17"/>
      <c r="Q558" s="17"/>
      <c r="R558" s="17"/>
      <c r="S558" s="17"/>
      <c r="T558" s="17"/>
      <c r="U558" s="17"/>
      <c r="V558" s="17"/>
      <c r="W558" s="17"/>
      <c r="X558" s="17"/>
    </row>
    <row r="559" spans="1:24" x14ac:dyDescent="0.25">
      <c r="A559" s="127"/>
      <c r="B559" s="17"/>
      <c r="C559" s="17"/>
      <c r="D559" s="17"/>
      <c r="E559" s="17"/>
      <c r="F559" s="17"/>
      <c r="G559" s="17"/>
      <c r="H559" s="17"/>
      <c r="I559" s="17"/>
      <c r="J559" s="17"/>
      <c r="K559" s="17"/>
      <c r="L559" s="18"/>
      <c r="M559" s="17"/>
      <c r="N559" s="17"/>
      <c r="O559" s="17"/>
      <c r="P559" s="17"/>
      <c r="Q559" s="17"/>
      <c r="R559" s="17"/>
      <c r="S559" s="17"/>
      <c r="T559" s="17"/>
      <c r="U559" s="17"/>
      <c r="V559" s="17"/>
      <c r="W559" s="17"/>
      <c r="X559" s="17"/>
    </row>
    <row r="560" spans="1:24" x14ac:dyDescent="0.25">
      <c r="A560" s="127"/>
      <c r="B560" s="17"/>
      <c r="C560" s="17"/>
      <c r="D560" s="17"/>
      <c r="E560" s="17"/>
      <c r="F560" s="17"/>
      <c r="G560" s="17"/>
      <c r="H560" s="17"/>
      <c r="I560" s="17"/>
      <c r="J560" s="17"/>
      <c r="K560" s="17"/>
      <c r="L560" s="18"/>
      <c r="M560" s="17"/>
      <c r="N560" s="17"/>
      <c r="O560" s="17"/>
      <c r="P560" s="17"/>
      <c r="Q560" s="17"/>
      <c r="R560" s="17"/>
      <c r="S560" s="17"/>
      <c r="T560" s="17"/>
      <c r="U560" s="17"/>
      <c r="V560" s="17"/>
      <c r="W560" s="17"/>
      <c r="X560" s="17"/>
    </row>
    <row r="561" spans="1:24" x14ac:dyDescent="0.25">
      <c r="A561" s="127"/>
      <c r="B561" s="17"/>
      <c r="C561" s="17"/>
      <c r="D561" s="17"/>
      <c r="E561" s="17"/>
      <c r="F561" s="17"/>
      <c r="G561" s="17"/>
      <c r="H561" s="17"/>
      <c r="I561" s="17"/>
      <c r="J561" s="17"/>
      <c r="K561" s="17"/>
      <c r="L561" s="18"/>
      <c r="M561" s="17"/>
      <c r="N561" s="17"/>
      <c r="O561" s="17"/>
      <c r="P561" s="17"/>
      <c r="Q561" s="17"/>
      <c r="R561" s="17"/>
      <c r="S561" s="17"/>
      <c r="T561" s="17"/>
      <c r="U561" s="17"/>
      <c r="V561" s="17"/>
      <c r="W561" s="17"/>
      <c r="X561" s="17"/>
    </row>
    <row r="562" spans="1:24" x14ac:dyDescent="0.25">
      <c r="A562" s="127"/>
      <c r="B562" s="17"/>
      <c r="C562" s="17"/>
      <c r="D562" s="17"/>
      <c r="E562" s="17"/>
      <c r="F562" s="17"/>
      <c r="G562" s="17"/>
      <c r="H562" s="17"/>
      <c r="I562" s="17"/>
      <c r="J562" s="17"/>
      <c r="K562" s="17"/>
      <c r="L562" s="18"/>
      <c r="M562" s="17"/>
      <c r="N562" s="17"/>
      <c r="O562" s="17"/>
      <c r="P562" s="17"/>
      <c r="Q562" s="17"/>
      <c r="R562" s="17"/>
      <c r="S562" s="17"/>
      <c r="T562" s="17"/>
      <c r="U562" s="17"/>
      <c r="V562" s="17"/>
      <c r="W562" s="17"/>
      <c r="X562" s="17"/>
    </row>
    <row r="563" spans="1:24" x14ac:dyDescent="0.25">
      <c r="A563" s="127"/>
      <c r="B563" s="17"/>
      <c r="C563" s="17"/>
      <c r="D563" s="17"/>
      <c r="E563" s="17"/>
      <c r="F563" s="17"/>
      <c r="G563" s="17"/>
      <c r="H563" s="17"/>
      <c r="I563" s="17"/>
      <c r="J563" s="17"/>
      <c r="K563" s="17"/>
      <c r="L563" s="18"/>
      <c r="M563" s="17"/>
      <c r="N563" s="17"/>
      <c r="O563" s="17"/>
      <c r="P563" s="17"/>
      <c r="Q563" s="17"/>
      <c r="R563" s="17"/>
      <c r="S563" s="17"/>
      <c r="T563" s="17"/>
      <c r="U563" s="17"/>
      <c r="V563" s="17"/>
      <c r="W563" s="17"/>
      <c r="X563" s="17"/>
    </row>
    <row r="564" spans="1:24" x14ac:dyDescent="0.25">
      <c r="A564" s="127"/>
      <c r="B564" s="17"/>
      <c r="C564" s="17"/>
      <c r="D564" s="17"/>
      <c r="E564" s="17"/>
      <c r="F564" s="17"/>
      <c r="G564" s="17"/>
      <c r="H564" s="17"/>
      <c r="I564" s="17"/>
      <c r="J564" s="17"/>
      <c r="K564" s="17"/>
      <c r="L564" s="18"/>
      <c r="M564" s="17"/>
      <c r="N564" s="17"/>
      <c r="O564" s="17"/>
      <c r="P564" s="17"/>
      <c r="Q564" s="17"/>
      <c r="R564" s="17"/>
      <c r="S564" s="17"/>
      <c r="T564" s="17"/>
      <c r="U564" s="17"/>
      <c r="V564" s="17"/>
      <c r="W564" s="17"/>
      <c r="X564" s="17"/>
    </row>
    <row r="565" spans="1:24" x14ac:dyDescent="0.25">
      <c r="A565" s="127"/>
      <c r="B565" s="17"/>
      <c r="C565" s="17"/>
      <c r="D565" s="17"/>
      <c r="E565" s="17"/>
      <c r="F565" s="17"/>
      <c r="G565" s="17"/>
      <c r="H565" s="17"/>
      <c r="I565" s="17"/>
      <c r="J565" s="17"/>
      <c r="K565" s="17"/>
      <c r="L565" s="18"/>
      <c r="M565" s="17"/>
      <c r="N565" s="17"/>
      <c r="O565" s="17"/>
      <c r="P565" s="17"/>
      <c r="Q565" s="17"/>
      <c r="R565" s="17"/>
      <c r="S565" s="17"/>
      <c r="T565" s="17"/>
      <c r="U565" s="17"/>
      <c r="V565" s="17"/>
      <c r="W565" s="17"/>
      <c r="X565" s="17"/>
    </row>
    <row r="566" spans="1:24" x14ac:dyDescent="0.25">
      <c r="A566" s="127"/>
      <c r="B566" s="17"/>
      <c r="C566" s="17"/>
      <c r="D566" s="17"/>
      <c r="E566" s="17"/>
      <c r="F566" s="17"/>
      <c r="G566" s="17"/>
      <c r="H566" s="17"/>
      <c r="I566" s="17"/>
      <c r="J566" s="17"/>
      <c r="K566" s="17"/>
      <c r="L566" s="18"/>
      <c r="M566" s="17"/>
      <c r="N566" s="17"/>
      <c r="O566" s="17"/>
      <c r="P566" s="17"/>
      <c r="Q566" s="17"/>
      <c r="R566" s="17"/>
      <c r="S566" s="17"/>
      <c r="T566" s="17"/>
      <c r="U566" s="17"/>
      <c r="V566" s="17"/>
      <c r="W566" s="17"/>
      <c r="X566" s="17"/>
    </row>
    <row r="567" spans="1:24" x14ac:dyDescent="0.25">
      <c r="A567" s="127"/>
      <c r="B567" s="17"/>
      <c r="C567" s="17"/>
      <c r="D567" s="17"/>
      <c r="E567" s="17"/>
      <c r="F567" s="17"/>
      <c r="G567" s="17"/>
      <c r="H567" s="17"/>
      <c r="I567" s="17"/>
      <c r="J567" s="17"/>
      <c r="K567" s="17"/>
      <c r="L567" s="18"/>
      <c r="M567" s="17"/>
      <c r="N567" s="17"/>
      <c r="O567" s="17"/>
      <c r="P567" s="17"/>
      <c r="Q567" s="17"/>
      <c r="R567" s="17"/>
      <c r="S567" s="17"/>
      <c r="T567" s="17"/>
      <c r="U567" s="17"/>
      <c r="V567" s="17"/>
      <c r="W567" s="17"/>
      <c r="X567" s="17"/>
    </row>
    <row r="568" spans="1:24" x14ac:dyDescent="0.25">
      <c r="A568" s="127"/>
      <c r="B568" s="17"/>
      <c r="C568" s="17"/>
      <c r="D568" s="17"/>
      <c r="E568" s="17"/>
      <c r="F568" s="17"/>
      <c r="G568" s="17"/>
      <c r="H568" s="17"/>
      <c r="I568" s="17"/>
      <c r="J568" s="17"/>
      <c r="K568" s="17"/>
      <c r="L568" s="18"/>
      <c r="M568" s="17"/>
      <c r="N568" s="17"/>
      <c r="O568" s="17"/>
      <c r="P568" s="17"/>
      <c r="Q568" s="17"/>
      <c r="R568" s="17"/>
      <c r="S568" s="17"/>
      <c r="T568" s="17"/>
      <c r="U568" s="17"/>
      <c r="V568" s="17"/>
      <c r="W568" s="17"/>
      <c r="X568" s="17"/>
    </row>
    <row r="569" spans="1:24" x14ac:dyDescent="0.25">
      <c r="A569" s="127"/>
      <c r="B569" s="17"/>
      <c r="C569" s="17"/>
      <c r="D569" s="17"/>
      <c r="E569" s="17"/>
      <c r="F569" s="17"/>
      <c r="G569" s="17"/>
      <c r="H569" s="17"/>
      <c r="I569" s="17"/>
      <c r="J569" s="17"/>
      <c r="K569" s="17"/>
      <c r="L569" s="18"/>
      <c r="M569" s="17"/>
      <c r="N569" s="17"/>
      <c r="O569" s="17"/>
      <c r="P569" s="17"/>
      <c r="Q569" s="17"/>
      <c r="R569" s="17"/>
      <c r="S569" s="17"/>
      <c r="T569" s="17"/>
      <c r="U569" s="17"/>
      <c r="V569" s="17"/>
      <c r="W569" s="17"/>
      <c r="X569" s="17"/>
    </row>
    <row r="570" spans="1:24" x14ac:dyDescent="0.25">
      <c r="A570" s="127"/>
      <c r="B570" s="17"/>
      <c r="C570" s="17"/>
      <c r="D570" s="17"/>
      <c r="E570" s="17"/>
      <c r="F570" s="17"/>
      <c r="G570" s="17"/>
      <c r="H570" s="17"/>
      <c r="I570" s="17"/>
      <c r="J570" s="17"/>
      <c r="K570" s="17"/>
      <c r="L570" s="18"/>
      <c r="M570" s="17"/>
      <c r="N570" s="17"/>
      <c r="O570" s="17"/>
      <c r="P570" s="17"/>
      <c r="Q570" s="17"/>
      <c r="R570" s="17"/>
      <c r="S570" s="17"/>
      <c r="T570" s="17"/>
      <c r="U570" s="17"/>
      <c r="V570" s="17"/>
      <c r="W570" s="17"/>
      <c r="X570" s="17"/>
    </row>
    <row r="571" spans="1:24" x14ac:dyDescent="0.25">
      <c r="A571" s="127"/>
      <c r="B571" s="17"/>
      <c r="C571" s="17"/>
      <c r="D571" s="17"/>
      <c r="E571" s="17"/>
      <c r="F571" s="17"/>
      <c r="G571" s="17"/>
      <c r="H571" s="17"/>
      <c r="I571" s="17"/>
      <c r="J571" s="17"/>
      <c r="K571" s="17"/>
      <c r="L571" s="18"/>
      <c r="M571" s="17"/>
      <c r="N571" s="17"/>
      <c r="O571" s="17"/>
      <c r="P571" s="17"/>
      <c r="Q571" s="17"/>
      <c r="R571" s="17"/>
      <c r="S571" s="17"/>
      <c r="T571" s="17"/>
      <c r="U571" s="17"/>
      <c r="V571" s="17"/>
      <c r="W571" s="17"/>
      <c r="X571" s="17"/>
    </row>
    <row r="572" spans="1:24" x14ac:dyDescent="0.25">
      <c r="A572" s="127"/>
      <c r="B572" s="17"/>
      <c r="C572" s="17"/>
      <c r="D572" s="17"/>
      <c r="E572" s="17"/>
      <c r="F572" s="17"/>
      <c r="G572" s="17"/>
      <c r="H572" s="17"/>
      <c r="I572" s="17"/>
      <c r="J572" s="17"/>
      <c r="K572" s="17"/>
      <c r="L572" s="18"/>
      <c r="M572" s="17"/>
      <c r="N572" s="17"/>
      <c r="O572" s="17"/>
      <c r="P572" s="17"/>
      <c r="Q572" s="17"/>
      <c r="R572" s="17"/>
      <c r="S572" s="17"/>
      <c r="T572" s="17"/>
      <c r="U572" s="17"/>
      <c r="V572" s="17"/>
      <c r="W572" s="17"/>
      <c r="X572" s="17"/>
    </row>
    <row r="573" spans="1:24" x14ac:dyDescent="0.25">
      <c r="A573" s="127"/>
      <c r="B573" s="17"/>
      <c r="C573" s="17"/>
      <c r="D573" s="17"/>
      <c r="E573" s="17"/>
      <c r="F573" s="17"/>
      <c r="G573" s="17"/>
      <c r="H573" s="17"/>
      <c r="I573" s="17"/>
      <c r="J573" s="17"/>
      <c r="K573" s="17"/>
      <c r="L573" s="18"/>
      <c r="M573" s="17"/>
      <c r="N573" s="17"/>
      <c r="O573" s="17"/>
      <c r="P573" s="17"/>
      <c r="Q573" s="17"/>
      <c r="R573" s="17"/>
      <c r="S573" s="17"/>
      <c r="T573" s="17"/>
      <c r="U573" s="17"/>
      <c r="V573" s="17"/>
      <c r="W573" s="17"/>
      <c r="X573" s="17"/>
    </row>
    <row r="574" spans="1:24" x14ac:dyDescent="0.25">
      <c r="A574" s="127"/>
      <c r="B574" s="17"/>
      <c r="C574" s="17"/>
      <c r="D574" s="17"/>
      <c r="E574" s="17"/>
      <c r="F574" s="17"/>
      <c r="G574" s="17"/>
      <c r="H574" s="17"/>
      <c r="I574" s="17"/>
      <c r="J574" s="17"/>
      <c r="K574" s="17"/>
      <c r="L574" s="18"/>
      <c r="M574" s="17"/>
      <c r="N574" s="17"/>
      <c r="O574" s="17"/>
      <c r="P574" s="17"/>
      <c r="Q574" s="17"/>
      <c r="R574" s="17"/>
      <c r="S574" s="17"/>
      <c r="T574" s="17"/>
      <c r="U574" s="17"/>
      <c r="V574" s="17"/>
      <c r="W574" s="17"/>
      <c r="X574" s="17"/>
    </row>
    <row r="575" spans="1:24" x14ac:dyDescent="0.25">
      <c r="A575" s="127"/>
      <c r="B575" s="17"/>
      <c r="C575" s="17"/>
      <c r="D575" s="17"/>
      <c r="E575" s="17"/>
      <c r="F575" s="17"/>
      <c r="G575" s="17"/>
      <c r="H575" s="17"/>
      <c r="I575" s="17"/>
      <c r="J575" s="17"/>
      <c r="K575" s="17"/>
      <c r="L575" s="18"/>
      <c r="M575" s="17"/>
      <c r="N575" s="17"/>
      <c r="O575" s="17"/>
      <c r="P575" s="17"/>
      <c r="Q575" s="17"/>
      <c r="R575" s="17"/>
      <c r="S575" s="17"/>
      <c r="T575" s="17"/>
      <c r="U575" s="17"/>
      <c r="V575" s="17"/>
      <c r="W575" s="17"/>
      <c r="X575" s="17"/>
    </row>
    <row r="576" spans="1:24" x14ac:dyDescent="0.25">
      <c r="A576" s="127"/>
      <c r="B576" s="17"/>
      <c r="C576" s="17"/>
      <c r="D576" s="17"/>
      <c r="E576" s="17"/>
      <c r="F576" s="17"/>
      <c r="G576" s="17"/>
      <c r="H576" s="17"/>
      <c r="I576" s="17"/>
      <c r="J576" s="17"/>
      <c r="K576" s="17"/>
      <c r="L576" s="18"/>
      <c r="M576" s="17"/>
      <c r="N576" s="17"/>
      <c r="O576" s="17"/>
      <c r="P576" s="17"/>
      <c r="Q576" s="17"/>
      <c r="R576" s="17"/>
      <c r="S576" s="17"/>
      <c r="T576" s="17"/>
      <c r="U576" s="17"/>
      <c r="V576" s="17"/>
      <c r="W576" s="17"/>
      <c r="X576" s="17"/>
    </row>
    <row r="577" spans="1:24" x14ac:dyDescent="0.25">
      <c r="A577" s="127"/>
      <c r="B577" s="17"/>
      <c r="C577" s="17"/>
      <c r="D577" s="17"/>
      <c r="E577" s="17"/>
      <c r="F577" s="17"/>
      <c r="G577" s="17"/>
      <c r="H577" s="17"/>
      <c r="I577" s="17"/>
      <c r="J577" s="17"/>
      <c r="K577" s="17"/>
      <c r="L577" s="18"/>
      <c r="M577" s="17"/>
      <c r="N577" s="17"/>
      <c r="O577" s="17"/>
      <c r="P577" s="17"/>
      <c r="Q577" s="17"/>
      <c r="R577" s="17"/>
      <c r="S577" s="17"/>
      <c r="T577" s="17"/>
      <c r="U577" s="17"/>
      <c r="V577" s="17"/>
      <c r="W577" s="17"/>
      <c r="X577" s="17"/>
    </row>
    <row r="578" spans="1:24" x14ac:dyDescent="0.25">
      <c r="A578" s="127"/>
      <c r="B578" s="17"/>
      <c r="C578" s="17"/>
      <c r="D578" s="17"/>
      <c r="E578" s="17"/>
      <c r="F578" s="17"/>
      <c r="G578" s="17"/>
      <c r="H578" s="17"/>
      <c r="I578" s="17"/>
      <c r="J578" s="17"/>
      <c r="K578" s="17"/>
      <c r="L578" s="18"/>
      <c r="M578" s="17"/>
      <c r="N578" s="17"/>
      <c r="O578" s="17"/>
      <c r="P578" s="17"/>
      <c r="Q578" s="17"/>
      <c r="R578" s="17"/>
      <c r="S578" s="17"/>
      <c r="T578" s="17"/>
      <c r="U578" s="17"/>
      <c r="V578" s="17"/>
      <c r="W578" s="17"/>
      <c r="X578" s="17"/>
    </row>
    <row r="579" spans="1:24" x14ac:dyDescent="0.25">
      <c r="A579" s="127"/>
      <c r="B579" s="17"/>
      <c r="C579" s="17"/>
      <c r="D579" s="17"/>
      <c r="E579" s="17"/>
      <c r="F579" s="17"/>
      <c r="G579" s="17"/>
      <c r="H579" s="17"/>
      <c r="I579" s="17"/>
      <c r="J579" s="17"/>
      <c r="K579" s="17"/>
      <c r="L579" s="18"/>
      <c r="M579" s="17"/>
      <c r="N579" s="17"/>
      <c r="O579" s="17"/>
      <c r="P579" s="17"/>
      <c r="Q579" s="17"/>
      <c r="R579" s="17"/>
      <c r="S579" s="17"/>
      <c r="T579" s="17"/>
      <c r="U579" s="17"/>
      <c r="V579" s="17"/>
      <c r="W579" s="17"/>
      <c r="X579" s="17"/>
    </row>
    <row r="580" spans="1:24" x14ac:dyDescent="0.25">
      <c r="A580" s="127"/>
      <c r="B580" s="17"/>
      <c r="C580" s="17"/>
      <c r="D580" s="17"/>
      <c r="E580" s="17"/>
      <c r="F580" s="17"/>
      <c r="G580" s="17"/>
      <c r="H580" s="17"/>
      <c r="I580" s="17"/>
      <c r="J580" s="17"/>
      <c r="K580" s="17"/>
      <c r="L580" s="18"/>
      <c r="M580" s="17"/>
      <c r="N580" s="17"/>
      <c r="O580" s="17"/>
      <c r="P580" s="17"/>
      <c r="Q580" s="17"/>
      <c r="R580" s="17"/>
      <c r="S580" s="17"/>
      <c r="T580" s="17"/>
      <c r="U580" s="17"/>
      <c r="V580" s="17"/>
      <c r="W580" s="17"/>
      <c r="X580" s="17"/>
    </row>
    <row r="581" spans="1:24" x14ac:dyDescent="0.25">
      <c r="A581" s="127"/>
      <c r="B581" s="17"/>
      <c r="C581" s="17"/>
      <c r="D581" s="17"/>
      <c r="E581" s="17"/>
      <c r="F581" s="17"/>
      <c r="G581" s="17"/>
      <c r="H581" s="17"/>
      <c r="I581" s="17"/>
      <c r="J581" s="17"/>
      <c r="K581" s="17"/>
      <c r="L581" s="18"/>
      <c r="M581" s="17"/>
      <c r="N581" s="17"/>
      <c r="O581" s="17"/>
      <c r="P581" s="17"/>
      <c r="Q581" s="17"/>
      <c r="R581" s="17"/>
      <c r="S581" s="17"/>
      <c r="T581" s="17"/>
      <c r="U581" s="17"/>
      <c r="V581" s="17"/>
      <c r="W581" s="17"/>
      <c r="X581" s="17"/>
    </row>
    <row r="582" spans="1:24" x14ac:dyDescent="0.25">
      <c r="A582" s="127"/>
      <c r="B582" s="17"/>
      <c r="C582" s="17"/>
      <c r="D582" s="17"/>
      <c r="E582" s="17"/>
      <c r="F582" s="17"/>
      <c r="G582" s="17"/>
      <c r="H582" s="17"/>
      <c r="I582" s="17"/>
      <c r="J582" s="17"/>
      <c r="K582" s="17"/>
      <c r="L582" s="18"/>
      <c r="M582" s="17"/>
      <c r="N582" s="17"/>
      <c r="O582" s="17"/>
      <c r="P582" s="17"/>
      <c r="Q582" s="17"/>
      <c r="R582" s="17"/>
      <c r="S582" s="17"/>
      <c r="T582" s="17"/>
      <c r="U582" s="17"/>
      <c r="V582" s="17"/>
      <c r="W582" s="17"/>
      <c r="X582" s="17"/>
    </row>
    <row r="583" spans="1:24" x14ac:dyDescent="0.25">
      <c r="A583" s="127"/>
      <c r="B583" s="17"/>
      <c r="C583" s="17"/>
      <c r="D583" s="17"/>
      <c r="E583" s="17"/>
      <c r="F583" s="17"/>
      <c r="G583" s="17"/>
      <c r="H583" s="17"/>
      <c r="I583" s="17"/>
      <c r="J583" s="17"/>
      <c r="K583" s="17"/>
      <c r="L583" s="18"/>
      <c r="M583" s="17"/>
      <c r="N583" s="17"/>
      <c r="O583" s="17"/>
      <c r="P583" s="17"/>
      <c r="Q583" s="17"/>
      <c r="R583" s="17"/>
      <c r="S583" s="17"/>
      <c r="T583" s="17"/>
      <c r="U583" s="17"/>
      <c r="V583" s="17"/>
      <c r="W583" s="17"/>
      <c r="X583" s="17"/>
    </row>
    <row r="584" spans="1:24" x14ac:dyDescent="0.25">
      <c r="A584" s="127"/>
      <c r="B584" s="17"/>
      <c r="C584" s="17"/>
      <c r="D584" s="17"/>
      <c r="E584" s="17"/>
      <c r="F584" s="17"/>
      <c r="G584" s="17"/>
      <c r="H584" s="17"/>
      <c r="I584" s="17"/>
      <c r="J584" s="17"/>
      <c r="K584" s="17"/>
      <c r="L584" s="18"/>
      <c r="M584" s="17"/>
      <c r="N584" s="17"/>
      <c r="O584" s="17"/>
      <c r="P584" s="17"/>
      <c r="Q584" s="17"/>
      <c r="R584" s="17"/>
      <c r="S584" s="17"/>
      <c r="T584" s="17"/>
      <c r="U584" s="17"/>
      <c r="V584" s="17"/>
      <c r="W584" s="17"/>
      <c r="X584" s="17"/>
    </row>
    <row r="585" spans="1:24" x14ac:dyDescent="0.25">
      <c r="A585" s="127"/>
      <c r="B585" s="17"/>
      <c r="C585" s="17"/>
      <c r="D585" s="17"/>
      <c r="E585" s="17"/>
      <c r="F585" s="17"/>
      <c r="G585" s="17"/>
      <c r="H585" s="17"/>
      <c r="I585" s="17"/>
      <c r="J585" s="17"/>
      <c r="K585" s="17"/>
      <c r="L585" s="18"/>
      <c r="M585" s="17"/>
      <c r="N585" s="17"/>
      <c r="O585" s="17"/>
      <c r="P585" s="17"/>
      <c r="Q585" s="17"/>
      <c r="R585" s="17"/>
      <c r="S585" s="17"/>
      <c r="T585" s="17"/>
      <c r="U585" s="17"/>
      <c r="V585" s="17"/>
      <c r="W585" s="17"/>
      <c r="X585" s="17"/>
    </row>
    <row r="586" spans="1:24" x14ac:dyDescent="0.25">
      <c r="A586" s="127"/>
      <c r="B586" s="17"/>
      <c r="C586" s="17"/>
      <c r="D586" s="17"/>
      <c r="E586" s="17"/>
      <c r="F586" s="17"/>
      <c r="G586" s="17"/>
      <c r="H586" s="17"/>
      <c r="I586" s="17"/>
      <c r="J586" s="17"/>
      <c r="K586" s="17"/>
      <c r="L586" s="18"/>
      <c r="M586" s="17"/>
      <c r="N586" s="17"/>
      <c r="O586" s="17"/>
      <c r="P586" s="17"/>
      <c r="Q586" s="17"/>
      <c r="R586" s="17"/>
      <c r="S586" s="17"/>
      <c r="T586" s="17"/>
      <c r="U586" s="17"/>
      <c r="V586" s="17"/>
      <c r="W586" s="17"/>
      <c r="X586" s="17"/>
    </row>
    <row r="587" spans="1:24" x14ac:dyDescent="0.25">
      <c r="A587" s="127"/>
      <c r="B587" s="17"/>
      <c r="C587" s="17"/>
      <c r="D587" s="17"/>
      <c r="E587" s="17"/>
      <c r="F587" s="17"/>
      <c r="G587" s="17"/>
      <c r="H587" s="17"/>
      <c r="I587" s="17"/>
      <c r="J587" s="17"/>
      <c r="K587" s="17"/>
      <c r="L587" s="18"/>
      <c r="M587" s="17"/>
      <c r="N587" s="17"/>
      <c r="O587" s="17"/>
      <c r="P587" s="17"/>
      <c r="Q587" s="17"/>
      <c r="R587" s="17"/>
      <c r="S587" s="17"/>
      <c r="T587" s="17"/>
      <c r="U587" s="17"/>
      <c r="V587" s="17"/>
      <c r="W587" s="17"/>
      <c r="X587" s="17"/>
    </row>
    <row r="588" spans="1:24" x14ac:dyDescent="0.25">
      <c r="A588" s="127"/>
      <c r="B588" s="17"/>
      <c r="C588" s="17"/>
      <c r="D588" s="17"/>
      <c r="E588" s="17"/>
      <c r="F588" s="17"/>
      <c r="G588" s="17"/>
      <c r="H588" s="17"/>
      <c r="I588" s="17"/>
      <c r="J588" s="17"/>
      <c r="K588" s="17"/>
      <c r="L588" s="18"/>
      <c r="M588" s="17"/>
      <c r="N588" s="17"/>
      <c r="O588" s="17"/>
      <c r="P588" s="17"/>
      <c r="Q588" s="17"/>
      <c r="R588" s="17"/>
      <c r="S588" s="17"/>
      <c r="T588" s="17"/>
      <c r="U588" s="17"/>
      <c r="V588" s="17"/>
      <c r="W588" s="17"/>
      <c r="X588" s="17"/>
    </row>
    <row r="589" spans="1:24" x14ac:dyDescent="0.25">
      <c r="A589" s="127"/>
      <c r="B589" s="17"/>
      <c r="C589" s="17"/>
      <c r="D589" s="17"/>
      <c r="E589" s="17"/>
      <c r="F589" s="17"/>
      <c r="G589" s="17"/>
      <c r="H589" s="17"/>
      <c r="I589" s="17"/>
      <c r="J589" s="17"/>
      <c r="K589" s="17"/>
      <c r="L589" s="18"/>
      <c r="M589" s="17"/>
      <c r="N589" s="17"/>
      <c r="O589" s="17"/>
      <c r="P589" s="17"/>
      <c r="Q589" s="17"/>
      <c r="R589" s="17"/>
      <c r="S589" s="17"/>
      <c r="T589" s="17"/>
      <c r="U589" s="17"/>
      <c r="V589" s="17"/>
      <c r="W589" s="17"/>
      <c r="X589" s="17"/>
    </row>
    <row r="590" spans="1:24" x14ac:dyDescent="0.25">
      <c r="A590" s="127"/>
      <c r="B590" s="17"/>
      <c r="C590" s="17"/>
      <c r="D590" s="17"/>
      <c r="E590" s="17"/>
      <c r="F590" s="17"/>
      <c r="G590" s="17"/>
      <c r="H590" s="17"/>
      <c r="I590" s="17"/>
      <c r="J590" s="17"/>
      <c r="K590" s="17"/>
      <c r="L590" s="18"/>
      <c r="M590" s="17"/>
      <c r="N590" s="17"/>
      <c r="O590" s="17"/>
      <c r="P590" s="17"/>
      <c r="Q590" s="17"/>
      <c r="R590" s="17"/>
      <c r="S590" s="17"/>
      <c r="T590" s="17"/>
      <c r="U590" s="17"/>
      <c r="V590" s="17"/>
      <c r="W590" s="17"/>
      <c r="X590" s="17"/>
    </row>
    <row r="591" spans="1:24" x14ac:dyDescent="0.25">
      <c r="A591" s="127"/>
      <c r="B591" s="17"/>
      <c r="C591" s="17"/>
      <c r="D591" s="17"/>
      <c r="E591" s="17"/>
      <c r="F591" s="17"/>
      <c r="G591" s="17"/>
      <c r="H591" s="17"/>
      <c r="I591" s="17"/>
      <c r="J591" s="17"/>
      <c r="K591" s="17"/>
      <c r="L591" s="18"/>
      <c r="M591" s="17"/>
      <c r="N591" s="17"/>
      <c r="O591" s="17"/>
      <c r="P591" s="17"/>
      <c r="Q591" s="17"/>
      <c r="R591" s="17"/>
      <c r="S591" s="17"/>
      <c r="T591" s="17"/>
      <c r="U591" s="17"/>
      <c r="V591" s="17"/>
      <c r="W591" s="17"/>
      <c r="X591" s="17"/>
    </row>
    <row r="592" spans="1:24" x14ac:dyDescent="0.25">
      <c r="A592" s="127"/>
      <c r="B592" s="17"/>
      <c r="C592" s="17"/>
      <c r="D592" s="17"/>
      <c r="E592" s="17"/>
      <c r="F592" s="17"/>
      <c r="G592" s="17"/>
      <c r="H592" s="17"/>
      <c r="I592" s="17"/>
      <c r="J592" s="17"/>
      <c r="K592" s="17"/>
      <c r="L592" s="18"/>
      <c r="M592" s="17"/>
      <c r="N592" s="17"/>
      <c r="O592" s="17"/>
      <c r="P592" s="17"/>
      <c r="Q592" s="17"/>
      <c r="R592" s="17"/>
      <c r="S592" s="17"/>
      <c r="T592" s="17"/>
      <c r="U592" s="17"/>
      <c r="V592" s="17"/>
      <c r="W592" s="17"/>
      <c r="X592" s="17"/>
    </row>
    <row r="593" spans="1:24" x14ac:dyDescent="0.25">
      <c r="A593" s="127"/>
      <c r="B593" s="17"/>
      <c r="C593" s="17"/>
      <c r="D593" s="17"/>
      <c r="E593" s="17"/>
      <c r="F593" s="17"/>
      <c r="G593" s="17"/>
      <c r="H593" s="17"/>
      <c r="I593" s="17"/>
      <c r="J593" s="17"/>
      <c r="K593" s="17"/>
      <c r="L593" s="18"/>
      <c r="M593" s="17"/>
      <c r="N593" s="17"/>
      <c r="O593" s="17"/>
      <c r="P593" s="17"/>
      <c r="Q593" s="17"/>
      <c r="R593" s="17"/>
      <c r="S593" s="17"/>
      <c r="T593" s="17"/>
      <c r="U593" s="17"/>
      <c r="V593" s="17"/>
      <c r="W593" s="17"/>
      <c r="X593" s="17"/>
    </row>
    <row r="594" spans="1:24" x14ac:dyDescent="0.25">
      <c r="A594" s="127"/>
      <c r="B594" s="17"/>
      <c r="C594" s="17"/>
      <c r="D594" s="17"/>
      <c r="E594" s="17"/>
      <c r="F594" s="17"/>
      <c r="G594" s="17"/>
      <c r="H594" s="17"/>
      <c r="I594" s="17"/>
      <c r="J594" s="17"/>
      <c r="K594" s="17"/>
      <c r="L594" s="18"/>
      <c r="M594" s="17"/>
      <c r="N594" s="17"/>
      <c r="O594" s="17"/>
      <c r="P594" s="17"/>
      <c r="Q594" s="17"/>
      <c r="R594" s="17"/>
      <c r="S594" s="17"/>
      <c r="T594" s="17"/>
      <c r="U594" s="17"/>
      <c r="V594" s="17"/>
      <c r="W594" s="17"/>
      <c r="X594" s="17"/>
    </row>
    <row r="595" spans="1:24" x14ac:dyDescent="0.25">
      <c r="A595" s="127"/>
      <c r="B595" s="17"/>
      <c r="C595" s="17"/>
      <c r="D595" s="17"/>
      <c r="E595" s="17"/>
      <c r="F595" s="17"/>
      <c r="G595" s="17"/>
      <c r="H595" s="17"/>
      <c r="I595" s="17"/>
      <c r="J595" s="17"/>
      <c r="K595" s="17"/>
      <c r="L595" s="18"/>
      <c r="M595" s="17"/>
      <c r="N595" s="17"/>
      <c r="O595" s="17"/>
      <c r="P595" s="17"/>
      <c r="Q595" s="17"/>
      <c r="R595" s="17"/>
      <c r="S595" s="17"/>
      <c r="T595" s="17"/>
      <c r="U595" s="17"/>
      <c r="V595" s="17"/>
      <c r="W595" s="17"/>
      <c r="X595" s="17"/>
    </row>
    <row r="596" spans="1:24" x14ac:dyDescent="0.25">
      <c r="A596" s="127"/>
      <c r="B596" s="17"/>
      <c r="C596" s="17"/>
      <c r="D596" s="17"/>
      <c r="E596" s="17"/>
      <c r="F596" s="17"/>
      <c r="G596" s="17"/>
      <c r="H596" s="17"/>
      <c r="I596" s="17"/>
      <c r="J596" s="17"/>
      <c r="K596" s="17"/>
      <c r="L596" s="18"/>
      <c r="M596" s="17"/>
      <c r="N596" s="17"/>
      <c r="O596" s="17"/>
      <c r="P596" s="17"/>
      <c r="Q596" s="17"/>
      <c r="R596" s="17"/>
      <c r="S596" s="17"/>
      <c r="T596" s="17"/>
      <c r="U596" s="17"/>
      <c r="V596" s="17"/>
      <c r="W596" s="17"/>
      <c r="X596" s="17"/>
    </row>
    <row r="597" spans="1:24" x14ac:dyDescent="0.25">
      <c r="A597" s="127"/>
      <c r="B597" s="17"/>
      <c r="C597" s="17"/>
      <c r="D597" s="17"/>
      <c r="E597" s="17"/>
      <c r="F597" s="17"/>
      <c r="G597" s="17"/>
      <c r="H597" s="17"/>
      <c r="I597" s="17"/>
      <c r="J597" s="17"/>
      <c r="K597" s="17"/>
      <c r="L597" s="18"/>
      <c r="M597" s="17"/>
      <c r="N597" s="17"/>
      <c r="O597" s="17"/>
      <c r="P597" s="17"/>
      <c r="Q597" s="17"/>
      <c r="R597" s="17"/>
      <c r="S597" s="17"/>
      <c r="T597" s="17"/>
      <c r="U597" s="17"/>
      <c r="V597" s="17"/>
      <c r="W597" s="17"/>
      <c r="X597" s="17"/>
    </row>
    <row r="598" spans="1:24" x14ac:dyDescent="0.25">
      <c r="A598" s="127"/>
      <c r="B598" s="17"/>
      <c r="C598" s="17"/>
      <c r="D598" s="17"/>
      <c r="E598" s="17"/>
      <c r="F598" s="17"/>
      <c r="G598" s="17"/>
      <c r="H598" s="17"/>
      <c r="I598" s="17"/>
      <c r="J598" s="17"/>
      <c r="K598" s="17"/>
      <c r="L598" s="18"/>
      <c r="M598" s="17"/>
      <c r="N598" s="17"/>
      <c r="O598" s="17"/>
      <c r="P598" s="17"/>
      <c r="Q598" s="17"/>
      <c r="R598" s="17"/>
      <c r="S598" s="17"/>
      <c r="T598" s="17"/>
      <c r="U598" s="17"/>
      <c r="V598" s="17"/>
      <c r="W598" s="17"/>
      <c r="X598" s="17"/>
    </row>
    <row r="599" spans="1:24" x14ac:dyDescent="0.25">
      <c r="A599" s="127"/>
      <c r="B599" s="17"/>
      <c r="C599" s="17"/>
      <c r="D599" s="17"/>
      <c r="E599" s="17"/>
      <c r="F599" s="17"/>
      <c r="G599" s="17"/>
      <c r="H599" s="17"/>
      <c r="I599" s="17"/>
      <c r="J599" s="17"/>
      <c r="K599" s="17"/>
      <c r="L599" s="18"/>
      <c r="M599" s="17"/>
      <c r="N599" s="17"/>
      <c r="O599" s="17"/>
      <c r="P599" s="17"/>
      <c r="Q599" s="17"/>
      <c r="R599" s="17"/>
      <c r="S599" s="17"/>
      <c r="T599" s="17"/>
      <c r="U599" s="17"/>
      <c r="V599" s="17"/>
      <c r="W599" s="17"/>
      <c r="X599" s="17"/>
    </row>
    <row r="600" spans="1:24" x14ac:dyDescent="0.25">
      <c r="A600" s="127"/>
      <c r="B600" s="17"/>
      <c r="C600" s="17"/>
      <c r="D600" s="17"/>
      <c r="E600" s="17"/>
      <c r="F600" s="17"/>
      <c r="G600" s="17"/>
      <c r="H600" s="17"/>
      <c r="I600" s="17"/>
      <c r="J600" s="17"/>
      <c r="K600" s="17"/>
      <c r="L600" s="18"/>
      <c r="M600" s="17"/>
      <c r="N600" s="17"/>
      <c r="O600" s="17"/>
      <c r="P600" s="17"/>
      <c r="Q600" s="17"/>
      <c r="R600" s="17"/>
      <c r="S600" s="17"/>
      <c r="T600" s="17"/>
      <c r="U600" s="17"/>
      <c r="V600" s="17"/>
      <c r="W600" s="17"/>
      <c r="X600" s="17"/>
    </row>
    <row r="601" spans="1:24" x14ac:dyDescent="0.25">
      <c r="A601" s="127"/>
      <c r="B601" s="17"/>
      <c r="C601" s="17"/>
      <c r="D601" s="17"/>
      <c r="E601" s="17"/>
      <c r="F601" s="17"/>
      <c r="G601" s="17"/>
      <c r="H601" s="17"/>
      <c r="I601" s="17"/>
      <c r="J601" s="17"/>
      <c r="K601" s="17"/>
      <c r="L601" s="18"/>
      <c r="M601" s="17"/>
      <c r="N601" s="17"/>
      <c r="O601" s="17"/>
      <c r="P601" s="17"/>
      <c r="Q601" s="17"/>
      <c r="R601" s="17"/>
      <c r="S601" s="17"/>
      <c r="T601" s="17"/>
      <c r="U601" s="17"/>
      <c r="V601" s="17"/>
      <c r="W601" s="17"/>
      <c r="X601" s="17"/>
    </row>
    <row r="602" spans="1:24" x14ac:dyDescent="0.25">
      <c r="A602" s="127"/>
      <c r="B602" s="17"/>
      <c r="C602" s="17"/>
      <c r="D602" s="17"/>
      <c r="E602" s="17"/>
      <c r="F602" s="17"/>
      <c r="G602" s="17"/>
      <c r="H602" s="17"/>
      <c r="I602" s="17"/>
      <c r="J602" s="17"/>
      <c r="K602" s="17"/>
      <c r="L602" s="18"/>
      <c r="M602" s="17"/>
      <c r="N602" s="17"/>
      <c r="O602" s="17"/>
      <c r="P602" s="17"/>
      <c r="Q602" s="17"/>
      <c r="R602" s="17"/>
      <c r="S602" s="17"/>
      <c r="T602" s="17"/>
      <c r="U602" s="17"/>
      <c r="V602" s="17"/>
      <c r="W602" s="17"/>
      <c r="X602" s="17"/>
    </row>
    <row r="603" spans="1:24" x14ac:dyDescent="0.25">
      <c r="A603" s="127"/>
      <c r="B603" s="17"/>
      <c r="C603" s="17"/>
      <c r="D603" s="17"/>
      <c r="E603" s="17"/>
      <c r="F603" s="17"/>
      <c r="G603" s="17"/>
      <c r="H603" s="17"/>
      <c r="I603" s="17"/>
      <c r="J603" s="17"/>
      <c r="K603" s="17"/>
      <c r="L603" s="18"/>
      <c r="M603" s="17"/>
      <c r="N603" s="17"/>
      <c r="O603" s="17"/>
      <c r="P603" s="17"/>
      <c r="Q603" s="17"/>
      <c r="R603" s="17"/>
      <c r="S603" s="17"/>
      <c r="T603" s="17"/>
      <c r="U603" s="17"/>
      <c r="V603" s="17"/>
      <c r="W603" s="17"/>
      <c r="X603" s="17"/>
    </row>
    <row r="604" spans="1:24" x14ac:dyDescent="0.25">
      <c r="A604" s="127"/>
      <c r="B604" s="17"/>
      <c r="C604" s="17"/>
      <c r="D604" s="17"/>
      <c r="E604" s="17"/>
      <c r="F604" s="17"/>
      <c r="G604" s="17"/>
      <c r="H604" s="17"/>
      <c r="I604" s="17"/>
      <c r="J604" s="17"/>
      <c r="K604" s="17"/>
      <c r="L604" s="18"/>
      <c r="M604" s="17"/>
      <c r="N604" s="17"/>
      <c r="O604" s="17"/>
      <c r="P604" s="17"/>
      <c r="Q604" s="17"/>
      <c r="R604" s="17"/>
      <c r="S604" s="17"/>
      <c r="T604" s="17"/>
      <c r="U604" s="17"/>
      <c r="V604" s="17"/>
      <c r="W604" s="17"/>
      <c r="X604" s="17"/>
    </row>
    <row r="605" spans="1:24" x14ac:dyDescent="0.25">
      <c r="A605" s="127"/>
      <c r="B605" s="17"/>
      <c r="C605" s="17"/>
      <c r="D605" s="17"/>
      <c r="E605" s="17"/>
      <c r="F605" s="17"/>
      <c r="G605" s="17"/>
      <c r="H605" s="17"/>
      <c r="I605" s="17"/>
      <c r="J605" s="17"/>
      <c r="K605" s="17"/>
      <c r="L605" s="18"/>
      <c r="M605" s="17"/>
      <c r="N605" s="17"/>
      <c r="O605" s="17"/>
      <c r="P605" s="17"/>
      <c r="Q605" s="17"/>
      <c r="R605" s="17"/>
      <c r="S605" s="17"/>
      <c r="T605" s="17"/>
      <c r="U605" s="17"/>
      <c r="V605" s="17"/>
      <c r="W605" s="17"/>
      <c r="X605" s="17"/>
    </row>
    <row r="606" spans="1:24" x14ac:dyDescent="0.25">
      <c r="A606" s="127"/>
      <c r="B606" s="17"/>
      <c r="C606" s="17"/>
      <c r="D606" s="17"/>
      <c r="E606" s="17"/>
      <c r="F606" s="17"/>
      <c r="G606" s="17"/>
      <c r="H606" s="17"/>
      <c r="I606" s="17"/>
      <c r="J606" s="17"/>
      <c r="K606" s="17"/>
      <c r="L606" s="18"/>
      <c r="M606" s="17"/>
      <c r="N606" s="17"/>
      <c r="O606" s="17"/>
      <c r="P606" s="17"/>
      <c r="Q606" s="17"/>
      <c r="R606" s="17"/>
      <c r="S606" s="17"/>
      <c r="T606" s="17"/>
      <c r="U606" s="17"/>
      <c r="V606" s="17"/>
      <c r="W606" s="17"/>
      <c r="X606" s="17"/>
    </row>
    <row r="607" spans="1:24" x14ac:dyDescent="0.25">
      <c r="A607" s="127"/>
      <c r="B607" s="17"/>
      <c r="C607" s="17"/>
      <c r="D607" s="17"/>
      <c r="E607" s="17"/>
      <c r="F607" s="17"/>
      <c r="G607" s="17"/>
      <c r="H607" s="17"/>
      <c r="I607" s="17"/>
      <c r="J607" s="17"/>
      <c r="K607" s="17"/>
      <c r="L607" s="18"/>
      <c r="M607" s="17"/>
      <c r="N607" s="17"/>
      <c r="O607" s="17"/>
      <c r="P607" s="17"/>
      <c r="Q607" s="17"/>
      <c r="R607" s="17"/>
      <c r="S607" s="17"/>
      <c r="T607" s="17"/>
      <c r="U607" s="17"/>
      <c r="V607" s="17"/>
      <c r="W607" s="17"/>
      <c r="X607" s="17"/>
    </row>
    <row r="608" spans="1:24" x14ac:dyDescent="0.25">
      <c r="A608" s="127"/>
      <c r="B608" s="17"/>
      <c r="C608" s="17"/>
      <c r="D608" s="17"/>
      <c r="E608" s="17"/>
      <c r="F608" s="17"/>
      <c r="G608" s="17"/>
      <c r="H608" s="17"/>
      <c r="I608" s="17"/>
      <c r="J608" s="17"/>
      <c r="K608" s="17"/>
      <c r="L608" s="18"/>
      <c r="M608" s="17"/>
      <c r="N608" s="17"/>
      <c r="O608" s="17"/>
      <c r="P608" s="17"/>
      <c r="Q608" s="17"/>
      <c r="R608" s="17"/>
      <c r="S608" s="17"/>
      <c r="T608" s="17"/>
      <c r="U608" s="17"/>
      <c r="V608" s="17"/>
      <c r="W608" s="17"/>
      <c r="X608" s="17"/>
    </row>
    <row r="609" spans="1:24" x14ac:dyDescent="0.25">
      <c r="A609" s="127"/>
      <c r="B609" s="17"/>
      <c r="C609" s="17"/>
      <c r="D609" s="17"/>
      <c r="E609" s="17"/>
      <c r="F609" s="17"/>
      <c r="G609" s="17"/>
      <c r="H609" s="17"/>
      <c r="I609" s="17"/>
      <c r="J609" s="17"/>
      <c r="K609" s="17"/>
      <c r="L609" s="18"/>
      <c r="M609" s="17"/>
      <c r="N609" s="17"/>
      <c r="O609" s="17"/>
      <c r="P609" s="17"/>
      <c r="Q609" s="17"/>
      <c r="R609" s="17"/>
      <c r="S609" s="17"/>
      <c r="T609" s="17"/>
      <c r="U609" s="17"/>
      <c r="V609" s="17"/>
      <c r="W609" s="17"/>
      <c r="X609" s="17"/>
    </row>
    <row r="610" spans="1:24" x14ac:dyDescent="0.25">
      <c r="A610" s="127"/>
      <c r="B610" s="17"/>
      <c r="C610" s="17"/>
      <c r="D610" s="17"/>
      <c r="E610" s="17"/>
      <c r="F610" s="17"/>
      <c r="G610" s="17"/>
      <c r="H610" s="17"/>
      <c r="I610" s="17"/>
      <c r="J610" s="17"/>
      <c r="K610" s="17"/>
      <c r="L610" s="18"/>
      <c r="M610" s="17"/>
      <c r="N610" s="17"/>
      <c r="O610" s="17"/>
      <c r="P610" s="17"/>
      <c r="Q610" s="17"/>
      <c r="R610" s="17"/>
      <c r="S610" s="17"/>
      <c r="T610" s="17"/>
      <c r="U610" s="17"/>
      <c r="V610" s="17"/>
      <c r="W610" s="17"/>
      <c r="X610" s="17"/>
    </row>
    <row r="611" spans="1:24" x14ac:dyDescent="0.25">
      <c r="A611" s="127"/>
      <c r="B611" s="17"/>
      <c r="C611" s="17"/>
      <c r="D611" s="17"/>
      <c r="E611" s="17"/>
      <c r="F611" s="17"/>
      <c r="G611" s="17"/>
      <c r="H611" s="17"/>
      <c r="I611" s="17"/>
      <c r="J611" s="17"/>
      <c r="K611" s="17"/>
      <c r="L611" s="18"/>
      <c r="M611" s="17"/>
      <c r="N611" s="17"/>
      <c r="O611" s="17"/>
      <c r="P611" s="17"/>
      <c r="Q611" s="17"/>
      <c r="R611" s="17"/>
      <c r="S611" s="17"/>
      <c r="T611" s="17"/>
      <c r="U611" s="17"/>
      <c r="V611" s="17"/>
      <c r="W611" s="17"/>
      <c r="X611" s="17"/>
    </row>
    <row r="612" spans="1:24" x14ac:dyDescent="0.25">
      <c r="A612" s="127"/>
      <c r="B612" s="17"/>
      <c r="C612" s="17"/>
      <c r="D612" s="17"/>
      <c r="E612" s="17"/>
      <c r="F612" s="17"/>
      <c r="G612" s="17"/>
      <c r="H612" s="17"/>
      <c r="I612" s="17"/>
      <c r="J612" s="17"/>
      <c r="K612" s="17"/>
      <c r="L612" s="18"/>
      <c r="M612" s="17"/>
      <c r="N612" s="17"/>
      <c r="O612" s="17"/>
      <c r="P612" s="17"/>
      <c r="Q612" s="17"/>
      <c r="R612" s="17"/>
      <c r="S612" s="17"/>
      <c r="T612" s="17"/>
      <c r="U612" s="17"/>
      <c r="V612" s="17"/>
      <c r="W612" s="17"/>
      <c r="X612" s="17"/>
    </row>
    <row r="613" spans="1:24" x14ac:dyDescent="0.25">
      <c r="A613" s="127"/>
      <c r="B613" s="17"/>
      <c r="C613" s="17"/>
      <c r="D613" s="17"/>
      <c r="E613" s="17"/>
      <c r="F613" s="17"/>
      <c r="G613" s="17"/>
      <c r="H613" s="17"/>
      <c r="I613" s="17"/>
      <c r="J613" s="17"/>
      <c r="K613" s="17"/>
      <c r="L613" s="18"/>
      <c r="M613" s="17"/>
      <c r="N613" s="17"/>
      <c r="O613" s="17"/>
      <c r="P613" s="17"/>
      <c r="Q613" s="17"/>
      <c r="R613" s="17"/>
      <c r="S613" s="17"/>
      <c r="T613" s="17"/>
      <c r="U613" s="17"/>
      <c r="V613" s="17"/>
      <c r="W613" s="17"/>
      <c r="X613" s="17"/>
    </row>
    <row r="614" spans="1:24" x14ac:dyDescent="0.25">
      <c r="A614" s="127"/>
      <c r="B614" s="17"/>
      <c r="C614" s="17"/>
      <c r="D614" s="17"/>
      <c r="E614" s="17"/>
      <c r="F614" s="17"/>
      <c r="G614" s="17"/>
      <c r="H614" s="17"/>
      <c r="I614" s="17"/>
      <c r="J614" s="17"/>
      <c r="K614" s="17"/>
      <c r="L614" s="18"/>
      <c r="M614" s="17"/>
      <c r="N614" s="17"/>
      <c r="O614" s="17"/>
      <c r="P614" s="17"/>
      <c r="Q614" s="17"/>
      <c r="R614" s="17"/>
      <c r="S614" s="17"/>
      <c r="T614" s="17"/>
      <c r="U614" s="17"/>
      <c r="V614" s="17"/>
      <c r="W614" s="17"/>
      <c r="X614" s="17"/>
    </row>
    <row r="615" spans="1:24" x14ac:dyDescent="0.25">
      <c r="A615" s="127"/>
      <c r="B615" s="17"/>
      <c r="C615" s="17"/>
      <c r="D615" s="17"/>
      <c r="E615" s="17"/>
      <c r="F615" s="17"/>
      <c r="G615" s="17"/>
      <c r="H615" s="17"/>
      <c r="I615" s="17"/>
      <c r="J615" s="17"/>
      <c r="K615" s="17"/>
      <c r="L615" s="18"/>
      <c r="M615" s="17"/>
      <c r="N615" s="17"/>
      <c r="O615" s="17"/>
      <c r="P615" s="17"/>
      <c r="Q615" s="17"/>
      <c r="R615" s="17"/>
      <c r="S615" s="17"/>
      <c r="T615" s="17"/>
      <c r="U615" s="17"/>
      <c r="V615" s="17"/>
      <c r="W615" s="17"/>
      <c r="X615" s="17"/>
    </row>
    <row r="616" spans="1:24" x14ac:dyDescent="0.25">
      <c r="A616" s="127"/>
      <c r="B616" s="17"/>
      <c r="C616" s="17"/>
      <c r="D616" s="17"/>
      <c r="E616" s="17"/>
      <c r="F616" s="17"/>
      <c r="G616" s="17"/>
      <c r="H616" s="17"/>
      <c r="I616" s="17"/>
      <c r="J616" s="17"/>
      <c r="K616" s="17"/>
      <c r="L616" s="18"/>
      <c r="M616" s="17"/>
      <c r="N616" s="17"/>
      <c r="O616" s="17"/>
      <c r="P616" s="17"/>
      <c r="Q616" s="17"/>
      <c r="R616" s="17"/>
      <c r="S616" s="17"/>
      <c r="T616" s="17"/>
      <c r="U616" s="17"/>
      <c r="V616" s="17"/>
      <c r="W616" s="17"/>
      <c r="X616" s="17"/>
    </row>
    <row r="617" spans="1:24" x14ac:dyDescent="0.25">
      <c r="A617" s="127"/>
      <c r="B617" s="17"/>
      <c r="C617" s="17"/>
      <c r="D617" s="17"/>
      <c r="E617" s="17"/>
      <c r="F617" s="17"/>
      <c r="G617" s="17"/>
      <c r="H617" s="17"/>
      <c r="I617" s="17"/>
      <c r="J617" s="17"/>
      <c r="K617" s="17"/>
      <c r="L617" s="18"/>
      <c r="M617" s="17"/>
      <c r="N617" s="17"/>
      <c r="O617" s="17"/>
      <c r="P617" s="17"/>
      <c r="Q617" s="17"/>
      <c r="R617" s="17"/>
      <c r="S617" s="17"/>
      <c r="T617" s="17"/>
      <c r="U617" s="17"/>
      <c r="V617" s="17"/>
      <c r="W617" s="17"/>
      <c r="X617" s="17"/>
    </row>
    <row r="618" spans="1:24" x14ac:dyDescent="0.25">
      <c r="A618" s="127"/>
      <c r="B618" s="17"/>
      <c r="C618" s="17"/>
      <c r="D618" s="17"/>
      <c r="E618" s="17"/>
      <c r="F618" s="17"/>
      <c r="G618" s="17"/>
      <c r="H618" s="17"/>
      <c r="I618" s="17"/>
      <c r="J618" s="17"/>
      <c r="K618" s="17"/>
      <c r="L618" s="18"/>
      <c r="M618" s="17"/>
      <c r="N618" s="17"/>
      <c r="O618" s="17"/>
      <c r="P618" s="17"/>
      <c r="Q618" s="17"/>
      <c r="R618" s="17"/>
      <c r="S618" s="17"/>
      <c r="T618" s="17"/>
      <c r="U618" s="17"/>
      <c r="V618" s="17"/>
      <c r="W618" s="17"/>
      <c r="X618" s="17"/>
    </row>
    <row r="619" spans="1:24" x14ac:dyDescent="0.25">
      <c r="A619" s="127"/>
      <c r="B619" s="17"/>
      <c r="C619" s="17"/>
      <c r="D619" s="17"/>
      <c r="E619" s="17"/>
      <c r="F619" s="17"/>
      <c r="G619" s="17"/>
      <c r="H619" s="17"/>
      <c r="I619" s="17"/>
      <c r="J619" s="17"/>
      <c r="K619" s="17"/>
      <c r="L619" s="18"/>
      <c r="M619" s="17"/>
      <c r="N619" s="17"/>
      <c r="O619" s="17"/>
      <c r="P619" s="17"/>
      <c r="Q619" s="17"/>
      <c r="R619" s="17"/>
      <c r="S619" s="17"/>
      <c r="T619" s="17"/>
      <c r="U619" s="17"/>
      <c r="V619" s="17"/>
      <c r="W619" s="17"/>
      <c r="X619" s="17"/>
    </row>
    <row r="620" spans="1:24" x14ac:dyDescent="0.25">
      <c r="A620" s="127"/>
      <c r="B620" s="17"/>
      <c r="C620" s="17"/>
      <c r="D620" s="17"/>
      <c r="E620" s="17"/>
      <c r="F620" s="17"/>
      <c r="G620" s="17"/>
      <c r="H620" s="17"/>
      <c r="I620" s="17"/>
      <c r="J620" s="17"/>
      <c r="K620" s="17"/>
      <c r="L620" s="18"/>
      <c r="M620" s="17"/>
      <c r="N620" s="17"/>
      <c r="O620" s="17"/>
      <c r="P620" s="17"/>
      <c r="Q620" s="17"/>
      <c r="R620" s="17"/>
      <c r="S620" s="17"/>
      <c r="T620" s="17"/>
      <c r="U620" s="17"/>
      <c r="V620" s="17"/>
      <c r="W620" s="17"/>
      <c r="X620" s="17"/>
    </row>
    <row r="621" spans="1:24" x14ac:dyDescent="0.25">
      <c r="A621" s="127"/>
      <c r="B621" s="17"/>
      <c r="C621" s="17"/>
      <c r="D621" s="17"/>
      <c r="E621" s="17"/>
      <c r="F621" s="17"/>
      <c r="G621" s="17"/>
      <c r="H621" s="17"/>
      <c r="I621" s="17"/>
      <c r="J621" s="17"/>
      <c r="K621" s="17"/>
      <c r="L621" s="18"/>
      <c r="M621" s="17"/>
      <c r="N621" s="17"/>
      <c r="O621" s="17"/>
      <c r="P621" s="17"/>
      <c r="Q621" s="17"/>
      <c r="R621" s="17"/>
      <c r="S621" s="17"/>
      <c r="T621" s="17"/>
      <c r="U621" s="17"/>
      <c r="V621" s="17"/>
      <c r="W621" s="17"/>
      <c r="X621" s="17"/>
    </row>
    <row r="622" spans="1:24" x14ac:dyDescent="0.25">
      <c r="A622" s="127"/>
      <c r="B622" s="17"/>
      <c r="C622" s="17"/>
      <c r="D622" s="17"/>
      <c r="E622" s="17"/>
      <c r="F622" s="17"/>
      <c r="G622" s="17"/>
      <c r="H622" s="17"/>
      <c r="I622" s="17"/>
      <c r="J622" s="17"/>
      <c r="K622" s="17"/>
      <c r="L622" s="18"/>
      <c r="M622" s="17"/>
      <c r="N622" s="17"/>
      <c r="O622" s="17"/>
      <c r="P622" s="17"/>
      <c r="Q622" s="17"/>
      <c r="R622" s="17"/>
      <c r="S622" s="17"/>
      <c r="T622" s="17"/>
      <c r="U622" s="17"/>
      <c r="V622" s="17"/>
      <c r="W622" s="17"/>
      <c r="X622" s="17"/>
    </row>
    <row r="623" spans="1:24" x14ac:dyDescent="0.25">
      <c r="A623" s="127"/>
      <c r="B623" s="17"/>
      <c r="C623" s="17"/>
      <c r="D623" s="17"/>
      <c r="E623" s="17"/>
      <c r="F623" s="17"/>
      <c r="G623" s="17"/>
      <c r="H623" s="17"/>
      <c r="I623" s="17"/>
      <c r="J623" s="17"/>
      <c r="K623" s="17"/>
      <c r="L623" s="18"/>
      <c r="M623" s="17"/>
      <c r="N623" s="17"/>
      <c r="O623" s="17"/>
      <c r="P623" s="17"/>
      <c r="Q623" s="17"/>
      <c r="R623" s="17"/>
      <c r="S623" s="17"/>
      <c r="T623" s="17"/>
      <c r="U623" s="17"/>
      <c r="V623" s="17"/>
      <c r="W623" s="17"/>
      <c r="X623" s="17"/>
    </row>
    <row r="624" spans="1:24" x14ac:dyDescent="0.25">
      <c r="A624" s="127"/>
      <c r="B624" s="17"/>
      <c r="C624" s="17"/>
      <c r="D624" s="17"/>
      <c r="E624" s="17"/>
      <c r="F624" s="17"/>
      <c r="G624" s="17"/>
      <c r="H624" s="17"/>
      <c r="I624" s="17"/>
      <c r="J624" s="17"/>
      <c r="K624" s="17"/>
      <c r="L624" s="18"/>
      <c r="M624" s="17"/>
      <c r="N624" s="17"/>
      <c r="O624" s="17"/>
      <c r="P624" s="17"/>
      <c r="Q624" s="17"/>
      <c r="R624" s="17"/>
      <c r="S624" s="17"/>
      <c r="T624" s="17"/>
      <c r="U624" s="17"/>
      <c r="V624" s="17"/>
      <c r="W624" s="17"/>
      <c r="X624" s="17"/>
    </row>
    <row r="625" spans="1:24" x14ac:dyDescent="0.25">
      <c r="A625" s="127"/>
      <c r="B625" s="17"/>
      <c r="C625" s="17"/>
      <c r="D625" s="17"/>
      <c r="E625" s="17"/>
      <c r="F625" s="17"/>
      <c r="G625" s="17"/>
      <c r="H625" s="17"/>
      <c r="I625" s="17"/>
      <c r="J625" s="17"/>
      <c r="K625" s="17"/>
      <c r="L625" s="18"/>
      <c r="M625" s="17"/>
      <c r="N625" s="17"/>
      <c r="O625" s="17"/>
      <c r="P625" s="17"/>
      <c r="Q625" s="17"/>
      <c r="R625" s="17"/>
      <c r="S625" s="17"/>
      <c r="T625" s="17"/>
      <c r="U625" s="17"/>
      <c r="V625" s="17"/>
      <c r="W625" s="17"/>
      <c r="X625" s="17"/>
    </row>
    <row r="626" spans="1:24" x14ac:dyDescent="0.25">
      <c r="A626" s="127"/>
      <c r="B626" s="17"/>
      <c r="C626" s="17"/>
      <c r="D626" s="17"/>
      <c r="E626" s="17"/>
      <c r="F626" s="17"/>
      <c r="G626" s="17"/>
      <c r="H626" s="17"/>
      <c r="I626" s="17"/>
      <c r="J626" s="17"/>
      <c r="K626" s="17"/>
      <c r="L626" s="18"/>
      <c r="M626" s="17"/>
      <c r="N626" s="17"/>
      <c r="O626" s="17"/>
      <c r="P626" s="17"/>
      <c r="Q626" s="17"/>
      <c r="R626" s="17"/>
      <c r="S626" s="17"/>
      <c r="T626" s="17"/>
      <c r="U626" s="17"/>
      <c r="V626" s="17"/>
      <c r="W626" s="17"/>
      <c r="X626" s="17"/>
    </row>
    <row r="627" spans="1:24" x14ac:dyDescent="0.25">
      <c r="A627" s="127"/>
      <c r="B627" s="17"/>
      <c r="C627" s="17"/>
      <c r="D627" s="17"/>
      <c r="E627" s="17"/>
      <c r="F627" s="17"/>
      <c r="G627" s="17"/>
      <c r="H627" s="17"/>
      <c r="I627" s="17"/>
      <c r="J627" s="17"/>
      <c r="K627" s="17"/>
      <c r="L627" s="18"/>
      <c r="M627" s="17"/>
      <c r="N627" s="17"/>
      <c r="O627" s="17"/>
      <c r="P627" s="17"/>
      <c r="Q627" s="17"/>
      <c r="R627" s="17"/>
      <c r="S627" s="17"/>
      <c r="T627" s="17"/>
      <c r="U627" s="17"/>
      <c r="V627" s="17"/>
      <c r="W627" s="17"/>
      <c r="X627" s="17"/>
    </row>
    <row r="628" spans="1:24" x14ac:dyDescent="0.25">
      <c r="A628" s="127"/>
      <c r="B628" s="17"/>
      <c r="C628" s="17"/>
      <c r="D628" s="17"/>
      <c r="E628" s="17"/>
      <c r="F628" s="17"/>
      <c r="G628" s="17"/>
      <c r="H628" s="17"/>
      <c r="I628" s="17"/>
      <c r="J628" s="17"/>
      <c r="K628" s="17"/>
      <c r="L628" s="18"/>
      <c r="M628" s="17"/>
      <c r="N628" s="17"/>
      <c r="O628" s="17"/>
      <c r="P628" s="17"/>
      <c r="Q628" s="17"/>
      <c r="R628" s="17"/>
      <c r="S628" s="17"/>
      <c r="T628" s="17"/>
      <c r="U628" s="17"/>
      <c r="V628" s="17"/>
      <c r="W628" s="17"/>
      <c r="X628" s="17"/>
    </row>
    <row r="629" spans="1:24" x14ac:dyDescent="0.25">
      <c r="A629" s="127"/>
      <c r="B629" s="17"/>
      <c r="C629" s="17"/>
      <c r="D629" s="17"/>
      <c r="E629" s="17"/>
      <c r="F629" s="17"/>
      <c r="G629" s="17"/>
      <c r="H629" s="17"/>
      <c r="I629" s="17"/>
      <c r="J629" s="17"/>
      <c r="K629" s="17"/>
      <c r="L629" s="18"/>
      <c r="M629" s="17"/>
      <c r="N629" s="17"/>
      <c r="O629" s="17"/>
      <c r="P629" s="17"/>
      <c r="Q629" s="17"/>
      <c r="R629" s="17"/>
      <c r="S629" s="17"/>
      <c r="T629" s="17"/>
      <c r="U629" s="17"/>
      <c r="V629" s="17"/>
      <c r="W629" s="17"/>
      <c r="X629" s="17"/>
    </row>
    <row r="630" spans="1:24" x14ac:dyDescent="0.25">
      <c r="A630" s="127"/>
      <c r="B630" s="17"/>
      <c r="C630" s="17"/>
      <c r="D630" s="17"/>
      <c r="E630" s="17"/>
      <c r="F630" s="17"/>
      <c r="G630" s="17"/>
      <c r="H630" s="17"/>
      <c r="I630" s="17"/>
      <c r="J630" s="17"/>
      <c r="K630" s="17"/>
      <c r="L630" s="18"/>
      <c r="M630" s="17"/>
      <c r="N630" s="17"/>
      <c r="O630" s="17"/>
      <c r="P630" s="17"/>
      <c r="Q630" s="17"/>
      <c r="R630" s="17"/>
      <c r="S630" s="17"/>
      <c r="T630" s="17"/>
      <c r="U630" s="17"/>
      <c r="V630" s="17"/>
      <c r="W630" s="17"/>
      <c r="X630" s="17"/>
    </row>
    <row r="631" spans="1:24" x14ac:dyDescent="0.25">
      <c r="A631" s="127"/>
      <c r="B631" s="17"/>
      <c r="C631" s="17"/>
      <c r="D631" s="17"/>
      <c r="E631" s="17"/>
      <c r="F631" s="17"/>
      <c r="G631" s="17"/>
      <c r="H631" s="17"/>
      <c r="I631" s="17"/>
      <c r="J631" s="17"/>
      <c r="K631" s="17"/>
      <c r="L631" s="18"/>
      <c r="M631" s="17"/>
      <c r="N631" s="17"/>
      <c r="O631" s="17"/>
      <c r="P631" s="17"/>
      <c r="Q631" s="17"/>
      <c r="R631" s="17"/>
      <c r="S631" s="17"/>
      <c r="T631" s="17"/>
      <c r="U631" s="17"/>
      <c r="V631" s="17"/>
      <c r="W631" s="17"/>
      <c r="X631" s="17"/>
    </row>
    <row r="632" spans="1:24" x14ac:dyDescent="0.25">
      <c r="A632" s="127"/>
      <c r="B632" s="17"/>
      <c r="C632" s="17"/>
      <c r="D632" s="17"/>
      <c r="E632" s="17"/>
      <c r="F632" s="17"/>
      <c r="G632" s="17"/>
      <c r="H632" s="17"/>
      <c r="I632" s="17"/>
      <c r="J632" s="17"/>
      <c r="K632" s="17"/>
      <c r="L632" s="18"/>
      <c r="M632" s="17"/>
      <c r="N632" s="17"/>
      <c r="O632" s="17"/>
      <c r="P632" s="17"/>
      <c r="Q632" s="17"/>
      <c r="R632" s="17"/>
      <c r="S632" s="17"/>
      <c r="T632" s="17"/>
      <c r="U632" s="17"/>
      <c r="V632" s="17"/>
      <c r="W632" s="17"/>
      <c r="X632" s="17"/>
    </row>
    <row r="633" spans="1:24" x14ac:dyDescent="0.25">
      <c r="A633" s="127"/>
      <c r="B633" s="17"/>
      <c r="C633" s="17"/>
      <c r="D633" s="17"/>
      <c r="E633" s="17"/>
      <c r="F633" s="17"/>
      <c r="G633" s="17"/>
      <c r="H633" s="17"/>
      <c r="I633" s="17"/>
      <c r="J633" s="17"/>
      <c r="K633" s="17"/>
      <c r="L633" s="18"/>
      <c r="M633" s="17"/>
      <c r="N633" s="17"/>
      <c r="O633" s="17"/>
      <c r="P633" s="17"/>
      <c r="Q633" s="17"/>
      <c r="R633" s="17"/>
      <c r="S633" s="17"/>
      <c r="T633" s="17"/>
      <c r="U633" s="17"/>
      <c r="V633" s="17"/>
      <c r="W633" s="17"/>
      <c r="X633" s="17"/>
    </row>
    <row r="634" spans="1:24" x14ac:dyDescent="0.25">
      <c r="A634" s="127"/>
      <c r="B634" s="17"/>
      <c r="C634" s="17"/>
      <c r="D634" s="17"/>
      <c r="E634" s="17"/>
      <c r="F634" s="17"/>
      <c r="G634" s="17"/>
      <c r="H634" s="17"/>
      <c r="I634" s="17"/>
      <c r="J634" s="17"/>
      <c r="K634" s="17"/>
      <c r="L634" s="18"/>
      <c r="M634" s="17"/>
      <c r="N634" s="17"/>
      <c r="O634" s="17"/>
      <c r="P634" s="17"/>
      <c r="Q634" s="17"/>
      <c r="R634" s="17"/>
      <c r="S634" s="17"/>
      <c r="T634" s="17"/>
      <c r="U634" s="17"/>
      <c r="V634" s="17"/>
      <c r="W634" s="17"/>
      <c r="X634" s="17"/>
    </row>
    <row r="635" spans="1:24" x14ac:dyDescent="0.25">
      <c r="A635" s="127"/>
      <c r="B635" s="17"/>
      <c r="C635" s="17"/>
      <c r="D635" s="17"/>
      <c r="E635" s="17"/>
      <c r="F635" s="17"/>
      <c r="G635" s="17"/>
      <c r="H635" s="17"/>
      <c r="I635" s="17"/>
      <c r="J635" s="17"/>
      <c r="K635" s="17"/>
      <c r="L635" s="18"/>
      <c r="M635" s="17"/>
      <c r="N635" s="17"/>
      <c r="O635" s="17"/>
      <c r="P635" s="17"/>
      <c r="Q635" s="17"/>
      <c r="R635" s="17"/>
      <c r="S635" s="17"/>
      <c r="T635" s="17"/>
      <c r="U635" s="17"/>
      <c r="V635" s="17"/>
      <c r="W635" s="17"/>
      <c r="X635" s="17"/>
    </row>
    <row r="636" spans="1:24" x14ac:dyDescent="0.25">
      <c r="A636" s="127"/>
      <c r="B636" s="17"/>
      <c r="C636" s="17"/>
      <c r="D636" s="17"/>
      <c r="E636" s="17"/>
      <c r="F636" s="17"/>
      <c r="G636" s="17"/>
      <c r="H636" s="17"/>
      <c r="I636" s="17"/>
      <c r="J636" s="17"/>
      <c r="K636" s="17"/>
      <c r="L636" s="18"/>
      <c r="M636" s="17"/>
      <c r="N636" s="17"/>
      <c r="O636" s="17"/>
      <c r="P636" s="17"/>
      <c r="Q636" s="17"/>
      <c r="R636" s="17"/>
      <c r="S636" s="17"/>
      <c r="T636" s="17"/>
      <c r="U636" s="17"/>
      <c r="V636" s="17"/>
      <c r="W636" s="17"/>
      <c r="X636" s="17"/>
    </row>
    <row r="637" spans="1:24" x14ac:dyDescent="0.25">
      <c r="A637" s="127"/>
      <c r="B637" s="17"/>
      <c r="C637" s="17"/>
      <c r="D637" s="17"/>
      <c r="E637" s="17"/>
      <c r="F637" s="17"/>
      <c r="G637" s="17"/>
      <c r="H637" s="17"/>
      <c r="I637" s="17"/>
      <c r="J637" s="17"/>
      <c r="K637" s="17"/>
      <c r="L637" s="18"/>
      <c r="M637" s="17"/>
      <c r="N637" s="17"/>
      <c r="O637" s="17"/>
      <c r="P637" s="17"/>
      <c r="Q637" s="17"/>
      <c r="R637" s="17"/>
      <c r="S637" s="17"/>
      <c r="T637" s="17"/>
      <c r="U637" s="17"/>
      <c r="V637" s="17"/>
      <c r="W637" s="17"/>
      <c r="X637" s="17"/>
    </row>
    <row r="638" spans="1:24" x14ac:dyDescent="0.25">
      <c r="A638" s="127"/>
      <c r="B638" s="17"/>
      <c r="C638" s="17"/>
      <c r="D638" s="17"/>
      <c r="E638" s="17"/>
      <c r="F638" s="17"/>
      <c r="G638" s="17"/>
      <c r="H638" s="17"/>
      <c r="I638" s="17"/>
      <c r="J638" s="17"/>
      <c r="K638" s="17"/>
      <c r="L638" s="18"/>
      <c r="M638" s="17"/>
      <c r="N638" s="17"/>
      <c r="O638" s="17"/>
      <c r="P638" s="17"/>
      <c r="Q638" s="17"/>
      <c r="R638" s="17"/>
      <c r="S638" s="17"/>
      <c r="T638" s="17"/>
      <c r="U638" s="17"/>
      <c r="V638" s="17"/>
      <c r="W638" s="17"/>
      <c r="X638" s="17"/>
    </row>
    <row r="639" spans="1:24" x14ac:dyDescent="0.25">
      <c r="A639" s="127"/>
      <c r="B639" s="17"/>
      <c r="C639" s="17"/>
      <c r="D639" s="17"/>
      <c r="E639" s="17"/>
      <c r="F639" s="17"/>
      <c r="G639" s="17"/>
      <c r="H639" s="17"/>
      <c r="I639" s="17"/>
      <c r="J639" s="17"/>
      <c r="K639" s="17"/>
      <c r="L639" s="18"/>
      <c r="M639" s="17"/>
      <c r="N639" s="17"/>
      <c r="O639" s="17"/>
      <c r="P639" s="17"/>
      <c r="Q639" s="17"/>
      <c r="R639" s="17"/>
      <c r="S639" s="17"/>
      <c r="T639" s="17"/>
      <c r="U639" s="17"/>
      <c r="V639" s="17"/>
      <c r="W639" s="17"/>
      <c r="X639" s="17"/>
    </row>
    <row r="640" spans="1:24" x14ac:dyDescent="0.25">
      <c r="A640" s="127"/>
      <c r="B640" s="17"/>
      <c r="C640" s="17"/>
      <c r="D640" s="17"/>
      <c r="E640" s="17"/>
      <c r="F640" s="17"/>
      <c r="G640" s="17"/>
      <c r="H640" s="17"/>
      <c r="I640" s="17"/>
      <c r="J640" s="17"/>
      <c r="K640" s="17"/>
      <c r="L640" s="18"/>
      <c r="M640" s="17"/>
      <c r="N640" s="17"/>
      <c r="O640" s="17"/>
      <c r="P640" s="17"/>
      <c r="Q640" s="17"/>
      <c r="R640" s="17"/>
      <c r="S640" s="17"/>
      <c r="T640" s="17"/>
      <c r="U640" s="17"/>
      <c r="V640" s="17"/>
      <c r="W640" s="17"/>
      <c r="X640" s="17"/>
    </row>
    <row r="641" spans="1:24" x14ac:dyDescent="0.25">
      <c r="A641" s="127"/>
      <c r="B641" s="17"/>
      <c r="C641" s="17"/>
      <c r="D641" s="17"/>
      <c r="E641" s="17"/>
      <c r="F641" s="17"/>
      <c r="G641" s="17"/>
      <c r="H641" s="17"/>
      <c r="I641" s="17"/>
      <c r="J641" s="17"/>
      <c r="K641" s="17"/>
      <c r="L641" s="18"/>
      <c r="M641" s="17"/>
      <c r="N641" s="17"/>
      <c r="O641" s="17"/>
      <c r="P641" s="17"/>
      <c r="Q641" s="17"/>
      <c r="R641" s="17"/>
      <c r="S641" s="17"/>
      <c r="T641" s="17"/>
      <c r="U641" s="17"/>
      <c r="V641" s="17"/>
      <c r="W641" s="17"/>
      <c r="X641" s="17"/>
    </row>
    <row r="642" spans="1:24" x14ac:dyDescent="0.25">
      <c r="A642" s="127"/>
      <c r="B642" s="17"/>
      <c r="C642" s="17"/>
      <c r="D642" s="17"/>
      <c r="E642" s="17"/>
      <c r="F642" s="17"/>
      <c r="G642" s="17"/>
      <c r="H642" s="17"/>
      <c r="I642" s="17"/>
      <c r="J642" s="17"/>
      <c r="K642" s="17"/>
      <c r="L642" s="18"/>
      <c r="M642" s="17"/>
      <c r="N642" s="17"/>
      <c r="O642" s="17"/>
      <c r="P642" s="17"/>
      <c r="Q642" s="17"/>
      <c r="R642" s="17"/>
      <c r="S642" s="17"/>
      <c r="T642" s="17"/>
      <c r="U642" s="17"/>
      <c r="V642" s="17"/>
      <c r="W642" s="17"/>
      <c r="X642" s="17"/>
    </row>
    <row r="643" spans="1:24" x14ac:dyDescent="0.25">
      <c r="A643" s="127"/>
      <c r="B643" s="17"/>
      <c r="C643" s="17"/>
      <c r="D643" s="17"/>
      <c r="E643" s="17"/>
      <c r="F643" s="17"/>
      <c r="G643" s="17"/>
      <c r="H643" s="17"/>
      <c r="I643" s="17"/>
      <c r="J643" s="17"/>
      <c r="K643" s="17"/>
      <c r="L643" s="18"/>
      <c r="M643" s="17"/>
      <c r="N643" s="17"/>
      <c r="O643" s="17"/>
      <c r="P643" s="17"/>
      <c r="Q643" s="17"/>
      <c r="R643" s="17"/>
      <c r="S643" s="17"/>
      <c r="T643" s="17"/>
      <c r="U643" s="17"/>
      <c r="V643" s="17"/>
      <c r="W643" s="17"/>
      <c r="X643" s="17"/>
    </row>
    <row r="644" spans="1:24" x14ac:dyDescent="0.25">
      <c r="A644" s="127"/>
      <c r="B644" s="17"/>
      <c r="C644" s="17"/>
      <c r="D644" s="17"/>
      <c r="E644" s="17"/>
      <c r="F644" s="17"/>
      <c r="G644" s="17"/>
      <c r="H644" s="17"/>
      <c r="I644" s="17"/>
      <c r="J644" s="17"/>
      <c r="K644" s="17"/>
      <c r="L644" s="18"/>
      <c r="M644" s="17"/>
      <c r="N644" s="17"/>
      <c r="O644" s="17"/>
      <c r="P644" s="17"/>
      <c r="Q644" s="17"/>
      <c r="R644" s="17"/>
      <c r="S644" s="17"/>
      <c r="T644" s="17"/>
      <c r="U644" s="17"/>
      <c r="V644" s="17"/>
      <c r="W644" s="17"/>
      <c r="X644" s="17"/>
    </row>
    <row r="645" spans="1:24" x14ac:dyDescent="0.25">
      <c r="A645" s="127"/>
      <c r="B645" s="17"/>
      <c r="C645" s="17"/>
      <c r="D645" s="17"/>
      <c r="E645" s="17"/>
      <c r="F645" s="17"/>
      <c r="G645" s="17"/>
      <c r="H645" s="17"/>
      <c r="I645" s="17"/>
      <c r="J645" s="17"/>
      <c r="K645" s="17"/>
      <c r="L645" s="18"/>
      <c r="M645" s="17"/>
      <c r="N645" s="17"/>
      <c r="O645" s="17"/>
      <c r="P645" s="17"/>
      <c r="Q645" s="17"/>
      <c r="R645" s="17"/>
      <c r="S645" s="17"/>
      <c r="T645" s="17"/>
      <c r="U645" s="17"/>
      <c r="V645" s="17"/>
      <c r="W645" s="17"/>
      <c r="X645" s="17"/>
    </row>
    <row r="646" spans="1:24" x14ac:dyDescent="0.25">
      <c r="A646" s="127"/>
      <c r="B646" s="17"/>
      <c r="C646" s="17"/>
      <c r="D646" s="17"/>
      <c r="E646" s="17"/>
      <c r="F646" s="17"/>
      <c r="G646" s="17"/>
      <c r="H646" s="17"/>
      <c r="I646" s="17"/>
      <c r="J646" s="17"/>
      <c r="K646" s="17"/>
      <c r="L646" s="18"/>
      <c r="M646" s="17"/>
      <c r="N646" s="17"/>
      <c r="O646" s="17"/>
      <c r="P646" s="17"/>
      <c r="Q646" s="17"/>
      <c r="R646" s="17"/>
      <c r="S646" s="17"/>
      <c r="T646" s="17"/>
      <c r="U646" s="17"/>
      <c r="V646" s="17"/>
      <c r="W646" s="17"/>
      <c r="X646" s="17"/>
    </row>
    <row r="647" spans="1:24" x14ac:dyDescent="0.25">
      <c r="A647" s="127"/>
      <c r="B647" s="17"/>
      <c r="C647" s="17"/>
      <c r="D647" s="17"/>
      <c r="E647" s="17"/>
      <c r="F647" s="17"/>
      <c r="G647" s="17"/>
      <c r="H647" s="17"/>
      <c r="I647" s="17"/>
      <c r="J647" s="17"/>
      <c r="K647" s="17"/>
      <c r="L647" s="18"/>
      <c r="M647" s="17"/>
      <c r="N647" s="17"/>
      <c r="O647" s="17"/>
      <c r="P647" s="17"/>
      <c r="Q647" s="17"/>
      <c r="R647" s="17"/>
      <c r="S647" s="17"/>
      <c r="T647" s="17"/>
      <c r="U647" s="17"/>
      <c r="V647" s="17"/>
      <c r="W647" s="17"/>
      <c r="X647" s="17"/>
    </row>
    <row r="648" spans="1:24" x14ac:dyDescent="0.25">
      <c r="A648" s="127"/>
      <c r="B648" s="17"/>
      <c r="C648" s="17"/>
      <c r="D648" s="17"/>
      <c r="E648" s="17"/>
      <c r="F648" s="17"/>
      <c r="G648" s="17"/>
      <c r="H648" s="17"/>
      <c r="I648" s="17"/>
      <c r="J648" s="17"/>
      <c r="K648" s="17"/>
      <c r="L648" s="18"/>
      <c r="M648" s="17"/>
      <c r="N648" s="17"/>
      <c r="O648" s="17"/>
      <c r="P648" s="17"/>
      <c r="Q648" s="17"/>
      <c r="R648" s="17"/>
      <c r="S648" s="17"/>
      <c r="T648" s="17"/>
      <c r="U648" s="17"/>
      <c r="V648" s="17"/>
      <c r="W648" s="17"/>
      <c r="X648" s="17"/>
    </row>
    <row r="649" spans="1:24" x14ac:dyDescent="0.25">
      <c r="A649" s="127"/>
      <c r="B649" s="17"/>
      <c r="C649" s="17"/>
      <c r="D649" s="17"/>
      <c r="E649" s="17"/>
      <c r="F649" s="17"/>
      <c r="G649" s="17"/>
      <c r="H649" s="17"/>
      <c r="I649" s="17"/>
      <c r="J649" s="17"/>
      <c r="K649" s="17"/>
      <c r="L649" s="18"/>
      <c r="M649" s="17"/>
      <c r="N649" s="17"/>
      <c r="O649" s="17"/>
      <c r="P649" s="17"/>
      <c r="Q649" s="17"/>
      <c r="R649" s="17"/>
      <c r="S649" s="17"/>
      <c r="T649" s="17"/>
      <c r="U649" s="17"/>
      <c r="V649" s="17"/>
      <c r="W649" s="17"/>
      <c r="X649" s="17"/>
    </row>
    <row r="650" spans="1:24" x14ac:dyDescent="0.25">
      <c r="A650" s="127"/>
      <c r="B650" s="17"/>
      <c r="C650" s="17"/>
      <c r="D650" s="17"/>
      <c r="E650" s="17"/>
      <c r="F650" s="17"/>
      <c r="G650" s="17"/>
      <c r="H650" s="17"/>
      <c r="I650" s="17"/>
      <c r="J650" s="17"/>
      <c r="K650" s="17"/>
      <c r="L650" s="18"/>
      <c r="M650" s="17"/>
      <c r="N650" s="17"/>
      <c r="O650" s="17"/>
      <c r="P650" s="17"/>
      <c r="Q650" s="17"/>
      <c r="R650" s="17"/>
      <c r="S650" s="17"/>
      <c r="T650" s="17"/>
      <c r="U650" s="17"/>
      <c r="V650" s="17"/>
      <c r="W650" s="17"/>
      <c r="X650" s="17"/>
    </row>
    <row r="651" spans="1:24" x14ac:dyDescent="0.25">
      <c r="A651" s="127"/>
      <c r="B651" s="17"/>
      <c r="C651" s="17"/>
      <c r="D651" s="17"/>
      <c r="E651" s="17"/>
      <c r="F651" s="17"/>
      <c r="G651" s="17"/>
      <c r="H651" s="17"/>
      <c r="I651" s="17"/>
      <c r="J651" s="17"/>
      <c r="K651" s="17"/>
      <c r="L651" s="18"/>
      <c r="M651" s="17"/>
      <c r="N651" s="17"/>
      <c r="O651" s="17"/>
      <c r="P651" s="17"/>
      <c r="Q651" s="17"/>
      <c r="R651" s="17"/>
      <c r="S651" s="17"/>
      <c r="T651" s="17"/>
      <c r="U651" s="17"/>
      <c r="V651" s="17"/>
      <c r="W651" s="17"/>
      <c r="X651" s="17"/>
    </row>
    <row r="652" spans="1:24" x14ac:dyDescent="0.25">
      <c r="A652" s="127"/>
      <c r="B652" s="17"/>
      <c r="C652" s="17"/>
      <c r="D652" s="17"/>
      <c r="E652" s="17"/>
      <c r="F652" s="17"/>
      <c r="G652" s="17"/>
      <c r="H652" s="17"/>
      <c r="I652" s="17"/>
      <c r="J652" s="17"/>
      <c r="K652" s="17"/>
      <c r="L652" s="18"/>
      <c r="M652" s="17"/>
      <c r="N652" s="17"/>
      <c r="O652" s="17"/>
      <c r="P652" s="17"/>
      <c r="Q652" s="17"/>
      <c r="R652" s="17"/>
      <c r="S652" s="17"/>
      <c r="T652" s="17"/>
      <c r="U652" s="17"/>
      <c r="V652" s="17"/>
      <c r="W652" s="17"/>
      <c r="X652" s="17"/>
    </row>
    <row r="653" spans="1:24" x14ac:dyDescent="0.25">
      <c r="A653" s="127"/>
      <c r="B653" s="17"/>
      <c r="C653" s="17"/>
      <c r="D653" s="17"/>
      <c r="E653" s="17"/>
      <c r="F653" s="17"/>
      <c r="G653" s="17"/>
      <c r="H653" s="17"/>
      <c r="I653" s="17"/>
      <c r="J653" s="17"/>
      <c r="K653" s="17"/>
      <c r="L653" s="18"/>
      <c r="M653" s="17"/>
      <c r="N653" s="17"/>
      <c r="O653" s="17"/>
      <c r="P653" s="17"/>
      <c r="Q653" s="17"/>
      <c r="R653" s="17"/>
      <c r="S653" s="17"/>
      <c r="T653" s="17"/>
      <c r="U653" s="17"/>
      <c r="V653" s="17"/>
      <c r="W653" s="17"/>
      <c r="X653" s="17"/>
    </row>
    <row r="654" spans="1:24" x14ac:dyDescent="0.25">
      <c r="A654" s="127"/>
      <c r="B654" s="17"/>
      <c r="C654" s="17"/>
      <c r="D654" s="17"/>
      <c r="E654" s="17"/>
      <c r="F654" s="17"/>
      <c r="G654" s="17"/>
      <c r="H654" s="17"/>
      <c r="I654" s="17"/>
      <c r="J654" s="17"/>
      <c r="K654" s="17"/>
      <c r="L654" s="18"/>
      <c r="M654" s="17"/>
      <c r="N654" s="17"/>
      <c r="O654" s="17"/>
      <c r="P654" s="17"/>
      <c r="Q654" s="17"/>
      <c r="R654" s="17"/>
      <c r="S654" s="17"/>
      <c r="T654" s="17"/>
      <c r="U654" s="17"/>
      <c r="V654" s="17"/>
      <c r="W654" s="17"/>
      <c r="X654" s="17"/>
    </row>
    <row r="655" spans="1:24" x14ac:dyDescent="0.25">
      <c r="A655" s="127"/>
      <c r="B655" s="17"/>
      <c r="C655" s="17"/>
      <c r="D655" s="17"/>
      <c r="E655" s="17"/>
      <c r="F655" s="17"/>
      <c r="G655" s="17"/>
      <c r="H655" s="17"/>
      <c r="I655" s="17"/>
      <c r="J655" s="17"/>
      <c r="K655" s="17"/>
      <c r="L655" s="18"/>
      <c r="M655" s="17"/>
      <c r="N655" s="17"/>
      <c r="O655" s="17"/>
      <c r="P655" s="17"/>
      <c r="Q655" s="17"/>
      <c r="R655" s="17"/>
      <c r="S655" s="17"/>
      <c r="T655" s="17"/>
      <c r="U655" s="17"/>
      <c r="V655" s="17"/>
      <c r="W655" s="17"/>
      <c r="X655" s="17"/>
    </row>
    <row r="656" spans="1:24" x14ac:dyDescent="0.25">
      <c r="A656" s="127"/>
      <c r="B656" s="17"/>
      <c r="C656" s="17"/>
      <c r="D656" s="17"/>
      <c r="E656" s="17"/>
      <c r="F656" s="17"/>
      <c r="G656" s="17"/>
      <c r="H656" s="17"/>
      <c r="I656" s="17"/>
      <c r="J656" s="17"/>
      <c r="K656" s="17"/>
      <c r="L656" s="18"/>
      <c r="M656" s="17"/>
      <c r="N656" s="17"/>
      <c r="O656" s="17"/>
      <c r="P656" s="17"/>
      <c r="Q656" s="17"/>
      <c r="R656" s="17"/>
      <c r="S656" s="17"/>
      <c r="T656" s="17"/>
      <c r="U656" s="17"/>
      <c r="V656" s="17"/>
      <c r="W656" s="17"/>
      <c r="X656" s="17"/>
    </row>
    <row r="657" spans="1:24" x14ac:dyDescent="0.25">
      <c r="A657" s="127"/>
      <c r="B657" s="17"/>
      <c r="C657" s="17"/>
      <c r="D657" s="17"/>
      <c r="E657" s="17"/>
      <c r="F657" s="17"/>
      <c r="G657" s="17"/>
      <c r="H657" s="17"/>
      <c r="I657" s="17"/>
      <c r="J657" s="17"/>
      <c r="K657" s="17"/>
      <c r="L657" s="18"/>
      <c r="M657" s="17"/>
      <c r="N657" s="17"/>
      <c r="O657" s="17"/>
      <c r="P657" s="17"/>
      <c r="Q657" s="17"/>
      <c r="R657" s="17"/>
      <c r="S657" s="17"/>
      <c r="T657" s="17"/>
      <c r="U657" s="17"/>
      <c r="V657" s="17"/>
      <c r="W657" s="17"/>
      <c r="X657" s="17"/>
    </row>
    <row r="658" spans="1:24" x14ac:dyDescent="0.25">
      <c r="A658" s="127"/>
      <c r="B658" s="17"/>
      <c r="C658" s="17"/>
      <c r="D658" s="17"/>
      <c r="E658" s="17"/>
      <c r="F658" s="17"/>
      <c r="G658" s="17"/>
      <c r="H658" s="17"/>
      <c r="I658" s="17"/>
      <c r="J658" s="17"/>
      <c r="K658" s="17"/>
      <c r="L658" s="18"/>
      <c r="M658" s="17"/>
      <c r="N658" s="17"/>
      <c r="O658" s="17"/>
      <c r="P658" s="17"/>
      <c r="Q658" s="17"/>
      <c r="R658" s="17"/>
      <c r="S658" s="17"/>
      <c r="T658" s="17"/>
      <c r="U658" s="17"/>
      <c r="V658" s="17"/>
      <c r="W658" s="17"/>
      <c r="X658" s="17"/>
    </row>
    <row r="659" spans="1:24" x14ac:dyDescent="0.25">
      <c r="A659" s="127"/>
      <c r="B659" s="17"/>
      <c r="C659" s="17"/>
      <c r="D659" s="17"/>
      <c r="E659" s="17"/>
      <c r="F659" s="17"/>
      <c r="G659" s="17"/>
      <c r="H659" s="17"/>
      <c r="I659" s="17"/>
      <c r="J659" s="17"/>
      <c r="K659" s="17"/>
      <c r="L659" s="18"/>
      <c r="M659" s="17"/>
      <c r="N659" s="17"/>
      <c r="O659" s="17"/>
      <c r="P659" s="17"/>
      <c r="Q659" s="17"/>
      <c r="R659" s="17"/>
      <c r="S659" s="17"/>
      <c r="T659" s="17"/>
      <c r="U659" s="17"/>
      <c r="V659" s="17"/>
      <c r="W659" s="17"/>
      <c r="X659" s="17"/>
    </row>
    <row r="660" spans="1:24" x14ac:dyDescent="0.25">
      <c r="A660" s="127"/>
      <c r="B660" s="17"/>
      <c r="C660" s="17"/>
      <c r="D660" s="17"/>
      <c r="E660" s="17"/>
      <c r="F660" s="17"/>
      <c r="G660" s="17"/>
      <c r="H660" s="17"/>
      <c r="I660" s="17"/>
      <c r="J660" s="17"/>
      <c r="K660" s="17"/>
      <c r="L660" s="18"/>
      <c r="M660" s="17"/>
      <c r="N660" s="17"/>
      <c r="O660" s="17"/>
      <c r="P660" s="17"/>
      <c r="Q660" s="17"/>
      <c r="R660" s="17"/>
      <c r="S660" s="17"/>
      <c r="T660" s="17"/>
      <c r="U660" s="17"/>
      <c r="V660" s="17"/>
      <c r="W660" s="17"/>
      <c r="X660" s="17"/>
    </row>
    <row r="661" spans="1:24" x14ac:dyDescent="0.25">
      <c r="A661" s="127"/>
      <c r="B661" s="17"/>
      <c r="C661" s="17"/>
      <c r="D661" s="17"/>
      <c r="E661" s="17"/>
      <c r="F661" s="17"/>
      <c r="G661" s="17"/>
      <c r="H661" s="17"/>
      <c r="I661" s="17"/>
      <c r="J661" s="17"/>
      <c r="K661" s="17"/>
      <c r="L661" s="18"/>
      <c r="M661" s="17"/>
      <c r="N661" s="17"/>
      <c r="O661" s="17"/>
      <c r="P661" s="17"/>
      <c r="Q661" s="17"/>
      <c r="R661" s="17"/>
      <c r="S661" s="17"/>
      <c r="T661" s="17"/>
      <c r="U661" s="17"/>
      <c r="V661" s="17"/>
      <c r="W661" s="17"/>
      <c r="X661" s="17"/>
    </row>
    <row r="662" spans="1:24" x14ac:dyDescent="0.25">
      <c r="A662" s="127"/>
      <c r="B662" s="17"/>
      <c r="C662" s="17"/>
      <c r="D662" s="17"/>
      <c r="E662" s="17"/>
      <c r="F662" s="17"/>
      <c r="G662" s="17"/>
      <c r="H662" s="17"/>
      <c r="I662" s="17"/>
      <c r="J662" s="17"/>
      <c r="K662" s="17"/>
      <c r="L662" s="18"/>
      <c r="M662" s="17"/>
      <c r="N662" s="17"/>
      <c r="O662" s="17"/>
      <c r="P662" s="17"/>
      <c r="Q662" s="17"/>
      <c r="R662" s="17"/>
      <c r="S662" s="17"/>
      <c r="T662" s="17"/>
      <c r="U662" s="17"/>
      <c r="V662" s="17"/>
      <c r="W662" s="17"/>
      <c r="X662" s="17"/>
    </row>
    <row r="663" spans="1:24" x14ac:dyDescent="0.25">
      <c r="A663" s="127"/>
      <c r="B663" s="17"/>
      <c r="C663" s="17"/>
      <c r="D663" s="17"/>
      <c r="E663" s="17"/>
      <c r="F663" s="17"/>
      <c r="G663" s="17"/>
      <c r="H663" s="17"/>
      <c r="I663" s="17"/>
      <c r="J663" s="17"/>
      <c r="K663" s="17"/>
      <c r="L663" s="18"/>
      <c r="M663" s="17"/>
      <c r="N663" s="17"/>
      <c r="O663" s="17"/>
      <c r="P663" s="17"/>
      <c r="Q663" s="17"/>
      <c r="R663" s="17"/>
      <c r="S663" s="17"/>
      <c r="T663" s="17"/>
      <c r="U663" s="17"/>
      <c r="V663" s="17"/>
      <c r="W663" s="17"/>
      <c r="X663" s="17"/>
    </row>
    <row r="664" spans="1:24" x14ac:dyDescent="0.25">
      <c r="A664" s="127"/>
      <c r="B664" s="17"/>
      <c r="C664" s="17"/>
      <c r="D664" s="17"/>
      <c r="E664" s="17"/>
      <c r="F664" s="17"/>
      <c r="G664" s="17"/>
      <c r="H664" s="17"/>
      <c r="I664" s="17"/>
      <c r="J664" s="17"/>
      <c r="K664" s="17"/>
      <c r="L664" s="18"/>
      <c r="M664" s="17"/>
      <c r="N664" s="17"/>
      <c r="O664" s="17"/>
      <c r="P664" s="17"/>
      <c r="Q664" s="17"/>
      <c r="R664" s="17"/>
      <c r="S664" s="17"/>
      <c r="T664" s="17"/>
      <c r="U664" s="17"/>
      <c r="V664" s="17"/>
      <c r="W664" s="17"/>
      <c r="X664" s="17"/>
    </row>
    <row r="665" spans="1:24" x14ac:dyDescent="0.25">
      <c r="A665" s="127"/>
      <c r="B665" s="17"/>
      <c r="C665" s="17"/>
      <c r="D665" s="17"/>
      <c r="E665" s="17"/>
      <c r="F665" s="17"/>
      <c r="G665" s="17"/>
      <c r="H665" s="17"/>
      <c r="I665" s="17"/>
      <c r="J665" s="17"/>
      <c r="K665" s="17"/>
      <c r="L665" s="18"/>
      <c r="M665" s="17"/>
      <c r="N665" s="17"/>
      <c r="O665" s="17"/>
      <c r="P665" s="17"/>
      <c r="Q665" s="17"/>
      <c r="R665" s="17"/>
      <c r="S665" s="17"/>
      <c r="T665" s="17"/>
      <c r="U665" s="17"/>
      <c r="V665" s="17"/>
      <c r="W665" s="17"/>
      <c r="X665" s="17"/>
    </row>
    <row r="666" spans="1:24" x14ac:dyDescent="0.25">
      <c r="A666" s="127"/>
      <c r="B666" s="17"/>
      <c r="C666" s="17"/>
      <c r="D666" s="17"/>
      <c r="E666" s="17"/>
      <c r="F666" s="17"/>
      <c r="G666" s="17"/>
      <c r="H666" s="17"/>
      <c r="I666" s="17"/>
      <c r="J666" s="17"/>
      <c r="K666" s="17"/>
      <c r="L666" s="18"/>
      <c r="M666" s="17"/>
      <c r="N666" s="17"/>
      <c r="O666" s="17"/>
      <c r="P666" s="17"/>
      <c r="Q666" s="17"/>
      <c r="R666" s="17"/>
      <c r="S666" s="17"/>
      <c r="T666" s="17"/>
      <c r="U666" s="17"/>
      <c r="V666" s="17"/>
      <c r="W666" s="17"/>
      <c r="X666" s="17"/>
    </row>
    <row r="667" spans="1:24" x14ac:dyDescent="0.25">
      <c r="A667" s="127"/>
      <c r="B667" s="17"/>
      <c r="C667" s="17"/>
      <c r="D667" s="17"/>
      <c r="E667" s="17"/>
      <c r="F667" s="17"/>
      <c r="G667" s="17"/>
      <c r="H667" s="17"/>
      <c r="I667" s="17"/>
      <c r="J667" s="17"/>
      <c r="K667" s="17"/>
      <c r="L667" s="18"/>
      <c r="M667" s="17"/>
      <c r="N667" s="17"/>
      <c r="O667" s="17"/>
      <c r="P667" s="17"/>
      <c r="Q667" s="17"/>
      <c r="R667" s="17"/>
      <c r="S667" s="17"/>
      <c r="T667" s="17"/>
      <c r="U667" s="17"/>
      <c r="V667" s="17"/>
      <c r="W667" s="17"/>
      <c r="X667" s="17"/>
    </row>
    <row r="668" spans="1:24" x14ac:dyDescent="0.25">
      <c r="A668" s="127"/>
      <c r="B668" s="17"/>
      <c r="C668" s="17"/>
      <c r="D668" s="17"/>
      <c r="E668" s="17"/>
      <c r="F668" s="17"/>
      <c r="G668" s="17"/>
      <c r="H668" s="17"/>
      <c r="I668" s="17"/>
      <c r="J668" s="17"/>
      <c r="K668" s="17"/>
      <c r="L668" s="18"/>
      <c r="M668" s="17"/>
      <c r="N668" s="17"/>
      <c r="O668" s="17"/>
      <c r="P668" s="17"/>
      <c r="Q668" s="17"/>
      <c r="R668" s="17"/>
      <c r="S668" s="17"/>
      <c r="T668" s="17"/>
      <c r="U668" s="17"/>
      <c r="V668" s="17"/>
      <c r="W668" s="17"/>
      <c r="X668" s="17"/>
    </row>
    <row r="669" spans="1:24" x14ac:dyDescent="0.25">
      <c r="A669" s="127"/>
      <c r="B669" s="17"/>
      <c r="C669" s="17"/>
      <c r="D669" s="17"/>
      <c r="E669" s="17"/>
      <c r="F669" s="17"/>
      <c r="G669" s="17"/>
      <c r="H669" s="17"/>
      <c r="I669" s="17"/>
      <c r="J669" s="17"/>
      <c r="K669" s="17"/>
      <c r="L669" s="18"/>
      <c r="M669" s="17"/>
      <c r="N669" s="17"/>
      <c r="O669" s="17"/>
      <c r="P669" s="17"/>
      <c r="Q669" s="17"/>
      <c r="R669" s="17"/>
      <c r="S669" s="17"/>
      <c r="T669" s="17"/>
      <c r="U669" s="17"/>
      <c r="V669" s="17"/>
      <c r="W669" s="17"/>
      <c r="X669" s="17"/>
    </row>
    <row r="670" spans="1:24" x14ac:dyDescent="0.25">
      <c r="A670" s="127"/>
      <c r="B670" s="17"/>
      <c r="C670" s="17"/>
      <c r="D670" s="17"/>
      <c r="E670" s="17"/>
      <c r="F670" s="17"/>
      <c r="G670" s="17"/>
      <c r="H670" s="17"/>
      <c r="I670" s="17"/>
      <c r="J670" s="17"/>
      <c r="K670" s="17"/>
      <c r="L670" s="18"/>
      <c r="M670" s="17"/>
      <c r="N670" s="17"/>
      <c r="O670" s="17"/>
      <c r="P670" s="17"/>
      <c r="Q670" s="17"/>
      <c r="R670" s="17"/>
      <c r="S670" s="17"/>
      <c r="T670" s="17"/>
      <c r="U670" s="17"/>
      <c r="V670" s="17"/>
      <c r="W670" s="17"/>
      <c r="X670" s="17"/>
    </row>
    <row r="671" spans="1:24" x14ac:dyDescent="0.25">
      <c r="A671" s="127"/>
      <c r="B671" s="17"/>
      <c r="C671" s="17"/>
      <c r="D671" s="17"/>
      <c r="E671" s="17"/>
      <c r="F671" s="17"/>
      <c r="G671" s="17"/>
      <c r="H671" s="17"/>
      <c r="I671" s="17"/>
      <c r="J671" s="17"/>
      <c r="K671" s="17"/>
      <c r="L671" s="18"/>
      <c r="M671" s="17"/>
      <c r="N671" s="17"/>
      <c r="O671" s="17"/>
      <c r="P671" s="17"/>
      <c r="Q671" s="17"/>
      <c r="R671" s="17"/>
      <c r="S671" s="17"/>
      <c r="T671" s="17"/>
      <c r="U671" s="17"/>
      <c r="V671" s="17"/>
      <c r="W671" s="17"/>
      <c r="X671" s="17"/>
    </row>
    <row r="672" spans="1:24" x14ac:dyDescent="0.25">
      <c r="A672" s="127"/>
      <c r="B672" s="17"/>
      <c r="C672" s="17"/>
      <c r="D672" s="17"/>
      <c r="E672" s="17"/>
      <c r="F672" s="17"/>
      <c r="G672" s="17"/>
      <c r="H672" s="17"/>
      <c r="I672" s="17"/>
      <c r="J672" s="17"/>
      <c r="K672" s="17"/>
      <c r="L672" s="18"/>
      <c r="M672" s="17"/>
      <c r="N672" s="17"/>
      <c r="O672" s="17"/>
      <c r="P672" s="17"/>
      <c r="Q672" s="17"/>
      <c r="R672" s="17"/>
      <c r="S672" s="17"/>
      <c r="T672" s="17"/>
      <c r="U672" s="17"/>
      <c r="V672" s="17"/>
      <c r="W672" s="17"/>
      <c r="X672" s="17"/>
    </row>
    <row r="673" spans="1:24" x14ac:dyDescent="0.25">
      <c r="A673" s="127"/>
      <c r="B673" s="17"/>
      <c r="C673" s="17"/>
      <c r="D673" s="17"/>
      <c r="E673" s="17"/>
      <c r="F673" s="17"/>
      <c r="G673" s="17"/>
      <c r="H673" s="17"/>
      <c r="I673" s="17"/>
      <c r="J673" s="17"/>
      <c r="K673" s="17"/>
      <c r="L673" s="18"/>
      <c r="M673" s="17"/>
      <c r="N673" s="17"/>
      <c r="O673" s="17"/>
      <c r="P673" s="17"/>
      <c r="Q673" s="17"/>
      <c r="R673" s="17"/>
      <c r="S673" s="17"/>
      <c r="T673" s="17"/>
      <c r="U673" s="17"/>
      <c r="V673" s="17"/>
      <c r="W673" s="17"/>
      <c r="X673" s="17"/>
    </row>
    <row r="674" spans="1:24" x14ac:dyDescent="0.25">
      <c r="A674" s="127"/>
      <c r="B674" s="17"/>
      <c r="C674" s="17"/>
      <c r="D674" s="17"/>
      <c r="E674" s="17"/>
      <c r="F674" s="17"/>
      <c r="G674" s="17"/>
      <c r="H674" s="17"/>
      <c r="I674" s="17"/>
      <c r="J674" s="17"/>
      <c r="K674" s="17"/>
      <c r="L674" s="18"/>
      <c r="M674" s="17"/>
      <c r="N674" s="17"/>
      <c r="O674" s="17"/>
      <c r="P674" s="17"/>
      <c r="Q674" s="17"/>
      <c r="R674" s="17"/>
      <c r="S674" s="17"/>
      <c r="T674" s="17"/>
      <c r="U674" s="17"/>
      <c r="V674" s="17"/>
      <c r="W674" s="17"/>
      <c r="X674" s="17"/>
    </row>
    <row r="675" spans="1:24" x14ac:dyDescent="0.25">
      <c r="A675" s="127"/>
      <c r="B675" s="17"/>
      <c r="C675" s="17"/>
      <c r="D675" s="17"/>
      <c r="E675" s="17"/>
      <c r="F675" s="17"/>
      <c r="G675" s="17"/>
      <c r="H675" s="17"/>
      <c r="I675" s="17"/>
      <c r="J675" s="17"/>
      <c r="K675" s="17"/>
      <c r="L675" s="18"/>
      <c r="M675" s="17"/>
      <c r="N675" s="17"/>
      <c r="O675" s="17"/>
      <c r="P675" s="17"/>
      <c r="Q675" s="17"/>
      <c r="R675" s="17"/>
      <c r="S675" s="17"/>
      <c r="T675" s="17"/>
      <c r="U675" s="17"/>
      <c r="V675" s="17"/>
      <c r="W675" s="17"/>
      <c r="X675" s="17"/>
    </row>
    <row r="676" spans="1:24" x14ac:dyDescent="0.25">
      <c r="A676" s="127"/>
      <c r="B676" s="17"/>
      <c r="C676" s="17"/>
      <c r="D676" s="17"/>
      <c r="E676" s="17"/>
      <c r="F676" s="17"/>
      <c r="G676" s="17"/>
      <c r="H676" s="17"/>
      <c r="I676" s="17"/>
      <c r="J676" s="17"/>
      <c r="K676" s="17"/>
      <c r="L676" s="18"/>
      <c r="M676" s="17"/>
      <c r="N676" s="17"/>
      <c r="O676" s="17"/>
      <c r="P676" s="17"/>
      <c r="Q676" s="17"/>
      <c r="R676" s="17"/>
      <c r="S676" s="17"/>
      <c r="T676" s="17"/>
      <c r="U676" s="17"/>
      <c r="V676" s="17"/>
      <c r="W676" s="17"/>
      <c r="X676" s="17"/>
    </row>
    <row r="677" spans="1:24" x14ac:dyDescent="0.25">
      <c r="A677" s="127"/>
      <c r="B677" s="17"/>
      <c r="C677" s="17"/>
      <c r="D677" s="17"/>
      <c r="E677" s="17"/>
      <c r="F677" s="17"/>
      <c r="G677" s="17"/>
      <c r="H677" s="17"/>
      <c r="I677" s="17"/>
      <c r="J677" s="17"/>
      <c r="K677" s="17"/>
      <c r="L677" s="18"/>
      <c r="M677" s="17"/>
      <c r="N677" s="17"/>
      <c r="O677" s="17"/>
      <c r="P677" s="17"/>
      <c r="Q677" s="17"/>
      <c r="R677" s="17"/>
      <c r="S677" s="17"/>
      <c r="T677" s="17"/>
      <c r="U677" s="17"/>
      <c r="V677" s="17"/>
      <c r="W677" s="17"/>
      <c r="X677" s="17"/>
    </row>
    <row r="678" spans="1:24" x14ac:dyDescent="0.25">
      <c r="A678" s="127"/>
      <c r="B678" s="17"/>
      <c r="C678" s="17"/>
      <c r="D678" s="17"/>
      <c r="E678" s="17"/>
      <c r="F678" s="17"/>
      <c r="G678" s="17"/>
      <c r="H678" s="17"/>
      <c r="I678" s="17"/>
      <c r="J678" s="17"/>
      <c r="K678" s="17"/>
      <c r="L678" s="18"/>
      <c r="M678" s="17"/>
      <c r="N678" s="17"/>
      <c r="O678" s="17"/>
      <c r="P678" s="17"/>
      <c r="Q678" s="17"/>
      <c r="R678" s="17"/>
      <c r="S678" s="17"/>
      <c r="T678" s="17"/>
      <c r="U678" s="17"/>
      <c r="V678" s="17"/>
      <c r="W678" s="17"/>
      <c r="X678" s="17"/>
    </row>
    <row r="679" spans="1:24" x14ac:dyDescent="0.25">
      <c r="A679" s="127"/>
      <c r="B679" s="17"/>
      <c r="C679" s="17"/>
      <c r="D679" s="17"/>
      <c r="E679" s="17"/>
      <c r="F679" s="17"/>
      <c r="G679" s="17"/>
      <c r="H679" s="17"/>
      <c r="I679" s="17"/>
      <c r="J679" s="17"/>
      <c r="K679" s="17"/>
      <c r="L679" s="18"/>
      <c r="M679" s="17"/>
      <c r="N679" s="17"/>
      <c r="O679" s="17"/>
      <c r="P679" s="17"/>
      <c r="Q679" s="17"/>
      <c r="R679" s="17"/>
      <c r="S679" s="17"/>
      <c r="T679" s="17"/>
      <c r="U679" s="17"/>
      <c r="V679" s="17"/>
      <c r="W679" s="17"/>
      <c r="X679" s="17"/>
    </row>
    <row r="680" spans="1:24" x14ac:dyDescent="0.25">
      <c r="A680" s="127"/>
      <c r="B680" s="17"/>
      <c r="C680" s="17"/>
      <c r="D680" s="17"/>
      <c r="E680" s="17"/>
      <c r="F680" s="17"/>
      <c r="G680" s="17"/>
      <c r="H680" s="17"/>
      <c r="I680" s="17"/>
      <c r="J680" s="17"/>
      <c r="K680" s="17"/>
      <c r="L680" s="18"/>
      <c r="M680" s="17"/>
      <c r="N680" s="17"/>
      <c r="O680" s="17"/>
      <c r="P680" s="17"/>
      <c r="Q680" s="17"/>
      <c r="R680" s="17"/>
      <c r="S680" s="17"/>
      <c r="T680" s="17"/>
      <c r="U680" s="17"/>
      <c r="V680" s="17"/>
      <c r="W680" s="17"/>
      <c r="X680" s="17"/>
    </row>
    <row r="681" spans="1:24" x14ac:dyDescent="0.25">
      <c r="A681" s="127"/>
      <c r="B681" s="17"/>
      <c r="C681" s="17"/>
      <c r="D681" s="17"/>
      <c r="E681" s="17"/>
      <c r="F681" s="17"/>
      <c r="G681" s="17"/>
      <c r="H681" s="17"/>
      <c r="I681" s="17"/>
      <c r="J681" s="17"/>
      <c r="K681" s="17"/>
      <c r="L681" s="18"/>
      <c r="M681" s="17"/>
      <c r="N681" s="17"/>
      <c r="O681" s="17"/>
      <c r="P681" s="17"/>
      <c r="Q681" s="17"/>
      <c r="R681" s="17"/>
      <c r="S681" s="17"/>
      <c r="T681" s="17"/>
      <c r="U681" s="17"/>
      <c r="V681" s="17"/>
      <c r="W681" s="17"/>
      <c r="X681" s="17"/>
    </row>
    <row r="682" spans="1:24" x14ac:dyDescent="0.25">
      <c r="A682" s="127"/>
      <c r="B682" s="17"/>
      <c r="C682" s="17"/>
      <c r="D682" s="17"/>
      <c r="E682" s="17"/>
      <c r="F682" s="17"/>
      <c r="G682" s="17"/>
      <c r="H682" s="17"/>
      <c r="I682" s="17"/>
      <c r="J682" s="17"/>
      <c r="K682" s="17"/>
      <c r="L682" s="18"/>
      <c r="M682" s="17"/>
      <c r="N682" s="17"/>
      <c r="O682" s="17"/>
      <c r="P682" s="17"/>
      <c r="Q682" s="17"/>
      <c r="R682" s="17"/>
      <c r="S682" s="17"/>
      <c r="T682" s="17"/>
      <c r="U682" s="17"/>
      <c r="V682" s="17"/>
      <c r="W682" s="17"/>
      <c r="X682" s="17"/>
    </row>
    <row r="683" spans="1:24" x14ac:dyDescent="0.25">
      <c r="A683" s="127"/>
      <c r="B683" s="17"/>
      <c r="C683" s="17"/>
      <c r="D683" s="17"/>
      <c r="E683" s="17"/>
      <c r="F683" s="17"/>
      <c r="G683" s="17"/>
      <c r="H683" s="17"/>
      <c r="I683" s="17"/>
      <c r="J683" s="17"/>
      <c r="K683" s="17"/>
      <c r="L683" s="18"/>
      <c r="M683" s="17"/>
      <c r="N683" s="17"/>
      <c r="O683" s="17"/>
      <c r="P683" s="17"/>
      <c r="Q683" s="17"/>
      <c r="R683" s="17"/>
      <c r="S683" s="17"/>
      <c r="T683" s="17"/>
      <c r="U683" s="17"/>
      <c r="V683" s="17"/>
      <c r="W683" s="17"/>
      <c r="X683" s="17"/>
    </row>
    <row r="684" spans="1:24" x14ac:dyDescent="0.25">
      <c r="A684" s="127"/>
      <c r="B684" s="17"/>
      <c r="C684" s="17"/>
      <c r="D684" s="17"/>
      <c r="E684" s="17"/>
      <c r="F684" s="17"/>
      <c r="G684" s="17"/>
      <c r="H684" s="17"/>
      <c r="I684" s="17"/>
      <c r="J684" s="17"/>
      <c r="K684" s="17"/>
      <c r="L684" s="18"/>
      <c r="M684" s="17"/>
      <c r="N684" s="17"/>
      <c r="O684" s="17"/>
      <c r="P684" s="17"/>
      <c r="Q684" s="17"/>
      <c r="R684" s="17"/>
      <c r="S684" s="17"/>
      <c r="T684" s="17"/>
      <c r="U684" s="17"/>
      <c r="V684" s="17"/>
      <c r="W684" s="17"/>
      <c r="X684" s="17"/>
    </row>
    <row r="685" spans="1:24" x14ac:dyDescent="0.25">
      <c r="A685" s="127"/>
      <c r="B685" s="17"/>
      <c r="C685" s="17"/>
      <c r="D685" s="17"/>
      <c r="E685" s="17"/>
      <c r="F685" s="17"/>
      <c r="G685" s="17"/>
      <c r="H685" s="17"/>
      <c r="I685" s="17"/>
      <c r="J685" s="17"/>
      <c r="K685" s="17"/>
      <c r="L685" s="18"/>
      <c r="M685" s="17"/>
      <c r="N685" s="17"/>
      <c r="O685" s="17"/>
      <c r="P685" s="17"/>
      <c r="Q685" s="17"/>
      <c r="R685" s="17"/>
      <c r="S685" s="17"/>
      <c r="T685" s="17"/>
      <c r="U685" s="17"/>
      <c r="V685" s="17"/>
      <c r="W685" s="17"/>
      <c r="X685" s="17"/>
    </row>
    <row r="686" spans="1:24" x14ac:dyDescent="0.25">
      <c r="A686" s="127"/>
      <c r="B686" s="17"/>
      <c r="C686" s="17"/>
      <c r="D686" s="17"/>
      <c r="E686" s="17"/>
      <c r="F686" s="17"/>
      <c r="G686" s="17"/>
      <c r="H686" s="17"/>
      <c r="I686" s="17"/>
      <c r="J686" s="17"/>
      <c r="K686" s="17"/>
      <c r="L686" s="18"/>
      <c r="M686" s="17"/>
      <c r="N686" s="17"/>
      <c r="O686" s="17"/>
      <c r="P686" s="17"/>
      <c r="Q686" s="17"/>
      <c r="R686" s="17"/>
      <c r="S686" s="17"/>
      <c r="T686" s="17"/>
      <c r="U686" s="17"/>
      <c r="V686" s="17"/>
      <c r="W686" s="17"/>
      <c r="X686" s="17"/>
    </row>
    <row r="687" spans="1:24" x14ac:dyDescent="0.25">
      <c r="A687" s="127"/>
      <c r="B687" s="17"/>
      <c r="C687" s="17"/>
      <c r="D687" s="17"/>
      <c r="E687" s="17"/>
      <c r="F687" s="17"/>
      <c r="G687" s="17"/>
      <c r="H687" s="17"/>
      <c r="I687" s="17"/>
      <c r="J687" s="17"/>
      <c r="K687" s="17"/>
      <c r="L687" s="18"/>
      <c r="M687" s="17"/>
      <c r="N687" s="17"/>
      <c r="O687" s="17"/>
      <c r="P687" s="17"/>
      <c r="Q687" s="17"/>
      <c r="R687" s="17"/>
      <c r="S687" s="17"/>
      <c r="T687" s="17"/>
      <c r="U687" s="17"/>
      <c r="V687" s="17"/>
      <c r="W687" s="17"/>
      <c r="X687" s="17"/>
    </row>
    <row r="688" spans="1:24" x14ac:dyDescent="0.25">
      <c r="A688" s="127"/>
      <c r="B688" s="17"/>
      <c r="C688" s="17"/>
      <c r="D688" s="17"/>
      <c r="E688" s="17"/>
      <c r="F688" s="17"/>
      <c r="G688" s="17"/>
      <c r="H688" s="17"/>
      <c r="I688" s="17"/>
      <c r="J688" s="17"/>
      <c r="K688" s="17"/>
      <c r="L688" s="18"/>
      <c r="M688" s="17"/>
      <c r="N688" s="17"/>
      <c r="O688" s="17"/>
      <c r="P688" s="17"/>
      <c r="Q688" s="17"/>
      <c r="R688" s="17"/>
      <c r="S688" s="17"/>
      <c r="T688" s="17"/>
      <c r="U688" s="17"/>
      <c r="V688" s="17"/>
      <c r="W688" s="17"/>
      <c r="X688" s="17"/>
    </row>
    <row r="689" spans="1:24" x14ac:dyDescent="0.25">
      <c r="A689" s="127"/>
      <c r="B689" s="17"/>
      <c r="C689" s="17"/>
      <c r="D689" s="17"/>
      <c r="E689" s="17"/>
      <c r="F689" s="17"/>
      <c r="G689" s="17"/>
      <c r="H689" s="17"/>
      <c r="I689" s="17"/>
      <c r="J689" s="17"/>
      <c r="K689" s="17"/>
      <c r="L689" s="18"/>
      <c r="M689" s="17"/>
      <c r="N689" s="17"/>
      <c r="O689" s="17"/>
      <c r="P689" s="17"/>
      <c r="Q689" s="17"/>
      <c r="R689" s="17"/>
      <c r="S689" s="17"/>
      <c r="T689" s="17"/>
      <c r="U689" s="17"/>
      <c r="V689" s="17"/>
      <c r="W689" s="17"/>
      <c r="X689" s="17"/>
    </row>
    <row r="690" spans="1:24" x14ac:dyDescent="0.25">
      <c r="A690" s="127"/>
      <c r="B690" s="17"/>
      <c r="C690" s="17"/>
      <c r="D690" s="17"/>
      <c r="E690" s="17"/>
      <c r="F690" s="17"/>
      <c r="G690" s="17"/>
      <c r="H690" s="17"/>
      <c r="I690" s="17"/>
      <c r="J690" s="17"/>
      <c r="K690" s="17"/>
      <c r="L690" s="18"/>
      <c r="M690" s="17"/>
      <c r="N690" s="17"/>
      <c r="O690" s="17"/>
      <c r="P690" s="17"/>
      <c r="Q690" s="17"/>
      <c r="R690" s="17"/>
      <c r="S690" s="17"/>
      <c r="T690" s="17"/>
      <c r="U690" s="17"/>
      <c r="V690" s="17"/>
      <c r="W690" s="17"/>
      <c r="X690" s="17"/>
    </row>
    <row r="691" spans="1:24" x14ac:dyDescent="0.25">
      <c r="A691" s="127"/>
      <c r="B691" s="17"/>
      <c r="C691" s="17"/>
      <c r="D691" s="17"/>
      <c r="E691" s="17"/>
      <c r="F691" s="17"/>
      <c r="G691" s="17"/>
      <c r="H691" s="17"/>
      <c r="I691" s="17"/>
      <c r="J691" s="17"/>
      <c r="K691" s="17"/>
      <c r="L691" s="18"/>
      <c r="M691" s="17"/>
      <c r="N691" s="17"/>
      <c r="O691" s="17"/>
      <c r="P691" s="17"/>
      <c r="Q691" s="17"/>
      <c r="R691" s="17"/>
      <c r="S691" s="17"/>
      <c r="T691" s="17"/>
      <c r="U691" s="17"/>
      <c r="V691" s="17"/>
      <c r="W691" s="17"/>
      <c r="X691" s="17"/>
    </row>
    <row r="692" spans="1:24" x14ac:dyDescent="0.25">
      <c r="A692" s="127"/>
      <c r="B692" s="17"/>
      <c r="C692" s="17"/>
      <c r="D692" s="17"/>
      <c r="E692" s="17"/>
      <c r="F692" s="17"/>
      <c r="G692" s="17"/>
      <c r="H692" s="17"/>
      <c r="I692" s="17"/>
      <c r="J692" s="17"/>
      <c r="K692" s="17"/>
      <c r="L692" s="18"/>
      <c r="M692" s="17"/>
      <c r="N692" s="17"/>
      <c r="O692" s="17"/>
      <c r="P692" s="17"/>
      <c r="Q692" s="17"/>
      <c r="R692" s="17"/>
      <c r="S692" s="17"/>
      <c r="T692" s="17"/>
      <c r="U692" s="17"/>
      <c r="V692" s="17"/>
      <c r="W692" s="17"/>
      <c r="X692" s="17"/>
    </row>
    <row r="693" spans="1:24" x14ac:dyDescent="0.25">
      <c r="A693" s="127"/>
      <c r="B693" s="17"/>
      <c r="C693" s="17"/>
      <c r="D693" s="17"/>
      <c r="E693" s="17"/>
      <c r="F693" s="17"/>
      <c r="G693" s="17"/>
      <c r="H693" s="17"/>
      <c r="I693" s="17"/>
      <c r="J693" s="17"/>
      <c r="K693" s="17"/>
      <c r="L693" s="18"/>
      <c r="M693" s="17"/>
      <c r="N693" s="17"/>
      <c r="O693" s="17"/>
      <c r="P693" s="17"/>
      <c r="Q693" s="17"/>
      <c r="R693" s="17"/>
      <c r="S693" s="17"/>
      <c r="T693" s="17"/>
      <c r="U693" s="17"/>
      <c r="V693" s="17"/>
      <c r="W693" s="17"/>
      <c r="X693" s="17"/>
    </row>
    <row r="694" spans="1:24" x14ac:dyDescent="0.25">
      <c r="A694" s="127"/>
      <c r="B694" s="17"/>
      <c r="C694" s="17"/>
      <c r="D694" s="17"/>
      <c r="E694" s="17"/>
      <c r="F694" s="17"/>
      <c r="G694" s="17"/>
      <c r="H694" s="17"/>
      <c r="I694" s="17"/>
      <c r="J694" s="17"/>
      <c r="K694" s="17"/>
      <c r="L694" s="18"/>
      <c r="M694" s="17"/>
      <c r="N694" s="17"/>
      <c r="O694" s="17"/>
      <c r="P694" s="17"/>
      <c r="Q694" s="17"/>
      <c r="R694" s="17"/>
      <c r="S694" s="17"/>
      <c r="T694" s="17"/>
      <c r="U694" s="17"/>
      <c r="V694" s="17"/>
      <c r="W694" s="17"/>
      <c r="X694" s="17"/>
    </row>
    <row r="695" spans="1:24" x14ac:dyDescent="0.25">
      <c r="A695" s="127"/>
      <c r="B695" s="17"/>
      <c r="C695" s="17"/>
      <c r="D695" s="17"/>
      <c r="E695" s="17"/>
      <c r="F695" s="17"/>
      <c r="G695" s="17"/>
      <c r="H695" s="17"/>
      <c r="I695" s="17"/>
      <c r="J695" s="17"/>
      <c r="K695" s="17"/>
      <c r="L695" s="18"/>
      <c r="M695" s="17"/>
      <c r="N695" s="17"/>
      <c r="O695" s="17"/>
      <c r="P695" s="17"/>
      <c r="Q695" s="17"/>
      <c r="R695" s="17"/>
      <c r="S695" s="17"/>
      <c r="T695" s="17"/>
      <c r="U695" s="17"/>
      <c r="V695" s="17"/>
      <c r="W695" s="17"/>
      <c r="X695" s="17"/>
    </row>
    <row r="696" spans="1:24" x14ac:dyDescent="0.25">
      <c r="A696" s="127"/>
      <c r="B696" s="17"/>
      <c r="C696" s="17"/>
      <c r="D696" s="17"/>
      <c r="E696" s="17"/>
      <c r="F696" s="17"/>
      <c r="G696" s="17"/>
      <c r="H696" s="17"/>
      <c r="I696" s="17"/>
      <c r="J696" s="17"/>
      <c r="K696" s="17"/>
      <c r="L696" s="18"/>
      <c r="M696" s="17"/>
      <c r="N696" s="17"/>
      <c r="O696" s="17"/>
      <c r="P696" s="17"/>
      <c r="Q696" s="17"/>
      <c r="R696" s="17"/>
      <c r="S696" s="17"/>
      <c r="T696" s="17"/>
      <c r="U696" s="17"/>
      <c r="V696" s="17"/>
      <c r="W696" s="17"/>
      <c r="X696" s="17"/>
    </row>
    <row r="697" spans="1:24" x14ac:dyDescent="0.25">
      <c r="A697" s="127"/>
      <c r="B697" s="17"/>
      <c r="C697" s="17"/>
      <c r="D697" s="17"/>
      <c r="E697" s="17"/>
      <c r="F697" s="17"/>
      <c r="G697" s="17"/>
      <c r="H697" s="17"/>
      <c r="I697" s="17"/>
      <c r="J697" s="17"/>
      <c r="K697" s="17"/>
      <c r="L697" s="18"/>
      <c r="M697" s="17"/>
      <c r="N697" s="17"/>
      <c r="O697" s="17"/>
      <c r="P697" s="17"/>
      <c r="Q697" s="17"/>
      <c r="R697" s="17"/>
      <c r="S697" s="17"/>
      <c r="T697" s="17"/>
      <c r="U697" s="17"/>
      <c r="V697" s="17"/>
      <c r="W697" s="17"/>
      <c r="X697" s="17"/>
    </row>
    <row r="698" spans="1:24" x14ac:dyDescent="0.25">
      <c r="A698" s="127"/>
      <c r="B698" s="17"/>
      <c r="C698" s="17"/>
      <c r="D698" s="17"/>
      <c r="E698" s="17"/>
      <c r="F698" s="17"/>
      <c r="G698" s="17"/>
      <c r="H698" s="17"/>
      <c r="I698" s="17"/>
      <c r="J698" s="17"/>
      <c r="K698" s="17"/>
      <c r="L698" s="18"/>
      <c r="M698" s="17"/>
      <c r="N698" s="17"/>
      <c r="O698" s="17"/>
      <c r="P698" s="17"/>
      <c r="Q698" s="17"/>
      <c r="R698" s="17"/>
      <c r="S698" s="17"/>
      <c r="T698" s="17"/>
      <c r="U698" s="17"/>
      <c r="V698" s="17"/>
      <c r="W698" s="17"/>
      <c r="X698" s="17"/>
    </row>
    <row r="699" spans="1:24" x14ac:dyDescent="0.25">
      <c r="A699" s="127"/>
      <c r="B699" s="17"/>
      <c r="C699" s="17"/>
      <c r="D699" s="17"/>
      <c r="E699" s="17"/>
      <c r="F699" s="17"/>
      <c r="G699" s="17"/>
      <c r="H699" s="17"/>
      <c r="I699" s="17"/>
      <c r="J699" s="17"/>
      <c r="K699" s="17"/>
      <c r="L699" s="18"/>
      <c r="M699" s="17"/>
      <c r="N699" s="17"/>
      <c r="O699" s="17"/>
      <c r="P699" s="17"/>
      <c r="Q699" s="17"/>
      <c r="R699" s="17"/>
      <c r="S699" s="17"/>
      <c r="T699" s="17"/>
      <c r="U699" s="17"/>
      <c r="V699" s="17"/>
      <c r="W699" s="17"/>
      <c r="X699" s="17"/>
    </row>
    <row r="700" spans="1:24" x14ac:dyDescent="0.25">
      <c r="A700" s="127"/>
      <c r="B700" s="17"/>
      <c r="C700" s="17"/>
      <c r="D700" s="17"/>
      <c r="E700" s="17"/>
      <c r="F700" s="17"/>
      <c r="G700" s="17"/>
      <c r="H700" s="17"/>
      <c r="I700" s="17"/>
      <c r="J700" s="17"/>
      <c r="K700" s="17"/>
      <c r="L700" s="18"/>
      <c r="M700" s="17"/>
      <c r="N700" s="17"/>
      <c r="O700" s="17"/>
      <c r="P700" s="17"/>
      <c r="Q700" s="17"/>
      <c r="R700" s="17"/>
      <c r="S700" s="17"/>
      <c r="T700" s="17"/>
      <c r="U700" s="17"/>
      <c r="V700" s="17"/>
      <c r="W700" s="17"/>
      <c r="X700" s="17"/>
    </row>
    <row r="701" spans="1:24" x14ac:dyDescent="0.25">
      <c r="A701" s="127"/>
      <c r="B701" s="17"/>
      <c r="C701" s="17"/>
      <c r="D701" s="17"/>
      <c r="E701" s="17"/>
      <c r="F701" s="17"/>
      <c r="G701" s="17"/>
      <c r="H701" s="17"/>
      <c r="I701" s="17"/>
      <c r="J701" s="17"/>
      <c r="K701" s="17"/>
      <c r="L701" s="18"/>
      <c r="M701" s="17"/>
      <c r="N701" s="17"/>
      <c r="O701" s="17"/>
      <c r="P701" s="17"/>
      <c r="Q701" s="17"/>
      <c r="R701" s="17"/>
      <c r="S701" s="17"/>
      <c r="T701" s="17"/>
      <c r="U701" s="17"/>
      <c r="V701" s="17"/>
      <c r="W701" s="17"/>
      <c r="X701" s="17"/>
    </row>
    <row r="702" spans="1:24" x14ac:dyDescent="0.25">
      <c r="A702" s="127"/>
      <c r="B702" s="17"/>
      <c r="C702" s="17"/>
      <c r="D702" s="17"/>
      <c r="E702" s="17"/>
      <c r="F702" s="17"/>
      <c r="G702" s="17"/>
      <c r="H702" s="17"/>
      <c r="I702" s="17"/>
      <c r="J702" s="17"/>
      <c r="K702" s="17"/>
      <c r="L702" s="18"/>
      <c r="M702" s="17"/>
      <c r="N702" s="17"/>
      <c r="O702" s="17"/>
      <c r="P702" s="17"/>
      <c r="Q702" s="17"/>
      <c r="R702" s="17"/>
      <c r="S702" s="17"/>
      <c r="T702" s="17"/>
      <c r="U702" s="17"/>
      <c r="V702" s="17"/>
      <c r="W702" s="17"/>
      <c r="X702" s="17"/>
    </row>
    <row r="703" spans="1:24" x14ac:dyDescent="0.25">
      <c r="A703" s="127"/>
      <c r="B703" s="17"/>
      <c r="C703" s="17"/>
      <c r="D703" s="17"/>
      <c r="E703" s="17"/>
      <c r="F703" s="17"/>
      <c r="G703" s="17"/>
      <c r="H703" s="17"/>
      <c r="I703" s="17"/>
      <c r="J703" s="17"/>
      <c r="K703" s="17"/>
      <c r="L703" s="18"/>
      <c r="M703" s="17"/>
      <c r="N703" s="17"/>
      <c r="O703" s="17"/>
      <c r="P703" s="17"/>
      <c r="Q703" s="17"/>
      <c r="R703" s="17"/>
      <c r="S703" s="17"/>
      <c r="T703" s="17"/>
      <c r="U703" s="17"/>
      <c r="V703" s="17"/>
      <c r="W703" s="17"/>
      <c r="X703" s="17"/>
    </row>
    <row r="704" spans="1:24" x14ac:dyDescent="0.25">
      <c r="A704" s="127"/>
      <c r="B704" s="17"/>
      <c r="C704" s="17"/>
      <c r="D704" s="17"/>
      <c r="E704" s="17"/>
      <c r="F704" s="17"/>
      <c r="G704" s="17"/>
      <c r="H704" s="17"/>
      <c r="I704" s="17"/>
      <c r="J704" s="17"/>
      <c r="K704" s="17"/>
      <c r="L704" s="18"/>
      <c r="M704" s="17"/>
      <c r="N704" s="17"/>
      <c r="O704" s="17"/>
      <c r="P704" s="17"/>
      <c r="Q704" s="17"/>
      <c r="R704" s="17"/>
      <c r="S704" s="17"/>
      <c r="T704" s="17"/>
      <c r="U704" s="17"/>
      <c r="V704" s="17"/>
      <c r="W704" s="17"/>
      <c r="X704" s="17"/>
    </row>
    <row r="705" spans="1:24" x14ac:dyDescent="0.25">
      <c r="A705" s="127"/>
      <c r="B705" s="17"/>
      <c r="C705" s="17"/>
      <c r="D705" s="17"/>
      <c r="E705" s="17"/>
      <c r="F705" s="17"/>
      <c r="G705" s="17"/>
      <c r="H705" s="17"/>
      <c r="I705" s="17"/>
      <c r="J705" s="17"/>
      <c r="K705" s="17"/>
      <c r="L705" s="18"/>
      <c r="M705" s="17"/>
      <c r="N705" s="17"/>
      <c r="O705" s="17"/>
      <c r="P705" s="17"/>
      <c r="Q705" s="17"/>
      <c r="R705" s="17"/>
      <c r="S705" s="17"/>
      <c r="T705" s="17"/>
      <c r="U705" s="17"/>
      <c r="V705" s="17"/>
      <c r="W705" s="17"/>
      <c r="X705" s="17"/>
    </row>
    <row r="706" spans="1:24" x14ac:dyDescent="0.25">
      <c r="A706" s="127"/>
      <c r="B706" s="17"/>
      <c r="C706" s="17"/>
      <c r="D706" s="17"/>
      <c r="E706" s="17"/>
      <c r="F706" s="17"/>
      <c r="G706" s="17"/>
      <c r="H706" s="17"/>
      <c r="I706" s="17"/>
      <c r="J706" s="17"/>
      <c r="K706" s="17"/>
      <c r="L706" s="18"/>
      <c r="M706" s="17"/>
      <c r="N706" s="17"/>
      <c r="O706" s="17"/>
      <c r="P706" s="17"/>
      <c r="Q706" s="17"/>
      <c r="R706" s="17"/>
      <c r="S706" s="17"/>
      <c r="T706" s="17"/>
      <c r="U706" s="17"/>
      <c r="V706" s="17"/>
      <c r="W706" s="17"/>
      <c r="X706" s="17"/>
    </row>
    <row r="707" spans="1:24" x14ac:dyDescent="0.25">
      <c r="A707" s="127"/>
      <c r="B707" s="17"/>
      <c r="C707" s="17"/>
      <c r="D707" s="17"/>
      <c r="E707" s="17"/>
      <c r="F707" s="17"/>
      <c r="G707" s="17"/>
      <c r="H707" s="17"/>
      <c r="I707" s="17"/>
      <c r="J707" s="17"/>
      <c r="K707" s="17"/>
      <c r="L707" s="18"/>
      <c r="M707" s="17"/>
      <c r="N707" s="17"/>
      <c r="O707" s="17"/>
      <c r="P707" s="17"/>
      <c r="Q707" s="17"/>
      <c r="R707" s="17"/>
      <c r="S707" s="17"/>
      <c r="T707" s="17"/>
      <c r="U707" s="17"/>
      <c r="V707" s="17"/>
      <c r="W707" s="17"/>
      <c r="X707" s="17"/>
    </row>
    <row r="708" spans="1:24" x14ac:dyDescent="0.25">
      <c r="A708" s="127"/>
      <c r="B708" s="17"/>
      <c r="C708" s="17"/>
      <c r="D708" s="17"/>
      <c r="E708" s="17"/>
      <c r="F708" s="17"/>
      <c r="G708" s="17"/>
      <c r="H708" s="17"/>
      <c r="I708" s="17"/>
      <c r="J708" s="17"/>
      <c r="K708" s="17"/>
      <c r="L708" s="18"/>
      <c r="M708" s="17"/>
      <c r="N708" s="17"/>
      <c r="O708" s="17"/>
      <c r="P708" s="17"/>
      <c r="Q708" s="17"/>
      <c r="R708" s="17"/>
      <c r="S708" s="17"/>
      <c r="T708" s="17"/>
      <c r="U708" s="17"/>
      <c r="V708" s="17"/>
      <c r="W708" s="17"/>
      <c r="X708" s="17"/>
    </row>
    <row r="709" spans="1:24" x14ac:dyDescent="0.25">
      <c r="A709" s="127"/>
      <c r="B709" s="17"/>
      <c r="C709" s="17"/>
      <c r="D709" s="17"/>
      <c r="E709" s="17"/>
      <c r="F709" s="17"/>
      <c r="G709" s="17"/>
      <c r="H709" s="17"/>
      <c r="I709" s="17"/>
      <c r="J709" s="17"/>
      <c r="K709" s="17"/>
      <c r="L709" s="18"/>
      <c r="M709" s="17"/>
      <c r="N709" s="17"/>
      <c r="O709" s="17"/>
      <c r="P709" s="17"/>
      <c r="Q709" s="17"/>
      <c r="R709" s="17"/>
      <c r="S709" s="17"/>
      <c r="T709" s="17"/>
      <c r="U709" s="17"/>
      <c r="V709" s="17"/>
      <c r="W709" s="17"/>
      <c r="X709" s="17"/>
    </row>
    <row r="710" spans="1:24" x14ac:dyDescent="0.25">
      <c r="A710" s="127"/>
      <c r="B710" s="17"/>
      <c r="C710" s="17"/>
      <c r="D710" s="17"/>
      <c r="E710" s="17"/>
      <c r="F710" s="17"/>
      <c r="G710" s="17"/>
      <c r="H710" s="17"/>
      <c r="I710" s="17"/>
      <c r="J710" s="17"/>
      <c r="K710" s="17"/>
      <c r="L710" s="18"/>
      <c r="M710" s="17"/>
      <c r="N710" s="17"/>
      <c r="O710" s="17"/>
      <c r="P710" s="17"/>
      <c r="Q710" s="17"/>
      <c r="R710" s="17"/>
      <c r="S710" s="17"/>
      <c r="T710" s="17"/>
      <c r="U710" s="17"/>
      <c r="V710" s="17"/>
      <c r="W710" s="17"/>
      <c r="X710" s="17"/>
    </row>
    <row r="711" spans="1:24" x14ac:dyDescent="0.25">
      <c r="A711" s="127"/>
      <c r="B711" s="17"/>
      <c r="C711" s="17"/>
      <c r="D711" s="17"/>
      <c r="E711" s="17"/>
      <c r="F711" s="17"/>
      <c r="G711" s="17"/>
      <c r="H711" s="17"/>
      <c r="I711" s="17"/>
      <c r="J711" s="17"/>
      <c r="K711" s="17"/>
      <c r="L711" s="18"/>
      <c r="M711" s="17"/>
      <c r="N711" s="17"/>
      <c r="O711" s="17"/>
      <c r="P711" s="17"/>
      <c r="Q711" s="17"/>
      <c r="R711" s="17"/>
      <c r="S711" s="17"/>
      <c r="T711" s="17"/>
      <c r="U711" s="17"/>
      <c r="V711" s="17"/>
      <c r="W711" s="17"/>
      <c r="X711" s="17"/>
    </row>
    <row r="712" spans="1:24" x14ac:dyDescent="0.25">
      <c r="A712" s="127"/>
      <c r="B712" s="17"/>
      <c r="C712" s="17"/>
      <c r="D712" s="17"/>
      <c r="E712" s="17"/>
      <c r="F712" s="17"/>
      <c r="G712" s="17"/>
      <c r="H712" s="17"/>
      <c r="I712" s="17"/>
      <c r="J712" s="17"/>
      <c r="K712" s="17"/>
      <c r="L712" s="18"/>
      <c r="M712" s="17"/>
      <c r="N712" s="17"/>
      <c r="O712" s="17"/>
      <c r="P712" s="17"/>
      <c r="Q712" s="17"/>
      <c r="R712" s="17"/>
      <c r="S712" s="17"/>
      <c r="T712" s="17"/>
      <c r="U712" s="17"/>
      <c r="V712" s="17"/>
      <c r="W712" s="17"/>
      <c r="X712" s="17"/>
    </row>
    <row r="713" spans="1:24" x14ac:dyDescent="0.25">
      <c r="A713" s="127"/>
      <c r="B713" s="17"/>
      <c r="C713" s="17"/>
      <c r="D713" s="17"/>
      <c r="E713" s="17"/>
      <c r="F713" s="17"/>
      <c r="G713" s="17"/>
      <c r="H713" s="17"/>
      <c r="I713" s="17"/>
      <c r="J713" s="17"/>
      <c r="K713" s="17"/>
      <c r="L713" s="18"/>
      <c r="M713" s="17"/>
      <c r="N713" s="17"/>
      <c r="O713" s="17"/>
      <c r="P713" s="17"/>
      <c r="Q713" s="17"/>
      <c r="R713" s="17"/>
      <c r="S713" s="17"/>
      <c r="T713" s="17"/>
      <c r="U713" s="17"/>
      <c r="V713" s="17"/>
      <c r="W713" s="17"/>
      <c r="X713" s="17"/>
    </row>
    <row r="714" spans="1:24" x14ac:dyDescent="0.25">
      <c r="A714" s="127"/>
      <c r="B714" s="17"/>
      <c r="C714" s="17"/>
      <c r="D714" s="17"/>
      <c r="E714" s="17"/>
      <c r="F714" s="17"/>
      <c r="G714" s="17"/>
      <c r="H714" s="17"/>
      <c r="I714" s="17"/>
      <c r="J714" s="17"/>
      <c r="K714" s="17"/>
      <c r="L714" s="18"/>
      <c r="M714" s="17"/>
      <c r="N714" s="17"/>
      <c r="O714" s="17"/>
      <c r="P714" s="17"/>
      <c r="Q714" s="17"/>
      <c r="R714" s="17"/>
      <c r="S714" s="17"/>
      <c r="T714" s="17"/>
      <c r="U714" s="17"/>
      <c r="V714" s="17"/>
      <c r="W714" s="17"/>
      <c r="X714" s="17"/>
    </row>
    <row r="715" spans="1:24" x14ac:dyDescent="0.25">
      <c r="A715" s="127"/>
      <c r="B715" s="17"/>
      <c r="C715" s="17"/>
      <c r="D715" s="17"/>
      <c r="E715" s="17"/>
      <c r="F715" s="17"/>
      <c r="G715" s="17"/>
      <c r="H715" s="17"/>
      <c r="I715" s="17"/>
      <c r="J715" s="17"/>
      <c r="K715" s="17"/>
      <c r="L715" s="18"/>
      <c r="M715" s="17"/>
      <c r="N715" s="17"/>
      <c r="O715" s="17"/>
      <c r="P715" s="17"/>
      <c r="Q715" s="17"/>
      <c r="R715" s="17"/>
      <c r="S715" s="17"/>
      <c r="T715" s="17"/>
      <c r="U715" s="17"/>
      <c r="V715" s="17"/>
      <c r="W715" s="17"/>
      <c r="X715" s="17"/>
    </row>
    <row r="716" spans="1:24" x14ac:dyDescent="0.25">
      <c r="A716" s="127"/>
      <c r="B716" s="17"/>
      <c r="C716" s="17"/>
      <c r="D716" s="17"/>
      <c r="E716" s="17"/>
      <c r="F716" s="17"/>
      <c r="G716" s="17"/>
      <c r="H716" s="17"/>
      <c r="I716" s="17"/>
      <c r="J716" s="17"/>
      <c r="K716" s="17"/>
      <c r="L716" s="18"/>
      <c r="M716" s="17"/>
      <c r="N716" s="17"/>
      <c r="O716" s="17"/>
      <c r="P716" s="17"/>
      <c r="Q716" s="17"/>
      <c r="R716" s="17"/>
      <c r="S716" s="17"/>
      <c r="T716" s="17"/>
      <c r="U716" s="17"/>
      <c r="V716" s="17"/>
      <c r="W716" s="17"/>
      <c r="X716" s="17"/>
    </row>
    <row r="717" spans="1:24" x14ac:dyDescent="0.25">
      <c r="A717" s="127"/>
      <c r="B717" s="17"/>
      <c r="C717" s="17"/>
      <c r="D717" s="17"/>
      <c r="E717" s="17"/>
      <c r="F717" s="17"/>
      <c r="G717" s="17"/>
      <c r="H717" s="17"/>
      <c r="I717" s="17"/>
      <c r="J717" s="17"/>
      <c r="K717" s="17"/>
      <c r="L717" s="18"/>
      <c r="M717" s="17"/>
      <c r="N717" s="17"/>
      <c r="O717" s="17"/>
      <c r="P717" s="17"/>
      <c r="Q717" s="17"/>
      <c r="R717" s="17"/>
      <c r="S717" s="17"/>
      <c r="T717" s="17"/>
      <c r="U717" s="17"/>
      <c r="V717" s="17"/>
      <c r="W717" s="17"/>
      <c r="X717" s="17"/>
    </row>
    <row r="718" spans="1:24" x14ac:dyDescent="0.25">
      <c r="A718" s="127"/>
      <c r="B718" s="17"/>
      <c r="C718" s="17"/>
      <c r="D718" s="17"/>
      <c r="E718" s="17"/>
      <c r="F718" s="17"/>
      <c r="G718" s="17"/>
      <c r="H718" s="17"/>
      <c r="I718" s="17"/>
      <c r="J718" s="17"/>
      <c r="K718" s="17"/>
      <c r="L718" s="18"/>
      <c r="M718" s="17"/>
      <c r="N718" s="17"/>
      <c r="O718" s="17"/>
      <c r="P718" s="17"/>
      <c r="Q718" s="17"/>
      <c r="R718" s="17"/>
      <c r="S718" s="17"/>
      <c r="T718" s="17"/>
      <c r="U718" s="17"/>
      <c r="V718" s="17"/>
      <c r="W718" s="17"/>
      <c r="X718" s="17"/>
    </row>
    <row r="719" spans="1:24" x14ac:dyDescent="0.25">
      <c r="A719" s="127"/>
      <c r="B719" s="17"/>
      <c r="C719" s="17"/>
      <c r="D719" s="17"/>
      <c r="E719" s="17"/>
      <c r="F719" s="17"/>
      <c r="G719" s="17"/>
      <c r="H719" s="17"/>
      <c r="I719" s="17"/>
      <c r="J719" s="17"/>
      <c r="K719" s="17"/>
      <c r="L719" s="18"/>
      <c r="M719" s="17"/>
      <c r="N719" s="17"/>
      <c r="O719" s="17"/>
      <c r="P719" s="17"/>
      <c r="Q719" s="17"/>
      <c r="R719" s="17"/>
      <c r="S719" s="17"/>
      <c r="T719" s="17"/>
      <c r="U719" s="17"/>
      <c r="V719" s="17"/>
      <c r="W719" s="17"/>
      <c r="X719" s="17"/>
    </row>
  </sheetData>
  <mergeCells count="246">
    <mergeCell ref="M2:X2"/>
    <mergeCell ref="F2:F4"/>
    <mergeCell ref="C5:E5"/>
    <mergeCell ref="C6:E6"/>
    <mergeCell ref="C20:E20"/>
    <mergeCell ref="C21:E21"/>
    <mergeCell ref="C22:E22"/>
    <mergeCell ref="G2:G4"/>
    <mergeCell ref="H2:H4"/>
    <mergeCell ref="I2:I4"/>
    <mergeCell ref="M3:W3"/>
    <mergeCell ref="C23:E23"/>
    <mergeCell ref="B2:E4"/>
    <mergeCell ref="J2:L2"/>
    <mergeCell ref="J3:J4"/>
    <mergeCell ref="K3:K4"/>
    <mergeCell ref="L3:L4"/>
    <mergeCell ref="C30:E30"/>
    <mergeCell ref="C31:E31"/>
    <mergeCell ref="C32:E32"/>
    <mergeCell ref="C33:E33"/>
    <mergeCell ref="C34:E34"/>
    <mergeCell ref="C35:E35"/>
    <mergeCell ref="C24:E24"/>
    <mergeCell ref="C25:E25"/>
    <mergeCell ref="C26:E26"/>
    <mergeCell ref="C27:E27"/>
    <mergeCell ref="C28:E28"/>
    <mergeCell ref="C29:E29"/>
    <mergeCell ref="C42:E42"/>
    <mergeCell ref="C43:E43"/>
    <mergeCell ref="C44:E44"/>
    <mergeCell ref="C45:E45"/>
    <mergeCell ref="D46:E46"/>
    <mergeCell ref="D47:E47"/>
    <mergeCell ref="C36:E36"/>
    <mergeCell ref="C37:E37"/>
    <mergeCell ref="C38:E38"/>
    <mergeCell ref="C39:E39"/>
    <mergeCell ref="C40:E40"/>
    <mergeCell ref="C41:E41"/>
    <mergeCell ref="C54:E54"/>
    <mergeCell ref="C55:E55"/>
    <mergeCell ref="C56:E56"/>
    <mergeCell ref="C57:E57"/>
    <mergeCell ref="C58:E58"/>
    <mergeCell ref="C59:E59"/>
    <mergeCell ref="C48:E48"/>
    <mergeCell ref="C49:E49"/>
    <mergeCell ref="C50:E50"/>
    <mergeCell ref="C51:E51"/>
    <mergeCell ref="C52:E52"/>
    <mergeCell ref="C53:E53"/>
    <mergeCell ref="C66:E66"/>
    <mergeCell ref="D67:E67"/>
    <mergeCell ref="D68:E68"/>
    <mergeCell ref="D69:E69"/>
    <mergeCell ref="C70:E70"/>
    <mergeCell ref="D71:E71"/>
    <mergeCell ref="C60:E60"/>
    <mergeCell ref="C61:E61"/>
    <mergeCell ref="C62:E62"/>
    <mergeCell ref="C63:E63"/>
    <mergeCell ref="C64:E64"/>
    <mergeCell ref="C65:E65"/>
    <mergeCell ref="D78:E78"/>
    <mergeCell ref="C79:E79"/>
    <mergeCell ref="C83:E83"/>
    <mergeCell ref="C84:E84"/>
    <mergeCell ref="D85:E85"/>
    <mergeCell ref="D86:E86"/>
    <mergeCell ref="D72:E72"/>
    <mergeCell ref="D73:E73"/>
    <mergeCell ref="D74:E74"/>
    <mergeCell ref="C75:E75"/>
    <mergeCell ref="C76:E76"/>
    <mergeCell ref="D77:E77"/>
    <mergeCell ref="D93:E93"/>
    <mergeCell ref="D94:E94"/>
    <mergeCell ref="C95:E95"/>
    <mergeCell ref="D96:E96"/>
    <mergeCell ref="D97:E97"/>
    <mergeCell ref="D98:E98"/>
    <mergeCell ref="D87:E87"/>
    <mergeCell ref="D88:E88"/>
    <mergeCell ref="D89:E89"/>
    <mergeCell ref="D90:E90"/>
    <mergeCell ref="D91:E91"/>
    <mergeCell ref="D92:E92"/>
    <mergeCell ref="D105:E105"/>
    <mergeCell ref="C106:E106"/>
    <mergeCell ref="D107:E107"/>
    <mergeCell ref="D108:E108"/>
    <mergeCell ref="D109:E109"/>
    <mergeCell ref="D110:E110"/>
    <mergeCell ref="D99:E99"/>
    <mergeCell ref="D100:E100"/>
    <mergeCell ref="D101:E101"/>
    <mergeCell ref="D102:E102"/>
    <mergeCell ref="D103:E103"/>
    <mergeCell ref="D104:E104"/>
    <mergeCell ref="C117:E117"/>
    <mergeCell ref="D118:E118"/>
    <mergeCell ref="D119:E119"/>
    <mergeCell ref="C120:E120"/>
    <mergeCell ref="D121:E121"/>
    <mergeCell ref="D122:E122"/>
    <mergeCell ref="D111:E111"/>
    <mergeCell ref="D112:E112"/>
    <mergeCell ref="D113:E113"/>
    <mergeCell ref="D114:E114"/>
    <mergeCell ref="D115:E115"/>
    <mergeCell ref="D116:E116"/>
    <mergeCell ref="D129:E129"/>
    <mergeCell ref="D130:E130"/>
    <mergeCell ref="D131:E131"/>
    <mergeCell ref="C132:E132"/>
    <mergeCell ref="C133:E133"/>
    <mergeCell ref="C134:E134"/>
    <mergeCell ref="D123:E123"/>
    <mergeCell ref="D124:E124"/>
    <mergeCell ref="D125:E125"/>
    <mergeCell ref="D126:E126"/>
    <mergeCell ref="D127:E127"/>
    <mergeCell ref="D128:E128"/>
    <mergeCell ref="D141:E141"/>
    <mergeCell ref="D142:E142"/>
    <mergeCell ref="D143:E143"/>
    <mergeCell ref="D144:E144"/>
    <mergeCell ref="D145:E145"/>
    <mergeCell ref="C146:E146"/>
    <mergeCell ref="C135:E135"/>
    <mergeCell ref="D136:E136"/>
    <mergeCell ref="D137:E137"/>
    <mergeCell ref="D138:E138"/>
    <mergeCell ref="D139:E139"/>
    <mergeCell ref="D140:E140"/>
    <mergeCell ref="C153:E153"/>
    <mergeCell ref="C154:E154"/>
    <mergeCell ref="C155:E155"/>
    <mergeCell ref="C156:E156"/>
    <mergeCell ref="C157:E157"/>
    <mergeCell ref="C158:E158"/>
    <mergeCell ref="C147:E147"/>
    <mergeCell ref="C148:E148"/>
    <mergeCell ref="C149:E149"/>
    <mergeCell ref="D150:E150"/>
    <mergeCell ref="D151:E151"/>
    <mergeCell ref="C152:E152"/>
    <mergeCell ref="D165:E165"/>
    <mergeCell ref="D166:E166"/>
    <mergeCell ref="D167:E167"/>
    <mergeCell ref="D168:E168"/>
    <mergeCell ref="D169:E169"/>
    <mergeCell ref="D170:E170"/>
    <mergeCell ref="C159:E159"/>
    <mergeCell ref="C160:E160"/>
    <mergeCell ref="C161:E161"/>
    <mergeCell ref="C162:E162"/>
    <mergeCell ref="C163:E163"/>
    <mergeCell ref="C164:E164"/>
    <mergeCell ref="D177:E177"/>
    <mergeCell ref="D178:E178"/>
    <mergeCell ref="D179:E179"/>
    <mergeCell ref="D180:E180"/>
    <mergeCell ref="D181:E181"/>
    <mergeCell ref="D182:E182"/>
    <mergeCell ref="D171:E171"/>
    <mergeCell ref="D172:E172"/>
    <mergeCell ref="D173:E173"/>
    <mergeCell ref="D174:E174"/>
    <mergeCell ref="C175:E175"/>
    <mergeCell ref="D176:E176"/>
    <mergeCell ref="D189:E189"/>
    <mergeCell ref="D190:E190"/>
    <mergeCell ref="D191:E191"/>
    <mergeCell ref="D192:E192"/>
    <mergeCell ref="D193:E193"/>
    <mergeCell ref="D194:E194"/>
    <mergeCell ref="D183:E183"/>
    <mergeCell ref="D184:E184"/>
    <mergeCell ref="D185:E185"/>
    <mergeCell ref="C186:E186"/>
    <mergeCell ref="D187:E187"/>
    <mergeCell ref="D188:E188"/>
    <mergeCell ref="D201:E201"/>
    <mergeCell ref="D202:E202"/>
    <mergeCell ref="D203:E203"/>
    <mergeCell ref="D204:E204"/>
    <mergeCell ref="D205:E205"/>
    <mergeCell ref="D206:E206"/>
    <mergeCell ref="D195:E195"/>
    <mergeCell ref="D196:E196"/>
    <mergeCell ref="C197:E197"/>
    <mergeCell ref="D198:E198"/>
    <mergeCell ref="D199:E199"/>
    <mergeCell ref="C200:E200"/>
    <mergeCell ref="C213:E213"/>
    <mergeCell ref="C214:E214"/>
    <mergeCell ref="D215:E215"/>
    <mergeCell ref="D216:E216"/>
    <mergeCell ref="D217:E217"/>
    <mergeCell ref="D218:E218"/>
    <mergeCell ref="D207:E207"/>
    <mergeCell ref="D208:E208"/>
    <mergeCell ref="D209:E209"/>
    <mergeCell ref="D210:E210"/>
    <mergeCell ref="D211:E211"/>
    <mergeCell ref="C212:E212"/>
    <mergeCell ref="C225:E225"/>
    <mergeCell ref="C226:E226"/>
    <mergeCell ref="C227:E227"/>
    <mergeCell ref="D228:E228"/>
    <mergeCell ref="D229:E229"/>
    <mergeCell ref="D230:E230"/>
    <mergeCell ref="D219:E219"/>
    <mergeCell ref="D220:E220"/>
    <mergeCell ref="D221:E221"/>
    <mergeCell ref="D222:E222"/>
    <mergeCell ref="D223:E223"/>
    <mergeCell ref="D224:E224"/>
    <mergeCell ref="D237:E237"/>
    <mergeCell ref="C238:E238"/>
    <mergeCell ref="C239:E239"/>
    <mergeCell ref="C240:E240"/>
    <mergeCell ref="C241:E241"/>
    <mergeCell ref="C242:E242"/>
    <mergeCell ref="C231:E231"/>
    <mergeCell ref="D232:E232"/>
    <mergeCell ref="D233:E233"/>
    <mergeCell ref="D234:E234"/>
    <mergeCell ref="D235:E235"/>
    <mergeCell ref="D236:E236"/>
    <mergeCell ref="B255:E255"/>
    <mergeCell ref="C249:E249"/>
    <mergeCell ref="C250:E250"/>
    <mergeCell ref="C251:E251"/>
    <mergeCell ref="C252:E252"/>
    <mergeCell ref="C253:E253"/>
    <mergeCell ref="C254:E254"/>
    <mergeCell ref="C243:E243"/>
    <mergeCell ref="C244:E244"/>
    <mergeCell ref="D245:E245"/>
    <mergeCell ref="D246:E246"/>
    <mergeCell ref="C247:E247"/>
    <mergeCell ref="C248:E248"/>
  </mergeCells>
  <pageMargins left="0.25" right="0.25" top="0.75" bottom="0.75" header="0.3" footer="0.3"/>
  <pageSetup paperSize="9" scale="59" orientation="landscape" horizontalDpi="4294967293" r:id="rId1"/>
  <headerFooter>
    <oddHeader>&amp;C&amp;"Times New Roman,Félkövér"&amp;12 013350 Az önkormányzati vagyonnal való gazdálkodással kapcsolatos feladatokKiadások - 2017. év</oddHead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719"/>
  <sheetViews>
    <sheetView view="pageBreakPreview" zoomScale="60" zoomScaleNormal="83" workbookViewId="0">
      <pane xSplit="5" ySplit="4" topLeftCell="F5" activePane="bottomRight" state="frozen"/>
      <selection pane="topRight" activeCell="F1" sqref="F1"/>
      <selection pane="bottomLeft" activeCell="A5" sqref="A5"/>
      <selection pane="bottomRight" activeCell="R272" sqref="R272"/>
    </sheetView>
  </sheetViews>
  <sheetFormatPr defaultColWidth="9.140625" defaultRowHeight="15" x14ac:dyDescent="0.25"/>
  <cols>
    <col min="1" max="1" width="7.85546875" style="125" bestFit="1" customWidth="1"/>
    <col min="2" max="2" width="6.85546875" style="16" bestFit="1" customWidth="1"/>
    <col min="3" max="4" width="3.28515625" style="12" customWidth="1"/>
    <col min="5" max="5" width="48.85546875" style="12" customWidth="1"/>
    <col min="6" max="9" width="10.28515625" style="352" customWidth="1"/>
    <col min="10" max="10" width="11" style="12" customWidth="1"/>
    <col min="11" max="11" width="11.140625" style="12" customWidth="1"/>
    <col min="12" max="12" width="11.7109375" style="49" customWidth="1"/>
    <col min="13" max="23" width="10.140625" style="12" bestFit="1" customWidth="1"/>
    <col min="24" max="24" width="11.28515625" style="12" bestFit="1" customWidth="1"/>
    <col min="25" max="16384" width="9.140625" style="17"/>
  </cols>
  <sheetData>
    <row r="1" spans="1:24" ht="15.75" thickBot="1" x14ac:dyDescent="0.3">
      <c r="X1" s="11" t="s">
        <v>828</v>
      </c>
    </row>
    <row r="2" spans="1:24" ht="15" customHeight="1" x14ac:dyDescent="0.25">
      <c r="B2" s="854" t="s">
        <v>0</v>
      </c>
      <c r="C2" s="855"/>
      <c r="D2" s="855"/>
      <c r="E2" s="855"/>
      <c r="F2" s="938" t="s">
        <v>1037</v>
      </c>
      <c r="G2" s="938" t="s">
        <v>1053</v>
      </c>
      <c r="H2" s="938" t="s">
        <v>1055</v>
      </c>
      <c r="I2" s="938" t="s">
        <v>1060</v>
      </c>
      <c r="J2" s="927" t="s">
        <v>1031</v>
      </c>
      <c r="K2" s="840"/>
      <c r="L2" s="841"/>
      <c r="M2" s="836" t="s">
        <v>1032</v>
      </c>
      <c r="N2" s="855"/>
      <c r="O2" s="855"/>
      <c r="P2" s="855"/>
      <c r="Q2" s="855"/>
      <c r="R2" s="855"/>
      <c r="S2" s="855"/>
      <c r="T2" s="855"/>
      <c r="U2" s="855"/>
      <c r="V2" s="855"/>
      <c r="W2" s="855"/>
      <c r="X2" s="897"/>
    </row>
    <row r="3" spans="1:24" ht="22.5" customHeight="1" x14ac:dyDescent="0.25">
      <c r="B3" s="856"/>
      <c r="C3" s="857"/>
      <c r="D3" s="857"/>
      <c r="E3" s="857"/>
      <c r="F3" s="939"/>
      <c r="G3" s="939"/>
      <c r="H3" s="939"/>
      <c r="I3" s="939"/>
      <c r="J3" s="928" t="s">
        <v>854</v>
      </c>
      <c r="K3" s="930" t="s">
        <v>855</v>
      </c>
      <c r="L3" s="932" t="s">
        <v>571</v>
      </c>
      <c r="M3" s="895" t="s">
        <v>1033</v>
      </c>
      <c r="N3" s="896"/>
      <c r="O3" s="896"/>
      <c r="P3" s="896"/>
      <c r="Q3" s="896"/>
      <c r="R3" s="896"/>
      <c r="S3" s="896"/>
      <c r="T3" s="896"/>
      <c r="U3" s="896"/>
      <c r="V3" s="896"/>
      <c r="W3" s="941"/>
      <c r="X3" s="735" t="s">
        <v>1034</v>
      </c>
    </row>
    <row r="4" spans="1:24" ht="21" customHeight="1" thickBot="1" x14ac:dyDescent="0.3">
      <c r="B4" s="858"/>
      <c r="C4" s="859"/>
      <c r="D4" s="859"/>
      <c r="E4" s="859"/>
      <c r="F4" s="940"/>
      <c r="G4" s="940"/>
      <c r="H4" s="940"/>
      <c r="I4" s="940"/>
      <c r="J4" s="929"/>
      <c r="K4" s="931"/>
      <c r="L4" s="933"/>
      <c r="M4" s="129" t="s">
        <v>593</v>
      </c>
      <c r="N4" s="65" t="s">
        <v>594</v>
      </c>
      <c r="O4" s="65" t="s">
        <v>595</v>
      </c>
      <c r="P4" s="65" t="s">
        <v>596</v>
      </c>
      <c r="Q4" s="65" t="s">
        <v>597</v>
      </c>
      <c r="R4" s="628" t="s">
        <v>598</v>
      </c>
      <c r="S4" s="82" t="s">
        <v>599</v>
      </c>
      <c r="T4" s="268" t="s">
        <v>600</v>
      </c>
      <c r="U4" s="650" t="s">
        <v>601</v>
      </c>
      <c r="V4" s="724" t="s">
        <v>602</v>
      </c>
      <c r="W4" s="652" t="s">
        <v>603</v>
      </c>
      <c r="X4" s="727" t="s">
        <v>604</v>
      </c>
    </row>
    <row r="5" spans="1:24" ht="15.75" thickBot="1" x14ac:dyDescent="0.3">
      <c r="B5" s="83" t="s">
        <v>118</v>
      </c>
      <c r="C5" s="934" t="s">
        <v>119</v>
      </c>
      <c r="D5" s="935"/>
      <c r="E5" s="935"/>
      <c r="F5" s="407"/>
      <c r="G5" s="561"/>
      <c r="H5" s="561"/>
      <c r="I5" s="561"/>
      <c r="J5" s="247">
        <f>J6+J20</f>
        <v>0</v>
      </c>
      <c r="K5" s="146">
        <f t="shared" ref="K5:X5" si="0">K6+K20</f>
        <v>0</v>
      </c>
      <c r="L5" s="163">
        <f>SUM(J5:K5)</f>
        <v>0</v>
      </c>
      <c r="M5" s="85">
        <f t="shared" si="0"/>
        <v>0</v>
      </c>
      <c r="N5" s="86">
        <f t="shared" si="0"/>
        <v>0</v>
      </c>
      <c r="O5" s="86">
        <f t="shared" si="0"/>
        <v>0</v>
      </c>
      <c r="P5" s="86">
        <f t="shared" si="0"/>
        <v>0</v>
      </c>
      <c r="Q5" s="86">
        <f t="shared" si="0"/>
        <v>0</v>
      </c>
      <c r="R5" s="89">
        <f t="shared" si="0"/>
        <v>0</v>
      </c>
      <c r="S5" s="86">
        <f t="shared" si="0"/>
        <v>0</v>
      </c>
      <c r="T5" s="88">
        <f t="shared" si="0"/>
        <v>0</v>
      </c>
      <c r="U5" s="482">
        <f t="shared" si="0"/>
        <v>0</v>
      </c>
      <c r="V5" s="89">
        <f t="shared" si="0"/>
        <v>0</v>
      </c>
      <c r="W5" s="90">
        <f t="shared" si="0"/>
        <v>0</v>
      </c>
      <c r="X5" s="728">
        <f t="shared" si="0"/>
        <v>0</v>
      </c>
    </row>
    <row r="6" spans="1:24" hidden="1" x14ac:dyDescent="0.25">
      <c r="B6" s="122" t="s">
        <v>609</v>
      </c>
      <c r="C6" s="868" t="s">
        <v>120</v>
      </c>
      <c r="D6" s="869"/>
      <c r="E6" s="869"/>
      <c r="F6" s="390"/>
      <c r="G6" s="562"/>
      <c r="H6" s="562"/>
      <c r="I6" s="562"/>
      <c r="J6" s="248">
        <f>J7+J8+J9+J10+J11+J12+J13+J14+J15+J16+J17+J18+J19</f>
        <v>0</v>
      </c>
      <c r="K6" s="147">
        <f t="shared" ref="K6:X6" si="1">K7+K8+K9+K10+K11+K12+K13+K14+K15+K16+K17+K18+K19</f>
        <v>0</v>
      </c>
      <c r="L6" s="164">
        <f t="shared" ref="L6:L69" si="2">SUM(J6:K6)</f>
        <v>0</v>
      </c>
      <c r="M6" s="116">
        <f t="shared" si="1"/>
        <v>0</v>
      </c>
      <c r="N6" s="117">
        <f t="shared" si="1"/>
        <v>0</v>
      </c>
      <c r="O6" s="117">
        <f t="shared" si="1"/>
        <v>0</v>
      </c>
      <c r="P6" s="117">
        <f t="shared" si="1"/>
        <v>0</v>
      </c>
      <c r="Q6" s="117">
        <f t="shared" si="1"/>
        <v>0</v>
      </c>
      <c r="R6" s="120">
        <f t="shared" si="1"/>
        <v>0</v>
      </c>
      <c r="S6" s="117">
        <f t="shared" si="1"/>
        <v>0</v>
      </c>
      <c r="T6" s="119">
        <f t="shared" si="1"/>
        <v>0</v>
      </c>
      <c r="U6" s="483">
        <f t="shared" si="1"/>
        <v>0</v>
      </c>
      <c r="V6" s="120">
        <f t="shared" si="1"/>
        <v>0</v>
      </c>
      <c r="W6" s="121">
        <f t="shared" si="1"/>
        <v>0</v>
      </c>
      <c r="X6" s="729">
        <f t="shared" si="1"/>
        <v>0</v>
      </c>
    </row>
    <row r="7" spans="1:24" s="208" customFormat="1" hidden="1" x14ac:dyDescent="0.25">
      <c r="A7" s="125" t="s">
        <v>121</v>
      </c>
      <c r="B7" s="188" t="s">
        <v>610</v>
      </c>
      <c r="C7" s="201"/>
      <c r="D7" s="264" t="s">
        <v>122</v>
      </c>
      <c r="E7" s="264"/>
      <c r="F7" s="381"/>
      <c r="G7" s="563"/>
      <c r="H7" s="563"/>
      <c r="I7" s="563"/>
      <c r="J7" s="269">
        <f>SUM(M7:X7)</f>
        <v>0</v>
      </c>
      <c r="K7" s="189"/>
      <c r="L7" s="190">
        <f t="shared" si="2"/>
        <v>0</v>
      </c>
      <c r="M7" s="198"/>
      <c r="N7" s="192"/>
      <c r="O7" s="192"/>
      <c r="P7" s="192"/>
      <c r="Q7" s="192"/>
      <c r="R7" s="193"/>
      <c r="S7" s="192"/>
      <c r="T7" s="191"/>
      <c r="U7" s="484"/>
      <c r="V7" s="193"/>
      <c r="W7" s="194"/>
      <c r="X7" s="646"/>
    </row>
    <row r="8" spans="1:24" s="208" customFormat="1" hidden="1" x14ac:dyDescent="0.25">
      <c r="A8" s="125" t="s">
        <v>123</v>
      </c>
      <c r="B8" s="188" t="s">
        <v>611</v>
      </c>
      <c r="C8" s="201"/>
      <c r="D8" s="264" t="s">
        <v>124</v>
      </c>
      <c r="E8" s="264"/>
      <c r="F8" s="381"/>
      <c r="G8" s="563"/>
      <c r="H8" s="563"/>
      <c r="I8" s="563"/>
      <c r="J8" s="269">
        <f t="shared" ref="J8:J19" si="3">SUM(M8:X8)</f>
        <v>0</v>
      </c>
      <c r="K8" s="189"/>
      <c r="L8" s="190">
        <f t="shared" si="2"/>
        <v>0</v>
      </c>
      <c r="M8" s="198"/>
      <c r="N8" s="192"/>
      <c r="O8" s="192"/>
      <c r="P8" s="192"/>
      <c r="Q8" s="192"/>
      <c r="R8" s="193"/>
      <c r="S8" s="192"/>
      <c r="T8" s="191"/>
      <c r="U8" s="484"/>
      <c r="V8" s="193"/>
      <c r="W8" s="194"/>
      <c r="X8" s="646"/>
    </row>
    <row r="9" spans="1:24" s="208" customFormat="1" hidden="1" x14ac:dyDescent="0.25">
      <c r="A9" s="125" t="s">
        <v>125</v>
      </c>
      <c r="B9" s="188" t="s">
        <v>612</v>
      </c>
      <c r="C9" s="201"/>
      <c r="D9" s="264" t="s">
        <v>126</v>
      </c>
      <c r="E9" s="264"/>
      <c r="F9" s="381"/>
      <c r="G9" s="563"/>
      <c r="H9" s="563"/>
      <c r="I9" s="563"/>
      <c r="J9" s="269">
        <f t="shared" si="3"/>
        <v>0</v>
      </c>
      <c r="K9" s="189"/>
      <c r="L9" s="190">
        <f t="shared" si="2"/>
        <v>0</v>
      </c>
      <c r="M9" s="198"/>
      <c r="N9" s="192"/>
      <c r="O9" s="192"/>
      <c r="P9" s="192"/>
      <c r="Q9" s="192"/>
      <c r="R9" s="193"/>
      <c r="S9" s="192"/>
      <c r="T9" s="191"/>
      <c r="U9" s="484"/>
      <c r="V9" s="193"/>
      <c r="W9" s="194"/>
      <c r="X9" s="646"/>
    </row>
    <row r="10" spans="1:24" s="208" customFormat="1" hidden="1" x14ac:dyDescent="0.25">
      <c r="A10" s="125" t="s">
        <v>127</v>
      </c>
      <c r="B10" s="188" t="s">
        <v>613</v>
      </c>
      <c r="C10" s="201"/>
      <c r="D10" s="264" t="s">
        <v>351</v>
      </c>
      <c r="E10" s="264"/>
      <c r="F10" s="381"/>
      <c r="G10" s="563"/>
      <c r="H10" s="563"/>
      <c r="I10" s="563"/>
      <c r="J10" s="269">
        <f t="shared" si="3"/>
        <v>0</v>
      </c>
      <c r="K10" s="189"/>
      <c r="L10" s="190">
        <f t="shared" si="2"/>
        <v>0</v>
      </c>
      <c r="M10" s="198"/>
      <c r="N10" s="192"/>
      <c r="O10" s="192"/>
      <c r="P10" s="192"/>
      <c r="Q10" s="192"/>
      <c r="R10" s="193"/>
      <c r="S10" s="192"/>
      <c r="T10" s="191"/>
      <c r="U10" s="484"/>
      <c r="V10" s="193"/>
      <c r="W10" s="194"/>
      <c r="X10" s="646"/>
    </row>
    <row r="11" spans="1:24" s="208" customFormat="1" hidden="1" x14ac:dyDescent="0.25">
      <c r="A11" s="125" t="s">
        <v>128</v>
      </c>
      <c r="B11" s="188" t="s">
        <v>614</v>
      </c>
      <c r="C11" s="201"/>
      <c r="D11" s="264" t="s">
        <v>129</v>
      </c>
      <c r="E11" s="264"/>
      <c r="F11" s="381"/>
      <c r="G11" s="563"/>
      <c r="H11" s="563"/>
      <c r="I11" s="563"/>
      <c r="J11" s="269">
        <f t="shared" si="3"/>
        <v>0</v>
      </c>
      <c r="K11" s="189"/>
      <c r="L11" s="190">
        <f t="shared" si="2"/>
        <v>0</v>
      </c>
      <c r="M11" s="198"/>
      <c r="N11" s="192"/>
      <c r="O11" s="192"/>
      <c r="P11" s="192"/>
      <c r="Q11" s="192"/>
      <c r="R11" s="193"/>
      <c r="S11" s="192"/>
      <c r="T11" s="191"/>
      <c r="U11" s="484"/>
      <c r="V11" s="193"/>
      <c r="W11" s="194"/>
      <c r="X11" s="646"/>
    </row>
    <row r="12" spans="1:24" s="208" customFormat="1" hidden="1" x14ac:dyDescent="0.25">
      <c r="A12" s="125" t="s">
        <v>130</v>
      </c>
      <c r="B12" s="188" t="s">
        <v>615</v>
      </c>
      <c r="C12" s="201"/>
      <c r="D12" s="264" t="s">
        <v>131</v>
      </c>
      <c r="E12" s="264"/>
      <c r="F12" s="381"/>
      <c r="G12" s="563"/>
      <c r="H12" s="563"/>
      <c r="I12" s="563"/>
      <c r="J12" s="269">
        <f t="shared" si="3"/>
        <v>0</v>
      </c>
      <c r="K12" s="189"/>
      <c r="L12" s="190">
        <f t="shared" si="2"/>
        <v>0</v>
      </c>
      <c r="M12" s="198"/>
      <c r="N12" s="192"/>
      <c r="O12" s="192"/>
      <c r="P12" s="192"/>
      <c r="Q12" s="192"/>
      <c r="R12" s="193"/>
      <c r="S12" s="192"/>
      <c r="T12" s="191"/>
      <c r="U12" s="484"/>
      <c r="V12" s="193"/>
      <c r="W12" s="194"/>
      <c r="X12" s="646"/>
    </row>
    <row r="13" spans="1:24" s="208" customFormat="1" hidden="1" x14ac:dyDescent="0.25">
      <c r="A13" s="125" t="s">
        <v>132</v>
      </c>
      <c r="B13" s="188" t="s">
        <v>616</v>
      </c>
      <c r="C13" s="201"/>
      <c r="D13" s="264" t="s">
        <v>133</v>
      </c>
      <c r="E13" s="264"/>
      <c r="F13" s="381"/>
      <c r="G13" s="563"/>
      <c r="H13" s="563"/>
      <c r="I13" s="563"/>
      <c r="J13" s="269">
        <f t="shared" si="3"/>
        <v>0</v>
      </c>
      <c r="K13" s="189"/>
      <c r="L13" s="190">
        <f t="shared" si="2"/>
        <v>0</v>
      </c>
      <c r="M13" s="198"/>
      <c r="N13" s="192"/>
      <c r="O13" s="192"/>
      <c r="P13" s="192"/>
      <c r="Q13" s="192"/>
      <c r="R13" s="193"/>
      <c r="S13" s="192"/>
      <c r="T13" s="191"/>
      <c r="U13" s="484"/>
      <c r="V13" s="193"/>
      <c r="W13" s="194"/>
      <c r="X13" s="646"/>
    </row>
    <row r="14" spans="1:24" s="208" customFormat="1" hidden="1" x14ac:dyDescent="0.25">
      <c r="A14" s="125" t="s">
        <v>134</v>
      </c>
      <c r="B14" s="188" t="s">
        <v>617</v>
      </c>
      <c r="C14" s="201"/>
      <c r="D14" s="264" t="s">
        <v>135</v>
      </c>
      <c r="E14" s="264"/>
      <c r="F14" s="381"/>
      <c r="G14" s="563"/>
      <c r="H14" s="563"/>
      <c r="I14" s="563"/>
      <c r="J14" s="269">
        <f t="shared" si="3"/>
        <v>0</v>
      </c>
      <c r="K14" s="189"/>
      <c r="L14" s="190">
        <f t="shared" si="2"/>
        <v>0</v>
      </c>
      <c r="M14" s="198"/>
      <c r="N14" s="192"/>
      <c r="O14" s="192"/>
      <c r="P14" s="192"/>
      <c r="Q14" s="192"/>
      <c r="R14" s="193"/>
      <c r="S14" s="192"/>
      <c r="T14" s="191"/>
      <c r="U14" s="484"/>
      <c r="V14" s="193"/>
      <c r="W14" s="194"/>
      <c r="X14" s="646"/>
    </row>
    <row r="15" spans="1:24" s="208" customFormat="1" hidden="1" x14ac:dyDescent="0.25">
      <c r="A15" s="125" t="s">
        <v>136</v>
      </c>
      <c r="B15" s="188" t="s">
        <v>618</v>
      </c>
      <c r="C15" s="201"/>
      <c r="D15" s="264" t="s">
        <v>137</v>
      </c>
      <c r="E15" s="264"/>
      <c r="F15" s="381"/>
      <c r="G15" s="563"/>
      <c r="H15" s="563"/>
      <c r="I15" s="563"/>
      <c r="J15" s="269">
        <f t="shared" si="3"/>
        <v>0</v>
      </c>
      <c r="K15" s="189"/>
      <c r="L15" s="190">
        <f t="shared" si="2"/>
        <v>0</v>
      </c>
      <c r="M15" s="198"/>
      <c r="N15" s="192"/>
      <c r="O15" s="192"/>
      <c r="P15" s="192"/>
      <c r="Q15" s="192"/>
      <c r="R15" s="193"/>
      <c r="S15" s="192"/>
      <c r="T15" s="191"/>
      <c r="U15" s="484"/>
      <c r="V15" s="193"/>
      <c r="W15" s="194"/>
      <c r="X15" s="646"/>
    </row>
    <row r="16" spans="1:24" s="208" customFormat="1" hidden="1" x14ac:dyDescent="0.25">
      <c r="A16" s="125" t="s">
        <v>138</v>
      </c>
      <c r="B16" s="188" t="s">
        <v>619</v>
      </c>
      <c r="C16" s="201"/>
      <c r="D16" s="264" t="s">
        <v>139</v>
      </c>
      <c r="E16" s="264"/>
      <c r="F16" s="381"/>
      <c r="G16" s="563"/>
      <c r="H16" s="563"/>
      <c r="I16" s="563"/>
      <c r="J16" s="269">
        <f t="shared" si="3"/>
        <v>0</v>
      </c>
      <c r="K16" s="189"/>
      <c r="L16" s="190">
        <f t="shared" si="2"/>
        <v>0</v>
      </c>
      <c r="M16" s="198"/>
      <c r="N16" s="192"/>
      <c r="O16" s="192"/>
      <c r="P16" s="192"/>
      <c r="Q16" s="192"/>
      <c r="R16" s="193"/>
      <c r="S16" s="192"/>
      <c r="T16" s="191"/>
      <c r="U16" s="484"/>
      <c r="V16" s="193"/>
      <c r="W16" s="194"/>
      <c r="X16" s="646"/>
    </row>
    <row r="17" spans="1:24" s="208" customFormat="1" hidden="1" x14ac:dyDescent="0.25">
      <c r="A17" s="125" t="s">
        <v>140</v>
      </c>
      <c r="B17" s="188" t="s">
        <v>620</v>
      </c>
      <c r="C17" s="201"/>
      <c r="D17" s="264" t="s">
        <v>141</v>
      </c>
      <c r="E17" s="264"/>
      <c r="F17" s="381"/>
      <c r="G17" s="563"/>
      <c r="H17" s="563"/>
      <c r="I17" s="563"/>
      <c r="J17" s="269">
        <f t="shared" si="3"/>
        <v>0</v>
      </c>
      <c r="K17" s="189"/>
      <c r="L17" s="190">
        <f t="shared" si="2"/>
        <v>0</v>
      </c>
      <c r="M17" s="198"/>
      <c r="N17" s="192"/>
      <c r="O17" s="192"/>
      <c r="P17" s="192"/>
      <c r="Q17" s="192"/>
      <c r="R17" s="193"/>
      <c r="S17" s="192"/>
      <c r="T17" s="191"/>
      <c r="U17" s="484"/>
      <c r="V17" s="193"/>
      <c r="W17" s="194"/>
      <c r="X17" s="646"/>
    </row>
    <row r="18" spans="1:24" s="208" customFormat="1" hidden="1" x14ac:dyDescent="0.25">
      <c r="A18" s="125" t="s">
        <v>142</v>
      </c>
      <c r="B18" s="188" t="s">
        <v>621</v>
      </c>
      <c r="C18" s="201"/>
      <c r="D18" s="264" t="s">
        <v>143</v>
      </c>
      <c r="E18" s="264"/>
      <c r="F18" s="381"/>
      <c r="G18" s="563"/>
      <c r="H18" s="563"/>
      <c r="I18" s="563"/>
      <c r="J18" s="269">
        <f t="shared" si="3"/>
        <v>0</v>
      </c>
      <c r="K18" s="189"/>
      <c r="L18" s="190">
        <f t="shared" si="2"/>
        <v>0</v>
      </c>
      <c r="M18" s="198"/>
      <c r="N18" s="192"/>
      <c r="O18" s="192"/>
      <c r="P18" s="192"/>
      <c r="Q18" s="192"/>
      <c r="R18" s="193"/>
      <c r="S18" s="192"/>
      <c r="T18" s="191"/>
      <c r="U18" s="484"/>
      <c r="V18" s="193"/>
      <c r="W18" s="194"/>
      <c r="X18" s="646"/>
    </row>
    <row r="19" spans="1:24" s="208" customFormat="1" hidden="1" x14ac:dyDescent="0.25">
      <c r="A19" s="125" t="s">
        <v>144</v>
      </c>
      <c r="B19" s="188" t="s">
        <v>622</v>
      </c>
      <c r="C19" s="201"/>
      <c r="D19" s="264" t="s">
        <v>145</v>
      </c>
      <c r="E19" s="264"/>
      <c r="F19" s="381"/>
      <c r="G19" s="563"/>
      <c r="H19" s="563"/>
      <c r="I19" s="563"/>
      <c r="J19" s="269">
        <f t="shared" si="3"/>
        <v>0</v>
      </c>
      <c r="K19" s="189"/>
      <c r="L19" s="190">
        <f t="shared" si="2"/>
        <v>0</v>
      </c>
      <c r="M19" s="198"/>
      <c r="N19" s="192"/>
      <c r="O19" s="192"/>
      <c r="P19" s="192"/>
      <c r="Q19" s="192"/>
      <c r="R19" s="193"/>
      <c r="S19" s="192"/>
      <c r="T19" s="191"/>
      <c r="U19" s="484"/>
      <c r="V19" s="193"/>
      <c r="W19" s="194"/>
      <c r="X19" s="646"/>
    </row>
    <row r="20" spans="1:24" hidden="1" x14ac:dyDescent="0.25">
      <c r="B20" s="91" t="s">
        <v>623</v>
      </c>
      <c r="C20" s="870" t="s">
        <v>146</v>
      </c>
      <c r="D20" s="871"/>
      <c r="E20" s="871"/>
      <c r="F20" s="386"/>
      <c r="G20" s="564"/>
      <c r="H20" s="564"/>
      <c r="I20" s="564"/>
      <c r="J20" s="250">
        <f>J21+J22+J23</f>
        <v>0</v>
      </c>
      <c r="K20" s="149">
        <f t="shared" ref="K20:X20" si="4">K21+K22+K23</f>
        <v>0</v>
      </c>
      <c r="L20" s="165">
        <f t="shared" si="2"/>
        <v>0</v>
      </c>
      <c r="M20" s="93">
        <f t="shared" si="4"/>
        <v>0</v>
      </c>
      <c r="N20" s="94">
        <f t="shared" si="4"/>
        <v>0</v>
      </c>
      <c r="O20" s="94">
        <f t="shared" si="4"/>
        <v>0</v>
      </c>
      <c r="P20" s="94">
        <f t="shared" si="4"/>
        <v>0</v>
      </c>
      <c r="Q20" s="94">
        <f t="shared" si="4"/>
        <v>0</v>
      </c>
      <c r="R20" s="97">
        <f t="shared" si="4"/>
        <v>0</v>
      </c>
      <c r="S20" s="94">
        <f t="shared" si="4"/>
        <v>0</v>
      </c>
      <c r="T20" s="96">
        <f t="shared" si="4"/>
        <v>0</v>
      </c>
      <c r="U20" s="485">
        <f t="shared" si="4"/>
        <v>0</v>
      </c>
      <c r="V20" s="97">
        <f t="shared" si="4"/>
        <v>0</v>
      </c>
      <c r="W20" s="98">
        <f t="shared" si="4"/>
        <v>0</v>
      </c>
      <c r="X20" s="731">
        <f t="shared" si="4"/>
        <v>0</v>
      </c>
    </row>
    <row r="21" spans="1:24" s="41" customFormat="1" hidden="1" x14ac:dyDescent="0.25">
      <c r="A21" s="125" t="s">
        <v>147</v>
      </c>
      <c r="B21" s="53" t="s">
        <v>624</v>
      </c>
      <c r="C21" s="891" t="s">
        <v>148</v>
      </c>
      <c r="D21" s="892"/>
      <c r="E21" s="892"/>
      <c r="F21" s="382"/>
      <c r="G21" s="565"/>
      <c r="H21" s="565"/>
      <c r="I21" s="565"/>
      <c r="J21" s="256">
        <f>SUM(M21:X21)</f>
        <v>0</v>
      </c>
      <c r="K21" s="155"/>
      <c r="L21" s="167">
        <f t="shared" si="2"/>
        <v>0</v>
      </c>
      <c r="M21" s="76"/>
      <c r="N21" s="13"/>
      <c r="O21" s="13"/>
      <c r="P21" s="13"/>
      <c r="Q21" s="13"/>
      <c r="R21" s="81"/>
      <c r="S21" s="13"/>
      <c r="T21" s="43"/>
      <c r="U21" s="486"/>
      <c r="V21" s="81"/>
      <c r="W21" s="45"/>
      <c r="X21" s="730"/>
    </row>
    <row r="22" spans="1:24" s="41" customFormat="1" ht="25.5" hidden="1" customHeight="1" x14ac:dyDescent="0.25">
      <c r="A22" s="125" t="s">
        <v>149</v>
      </c>
      <c r="B22" s="53" t="s">
        <v>625</v>
      </c>
      <c r="C22" s="893" t="s">
        <v>877</v>
      </c>
      <c r="D22" s="894"/>
      <c r="E22" s="894"/>
      <c r="F22" s="383"/>
      <c r="G22" s="566"/>
      <c r="H22" s="566"/>
      <c r="I22" s="566"/>
      <c r="J22" s="256">
        <f>SUM(M22:X22)</f>
        <v>0</v>
      </c>
      <c r="K22" s="155"/>
      <c r="L22" s="167">
        <f t="shared" si="2"/>
        <v>0</v>
      </c>
      <c r="M22" s="76"/>
      <c r="N22" s="13"/>
      <c r="O22" s="13"/>
      <c r="P22" s="13"/>
      <c r="Q22" s="13"/>
      <c r="R22" s="81"/>
      <c r="S22" s="13"/>
      <c r="T22" s="43"/>
      <c r="U22" s="486"/>
      <c r="V22" s="81"/>
      <c r="W22" s="45"/>
      <c r="X22" s="730"/>
    </row>
    <row r="23" spans="1:24" s="41" customFormat="1" ht="15.75" hidden="1" thickBot="1" x14ac:dyDescent="0.3">
      <c r="A23" s="125" t="s">
        <v>150</v>
      </c>
      <c r="B23" s="195" t="s">
        <v>626</v>
      </c>
      <c r="C23" s="936" t="s">
        <v>151</v>
      </c>
      <c r="D23" s="937"/>
      <c r="E23" s="937"/>
      <c r="F23" s="392"/>
      <c r="G23" s="567"/>
      <c r="H23" s="567"/>
      <c r="I23" s="567"/>
      <c r="J23" s="270">
        <f>SUM(M23:X23)</f>
        <v>0</v>
      </c>
      <c r="K23" s="196"/>
      <c r="L23" s="167">
        <f t="shared" si="2"/>
        <v>0</v>
      </c>
      <c r="M23" s="76"/>
      <c r="N23" s="13"/>
      <c r="O23" s="13"/>
      <c r="P23" s="13"/>
      <c r="Q23" s="13"/>
      <c r="R23" s="81"/>
      <c r="S23" s="13"/>
      <c r="T23" s="43"/>
      <c r="U23" s="486"/>
      <c r="V23" s="81"/>
      <c r="W23" s="45"/>
      <c r="X23" s="730"/>
    </row>
    <row r="24" spans="1:24" ht="15.75" thickBot="1" x14ac:dyDescent="0.3">
      <c r="A24" s="125" t="s">
        <v>966</v>
      </c>
      <c r="B24" s="83" t="s">
        <v>152</v>
      </c>
      <c r="C24" s="866" t="s">
        <v>803</v>
      </c>
      <c r="D24" s="866"/>
      <c r="E24" s="867"/>
      <c r="F24" s="384"/>
      <c r="G24" s="568"/>
      <c r="H24" s="568"/>
      <c r="I24" s="568"/>
      <c r="J24" s="252">
        <f>J25+J26+J27+J28+J29+J30+J31</f>
        <v>0</v>
      </c>
      <c r="K24" s="151">
        <f t="shared" ref="K24:X24" si="5">K25+K26+K27+K28+K29+K30+K31</f>
        <v>0</v>
      </c>
      <c r="L24" s="163">
        <f t="shared" si="2"/>
        <v>0</v>
      </c>
      <c r="M24" s="85">
        <f t="shared" si="5"/>
        <v>0</v>
      </c>
      <c r="N24" s="86">
        <f t="shared" si="5"/>
        <v>0</v>
      </c>
      <c r="O24" s="86">
        <f t="shared" si="5"/>
        <v>0</v>
      </c>
      <c r="P24" s="86">
        <f t="shared" si="5"/>
        <v>0</v>
      </c>
      <c r="Q24" s="86">
        <f t="shared" si="5"/>
        <v>0</v>
      </c>
      <c r="R24" s="89">
        <f t="shared" si="5"/>
        <v>0</v>
      </c>
      <c r="S24" s="86">
        <f t="shared" si="5"/>
        <v>0</v>
      </c>
      <c r="T24" s="88">
        <f t="shared" si="5"/>
        <v>0</v>
      </c>
      <c r="U24" s="482">
        <f t="shared" si="5"/>
        <v>0</v>
      </c>
      <c r="V24" s="89">
        <f t="shared" si="5"/>
        <v>0</v>
      </c>
      <c r="W24" s="90">
        <f t="shared" si="5"/>
        <v>0</v>
      </c>
      <c r="X24" s="728">
        <f t="shared" si="5"/>
        <v>0</v>
      </c>
    </row>
    <row r="25" spans="1:24" hidden="1" x14ac:dyDescent="0.25">
      <c r="B25" s="61"/>
      <c r="C25" s="921" t="s">
        <v>154</v>
      </c>
      <c r="D25" s="922"/>
      <c r="E25" s="922"/>
      <c r="F25" s="387"/>
      <c r="G25" s="569"/>
      <c r="H25" s="569"/>
      <c r="I25" s="569"/>
      <c r="J25" s="253">
        <f t="shared" ref="J25:J31" si="6">SUM(M25:X25)</f>
        <v>0</v>
      </c>
      <c r="K25" s="152"/>
      <c r="L25" s="166">
        <f t="shared" si="2"/>
        <v>0</v>
      </c>
      <c r="M25" s="74"/>
      <c r="N25" s="1"/>
      <c r="O25" s="1"/>
      <c r="P25" s="1"/>
      <c r="Q25" s="1"/>
      <c r="R25" s="80"/>
      <c r="S25" s="1"/>
      <c r="T25" s="42"/>
      <c r="U25" s="487"/>
      <c r="V25" s="80"/>
      <c r="W25" s="44"/>
      <c r="X25" s="718"/>
    </row>
    <row r="26" spans="1:24" hidden="1" x14ac:dyDescent="0.25">
      <c r="B26" s="62"/>
      <c r="C26" s="923" t="s">
        <v>155</v>
      </c>
      <c r="D26" s="924"/>
      <c r="E26" s="924"/>
      <c r="F26" s="388"/>
      <c r="G26" s="570"/>
      <c r="H26" s="570"/>
      <c r="I26" s="570"/>
      <c r="J26" s="254">
        <f t="shared" si="6"/>
        <v>0</v>
      </c>
      <c r="K26" s="153"/>
      <c r="L26" s="166">
        <f t="shared" si="2"/>
        <v>0</v>
      </c>
      <c r="M26" s="74"/>
      <c r="N26" s="1"/>
      <c r="O26" s="1"/>
      <c r="P26" s="1"/>
      <c r="Q26" s="1"/>
      <c r="R26" s="80"/>
      <c r="S26" s="1"/>
      <c r="T26" s="42"/>
      <c r="U26" s="487"/>
      <c r="V26" s="80"/>
      <c r="W26" s="44"/>
      <c r="X26" s="718"/>
    </row>
    <row r="27" spans="1:24" hidden="1" x14ac:dyDescent="0.25">
      <c r="B27" s="62"/>
      <c r="C27" s="923" t="s">
        <v>156</v>
      </c>
      <c r="D27" s="924"/>
      <c r="E27" s="924"/>
      <c r="F27" s="388"/>
      <c r="G27" s="570"/>
      <c r="H27" s="570"/>
      <c r="I27" s="570"/>
      <c r="J27" s="254">
        <f t="shared" si="6"/>
        <v>0</v>
      </c>
      <c r="K27" s="153"/>
      <c r="L27" s="166">
        <f t="shared" si="2"/>
        <v>0</v>
      </c>
      <c r="M27" s="74"/>
      <c r="N27" s="1"/>
      <c r="O27" s="1"/>
      <c r="P27" s="1"/>
      <c r="Q27" s="1"/>
      <c r="R27" s="80"/>
      <c r="S27" s="1"/>
      <c r="T27" s="42"/>
      <c r="U27" s="487"/>
      <c r="V27" s="80"/>
      <c r="W27" s="44"/>
      <c r="X27" s="718"/>
    </row>
    <row r="28" spans="1:24" hidden="1" x14ac:dyDescent="0.25">
      <c r="B28" s="62"/>
      <c r="C28" s="923" t="s">
        <v>157</v>
      </c>
      <c r="D28" s="924"/>
      <c r="E28" s="924"/>
      <c r="F28" s="388"/>
      <c r="G28" s="570"/>
      <c r="H28" s="570"/>
      <c r="I28" s="570"/>
      <c r="J28" s="254">
        <f t="shared" si="6"/>
        <v>0</v>
      </c>
      <c r="K28" s="153"/>
      <c r="L28" s="166">
        <f t="shared" si="2"/>
        <v>0</v>
      </c>
      <c r="M28" s="74"/>
      <c r="N28" s="1"/>
      <c r="O28" s="1"/>
      <c r="P28" s="1"/>
      <c r="Q28" s="1"/>
      <c r="R28" s="80"/>
      <c r="S28" s="1"/>
      <c r="T28" s="42"/>
      <c r="U28" s="487"/>
      <c r="V28" s="80"/>
      <c r="W28" s="44"/>
      <c r="X28" s="718"/>
    </row>
    <row r="29" spans="1:24" hidden="1" x14ac:dyDescent="0.25">
      <c r="B29" s="62"/>
      <c r="C29" s="923" t="s">
        <v>158</v>
      </c>
      <c r="D29" s="924"/>
      <c r="E29" s="924"/>
      <c r="F29" s="388"/>
      <c r="G29" s="570"/>
      <c r="H29" s="570"/>
      <c r="I29" s="570"/>
      <c r="J29" s="254">
        <f t="shared" si="6"/>
        <v>0</v>
      </c>
      <c r="K29" s="153"/>
      <c r="L29" s="166">
        <f t="shared" si="2"/>
        <v>0</v>
      </c>
      <c r="M29" s="74"/>
      <c r="N29" s="1"/>
      <c r="O29" s="1"/>
      <c r="P29" s="1"/>
      <c r="Q29" s="1"/>
      <c r="R29" s="80"/>
      <c r="S29" s="1"/>
      <c r="T29" s="42"/>
      <c r="U29" s="487"/>
      <c r="V29" s="80"/>
      <c r="W29" s="44"/>
      <c r="X29" s="718"/>
    </row>
    <row r="30" spans="1:24" hidden="1" x14ac:dyDescent="0.25">
      <c r="B30" s="62"/>
      <c r="C30" s="923" t="s">
        <v>159</v>
      </c>
      <c r="D30" s="924"/>
      <c r="E30" s="924"/>
      <c r="F30" s="388"/>
      <c r="G30" s="570"/>
      <c r="H30" s="570"/>
      <c r="I30" s="570"/>
      <c r="J30" s="254">
        <f t="shared" si="6"/>
        <v>0</v>
      </c>
      <c r="K30" s="153"/>
      <c r="L30" s="166">
        <f t="shared" si="2"/>
        <v>0</v>
      </c>
      <c r="M30" s="74"/>
      <c r="N30" s="1"/>
      <c r="O30" s="1"/>
      <c r="P30" s="1"/>
      <c r="Q30" s="1"/>
      <c r="R30" s="80"/>
      <c r="S30" s="1"/>
      <c r="T30" s="42"/>
      <c r="U30" s="487"/>
      <c r="V30" s="80"/>
      <c r="W30" s="44"/>
      <c r="X30" s="718"/>
    </row>
    <row r="31" spans="1:24" ht="15.75" hidden="1" thickBot="1" x14ac:dyDescent="0.3">
      <c r="B31" s="63"/>
      <c r="C31" s="925" t="s">
        <v>160</v>
      </c>
      <c r="D31" s="926"/>
      <c r="E31" s="926"/>
      <c r="F31" s="389"/>
      <c r="G31" s="571"/>
      <c r="H31" s="571"/>
      <c r="I31" s="571"/>
      <c r="J31" s="255">
        <f t="shared" si="6"/>
        <v>0</v>
      </c>
      <c r="K31" s="154"/>
      <c r="L31" s="166">
        <f t="shared" si="2"/>
        <v>0</v>
      </c>
      <c r="M31" s="74"/>
      <c r="N31" s="1"/>
      <c r="O31" s="1"/>
      <c r="P31" s="1"/>
      <c r="Q31" s="1"/>
      <c r="R31" s="80"/>
      <c r="S31" s="1"/>
      <c r="T31" s="42"/>
      <c r="U31" s="487"/>
      <c r="V31" s="80"/>
      <c r="W31" s="44"/>
      <c r="X31" s="718"/>
    </row>
    <row r="32" spans="1:24" ht="15.75" thickBot="1" x14ac:dyDescent="0.3">
      <c r="B32" s="83" t="s">
        <v>161</v>
      </c>
      <c r="C32" s="867" t="s">
        <v>162</v>
      </c>
      <c r="D32" s="875"/>
      <c r="E32" s="875"/>
      <c r="F32" s="410">
        <f>F33+F40+F53</f>
        <v>572500</v>
      </c>
      <c r="G32" s="410">
        <f>G33+G40+G53</f>
        <v>476500</v>
      </c>
      <c r="H32" s="252">
        <v>476500</v>
      </c>
      <c r="I32" s="252">
        <v>476500</v>
      </c>
      <c r="J32" s="252">
        <f>J33+J37+J40+J50+J53</f>
        <v>476500</v>
      </c>
      <c r="K32" s="151">
        <f t="shared" ref="K32:X32" si="7">K33+K37+K40+K50+K53</f>
        <v>0</v>
      </c>
      <c r="L32" s="163">
        <f t="shared" si="2"/>
        <v>476500</v>
      </c>
      <c r="M32" s="85">
        <f t="shared" si="7"/>
        <v>35000</v>
      </c>
      <c r="N32" s="86">
        <f t="shared" si="7"/>
        <v>72848</v>
      </c>
      <c r="O32" s="86">
        <f t="shared" si="7"/>
        <v>0</v>
      </c>
      <c r="P32" s="86">
        <f t="shared" si="7"/>
        <v>151130</v>
      </c>
      <c r="Q32" s="86">
        <f t="shared" si="7"/>
        <v>0</v>
      </c>
      <c r="R32" s="89">
        <f t="shared" si="7"/>
        <v>0</v>
      </c>
      <c r="S32" s="86">
        <f t="shared" si="7"/>
        <v>0</v>
      </c>
      <c r="T32" s="88">
        <f t="shared" si="7"/>
        <v>0</v>
      </c>
      <c r="U32" s="482">
        <f t="shared" si="7"/>
        <v>0</v>
      </c>
      <c r="V32" s="89">
        <f t="shared" si="7"/>
        <v>0</v>
      </c>
      <c r="W32" s="90">
        <f t="shared" si="7"/>
        <v>0</v>
      </c>
      <c r="X32" s="728">
        <f t="shared" si="7"/>
        <v>217522</v>
      </c>
    </row>
    <row r="33" spans="1:24" x14ac:dyDescent="0.25">
      <c r="B33" s="122" t="s">
        <v>627</v>
      </c>
      <c r="C33" s="868" t="s">
        <v>163</v>
      </c>
      <c r="D33" s="869"/>
      <c r="E33" s="869"/>
      <c r="F33" s="416">
        <f>F35</f>
        <v>150000</v>
      </c>
      <c r="G33" s="416">
        <f>G35</f>
        <v>150000</v>
      </c>
      <c r="H33" s="248">
        <v>150000</v>
      </c>
      <c r="I33" s="248">
        <v>150000</v>
      </c>
      <c r="J33" s="248">
        <f>J34+J35+J36</f>
        <v>150000</v>
      </c>
      <c r="K33" s="147">
        <f t="shared" ref="K33:X33" si="8">K34+K35+K36</f>
        <v>0</v>
      </c>
      <c r="L33" s="164">
        <f t="shared" si="2"/>
        <v>150000</v>
      </c>
      <c r="M33" s="116">
        <f t="shared" si="8"/>
        <v>27559</v>
      </c>
      <c r="N33" s="117">
        <f t="shared" si="8"/>
        <v>22360</v>
      </c>
      <c r="O33" s="117">
        <f t="shared" si="8"/>
        <v>0</v>
      </c>
      <c r="P33" s="117">
        <f t="shared" si="8"/>
        <v>0</v>
      </c>
      <c r="Q33" s="117">
        <f t="shared" si="8"/>
        <v>0</v>
      </c>
      <c r="R33" s="120">
        <f t="shared" si="8"/>
        <v>0</v>
      </c>
      <c r="S33" s="117">
        <f t="shared" si="8"/>
        <v>0</v>
      </c>
      <c r="T33" s="119">
        <f t="shared" si="8"/>
        <v>0</v>
      </c>
      <c r="U33" s="483">
        <f t="shared" si="8"/>
        <v>0</v>
      </c>
      <c r="V33" s="120">
        <f t="shared" si="8"/>
        <v>0</v>
      </c>
      <c r="W33" s="121">
        <f t="shared" si="8"/>
        <v>0</v>
      </c>
      <c r="X33" s="729">
        <f t="shared" si="8"/>
        <v>100081</v>
      </c>
    </row>
    <row r="34" spans="1:24" s="41" customFormat="1" hidden="1" x14ac:dyDescent="0.25">
      <c r="A34" s="125" t="s">
        <v>164</v>
      </c>
      <c r="B34" s="53" t="s">
        <v>628</v>
      </c>
      <c r="C34" s="891" t="s">
        <v>165</v>
      </c>
      <c r="D34" s="892"/>
      <c r="E34" s="892"/>
      <c r="F34" s="417"/>
      <c r="G34" s="417"/>
      <c r="H34" s="256">
        <v>0</v>
      </c>
      <c r="I34" s="256">
        <v>0</v>
      </c>
      <c r="J34" s="256">
        <f>SUM(M34:X34)</f>
        <v>0</v>
      </c>
      <c r="K34" s="155"/>
      <c r="L34" s="167">
        <f t="shared" si="2"/>
        <v>0</v>
      </c>
      <c r="M34" s="76"/>
      <c r="N34" s="13"/>
      <c r="O34" s="13"/>
      <c r="P34" s="13"/>
      <c r="Q34" s="13"/>
      <c r="R34" s="81"/>
      <c r="S34" s="13"/>
      <c r="T34" s="43"/>
      <c r="U34" s="486"/>
      <c r="V34" s="81"/>
      <c r="W34" s="45"/>
      <c r="X34" s="738"/>
    </row>
    <row r="35" spans="1:24" s="41" customFormat="1" x14ac:dyDescent="0.25">
      <c r="A35" s="125" t="s">
        <v>166</v>
      </c>
      <c r="B35" s="53" t="s">
        <v>629</v>
      </c>
      <c r="C35" s="891" t="s">
        <v>167</v>
      </c>
      <c r="D35" s="892"/>
      <c r="E35" s="892"/>
      <c r="F35" s="417">
        <v>150000</v>
      </c>
      <c r="G35" s="417">
        <v>150000</v>
      </c>
      <c r="H35" s="256">
        <v>150000</v>
      </c>
      <c r="I35" s="256">
        <v>150000</v>
      </c>
      <c r="J35" s="256">
        <f>SUM(M35:X35)</f>
        <v>150000</v>
      </c>
      <c r="K35" s="155"/>
      <c r="L35" s="167">
        <f t="shared" si="2"/>
        <v>150000</v>
      </c>
      <c r="M35" s="76">
        <v>27559</v>
      </c>
      <c r="N35" s="13">
        <v>22360</v>
      </c>
      <c r="O35" s="13"/>
      <c r="P35" s="13"/>
      <c r="Q35" s="13"/>
      <c r="R35" s="81"/>
      <c r="S35" s="13"/>
      <c r="T35" s="43"/>
      <c r="U35" s="486"/>
      <c r="V35" s="81"/>
      <c r="W35" s="45"/>
      <c r="X35" s="333">
        <f>93467+6614</f>
        <v>100081</v>
      </c>
    </row>
    <row r="36" spans="1:24" s="41" customFormat="1" hidden="1" x14ac:dyDescent="0.25">
      <c r="A36" s="125" t="s">
        <v>168</v>
      </c>
      <c r="B36" s="53" t="s">
        <v>630</v>
      </c>
      <c r="C36" s="891" t="s">
        <v>169</v>
      </c>
      <c r="D36" s="892"/>
      <c r="E36" s="892"/>
      <c r="F36" s="417"/>
      <c r="G36" s="417"/>
      <c r="H36" s="256">
        <v>0</v>
      </c>
      <c r="I36" s="256">
        <v>0</v>
      </c>
      <c r="J36" s="256">
        <f>SUM(M36:X36)</f>
        <v>0</v>
      </c>
      <c r="K36" s="155"/>
      <c r="L36" s="167">
        <f t="shared" si="2"/>
        <v>0</v>
      </c>
      <c r="M36" s="76"/>
      <c r="N36" s="13"/>
      <c r="O36" s="13"/>
      <c r="P36" s="13"/>
      <c r="Q36" s="13"/>
      <c r="R36" s="81"/>
      <c r="S36" s="13"/>
      <c r="T36" s="43"/>
      <c r="U36" s="486"/>
      <c r="V36" s="81"/>
      <c r="W36" s="45"/>
      <c r="X36" s="739"/>
    </row>
    <row r="37" spans="1:24" hidden="1" x14ac:dyDescent="0.25">
      <c r="B37" s="91" t="s">
        <v>631</v>
      </c>
      <c r="C37" s="870" t="s">
        <v>170</v>
      </c>
      <c r="D37" s="871"/>
      <c r="E37" s="871"/>
      <c r="F37" s="419"/>
      <c r="G37" s="419"/>
      <c r="H37" s="250">
        <v>0</v>
      </c>
      <c r="I37" s="250">
        <v>0</v>
      </c>
      <c r="J37" s="250">
        <f>J38+J39</f>
        <v>0</v>
      </c>
      <c r="K37" s="149">
        <f t="shared" ref="K37:X37" si="9">K38+K39</f>
        <v>0</v>
      </c>
      <c r="L37" s="165">
        <f t="shared" si="2"/>
        <v>0</v>
      </c>
      <c r="M37" s="93">
        <f t="shared" si="9"/>
        <v>0</v>
      </c>
      <c r="N37" s="94">
        <f t="shared" si="9"/>
        <v>0</v>
      </c>
      <c r="O37" s="94">
        <f t="shared" si="9"/>
        <v>0</v>
      </c>
      <c r="P37" s="94">
        <f t="shared" si="9"/>
        <v>0</v>
      </c>
      <c r="Q37" s="94">
        <f t="shared" si="9"/>
        <v>0</v>
      </c>
      <c r="R37" s="97">
        <f t="shared" si="9"/>
        <v>0</v>
      </c>
      <c r="S37" s="94">
        <f t="shared" si="9"/>
        <v>0</v>
      </c>
      <c r="T37" s="96">
        <f t="shared" si="9"/>
        <v>0</v>
      </c>
      <c r="U37" s="485">
        <f t="shared" si="9"/>
        <v>0</v>
      </c>
      <c r="V37" s="97">
        <f t="shared" si="9"/>
        <v>0</v>
      </c>
      <c r="W37" s="98">
        <f t="shared" si="9"/>
        <v>0</v>
      </c>
      <c r="X37" s="731">
        <f t="shared" si="9"/>
        <v>0</v>
      </c>
    </row>
    <row r="38" spans="1:24" s="41" customFormat="1" hidden="1" x14ac:dyDescent="0.25">
      <c r="A38" s="125" t="s">
        <v>171</v>
      </c>
      <c r="B38" s="53" t="s">
        <v>632</v>
      </c>
      <c r="C38" s="891" t="s">
        <v>172</v>
      </c>
      <c r="D38" s="892"/>
      <c r="E38" s="892"/>
      <c r="F38" s="417"/>
      <c r="G38" s="417"/>
      <c r="H38" s="256">
        <v>0</v>
      </c>
      <c r="I38" s="256">
        <v>0</v>
      </c>
      <c r="J38" s="256">
        <f>SUM(M38:X38)</f>
        <v>0</v>
      </c>
      <c r="K38" s="155"/>
      <c r="L38" s="167">
        <f t="shared" si="2"/>
        <v>0</v>
      </c>
      <c r="M38" s="76"/>
      <c r="N38" s="13"/>
      <c r="O38" s="13"/>
      <c r="P38" s="13"/>
      <c r="Q38" s="13"/>
      <c r="R38" s="81"/>
      <c r="S38" s="13"/>
      <c r="T38" s="43"/>
      <c r="U38" s="486"/>
      <c r="V38" s="81"/>
      <c r="W38" s="45"/>
      <c r="X38" s="730"/>
    </row>
    <row r="39" spans="1:24" s="41" customFormat="1" hidden="1" x14ac:dyDescent="0.25">
      <c r="A39" s="125" t="s">
        <v>173</v>
      </c>
      <c r="B39" s="53" t="s">
        <v>633</v>
      </c>
      <c r="C39" s="891" t="s">
        <v>174</v>
      </c>
      <c r="D39" s="892"/>
      <c r="E39" s="892"/>
      <c r="F39" s="417"/>
      <c r="G39" s="417"/>
      <c r="H39" s="256">
        <v>0</v>
      </c>
      <c r="I39" s="256">
        <v>0</v>
      </c>
      <c r="J39" s="256">
        <f>SUM(M39:X39)</f>
        <v>0</v>
      </c>
      <c r="K39" s="155"/>
      <c r="L39" s="167">
        <f t="shared" si="2"/>
        <v>0</v>
      </c>
      <c r="M39" s="76"/>
      <c r="N39" s="13"/>
      <c r="O39" s="13"/>
      <c r="P39" s="13"/>
      <c r="Q39" s="13"/>
      <c r="R39" s="81"/>
      <c r="S39" s="13"/>
      <c r="T39" s="43"/>
      <c r="U39" s="486"/>
      <c r="V39" s="81"/>
      <c r="W39" s="45"/>
      <c r="X39" s="730"/>
    </row>
    <row r="40" spans="1:24" x14ac:dyDescent="0.25">
      <c r="B40" s="91" t="s">
        <v>634</v>
      </c>
      <c r="C40" s="870" t="s">
        <v>175</v>
      </c>
      <c r="D40" s="871"/>
      <c r="E40" s="871"/>
      <c r="F40" s="419">
        <f>F44</f>
        <v>300000</v>
      </c>
      <c r="G40" s="419">
        <f>G44+G49</f>
        <v>204000</v>
      </c>
      <c r="H40" s="250">
        <v>204000</v>
      </c>
      <c r="I40" s="250">
        <v>204000</v>
      </c>
      <c r="J40" s="250">
        <f>J41+J42+J43+J44+J45+J48+J49</f>
        <v>204000</v>
      </c>
      <c r="K40" s="149">
        <f t="shared" ref="K40:X40" si="10">K41+K42+K43+K44+K45+K48+K49</f>
        <v>0</v>
      </c>
      <c r="L40" s="165">
        <f t="shared" si="2"/>
        <v>204000</v>
      </c>
      <c r="M40" s="93">
        <f t="shared" si="10"/>
        <v>0</v>
      </c>
      <c r="N40" s="94">
        <f t="shared" si="10"/>
        <v>35000</v>
      </c>
      <c r="O40" s="94">
        <f t="shared" si="10"/>
        <v>0</v>
      </c>
      <c r="P40" s="94">
        <f t="shared" si="10"/>
        <v>119000</v>
      </c>
      <c r="Q40" s="94">
        <f t="shared" si="10"/>
        <v>0</v>
      </c>
      <c r="R40" s="97">
        <f t="shared" si="10"/>
        <v>0</v>
      </c>
      <c r="S40" s="94">
        <f t="shared" si="10"/>
        <v>0</v>
      </c>
      <c r="T40" s="96">
        <f t="shared" si="10"/>
        <v>0</v>
      </c>
      <c r="U40" s="485">
        <f t="shared" si="10"/>
        <v>0</v>
      </c>
      <c r="V40" s="97">
        <f t="shared" si="10"/>
        <v>0</v>
      </c>
      <c r="W40" s="98">
        <f t="shared" si="10"/>
        <v>0</v>
      </c>
      <c r="X40" s="731">
        <f t="shared" si="10"/>
        <v>50000</v>
      </c>
    </row>
    <row r="41" spans="1:24" s="41" customFormat="1" hidden="1" x14ac:dyDescent="0.25">
      <c r="A41" s="125" t="s">
        <v>176</v>
      </c>
      <c r="B41" s="53" t="s">
        <v>635</v>
      </c>
      <c r="C41" s="891" t="s">
        <v>177</v>
      </c>
      <c r="D41" s="892"/>
      <c r="E41" s="892"/>
      <c r="F41" s="417"/>
      <c r="G41" s="417"/>
      <c r="H41" s="256">
        <v>0</v>
      </c>
      <c r="I41" s="256">
        <v>0</v>
      </c>
      <c r="J41" s="256">
        <f>SUM(M41:X41)</f>
        <v>0</v>
      </c>
      <c r="K41" s="155"/>
      <c r="L41" s="167">
        <f t="shared" si="2"/>
        <v>0</v>
      </c>
      <c r="M41" s="76"/>
      <c r="N41" s="13"/>
      <c r="O41" s="13"/>
      <c r="P41" s="13"/>
      <c r="Q41" s="13"/>
      <c r="R41" s="81"/>
      <c r="S41" s="13"/>
      <c r="T41" s="43"/>
      <c r="U41" s="486"/>
      <c r="V41" s="81"/>
      <c r="W41" s="45"/>
      <c r="X41" s="730"/>
    </row>
    <row r="42" spans="1:24" s="41" customFormat="1" hidden="1" x14ac:dyDescent="0.25">
      <c r="A42" s="125" t="s">
        <v>178</v>
      </c>
      <c r="B42" s="53" t="s">
        <v>636</v>
      </c>
      <c r="C42" s="891" t="s">
        <v>179</v>
      </c>
      <c r="D42" s="892"/>
      <c r="E42" s="892"/>
      <c r="F42" s="417"/>
      <c r="G42" s="417"/>
      <c r="H42" s="256">
        <v>0</v>
      </c>
      <c r="I42" s="256">
        <v>0</v>
      </c>
      <c r="J42" s="256">
        <f>SUM(M42:X42)</f>
        <v>0</v>
      </c>
      <c r="K42" s="155"/>
      <c r="L42" s="167">
        <f t="shared" si="2"/>
        <v>0</v>
      </c>
      <c r="M42" s="76"/>
      <c r="N42" s="13"/>
      <c r="O42" s="13"/>
      <c r="P42" s="13"/>
      <c r="Q42" s="13"/>
      <c r="R42" s="81"/>
      <c r="S42" s="13"/>
      <c r="T42" s="43"/>
      <c r="U42" s="486"/>
      <c r="V42" s="81"/>
      <c r="W42" s="45"/>
      <c r="X42" s="730"/>
    </row>
    <row r="43" spans="1:24" s="41" customFormat="1" hidden="1" x14ac:dyDescent="0.25">
      <c r="A43" s="125" t="s">
        <v>180</v>
      </c>
      <c r="B43" s="53" t="s">
        <v>637</v>
      </c>
      <c r="C43" s="891" t="s">
        <v>181</v>
      </c>
      <c r="D43" s="892"/>
      <c r="E43" s="892"/>
      <c r="F43" s="417"/>
      <c r="G43" s="417"/>
      <c r="H43" s="256">
        <v>0</v>
      </c>
      <c r="I43" s="256">
        <v>0</v>
      </c>
      <c r="J43" s="256">
        <f>SUM(M43:X43)</f>
        <v>0</v>
      </c>
      <c r="K43" s="155"/>
      <c r="L43" s="167">
        <f t="shared" si="2"/>
        <v>0</v>
      </c>
      <c r="M43" s="76"/>
      <c r="N43" s="13"/>
      <c r="O43" s="13"/>
      <c r="P43" s="13"/>
      <c r="Q43" s="13"/>
      <c r="R43" s="81"/>
      <c r="S43" s="13"/>
      <c r="T43" s="43"/>
      <c r="U43" s="486"/>
      <c r="V43" s="81"/>
      <c r="W43" s="45"/>
      <c r="X43" s="730"/>
    </row>
    <row r="44" spans="1:24" s="41" customFormat="1" x14ac:dyDescent="0.25">
      <c r="A44" s="125" t="s">
        <v>182</v>
      </c>
      <c r="B44" s="53" t="s">
        <v>638</v>
      </c>
      <c r="C44" s="891" t="s">
        <v>183</v>
      </c>
      <c r="D44" s="892"/>
      <c r="E44" s="892"/>
      <c r="F44" s="417">
        <v>300000</v>
      </c>
      <c r="G44" s="417">
        <v>169000</v>
      </c>
      <c r="H44" s="256">
        <v>169000</v>
      </c>
      <c r="I44" s="256">
        <v>169000</v>
      </c>
      <c r="J44" s="256">
        <f>SUM(M44:X44)</f>
        <v>169000</v>
      </c>
      <c r="K44" s="155"/>
      <c r="L44" s="167">
        <f t="shared" si="2"/>
        <v>169000</v>
      </c>
      <c r="M44" s="76"/>
      <c r="N44" s="13"/>
      <c r="O44" s="13"/>
      <c r="P44" s="13">
        <v>119000</v>
      </c>
      <c r="Q44" s="13"/>
      <c r="R44" s="81"/>
      <c r="S44" s="13"/>
      <c r="T44" s="43"/>
      <c r="U44" s="486"/>
      <c r="V44" s="81"/>
      <c r="W44" s="45"/>
      <c r="X44" s="45">
        <v>50000</v>
      </c>
    </row>
    <row r="45" spans="1:24" s="18" customFormat="1" hidden="1" x14ac:dyDescent="0.25">
      <c r="A45" s="125" t="s">
        <v>184</v>
      </c>
      <c r="B45" s="53" t="s">
        <v>639</v>
      </c>
      <c r="C45" s="891" t="s">
        <v>185</v>
      </c>
      <c r="D45" s="892"/>
      <c r="E45" s="892"/>
      <c r="F45" s="417"/>
      <c r="G45" s="417"/>
      <c r="H45" s="256">
        <v>0</v>
      </c>
      <c r="I45" s="256">
        <v>0</v>
      </c>
      <c r="J45" s="256">
        <f>J46+J47</f>
        <v>0</v>
      </c>
      <c r="K45" s="155">
        <f t="shared" ref="K45:X45" si="11">K46+K47</f>
        <v>0</v>
      </c>
      <c r="L45" s="167">
        <f t="shared" si="2"/>
        <v>0</v>
      </c>
      <c r="M45" s="76">
        <f t="shared" si="11"/>
        <v>0</v>
      </c>
      <c r="N45" s="13">
        <f t="shared" si="11"/>
        <v>0</v>
      </c>
      <c r="O45" s="13">
        <f t="shared" si="11"/>
        <v>0</v>
      </c>
      <c r="P45" s="13">
        <f t="shared" si="11"/>
        <v>0</v>
      </c>
      <c r="Q45" s="13">
        <f t="shared" si="11"/>
        <v>0</v>
      </c>
      <c r="R45" s="81">
        <f t="shared" si="11"/>
        <v>0</v>
      </c>
      <c r="S45" s="13">
        <f t="shared" si="11"/>
        <v>0</v>
      </c>
      <c r="T45" s="43">
        <f t="shared" si="11"/>
        <v>0</v>
      </c>
      <c r="U45" s="486">
        <f t="shared" si="11"/>
        <v>0</v>
      </c>
      <c r="V45" s="81">
        <f t="shared" si="11"/>
        <v>0</v>
      </c>
      <c r="W45" s="45">
        <f t="shared" si="11"/>
        <v>0</v>
      </c>
      <c r="X45" s="730">
        <f t="shared" si="11"/>
        <v>0</v>
      </c>
    </row>
    <row r="46" spans="1:24" hidden="1" x14ac:dyDescent="0.25">
      <c r="B46" s="55"/>
      <c r="C46" s="267"/>
      <c r="D46" s="850" t="s">
        <v>186</v>
      </c>
      <c r="E46" s="850"/>
      <c r="F46" s="418"/>
      <c r="G46" s="418"/>
      <c r="H46" s="249">
        <v>0</v>
      </c>
      <c r="I46" s="249">
        <v>0</v>
      </c>
      <c r="J46" s="249">
        <f>SUM(M46:X46)</f>
        <v>0</v>
      </c>
      <c r="K46" s="148"/>
      <c r="L46" s="166">
        <f t="shared" si="2"/>
        <v>0</v>
      </c>
      <c r="M46" s="74"/>
      <c r="N46" s="1"/>
      <c r="O46" s="1"/>
      <c r="P46" s="1"/>
      <c r="Q46" s="1"/>
      <c r="R46" s="80"/>
      <c r="S46" s="1"/>
      <c r="T46" s="42"/>
      <c r="U46" s="487"/>
      <c r="V46" s="80"/>
      <c r="W46" s="44"/>
      <c r="X46" s="718"/>
    </row>
    <row r="47" spans="1:24" hidden="1" x14ac:dyDescent="0.25">
      <c r="B47" s="55"/>
      <c r="C47" s="267"/>
      <c r="D47" s="850" t="s">
        <v>187</v>
      </c>
      <c r="E47" s="850"/>
      <c r="F47" s="418"/>
      <c r="G47" s="418"/>
      <c r="H47" s="249">
        <v>0</v>
      </c>
      <c r="I47" s="249">
        <v>0</v>
      </c>
      <c r="J47" s="249">
        <f>SUM(M47:X47)</f>
        <v>0</v>
      </c>
      <c r="K47" s="148"/>
      <c r="L47" s="166">
        <f t="shared" si="2"/>
        <v>0</v>
      </c>
      <c r="M47" s="74"/>
      <c r="N47" s="1"/>
      <c r="O47" s="1"/>
      <c r="P47" s="1"/>
      <c r="Q47" s="1"/>
      <c r="R47" s="80"/>
      <c r="S47" s="1"/>
      <c r="T47" s="42"/>
      <c r="U47" s="487"/>
      <c r="V47" s="80"/>
      <c r="W47" s="44"/>
      <c r="X47" s="718"/>
    </row>
    <row r="48" spans="1:24" s="41" customFormat="1" hidden="1" x14ac:dyDescent="0.25">
      <c r="A48" s="125" t="s">
        <v>188</v>
      </c>
      <c r="B48" s="53" t="s">
        <v>640</v>
      </c>
      <c r="C48" s="898" t="s">
        <v>189</v>
      </c>
      <c r="D48" s="899"/>
      <c r="E48" s="899"/>
      <c r="F48" s="417"/>
      <c r="G48" s="417"/>
      <c r="H48" s="256">
        <v>0</v>
      </c>
      <c r="I48" s="256">
        <v>0</v>
      </c>
      <c r="J48" s="256">
        <f>SUM(M48:X48)</f>
        <v>0</v>
      </c>
      <c r="K48" s="155"/>
      <c r="L48" s="167">
        <f t="shared" si="2"/>
        <v>0</v>
      </c>
      <c r="M48" s="76"/>
      <c r="N48" s="13"/>
      <c r="O48" s="13"/>
      <c r="P48" s="13"/>
      <c r="Q48" s="13"/>
      <c r="R48" s="81"/>
      <c r="S48" s="13"/>
      <c r="T48" s="43"/>
      <c r="U48" s="486"/>
      <c r="V48" s="81"/>
      <c r="W48" s="45"/>
      <c r="X48" s="730"/>
    </row>
    <row r="49" spans="1:24" s="41" customFormat="1" x14ac:dyDescent="0.25">
      <c r="A49" s="125" t="s">
        <v>190</v>
      </c>
      <c r="B49" s="53" t="s">
        <v>641</v>
      </c>
      <c r="C49" s="898" t="s">
        <v>191</v>
      </c>
      <c r="D49" s="899"/>
      <c r="E49" s="899"/>
      <c r="F49" s="417"/>
      <c r="G49" s="417">
        <v>35000</v>
      </c>
      <c r="H49" s="256">
        <v>35000</v>
      </c>
      <c r="I49" s="256">
        <v>35000</v>
      </c>
      <c r="J49" s="256">
        <f>SUM(M49:X49)</f>
        <v>35000</v>
      </c>
      <c r="K49" s="155"/>
      <c r="L49" s="167">
        <f t="shared" si="2"/>
        <v>35000</v>
      </c>
      <c r="M49" s="76"/>
      <c r="N49" s="13">
        <v>35000</v>
      </c>
      <c r="O49" s="13"/>
      <c r="P49" s="13"/>
      <c r="Q49" s="13"/>
      <c r="R49" s="81"/>
      <c r="S49" s="13"/>
      <c r="T49" s="43"/>
      <c r="U49" s="486"/>
      <c r="V49" s="81"/>
      <c r="W49" s="45"/>
      <c r="X49" s="730"/>
    </row>
    <row r="50" spans="1:24" hidden="1" x14ac:dyDescent="0.25">
      <c r="B50" s="91" t="s">
        <v>642</v>
      </c>
      <c r="C50" s="873" t="s">
        <v>192</v>
      </c>
      <c r="D50" s="874"/>
      <c r="E50" s="874"/>
      <c r="F50" s="419"/>
      <c r="G50" s="419"/>
      <c r="H50" s="250">
        <v>0</v>
      </c>
      <c r="I50" s="250">
        <v>0</v>
      </c>
      <c r="J50" s="250">
        <f>J51+J52</f>
        <v>0</v>
      </c>
      <c r="K50" s="149">
        <f t="shared" ref="K50:X50" si="12">K51+K52</f>
        <v>0</v>
      </c>
      <c r="L50" s="165">
        <f t="shared" si="2"/>
        <v>0</v>
      </c>
      <c r="M50" s="93">
        <f t="shared" si="12"/>
        <v>0</v>
      </c>
      <c r="N50" s="94">
        <f t="shared" si="12"/>
        <v>0</v>
      </c>
      <c r="O50" s="94">
        <f t="shared" si="12"/>
        <v>0</v>
      </c>
      <c r="P50" s="94">
        <f t="shared" si="12"/>
        <v>0</v>
      </c>
      <c r="Q50" s="94">
        <f t="shared" si="12"/>
        <v>0</v>
      </c>
      <c r="R50" s="97">
        <f t="shared" si="12"/>
        <v>0</v>
      </c>
      <c r="S50" s="94">
        <f t="shared" si="12"/>
        <v>0</v>
      </c>
      <c r="T50" s="96">
        <f t="shared" si="12"/>
        <v>0</v>
      </c>
      <c r="U50" s="485">
        <f t="shared" si="12"/>
        <v>0</v>
      </c>
      <c r="V50" s="97">
        <f t="shared" si="12"/>
        <v>0</v>
      </c>
      <c r="W50" s="98">
        <f t="shared" si="12"/>
        <v>0</v>
      </c>
      <c r="X50" s="731">
        <f t="shared" si="12"/>
        <v>0</v>
      </c>
    </row>
    <row r="51" spans="1:24" s="41" customFormat="1" hidden="1" x14ac:dyDescent="0.25">
      <c r="A51" s="125" t="s">
        <v>193</v>
      </c>
      <c r="B51" s="53" t="s">
        <v>643</v>
      </c>
      <c r="C51" s="898" t="s">
        <v>194</v>
      </c>
      <c r="D51" s="899"/>
      <c r="E51" s="899"/>
      <c r="F51" s="417"/>
      <c r="G51" s="417"/>
      <c r="H51" s="256">
        <v>0</v>
      </c>
      <c r="I51" s="256">
        <v>0</v>
      </c>
      <c r="J51" s="256">
        <f>SUM(M51:X51)</f>
        <v>0</v>
      </c>
      <c r="K51" s="155"/>
      <c r="L51" s="167">
        <f t="shared" si="2"/>
        <v>0</v>
      </c>
      <c r="M51" s="76"/>
      <c r="N51" s="13"/>
      <c r="O51" s="13"/>
      <c r="P51" s="13"/>
      <c r="Q51" s="13"/>
      <c r="R51" s="81"/>
      <c r="S51" s="13"/>
      <c r="T51" s="43"/>
      <c r="U51" s="486"/>
      <c r="V51" s="81"/>
      <c r="W51" s="45"/>
      <c r="X51" s="730"/>
    </row>
    <row r="52" spans="1:24" s="41" customFormat="1" hidden="1" x14ac:dyDescent="0.25">
      <c r="A52" s="125" t="s">
        <v>195</v>
      </c>
      <c r="B52" s="53" t="s">
        <v>644</v>
      </c>
      <c r="C52" s="898" t="s">
        <v>196</v>
      </c>
      <c r="D52" s="899"/>
      <c r="E52" s="899"/>
      <c r="F52" s="417"/>
      <c r="G52" s="417"/>
      <c r="H52" s="256">
        <v>0</v>
      </c>
      <c r="I52" s="256">
        <v>0</v>
      </c>
      <c r="J52" s="256">
        <f>SUM(M52:X52)</f>
        <v>0</v>
      </c>
      <c r="K52" s="155"/>
      <c r="L52" s="167">
        <f t="shared" si="2"/>
        <v>0</v>
      </c>
      <c r="M52" s="76"/>
      <c r="N52" s="13"/>
      <c r="O52" s="13"/>
      <c r="P52" s="13"/>
      <c r="Q52" s="13"/>
      <c r="R52" s="81"/>
      <c r="S52" s="13"/>
      <c r="T52" s="43"/>
      <c r="U52" s="486"/>
      <c r="V52" s="81"/>
      <c r="W52" s="45"/>
      <c r="X52" s="730"/>
    </row>
    <row r="53" spans="1:24" x14ac:dyDescent="0.25">
      <c r="B53" s="91" t="s">
        <v>645</v>
      </c>
      <c r="C53" s="873" t="s">
        <v>197</v>
      </c>
      <c r="D53" s="874"/>
      <c r="E53" s="874"/>
      <c r="F53" s="419">
        <f>F54+F58</f>
        <v>122500</v>
      </c>
      <c r="G53" s="419">
        <f>G54+G58</f>
        <v>122500</v>
      </c>
      <c r="H53" s="250">
        <v>122500</v>
      </c>
      <c r="I53" s="250">
        <v>122500</v>
      </c>
      <c r="J53" s="250">
        <f>J54+J55+J56+J57+J58</f>
        <v>122500</v>
      </c>
      <c r="K53" s="149">
        <f t="shared" ref="K53:X53" si="13">K54+K55+K56+K57+K58</f>
        <v>0</v>
      </c>
      <c r="L53" s="165">
        <f t="shared" si="2"/>
        <v>122500</v>
      </c>
      <c r="M53" s="93">
        <f t="shared" si="13"/>
        <v>7441</v>
      </c>
      <c r="N53" s="94">
        <f t="shared" si="13"/>
        <v>15488</v>
      </c>
      <c r="O53" s="94">
        <f t="shared" si="13"/>
        <v>0</v>
      </c>
      <c r="P53" s="94">
        <f t="shared" si="13"/>
        <v>32130</v>
      </c>
      <c r="Q53" s="94">
        <f t="shared" si="13"/>
        <v>0</v>
      </c>
      <c r="R53" s="97">
        <f t="shared" si="13"/>
        <v>0</v>
      </c>
      <c r="S53" s="94">
        <f t="shared" si="13"/>
        <v>0</v>
      </c>
      <c r="T53" s="96">
        <f t="shared" si="13"/>
        <v>0</v>
      </c>
      <c r="U53" s="485">
        <f t="shared" si="13"/>
        <v>0</v>
      </c>
      <c r="V53" s="97">
        <f t="shared" si="13"/>
        <v>0</v>
      </c>
      <c r="W53" s="98">
        <f t="shared" si="13"/>
        <v>0</v>
      </c>
      <c r="X53" s="731">
        <f t="shared" si="13"/>
        <v>67441</v>
      </c>
    </row>
    <row r="54" spans="1:24" s="41" customFormat="1" x14ac:dyDescent="0.25">
      <c r="A54" s="125" t="s">
        <v>198</v>
      </c>
      <c r="B54" s="53" t="s">
        <v>646</v>
      </c>
      <c r="C54" s="898" t="s">
        <v>878</v>
      </c>
      <c r="D54" s="899"/>
      <c r="E54" s="899"/>
      <c r="F54" s="417">
        <v>121500</v>
      </c>
      <c r="G54" s="417">
        <v>121500</v>
      </c>
      <c r="H54" s="256">
        <v>121500</v>
      </c>
      <c r="I54" s="256">
        <v>121500</v>
      </c>
      <c r="J54" s="256">
        <f>SUM(M54:X54)</f>
        <v>121500</v>
      </c>
      <c r="K54" s="155"/>
      <c r="L54" s="167">
        <f t="shared" si="2"/>
        <v>121500</v>
      </c>
      <c r="M54" s="76">
        <v>7441</v>
      </c>
      <c r="N54" s="13">
        <v>15488</v>
      </c>
      <c r="O54" s="13"/>
      <c r="P54" s="13">
        <v>32130</v>
      </c>
      <c r="Q54" s="13"/>
      <c r="R54" s="81"/>
      <c r="S54" s="13"/>
      <c r="T54" s="43"/>
      <c r="U54" s="486"/>
      <c r="V54" s="81"/>
      <c r="W54" s="45"/>
      <c r="X54" s="45">
        <v>66441</v>
      </c>
    </row>
    <row r="55" spans="1:24" s="41" customFormat="1" hidden="1" x14ac:dyDescent="0.25">
      <c r="A55" s="125" t="s">
        <v>199</v>
      </c>
      <c r="B55" s="53" t="s">
        <v>647</v>
      </c>
      <c r="C55" s="898" t="s">
        <v>200</v>
      </c>
      <c r="D55" s="899"/>
      <c r="E55" s="899"/>
      <c r="F55" s="417"/>
      <c r="G55" s="417"/>
      <c r="H55" s="256">
        <v>0</v>
      </c>
      <c r="I55" s="256">
        <v>0</v>
      </c>
      <c r="J55" s="256">
        <f>SUM(M55:X55)</f>
        <v>0</v>
      </c>
      <c r="K55" s="155"/>
      <c r="L55" s="167">
        <f t="shared" si="2"/>
        <v>0</v>
      </c>
      <c r="M55" s="76"/>
      <c r="N55" s="13"/>
      <c r="O55" s="13"/>
      <c r="P55" s="13"/>
      <c r="Q55" s="13"/>
      <c r="R55" s="81"/>
      <c r="S55" s="13"/>
      <c r="T55" s="43"/>
      <c r="U55" s="486"/>
      <c r="V55" s="81"/>
      <c r="W55" s="45"/>
      <c r="X55" s="730"/>
    </row>
    <row r="56" spans="1:24" s="41" customFormat="1" hidden="1" x14ac:dyDescent="0.25">
      <c r="A56" s="125" t="s">
        <v>201</v>
      </c>
      <c r="B56" s="53" t="s">
        <v>648</v>
      </c>
      <c r="C56" s="898" t="s">
        <v>202</v>
      </c>
      <c r="D56" s="899"/>
      <c r="E56" s="899"/>
      <c r="F56" s="417"/>
      <c r="G56" s="417"/>
      <c r="H56" s="256">
        <v>0</v>
      </c>
      <c r="I56" s="256">
        <v>0</v>
      </c>
      <c r="J56" s="256">
        <f>SUM(M56:X56)</f>
        <v>0</v>
      </c>
      <c r="K56" s="155"/>
      <c r="L56" s="167">
        <f t="shared" si="2"/>
        <v>0</v>
      </c>
      <c r="M56" s="76"/>
      <c r="N56" s="13"/>
      <c r="O56" s="13"/>
      <c r="P56" s="13"/>
      <c r="Q56" s="13"/>
      <c r="R56" s="81"/>
      <c r="S56" s="13"/>
      <c r="T56" s="43"/>
      <c r="U56" s="486"/>
      <c r="V56" s="81"/>
      <c r="W56" s="45"/>
      <c r="X56" s="730"/>
    </row>
    <row r="57" spans="1:24" s="41" customFormat="1" hidden="1" x14ac:dyDescent="0.25">
      <c r="A57" s="125" t="s">
        <v>203</v>
      </c>
      <c r="B57" s="53" t="s">
        <v>649</v>
      </c>
      <c r="C57" s="898" t="s">
        <v>204</v>
      </c>
      <c r="D57" s="899"/>
      <c r="E57" s="899"/>
      <c r="F57" s="417"/>
      <c r="G57" s="417"/>
      <c r="H57" s="256">
        <v>0</v>
      </c>
      <c r="I57" s="256">
        <v>0</v>
      </c>
      <c r="J57" s="256">
        <f>SUM(M57:X57)</f>
        <v>0</v>
      </c>
      <c r="K57" s="155"/>
      <c r="L57" s="167">
        <f t="shared" si="2"/>
        <v>0</v>
      </c>
      <c r="M57" s="76"/>
      <c r="N57" s="13"/>
      <c r="O57" s="13"/>
      <c r="P57" s="13"/>
      <c r="Q57" s="13"/>
      <c r="R57" s="81"/>
      <c r="S57" s="13"/>
      <c r="T57" s="43"/>
      <c r="U57" s="486"/>
      <c r="V57" s="81"/>
      <c r="W57" s="45"/>
      <c r="X57" s="730"/>
    </row>
    <row r="58" spans="1:24" s="41" customFormat="1" ht="15.75" thickBot="1" x14ac:dyDescent="0.3">
      <c r="A58" s="125" t="s">
        <v>205</v>
      </c>
      <c r="B58" s="195" t="s">
        <v>650</v>
      </c>
      <c r="C58" s="903" t="s">
        <v>206</v>
      </c>
      <c r="D58" s="904"/>
      <c r="E58" s="904"/>
      <c r="F58" s="439">
        <v>1000</v>
      </c>
      <c r="G58" s="439">
        <v>1000</v>
      </c>
      <c r="H58" s="270">
        <v>1000</v>
      </c>
      <c r="I58" s="270">
        <v>1000</v>
      </c>
      <c r="J58" s="270">
        <f>SUM(M58:X58)</f>
        <v>1000</v>
      </c>
      <c r="K58" s="196"/>
      <c r="L58" s="167">
        <f t="shared" si="2"/>
        <v>1000</v>
      </c>
      <c r="M58" s="76"/>
      <c r="N58" s="13"/>
      <c r="O58" s="13"/>
      <c r="P58" s="13"/>
      <c r="Q58" s="13"/>
      <c r="R58" s="81"/>
      <c r="S58" s="13"/>
      <c r="T58" s="43"/>
      <c r="U58" s="486"/>
      <c r="V58" s="81"/>
      <c r="W58" s="45"/>
      <c r="X58" s="730">
        <v>1000</v>
      </c>
    </row>
    <row r="59" spans="1:24" ht="15.75" thickBot="1" x14ac:dyDescent="0.3">
      <c r="B59" s="83" t="s">
        <v>207</v>
      </c>
      <c r="C59" s="877" t="s">
        <v>208</v>
      </c>
      <c r="D59" s="878"/>
      <c r="E59" s="878"/>
      <c r="F59" s="384"/>
      <c r="G59" s="568"/>
      <c r="H59" s="568"/>
      <c r="I59" s="568"/>
      <c r="J59" s="252">
        <f>J60+J61+J62+J63+J64+J65+J66+J70</f>
        <v>0</v>
      </c>
      <c r="K59" s="151">
        <f t="shared" ref="K59:X59" si="14">K60+K61+K62+K63+K64+K65+K66+K70</f>
        <v>0</v>
      </c>
      <c r="L59" s="163">
        <f t="shared" si="2"/>
        <v>0</v>
      </c>
      <c r="M59" s="85">
        <f t="shared" si="14"/>
        <v>0</v>
      </c>
      <c r="N59" s="86">
        <f t="shared" si="14"/>
        <v>0</v>
      </c>
      <c r="O59" s="86">
        <f t="shared" si="14"/>
        <v>0</v>
      </c>
      <c r="P59" s="86">
        <f t="shared" si="14"/>
        <v>0</v>
      </c>
      <c r="Q59" s="86">
        <f t="shared" si="14"/>
        <v>0</v>
      </c>
      <c r="R59" s="89">
        <f t="shared" si="14"/>
        <v>0</v>
      </c>
      <c r="S59" s="86">
        <f t="shared" si="14"/>
        <v>0</v>
      </c>
      <c r="T59" s="88">
        <f t="shared" si="14"/>
        <v>0</v>
      </c>
      <c r="U59" s="482">
        <f t="shared" si="14"/>
        <v>0</v>
      </c>
      <c r="V59" s="89">
        <f t="shared" si="14"/>
        <v>0</v>
      </c>
      <c r="W59" s="90">
        <f t="shared" si="14"/>
        <v>0</v>
      </c>
      <c r="X59" s="728">
        <f t="shared" si="14"/>
        <v>0</v>
      </c>
    </row>
    <row r="60" spans="1:24" s="18" customFormat="1" hidden="1" x14ac:dyDescent="0.25">
      <c r="A60" s="125" t="s">
        <v>879</v>
      </c>
      <c r="B60" s="114" t="s">
        <v>880</v>
      </c>
      <c r="C60" s="900" t="s">
        <v>881</v>
      </c>
      <c r="D60" s="901"/>
      <c r="E60" s="901"/>
      <c r="F60" s="390"/>
      <c r="G60" s="562"/>
      <c r="H60" s="562"/>
      <c r="I60" s="562"/>
      <c r="J60" s="248">
        <f t="shared" ref="J60:J65" si="15">SUM(M60:X60)</f>
        <v>0</v>
      </c>
      <c r="K60" s="147"/>
      <c r="L60" s="165">
        <f t="shared" si="2"/>
        <v>0</v>
      </c>
      <c r="M60" s="93"/>
      <c r="N60" s="94"/>
      <c r="O60" s="94"/>
      <c r="P60" s="94"/>
      <c r="Q60" s="94"/>
      <c r="R60" s="97"/>
      <c r="S60" s="94"/>
      <c r="T60" s="96"/>
      <c r="U60" s="485"/>
      <c r="V60" s="97"/>
      <c r="W60" s="98"/>
      <c r="X60" s="731"/>
    </row>
    <row r="61" spans="1:24" s="18" customFormat="1" hidden="1" x14ac:dyDescent="0.25">
      <c r="A61" s="125" t="s">
        <v>209</v>
      </c>
      <c r="B61" s="114" t="s">
        <v>651</v>
      </c>
      <c r="C61" s="900" t="s">
        <v>210</v>
      </c>
      <c r="D61" s="901"/>
      <c r="E61" s="901"/>
      <c r="F61" s="390"/>
      <c r="G61" s="562"/>
      <c r="H61" s="562"/>
      <c r="I61" s="562"/>
      <c r="J61" s="248">
        <f t="shared" si="15"/>
        <v>0</v>
      </c>
      <c r="K61" s="147"/>
      <c r="L61" s="165">
        <f t="shared" si="2"/>
        <v>0</v>
      </c>
      <c r="M61" s="93"/>
      <c r="N61" s="94"/>
      <c r="O61" s="94"/>
      <c r="P61" s="94"/>
      <c r="Q61" s="94"/>
      <c r="R61" s="97"/>
      <c r="S61" s="94"/>
      <c r="T61" s="96"/>
      <c r="U61" s="485"/>
      <c r="V61" s="97"/>
      <c r="W61" s="98"/>
      <c r="X61" s="731"/>
    </row>
    <row r="62" spans="1:24" s="18" customFormat="1" hidden="1" x14ac:dyDescent="0.25">
      <c r="A62" s="125" t="s">
        <v>211</v>
      </c>
      <c r="B62" s="91" t="s">
        <v>652</v>
      </c>
      <c r="C62" s="873" t="s">
        <v>352</v>
      </c>
      <c r="D62" s="874"/>
      <c r="E62" s="874"/>
      <c r="F62" s="386"/>
      <c r="G62" s="564"/>
      <c r="H62" s="564"/>
      <c r="I62" s="564"/>
      <c r="J62" s="250">
        <f t="shared" si="15"/>
        <v>0</v>
      </c>
      <c r="K62" s="149"/>
      <c r="L62" s="165">
        <f t="shared" si="2"/>
        <v>0</v>
      </c>
      <c r="M62" s="93"/>
      <c r="N62" s="94"/>
      <c r="O62" s="94"/>
      <c r="P62" s="94"/>
      <c r="Q62" s="94"/>
      <c r="R62" s="97"/>
      <c r="S62" s="94"/>
      <c r="T62" s="96"/>
      <c r="U62" s="485"/>
      <c r="V62" s="97"/>
      <c r="W62" s="98"/>
      <c r="X62" s="731"/>
    </row>
    <row r="63" spans="1:24" s="18" customFormat="1" hidden="1" x14ac:dyDescent="0.25">
      <c r="A63" s="125" t="s">
        <v>212</v>
      </c>
      <c r="B63" s="114" t="s">
        <v>653</v>
      </c>
      <c r="C63" s="873" t="s">
        <v>882</v>
      </c>
      <c r="D63" s="874"/>
      <c r="E63" s="874"/>
      <c r="F63" s="386"/>
      <c r="G63" s="564"/>
      <c r="H63" s="564"/>
      <c r="I63" s="564"/>
      <c r="J63" s="250">
        <f t="shared" si="15"/>
        <v>0</v>
      </c>
      <c r="K63" s="149"/>
      <c r="L63" s="165">
        <f t="shared" si="2"/>
        <v>0</v>
      </c>
      <c r="M63" s="93"/>
      <c r="N63" s="94"/>
      <c r="O63" s="94"/>
      <c r="P63" s="94"/>
      <c r="Q63" s="94"/>
      <c r="R63" s="97"/>
      <c r="S63" s="94"/>
      <c r="T63" s="96"/>
      <c r="U63" s="485"/>
      <c r="V63" s="97"/>
      <c r="W63" s="98"/>
      <c r="X63" s="731"/>
    </row>
    <row r="64" spans="1:24" s="18" customFormat="1" hidden="1" x14ac:dyDescent="0.25">
      <c r="A64" s="125" t="s">
        <v>213</v>
      </c>
      <c r="B64" s="91" t="s">
        <v>654</v>
      </c>
      <c r="C64" s="873" t="s">
        <v>883</v>
      </c>
      <c r="D64" s="874"/>
      <c r="E64" s="874"/>
      <c r="F64" s="386"/>
      <c r="G64" s="564"/>
      <c r="H64" s="564"/>
      <c r="I64" s="564"/>
      <c r="J64" s="250">
        <f t="shared" si="15"/>
        <v>0</v>
      </c>
      <c r="K64" s="149"/>
      <c r="L64" s="165">
        <f t="shared" si="2"/>
        <v>0</v>
      </c>
      <c r="M64" s="93"/>
      <c r="N64" s="94"/>
      <c r="O64" s="94"/>
      <c r="P64" s="94"/>
      <c r="Q64" s="94"/>
      <c r="R64" s="97"/>
      <c r="S64" s="94"/>
      <c r="T64" s="96"/>
      <c r="U64" s="485"/>
      <c r="V64" s="97"/>
      <c r="W64" s="98"/>
      <c r="X64" s="731"/>
    </row>
    <row r="65" spans="1:25" s="18" customFormat="1" hidden="1" x14ac:dyDescent="0.25">
      <c r="A65" s="125" t="s">
        <v>214</v>
      </c>
      <c r="B65" s="114" t="s">
        <v>655</v>
      </c>
      <c r="C65" s="873" t="s">
        <v>215</v>
      </c>
      <c r="D65" s="874"/>
      <c r="E65" s="874"/>
      <c r="F65" s="386"/>
      <c r="G65" s="564"/>
      <c r="H65" s="564"/>
      <c r="I65" s="564"/>
      <c r="J65" s="250">
        <f t="shared" si="15"/>
        <v>0</v>
      </c>
      <c r="K65" s="149"/>
      <c r="L65" s="165">
        <f t="shared" si="2"/>
        <v>0</v>
      </c>
      <c r="M65" s="93"/>
      <c r="N65" s="94"/>
      <c r="O65" s="94"/>
      <c r="P65" s="94"/>
      <c r="Q65" s="94"/>
      <c r="R65" s="97"/>
      <c r="S65" s="94"/>
      <c r="T65" s="96"/>
      <c r="U65" s="485"/>
      <c r="V65" s="97"/>
      <c r="W65" s="98"/>
      <c r="X65" s="731"/>
    </row>
    <row r="66" spans="1:25" s="18" customFormat="1" hidden="1" x14ac:dyDescent="0.25">
      <c r="A66" s="125" t="s">
        <v>216</v>
      </c>
      <c r="B66" s="91" t="s">
        <v>656</v>
      </c>
      <c r="C66" s="873" t="s">
        <v>217</v>
      </c>
      <c r="D66" s="874"/>
      <c r="E66" s="874"/>
      <c r="F66" s="386"/>
      <c r="G66" s="564"/>
      <c r="H66" s="564"/>
      <c r="I66" s="564"/>
      <c r="J66" s="250">
        <f>J67+J68+J69</f>
        <v>0</v>
      </c>
      <c r="K66" s="149">
        <f t="shared" ref="K66:X66" si="16">K67+K68+K69</f>
        <v>0</v>
      </c>
      <c r="L66" s="165">
        <f t="shared" si="2"/>
        <v>0</v>
      </c>
      <c r="M66" s="93">
        <f t="shared" si="16"/>
        <v>0</v>
      </c>
      <c r="N66" s="94">
        <f t="shared" si="16"/>
        <v>0</v>
      </c>
      <c r="O66" s="94">
        <f t="shared" si="16"/>
        <v>0</v>
      </c>
      <c r="P66" s="94">
        <f t="shared" si="16"/>
        <v>0</v>
      </c>
      <c r="Q66" s="94">
        <f t="shared" si="16"/>
        <v>0</v>
      </c>
      <c r="R66" s="97">
        <f t="shared" si="16"/>
        <v>0</v>
      </c>
      <c r="S66" s="94">
        <f t="shared" si="16"/>
        <v>0</v>
      </c>
      <c r="T66" s="96">
        <f t="shared" si="16"/>
        <v>0</v>
      </c>
      <c r="U66" s="485">
        <f t="shared" si="16"/>
        <v>0</v>
      </c>
      <c r="V66" s="97">
        <f t="shared" si="16"/>
        <v>0</v>
      </c>
      <c r="W66" s="98">
        <f t="shared" si="16"/>
        <v>0</v>
      </c>
      <c r="X66" s="731">
        <f t="shared" si="16"/>
        <v>0</v>
      </c>
    </row>
    <row r="67" spans="1:25" hidden="1" x14ac:dyDescent="0.25">
      <c r="B67" s="55"/>
      <c r="C67" s="2"/>
      <c r="D67" s="850" t="s">
        <v>343</v>
      </c>
      <c r="E67" s="850"/>
      <c r="F67" s="391"/>
      <c r="G67" s="572"/>
      <c r="H67" s="572"/>
      <c r="I67" s="572"/>
      <c r="J67" s="249">
        <f>SUM(M67:X67)</f>
        <v>0</v>
      </c>
      <c r="K67" s="148"/>
      <c r="L67" s="166">
        <f t="shared" si="2"/>
        <v>0</v>
      </c>
      <c r="M67" s="74"/>
      <c r="N67" s="1"/>
      <c r="O67" s="1"/>
      <c r="P67" s="1"/>
      <c r="Q67" s="1"/>
      <c r="R67" s="80"/>
      <c r="S67" s="1"/>
      <c r="T67" s="42"/>
      <c r="U67" s="487"/>
      <c r="V67" s="80"/>
      <c r="W67" s="44"/>
      <c r="X67" s="718"/>
      <c r="Y67" s="21"/>
    </row>
    <row r="68" spans="1:25" hidden="1" x14ac:dyDescent="0.25">
      <c r="B68" s="55"/>
      <c r="C68" s="2"/>
      <c r="D68" s="850" t="s">
        <v>344</v>
      </c>
      <c r="E68" s="850"/>
      <c r="F68" s="391"/>
      <c r="G68" s="572"/>
      <c r="H68" s="572"/>
      <c r="I68" s="572"/>
      <c r="J68" s="249">
        <f>SUM(M68:X68)</f>
        <v>0</v>
      </c>
      <c r="K68" s="148"/>
      <c r="L68" s="166">
        <f t="shared" si="2"/>
        <v>0</v>
      </c>
      <c r="M68" s="74"/>
      <c r="N68" s="1"/>
      <c r="O68" s="1"/>
      <c r="P68" s="1"/>
      <c r="Q68" s="1"/>
      <c r="R68" s="80"/>
      <c r="S68" s="1"/>
      <c r="T68" s="42"/>
      <c r="U68" s="487"/>
      <c r="V68" s="80"/>
      <c r="W68" s="44"/>
      <c r="X68" s="718"/>
    </row>
    <row r="69" spans="1:25" hidden="1" x14ac:dyDescent="0.25">
      <c r="B69" s="55"/>
      <c r="C69" s="2"/>
      <c r="D69" s="850" t="s">
        <v>345</v>
      </c>
      <c r="E69" s="850"/>
      <c r="F69" s="391"/>
      <c r="G69" s="572"/>
      <c r="H69" s="572"/>
      <c r="I69" s="572"/>
      <c r="J69" s="249">
        <f>SUM(M69:X69)</f>
        <v>0</v>
      </c>
      <c r="K69" s="148"/>
      <c r="L69" s="166">
        <f t="shared" si="2"/>
        <v>0</v>
      </c>
      <c r="M69" s="74"/>
      <c r="N69" s="1"/>
      <c r="O69" s="1"/>
      <c r="P69" s="1"/>
      <c r="Q69" s="1"/>
      <c r="R69" s="80"/>
      <c r="S69" s="1"/>
      <c r="T69" s="42"/>
      <c r="U69" s="487"/>
      <c r="V69" s="80"/>
      <c r="W69" s="44"/>
      <c r="X69" s="718"/>
    </row>
    <row r="70" spans="1:25" s="18" customFormat="1" hidden="1" x14ac:dyDescent="0.25">
      <c r="A70" s="125" t="s">
        <v>218</v>
      </c>
      <c r="B70" s="91" t="s">
        <v>657</v>
      </c>
      <c r="C70" s="873" t="s">
        <v>219</v>
      </c>
      <c r="D70" s="874"/>
      <c r="E70" s="874"/>
      <c r="F70" s="386"/>
      <c r="G70" s="564"/>
      <c r="H70" s="564"/>
      <c r="I70" s="564"/>
      <c r="J70" s="250">
        <f>J71+J72+J73+J74</f>
        <v>0</v>
      </c>
      <c r="K70" s="149">
        <f t="shared" ref="K70:X70" si="17">K71+K72+K73+K74</f>
        <v>0</v>
      </c>
      <c r="L70" s="165">
        <f t="shared" ref="L70:L133" si="18">SUM(J70:K70)</f>
        <v>0</v>
      </c>
      <c r="M70" s="93">
        <f t="shared" si="17"/>
        <v>0</v>
      </c>
      <c r="N70" s="94">
        <f t="shared" si="17"/>
        <v>0</v>
      </c>
      <c r="O70" s="94">
        <f t="shared" si="17"/>
        <v>0</v>
      </c>
      <c r="P70" s="94">
        <f t="shared" si="17"/>
        <v>0</v>
      </c>
      <c r="Q70" s="94">
        <f t="shared" si="17"/>
        <v>0</v>
      </c>
      <c r="R70" s="97">
        <f t="shared" si="17"/>
        <v>0</v>
      </c>
      <c r="S70" s="94">
        <f t="shared" si="17"/>
        <v>0</v>
      </c>
      <c r="T70" s="96">
        <f t="shared" si="17"/>
        <v>0</v>
      </c>
      <c r="U70" s="485">
        <f t="shared" si="17"/>
        <v>0</v>
      </c>
      <c r="V70" s="97">
        <f t="shared" si="17"/>
        <v>0</v>
      </c>
      <c r="W70" s="98">
        <f t="shared" si="17"/>
        <v>0</v>
      </c>
      <c r="X70" s="731">
        <f t="shared" si="17"/>
        <v>0</v>
      </c>
    </row>
    <row r="71" spans="1:25" hidden="1" x14ac:dyDescent="0.25">
      <c r="B71" s="55"/>
      <c r="C71" s="2"/>
      <c r="D71" s="850" t="s">
        <v>836</v>
      </c>
      <c r="E71" s="850"/>
      <c r="F71" s="391"/>
      <c r="G71" s="572"/>
      <c r="H71" s="572"/>
      <c r="I71" s="572"/>
      <c r="J71" s="249">
        <f>SUM(M71:X71)</f>
        <v>0</v>
      </c>
      <c r="K71" s="148"/>
      <c r="L71" s="166">
        <f t="shared" si="18"/>
        <v>0</v>
      </c>
      <c r="M71" s="74"/>
      <c r="N71" s="1"/>
      <c r="O71" s="1"/>
      <c r="P71" s="1"/>
      <c r="Q71" s="1"/>
      <c r="R71" s="80"/>
      <c r="S71" s="1"/>
      <c r="T71" s="42"/>
      <c r="U71" s="487"/>
      <c r="V71" s="80"/>
      <c r="W71" s="44"/>
      <c r="X71" s="718"/>
    </row>
    <row r="72" spans="1:25" hidden="1" x14ac:dyDescent="0.25">
      <c r="B72" s="55"/>
      <c r="C72" s="2"/>
      <c r="D72" s="850" t="s">
        <v>346</v>
      </c>
      <c r="E72" s="850"/>
      <c r="F72" s="391"/>
      <c r="G72" s="572"/>
      <c r="H72" s="572"/>
      <c r="I72" s="572"/>
      <c r="J72" s="249">
        <f>SUM(M72:X72)</f>
        <v>0</v>
      </c>
      <c r="K72" s="148"/>
      <c r="L72" s="166">
        <f t="shared" si="18"/>
        <v>0</v>
      </c>
      <c r="M72" s="74"/>
      <c r="N72" s="1"/>
      <c r="O72" s="1"/>
      <c r="P72" s="1"/>
      <c r="Q72" s="1"/>
      <c r="R72" s="80"/>
      <c r="S72" s="1"/>
      <c r="T72" s="42"/>
      <c r="U72" s="487"/>
      <c r="V72" s="80"/>
      <c r="W72" s="44"/>
      <c r="X72" s="718"/>
    </row>
    <row r="73" spans="1:25" hidden="1" x14ac:dyDescent="0.25">
      <c r="B73" s="55"/>
      <c r="C73" s="2"/>
      <c r="D73" s="850" t="s">
        <v>837</v>
      </c>
      <c r="E73" s="850"/>
      <c r="F73" s="391"/>
      <c r="G73" s="572"/>
      <c r="H73" s="572"/>
      <c r="I73" s="572"/>
      <c r="J73" s="249">
        <f>SUM(M73:X73)</f>
        <v>0</v>
      </c>
      <c r="K73" s="148"/>
      <c r="L73" s="166">
        <f t="shared" si="18"/>
        <v>0</v>
      </c>
      <c r="M73" s="74"/>
      <c r="N73" s="1"/>
      <c r="O73" s="1"/>
      <c r="P73" s="1"/>
      <c r="Q73" s="1"/>
      <c r="R73" s="80"/>
      <c r="S73" s="1"/>
      <c r="T73" s="42"/>
      <c r="U73" s="487"/>
      <c r="V73" s="80"/>
      <c r="W73" s="44"/>
      <c r="X73" s="718"/>
    </row>
    <row r="74" spans="1:25" ht="15.75" hidden="1" thickBot="1" x14ac:dyDescent="0.3">
      <c r="B74" s="55"/>
      <c r="C74" s="2"/>
      <c r="D74" s="850" t="s">
        <v>835</v>
      </c>
      <c r="E74" s="850"/>
      <c r="F74" s="391"/>
      <c r="G74" s="572"/>
      <c r="H74" s="572"/>
      <c r="I74" s="572"/>
      <c r="J74" s="249">
        <f>SUM(M74:X74)</f>
        <v>0</v>
      </c>
      <c r="K74" s="148"/>
      <c r="L74" s="166">
        <f t="shared" si="18"/>
        <v>0</v>
      </c>
      <c r="M74" s="74"/>
      <c r="N74" s="1"/>
      <c r="O74" s="1"/>
      <c r="P74" s="1"/>
      <c r="Q74" s="1"/>
      <c r="R74" s="80"/>
      <c r="S74" s="1"/>
      <c r="T74" s="42"/>
      <c r="U74" s="487"/>
      <c r="V74" s="80"/>
      <c r="W74" s="44"/>
      <c r="X74" s="718"/>
    </row>
    <row r="75" spans="1:25" ht="15.75" thickBot="1" x14ac:dyDescent="0.3">
      <c r="B75" s="99" t="s">
        <v>220</v>
      </c>
      <c r="C75" s="877" t="s">
        <v>221</v>
      </c>
      <c r="D75" s="878"/>
      <c r="E75" s="878"/>
      <c r="F75" s="384"/>
      <c r="G75" s="568"/>
      <c r="H75" s="568"/>
      <c r="I75" s="568"/>
      <c r="J75" s="252">
        <f>J76+J79+J83+J84+J95+J106+J117+J120+J132+J133+J134+J135+J146</f>
        <v>0</v>
      </c>
      <c r="K75" s="151">
        <f t="shared" ref="K75:X75" si="19">K76+K79+K83+K84+K95+K106+K117+K120+K132+K133+K134+K135+K146</f>
        <v>0</v>
      </c>
      <c r="L75" s="163">
        <f t="shared" si="18"/>
        <v>0</v>
      </c>
      <c r="M75" s="85">
        <f t="shared" si="19"/>
        <v>0</v>
      </c>
      <c r="N75" s="86">
        <f t="shared" si="19"/>
        <v>0</v>
      </c>
      <c r="O75" s="86">
        <f t="shared" si="19"/>
        <v>0</v>
      </c>
      <c r="P75" s="86">
        <f t="shared" si="19"/>
        <v>0</v>
      </c>
      <c r="Q75" s="86">
        <f t="shared" si="19"/>
        <v>0</v>
      </c>
      <c r="R75" s="89">
        <f t="shared" si="19"/>
        <v>0</v>
      </c>
      <c r="S75" s="86">
        <f t="shared" si="19"/>
        <v>0</v>
      </c>
      <c r="T75" s="88">
        <f t="shared" si="19"/>
        <v>0</v>
      </c>
      <c r="U75" s="482">
        <f t="shared" si="19"/>
        <v>0</v>
      </c>
      <c r="V75" s="89">
        <f t="shared" si="19"/>
        <v>0</v>
      </c>
      <c r="W75" s="90">
        <f t="shared" si="19"/>
        <v>0</v>
      </c>
      <c r="X75" s="728">
        <f t="shared" si="19"/>
        <v>0</v>
      </c>
    </row>
    <row r="76" spans="1:25" s="41" customFormat="1" hidden="1" x14ac:dyDescent="0.25">
      <c r="A76" s="125" t="s">
        <v>222</v>
      </c>
      <c r="B76" s="123" t="s">
        <v>658</v>
      </c>
      <c r="C76" s="879" t="s">
        <v>223</v>
      </c>
      <c r="D76" s="880"/>
      <c r="E76" s="880"/>
      <c r="F76" s="393"/>
      <c r="G76" s="573"/>
      <c r="H76" s="573"/>
      <c r="I76" s="573"/>
      <c r="J76" s="257">
        <f>J77+J78</f>
        <v>0</v>
      </c>
      <c r="K76" s="156">
        <f t="shared" ref="K76:X76" si="20">K77+K78</f>
        <v>0</v>
      </c>
      <c r="L76" s="168">
        <f t="shared" si="18"/>
        <v>0</v>
      </c>
      <c r="M76" s="170">
        <f t="shared" si="20"/>
        <v>0</v>
      </c>
      <c r="N76" s="131">
        <f t="shared" si="20"/>
        <v>0</v>
      </c>
      <c r="O76" s="131">
        <f t="shared" si="20"/>
        <v>0</v>
      </c>
      <c r="P76" s="131">
        <f t="shared" si="20"/>
        <v>0</v>
      </c>
      <c r="Q76" s="131">
        <f t="shared" si="20"/>
        <v>0</v>
      </c>
      <c r="R76" s="132">
        <f t="shared" si="20"/>
        <v>0</v>
      </c>
      <c r="S76" s="131">
        <f t="shared" si="20"/>
        <v>0</v>
      </c>
      <c r="T76" s="130">
        <f t="shared" si="20"/>
        <v>0</v>
      </c>
      <c r="U76" s="488">
        <f t="shared" si="20"/>
        <v>0</v>
      </c>
      <c r="V76" s="132">
        <f t="shared" si="20"/>
        <v>0</v>
      </c>
      <c r="W76" s="133">
        <f t="shared" si="20"/>
        <v>0</v>
      </c>
      <c r="X76" s="736">
        <f t="shared" si="20"/>
        <v>0</v>
      </c>
    </row>
    <row r="77" spans="1:25" hidden="1" x14ac:dyDescent="0.25">
      <c r="B77" s="55"/>
      <c r="C77" s="2"/>
      <c r="D77" s="850" t="s">
        <v>347</v>
      </c>
      <c r="E77" s="850"/>
      <c r="F77" s="391"/>
      <c r="G77" s="572"/>
      <c r="H77" s="572"/>
      <c r="I77" s="572"/>
      <c r="J77" s="249">
        <f>SUM(M77:X77)</f>
        <v>0</v>
      </c>
      <c r="K77" s="148"/>
      <c r="L77" s="166">
        <f t="shared" si="18"/>
        <v>0</v>
      </c>
      <c r="M77" s="74"/>
      <c r="N77" s="1"/>
      <c r="O77" s="1"/>
      <c r="P77" s="1"/>
      <c r="Q77" s="1"/>
      <c r="R77" s="80"/>
      <c r="S77" s="1"/>
      <c r="T77" s="42"/>
      <c r="U77" s="487"/>
      <c r="V77" s="80"/>
      <c r="W77" s="44"/>
      <c r="X77" s="718"/>
    </row>
    <row r="78" spans="1:25" hidden="1" x14ac:dyDescent="0.25">
      <c r="B78" s="55"/>
      <c r="C78" s="2"/>
      <c r="D78" s="850" t="s">
        <v>348</v>
      </c>
      <c r="E78" s="850"/>
      <c r="F78" s="391"/>
      <c r="G78" s="572"/>
      <c r="H78" s="572"/>
      <c r="I78" s="572"/>
      <c r="J78" s="249">
        <f>SUM(M78:X78)</f>
        <v>0</v>
      </c>
      <c r="K78" s="148"/>
      <c r="L78" s="166">
        <f t="shared" si="18"/>
        <v>0</v>
      </c>
      <c r="M78" s="74"/>
      <c r="N78" s="1"/>
      <c r="O78" s="1"/>
      <c r="P78" s="1"/>
      <c r="Q78" s="1"/>
      <c r="R78" s="80"/>
      <c r="S78" s="1"/>
      <c r="T78" s="42"/>
      <c r="U78" s="487"/>
      <c r="V78" s="80"/>
      <c r="W78" s="44"/>
      <c r="X78" s="718"/>
    </row>
    <row r="79" spans="1:25" hidden="1" x14ac:dyDescent="0.25">
      <c r="B79" s="123" t="s">
        <v>838</v>
      </c>
      <c r="C79" s="879" t="s">
        <v>839</v>
      </c>
      <c r="D79" s="880"/>
      <c r="E79" s="880"/>
      <c r="F79" s="393"/>
      <c r="G79" s="573"/>
      <c r="H79" s="573"/>
      <c r="I79" s="573"/>
      <c r="J79" s="257">
        <f>J80+J81+J82</f>
        <v>0</v>
      </c>
      <c r="K79" s="156">
        <f t="shared" ref="K79:X79" si="21">K80+K81+K82</f>
        <v>0</v>
      </c>
      <c r="L79" s="168">
        <f t="shared" si="18"/>
        <v>0</v>
      </c>
      <c r="M79" s="170">
        <f t="shared" si="21"/>
        <v>0</v>
      </c>
      <c r="N79" s="131">
        <f t="shared" si="21"/>
        <v>0</v>
      </c>
      <c r="O79" s="131">
        <f t="shared" si="21"/>
        <v>0</v>
      </c>
      <c r="P79" s="131">
        <f t="shared" si="21"/>
        <v>0</v>
      </c>
      <c r="Q79" s="131">
        <f t="shared" si="21"/>
        <v>0</v>
      </c>
      <c r="R79" s="132">
        <f t="shared" si="21"/>
        <v>0</v>
      </c>
      <c r="S79" s="131">
        <f t="shared" si="21"/>
        <v>0</v>
      </c>
      <c r="T79" s="130">
        <f t="shared" si="21"/>
        <v>0</v>
      </c>
      <c r="U79" s="488">
        <f t="shared" si="21"/>
        <v>0</v>
      </c>
      <c r="V79" s="132">
        <f t="shared" si="21"/>
        <v>0</v>
      </c>
      <c r="W79" s="133">
        <f t="shared" si="21"/>
        <v>0</v>
      </c>
      <c r="X79" s="736">
        <f t="shared" si="21"/>
        <v>0</v>
      </c>
    </row>
    <row r="80" spans="1:25" s="208" customFormat="1" hidden="1" x14ac:dyDescent="0.25">
      <c r="A80" s="125" t="s">
        <v>884</v>
      </c>
      <c r="B80" s="188" t="s">
        <v>885</v>
      </c>
      <c r="C80" s="201"/>
      <c r="D80" s="264" t="s">
        <v>971</v>
      </c>
      <c r="E80" s="264"/>
      <c r="F80" s="381"/>
      <c r="G80" s="563"/>
      <c r="H80" s="563"/>
      <c r="I80" s="563"/>
      <c r="J80" s="269">
        <f>SUM(M80:X80)</f>
        <v>0</v>
      </c>
      <c r="K80" s="189"/>
      <c r="L80" s="190">
        <f t="shared" si="18"/>
        <v>0</v>
      </c>
      <c r="M80" s="198"/>
      <c r="N80" s="192"/>
      <c r="O80" s="192"/>
      <c r="P80" s="192"/>
      <c r="Q80" s="192"/>
      <c r="R80" s="193"/>
      <c r="S80" s="192"/>
      <c r="T80" s="191"/>
      <c r="U80" s="484"/>
      <c r="V80" s="193"/>
      <c r="W80" s="194"/>
      <c r="X80" s="646"/>
    </row>
    <row r="81" spans="1:24" s="208" customFormat="1" hidden="1" x14ac:dyDescent="0.25">
      <c r="A81" s="125" t="s">
        <v>224</v>
      </c>
      <c r="B81" s="188" t="s">
        <v>659</v>
      </c>
      <c r="C81" s="201"/>
      <c r="D81" s="264" t="s">
        <v>225</v>
      </c>
      <c r="E81" s="264"/>
      <c r="F81" s="381"/>
      <c r="G81" s="563"/>
      <c r="H81" s="563"/>
      <c r="I81" s="563"/>
      <c r="J81" s="269">
        <f>SUM(M81:X81)</f>
        <v>0</v>
      </c>
      <c r="K81" s="189"/>
      <c r="L81" s="190">
        <f t="shared" si="18"/>
        <v>0</v>
      </c>
      <c r="M81" s="198"/>
      <c r="N81" s="192"/>
      <c r="O81" s="192"/>
      <c r="P81" s="192"/>
      <c r="Q81" s="192"/>
      <c r="R81" s="193"/>
      <c r="S81" s="192"/>
      <c r="T81" s="191"/>
      <c r="U81" s="484"/>
      <c r="V81" s="193"/>
      <c r="W81" s="194"/>
      <c r="X81" s="646"/>
    </row>
    <row r="82" spans="1:24" s="208" customFormat="1" hidden="1" x14ac:dyDescent="0.25">
      <c r="A82" s="125" t="s">
        <v>226</v>
      </c>
      <c r="B82" s="188" t="s">
        <v>660</v>
      </c>
      <c r="C82" s="201"/>
      <c r="D82" s="264" t="s">
        <v>227</v>
      </c>
      <c r="E82" s="264"/>
      <c r="F82" s="381"/>
      <c r="G82" s="563"/>
      <c r="H82" s="563"/>
      <c r="I82" s="563"/>
      <c r="J82" s="269">
        <f>SUM(M82:X82)</f>
        <v>0</v>
      </c>
      <c r="K82" s="189"/>
      <c r="L82" s="190">
        <f t="shared" si="18"/>
        <v>0</v>
      </c>
      <c r="M82" s="198"/>
      <c r="N82" s="192"/>
      <c r="O82" s="192"/>
      <c r="P82" s="192"/>
      <c r="Q82" s="192"/>
      <c r="R82" s="193"/>
      <c r="S82" s="192"/>
      <c r="T82" s="191"/>
      <c r="U82" s="484"/>
      <c r="V82" s="193"/>
      <c r="W82" s="194"/>
      <c r="X82" s="646"/>
    </row>
    <row r="83" spans="1:24" s="41" customFormat="1" ht="27.75" hidden="1" customHeight="1" x14ac:dyDescent="0.25">
      <c r="A83" s="125" t="s">
        <v>228</v>
      </c>
      <c r="B83" s="106" t="s">
        <v>661</v>
      </c>
      <c r="C83" s="919" t="s">
        <v>353</v>
      </c>
      <c r="D83" s="920"/>
      <c r="E83" s="920"/>
      <c r="F83" s="394"/>
      <c r="G83" s="574"/>
      <c r="H83" s="574"/>
      <c r="I83" s="574"/>
      <c r="J83" s="258">
        <f>SUM(M83:X83)</f>
        <v>0</v>
      </c>
      <c r="K83" s="157"/>
      <c r="L83" s="169">
        <f t="shared" si="18"/>
        <v>0</v>
      </c>
      <c r="M83" s="108"/>
      <c r="N83" s="109"/>
      <c r="O83" s="109"/>
      <c r="P83" s="109"/>
      <c r="Q83" s="109"/>
      <c r="R83" s="112"/>
      <c r="S83" s="109"/>
      <c r="T83" s="111"/>
      <c r="U83" s="489"/>
      <c r="V83" s="112"/>
      <c r="W83" s="113"/>
      <c r="X83" s="732"/>
    </row>
    <row r="84" spans="1:24" s="41" customFormat="1" hidden="1" x14ac:dyDescent="0.25">
      <c r="A84" s="125" t="s">
        <v>229</v>
      </c>
      <c r="B84" s="106" t="s">
        <v>662</v>
      </c>
      <c r="C84" s="919" t="s">
        <v>804</v>
      </c>
      <c r="D84" s="920"/>
      <c r="E84" s="920"/>
      <c r="F84" s="394"/>
      <c r="G84" s="574"/>
      <c r="H84" s="574"/>
      <c r="I84" s="574"/>
      <c r="J84" s="258">
        <f>J85+J86+J87+J88+J89+J90+J91+J92+J93+J94</f>
        <v>0</v>
      </c>
      <c r="K84" s="157">
        <f t="shared" ref="K84:X84" si="22">K85+K86+K87+K88+K89+K90+K91+K92+K93+K94</f>
        <v>0</v>
      </c>
      <c r="L84" s="169">
        <f t="shared" si="18"/>
        <v>0</v>
      </c>
      <c r="M84" s="108">
        <f t="shared" si="22"/>
        <v>0</v>
      </c>
      <c r="N84" s="109">
        <f t="shared" si="22"/>
        <v>0</v>
      </c>
      <c r="O84" s="109">
        <f t="shared" si="22"/>
        <v>0</v>
      </c>
      <c r="P84" s="109">
        <f t="shared" si="22"/>
        <v>0</v>
      </c>
      <c r="Q84" s="109">
        <f t="shared" si="22"/>
        <v>0</v>
      </c>
      <c r="R84" s="112">
        <f t="shared" si="22"/>
        <v>0</v>
      </c>
      <c r="S84" s="109">
        <f t="shared" si="22"/>
        <v>0</v>
      </c>
      <c r="T84" s="111">
        <f t="shared" si="22"/>
        <v>0</v>
      </c>
      <c r="U84" s="489">
        <f t="shared" si="22"/>
        <v>0</v>
      </c>
      <c r="V84" s="112">
        <f t="shared" si="22"/>
        <v>0</v>
      </c>
      <c r="W84" s="113">
        <f t="shared" si="22"/>
        <v>0</v>
      </c>
      <c r="X84" s="732">
        <f t="shared" si="22"/>
        <v>0</v>
      </c>
    </row>
    <row r="85" spans="1:24" hidden="1" x14ac:dyDescent="0.25">
      <c r="B85" s="55"/>
      <c r="C85" s="2"/>
      <c r="D85" s="850" t="s">
        <v>370</v>
      </c>
      <c r="E85" s="850"/>
      <c r="F85" s="391"/>
      <c r="G85" s="572"/>
      <c r="H85" s="572"/>
      <c r="I85" s="572"/>
      <c r="J85" s="249">
        <f t="shared" ref="J85:J94" si="23">SUM(M85:X85)</f>
        <v>0</v>
      </c>
      <c r="K85" s="148"/>
      <c r="L85" s="166">
        <f t="shared" si="18"/>
        <v>0</v>
      </c>
      <c r="M85" s="74"/>
      <c r="N85" s="1"/>
      <c r="O85" s="1"/>
      <c r="P85" s="1"/>
      <c r="Q85" s="1"/>
      <c r="R85" s="80"/>
      <c r="S85" s="1"/>
      <c r="T85" s="42"/>
      <c r="U85" s="487"/>
      <c r="V85" s="80"/>
      <c r="W85" s="44"/>
      <c r="X85" s="718"/>
    </row>
    <row r="86" spans="1:24" hidden="1" x14ac:dyDescent="0.25">
      <c r="B86" s="55"/>
      <c r="C86" s="2"/>
      <c r="D86" s="850" t="s">
        <v>506</v>
      </c>
      <c r="E86" s="850"/>
      <c r="F86" s="391"/>
      <c r="G86" s="572"/>
      <c r="H86" s="572"/>
      <c r="I86" s="572"/>
      <c r="J86" s="249">
        <f t="shared" si="23"/>
        <v>0</v>
      </c>
      <c r="K86" s="148"/>
      <c r="L86" s="166">
        <f t="shared" si="18"/>
        <v>0</v>
      </c>
      <c r="M86" s="74"/>
      <c r="N86" s="1"/>
      <c r="O86" s="1"/>
      <c r="P86" s="1"/>
      <c r="Q86" s="1"/>
      <c r="R86" s="80"/>
      <c r="S86" s="1"/>
      <c r="T86" s="42"/>
      <c r="U86" s="487"/>
      <c r="V86" s="80"/>
      <c r="W86" s="44"/>
      <c r="X86" s="718"/>
    </row>
    <row r="87" spans="1:24" hidden="1" x14ac:dyDescent="0.25">
      <c r="B87" s="55"/>
      <c r="C87" s="2"/>
      <c r="D87" s="850" t="s">
        <v>507</v>
      </c>
      <c r="E87" s="850"/>
      <c r="F87" s="391"/>
      <c r="G87" s="572"/>
      <c r="H87" s="572"/>
      <c r="I87" s="572"/>
      <c r="J87" s="249">
        <f t="shared" si="23"/>
        <v>0</v>
      </c>
      <c r="K87" s="148"/>
      <c r="L87" s="166">
        <f t="shared" si="18"/>
        <v>0</v>
      </c>
      <c r="M87" s="74"/>
      <c r="N87" s="1"/>
      <c r="O87" s="1"/>
      <c r="P87" s="1"/>
      <c r="Q87" s="1"/>
      <c r="R87" s="80"/>
      <c r="S87" s="1"/>
      <c r="T87" s="42"/>
      <c r="U87" s="487"/>
      <c r="V87" s="80"/>
      <c r="W87" s="44"/>
      <c r="X87" s="718"/>
    </row>
    <row r="88" spans="1:24" hidden="1" x14ac:dyDescent="0.25">
      <c r="B88" s="55"/>
      <c r="C88" s="2"/>
      <c r="D88" s="850" t="s">
        <v>508</v>
      </c>
      <c r="E88" s="850"/>
      <c r="F88" s="391"/>
      <c r="G88" s="572"/>
      <c r="H88" s="572"/>
      <c r="I88" s="572"/>
      <c r="J88" s="249">
        <f t="shared" si="23"/>
        <v>0</v>
      </c>
      <c r="K88" s="148"/>
      <c r="L88" s="166">
        <f t="shared" si="18"/>
        <v>0</v>
      </c>
      <c r="M88" s="74"/>
      <c r="N88" s="1"/>
      <c r="O88" s="1"/>
      <c r="P88" s="1"/>
      <c r="Q88" s="1"/>
      <c r="R88" s="80"/>
      <c r="S88" s="1"/>
      <c r="T88" s="42"/>
      <c r="U88" s="487"/>
      <c r="V88" s="80"/>
      <c r="W88" s="44"/>
      <c r="X88" s="718"/>
    </row>
    <row r="89" spans="1:24" hidden="1" x14ac:dyDescent="0.25">
      <c r="B89" s="55"/>
      <c r="C89" s="2"/>
      <c r="D89" s="850" t="s">
        <v>509</v>
      </c>
      <c r="E89" s="850"/>
      <c r="F89" s="391"/>
      <c r="G89" s="572"/>
      <c r="H89" s="572"/>
      <c r="I89" s="572"/>
      <c r="J89" s="249">
        <f t="shared" si="23"/>
        <v>0</v>
      </c>
      <c r="K89" s="148"/>
      <c r="L89" s="166">
        <f t="shared" si="18"/>
        <v>0</v>
      </c>
      <c r="M89" s="74"/>
      <c r="N89" s="1"/>
      <c r="O89" s="1"/>
      <c r="P89" s="1"/>
      <c r="Q89" s="1"/>
      <c r="R89" s="80"/>
      <c r="S89" s="1"/>
      <c r="T89" s="42"/>
      <c r="U89" s="487"/>
      <c r="V89" s="80"/>
      <c r="W89" s="44"/>
      <c r="X89" s="718"/>
    </row>
    <row r="90" spans="1:24" hidden="1" x14ac:dyDescent="0.25">
      <c r="B90" s="55"/>
      <c r="C90" s="2"/>
      <c r="D90" s="850" t="s">
        <v>510</v>
      </c>
      <c r="E90" s="850"/>
      <c r="F90" s="391"/>
      <c r="G90" s="572"/>
      <c r="H90" s="572"/>
      <c r="I90" s="572"/>
      <c r="J90" s="249">
        <f t="shared" si="23"/>
        <v>0</v>
      </c>
      <c r="K90" s="148"/>
      <c r="L90" s="166">
        <f t="shared" si="18"/>
        <v>0</v>
      </c>
      <c r="M90" s="74"/>
      <c r="N90" s="1"/>
      <c r="O90" s="1"/>
      <c r="P90" s="1"/>
      <c r="Q90" s="1"/>
      <c r="R90" s="80"/>
      <c r="S90" s="1"/>
      <c r="T90" s="42"/>
      <c r="U90" s="487"/>
      <c r="V90" s="80"/>
      <c r="W90" s="44"/>
      <c r="X90" s="718"/>
    </row>
    <row r="91" spans="1:24" ht="25.5" hidden="1" customHeight="1" x14ac:dyDescent="0.25">
      <c r="B91" s="55"/>
      <c r="C91" s="2"/>
      <c r="D91" s="851" t="s">
        <v>511</v>
      </c>
      <c r="E91" s="851"/>
      <c r="F91" s="395"/>
      <c r="G91" s="575"/>
      <c r="H91" s="575"/>
      <c r="I91" s="575"/>
      <c r="J91" s="259">
        <f t="shared" si="23"/>
        <v>0</v>
      </c>
      <c r="K91" s="158"/>
      <c r="L91" s="166">
        <f t="shared" si="18"/>
        <v>0</v>
      </c>
      <c r="M91" s="74"/>
      <c r="N91" s="1"/>
      <c r="O91" s="1"/>
      <c r="P91" s="1"/>
      <c r="Q91" s="1"/>
      <c r="R91" s="80"/>
      <c r="S91" s="1"/>
      <c r="T91" s="42"/>
      <c r="U91" s="487"/>
      <c r="V91" s="80"/>
      <c r="W91" s="44"/>
      <c r="X91" s="718"/>
    </row>
    <row r="92" spans="1:24" hidden="1" x14ac:dyDescent="0.25">
      <c r="B92" s="55"/>
      <c r="C92" s="2"/>
      <c r="D92" s="850" t="s">
        <v>805</v>
      </c>
      <c r="E92" s="850"/>
      <c r="F92" s="391"/>
      <c r="G92" s="572"/>
      <c r="H92" s="572"/>
      <c r="I92" s="572"/>
      <c r="J92" s="249">
        <f t="shared" si="23"/>
        <v>0</v>
      </c>
      <c r="K92" s="148"/>
      <c r="L92" s="166">
        <f t="shared" si="18"/>
        <v>0</v>
      </c>
      <c r="M92" s="74"/>
      <c r="N92" s="1"/>
      <c r="O92" s="1"/>
      <c r="P92" s="1"/>
      <c r="Q92" s="1"/>
      <c r="R92" s="80"/>
      <c r="S92" s="1"/>
      <c r="T92" s="42"/>
      <c r="U92" s="487"/>
      <c r="V92" s="80"/>
      <c r="W92" s="44"/>
      <c r="X92" s="718"/>
    </row>
    <row r="93" spans="1:24" ht="25.5" hidden="1" customHeight="1" x14ac:dyDescent="0.25">
      <c r="B93" s="55"/>
      <c r="C93" s="2"/>
      <c r="D93" s="851" t="s">
        <v>512</v>
      </c>
      <c r="E93" s="851"/>
      <c r="F93" s="395"/>
      <c r="G93" s="575"/>
      <c r="H93" s="575"/>
      <c r="I93" s="575"/>
      <c r="J93" s="259">
        <f t="shared" si="23"/>
        <v>0</v>
      </c>
      <c r="K93" s="158"/>
      <c r="L93" s="166">
        <f t="shared" si="18"/>
        <v>0</v>
      </c>
      <c r="M93" s="74"/>
      <c r="N93" s="1"/>
      <c r="O93" s="1"/>
      <c r="P93" s="1"/>
      <c r="Q93" s="1"/>
      <c r="R93" s="80"/>
      <c r="S93" s="1"/>
      <c r="T93" s="42"/>
      <c r="U93" s="487"/>
      <c r="V93" s="80"/>
      <c r="W93" s="44"/>
      <c r="X93" s="718"/>
    </row>
    <row r="94" spans="1:24" ht="25.5" hidden="1" customHeight="1" x14ac:dyDescent="0.25">
      <c r="B94" s="55"/>
      <c r="C94" s="2"/>
      <c r="D94" s="851" t="s">
        <v>513</v>
      </c>
      <c r="E94" s="851"/>
      <c r="F94" s="395"/>
      <c r="G94" s="575"/>
      <c r="H94" s="575"/>
      <c r="I94" s="575"/>
      <c r="J94" s="259">
        <f t="shared" si="23"/>
        <v>0</v>
      </c>
      <c r="K94" s="158"/>
      <c r="L94" s="166">
        <f t="shared" si="18"/>
        <v>0</v>
      </c>
      <c r="M94" s="74"/>
      <c r="N94" s="1"/>
      <c r="O94" s="1"/>
      <c r="P94" s="1"/>
      <c r="Q94" s="1"/>
      <c r="R94" s="80"/>
      <c r="S94" s="1"/>
      <c r="T94" s="42"/>
      <c r="U94" s="487"/>
      <c r="V94" s="80"/>
      <c r="W94" s="44"/>
      <c r="X94" s="718"/>
    </row>
    <row r="95" spans="1:24" s="41" customFormat="1" ht="15" hidden="1" customHeight="1" x14ac:dyDescent="0.25">
      <c r="A95" s="125" t="s">
        <v>230</v>
      </c>
      <c r="B95" s="106" t="s">
        <v>663</v>
      </c>
      <c r="C95" s="919" t="s">
        <v>806</v>
      </c>
      <c r="D95" s="920"/>
      <c r="E95" s="920"/>
      <c r="F95" s="394"/>
      <c r="G95" s="574"/>
      <c r="H95" s="574"/>
      <c r="I95" s="574"/>
      <c r="J95" s="258">
        <f>J96+J97+J98+J99+J100+J101+J102+J103+J104+J105</f>
        <v>0</v>
      </c>
      <c r="K95" s="157">
        <f t="shared" ref="K95:X95" si="24">K96+K97+K98+K99+K100+K101+K102+K103+K104+K105</f>
        <v>0</v>
      </c>
      <c r="L95" s="169">
        <f t="shared" si="18"/>
        <v>0</v>
      </c>
      <c r="M95" s="108">
        <f t="shared" si="24"/>
        <v>0</v>
      </c>
      <c r="N95" s="109">
        <f t="shared" si="24"/>
        <v>0</v>
      </c>
      <c r="O95" s="109">
        <f t="shared" si="24"/>
        <v>0</v>
      </c>
      <c r="P95" s="109">
        <f t="shared" si="24"/>
        <v>0</v>
      </c>
      <c r="Q95" s="109">
        <f t="shared" si="24"/>
        <v>0</v>
      </c>
      <c r="R95" s="112">
        <f t="shared" si="24"/>
        <v>0</v>
      </c>
      <c r="S95" s="109">
        <f t="shared" si="24"/>
        <v>0</v>
      </c>
      <c r="T95" s="111">
        <f t="shared" si="24"/>
        <v>0</v>
      </c>
      <c r="U95" s="489">
        <f t="shared" si="24"/>
        <v>0</v>
      </c>
      <c r="V95" s="112">
        <f t="shared" si="24"/>
        <v>0</v>
      </c>
      <c r="W95" s="113">
        <f t="shared" si="24"/>
        <v>0</v>
      </c>
      <c r="X95" s="732">
        <f t="shared" si="24"/>
        <v>0</v>
      </c>
    </row>
    <row r="96" spans="1:24" hidden="1" x14ac:dyDescent="0.25">
      <c r="B96" s="55"/>
      <c r="C96" s="2"/>
      <c r="D96" s="850" t="s">
        <v>369</v>
      </c>
      <c r="E96" s="850"/>
      <c r="F96" s="391"/>
      <c r="G96" s="572"/>
      <c r="H96" s="572"/>
      <c r="I96" s="572"/>
      <c r="J96" s="249">
        <f t="shared" ref="J96:J105" si="25">SUM(M96:X96)</f>
        <v>0</v>
      </c>
      <c r="K96" s="148"/>
      <c r="L96" s="166">
        <f t="shared" si="18"/>
        <v>0</v>
      </c>
      <c r="M96" s="74"/>
      <c r="N96" s="1"/>
      <c r="O96" s="1"/>
      <c r="P96" s="1"/>
      <c r="Q96" s="1"/>
      <c r="R96" s="80"/>
      <c r="S96" s="1"/>
      <c r="T96" s="42"/>
      <c r="U96" s="487"/>
      <c r="V96" s="80"/>
      <c r="W96" s="44"/>
      <c r="X96" s="718"/>
    </row>
    <row r="97" spans="1:24" hidden="1" x14ac:dyDescent="0.25">
      <c r="B97" s="55"/>
      <c r="C97" s="2"/>
      <c r="D97" s="850" t="s">
        <v>514</v>
      </c>
      <c r="E97" s="850"/>
      <c r="F97" s="391"/>
      <c r="G97" s="572"/>
      <c r="H97" s="572"/>
      <c r="I97" s="572"/>
      <c r="J97" s="249">
        <f t="shared" si="25"/>
        <v>0</v>
      </c>
      <c r="K97" s="148"/>
      <c r="L97" s="166">
        <f t="shared" si="18"/>
        <v>0</v>
      </c>
      <c r="M97" s="74"/>
      <c r="N97" s="1"/>
      <c r="O97" s="1"/>
      <c r="P97" s="1"/>
      <c r="Q97" s="1"/>
      <c r="R97" s="80"/>
      <c r="S97" s="1"/>
      <c r="T97" s="42"/>
      <c r="U97" s="487"/>
      <c r="V97" s="80"/>
      <c r="W97" s="44"/>
      <c r="X97" s="718"/>
    </row>
    <row r="98" spans="1:24" hidden="1" x14ac:dyDescent="0.25">
      <c r="B98" s="55"/>
      <c r="C98" s="2"/>
      <c r="D98" s="850" t="s">
        <v>516</v>
      </c>
      <c r="E98" s="850"/>
      <c r="F98" s="391"/>
      <c r="G98" s="572"/>
      <c r="H98" s="572"/>
      <c r="I98" s="572"/>
      <c r="J98" s="249">
        <f t="shared" si="25"/>
        <v>0</v>
      </c>
      <c r="K98" s="148"/>
      <c r="L98" s="166">
        <f t="shared" si="18"/>
        <v>0</v>
      </c>
      <c r="M98" s="74"/>
      <c r="N98" s="1"/>
      <c r="O98" s="1"/>
      <c r="P98" s="1"/>
      <c r="Q98" s="1"/>
      <c r="R98" s="80"/>
      <c r="S98" s="1"/>
      <c r="T98" s="42"/>
      <c r="U98" s="487"/>
      <c r="V98" s="80"/>
      <c r="W98" s="44"/>
      <c r="X98" s="718"/>
    </row>
    <row r="99" spans="1:24" hidden="1" x14ac:dyDescent="0.25">
      <c r="B99" s="55"/>
      <c r="C99" s="2"/>
      <c r="D99" s="850" t="s">
        <v>808</v>
      </c>
      <c r="E99" s="850"/>
      <c r="F99" s="391"/>
      <c r="G99" s="572"/>
      <c r="H99" s="572"/>
      <c r="I99" s="572"/>
      <c r="J99" s="249">
        <f t="shared" si="25"/>
        <v>0</v>
      </c>
      <c r="K99" s="148"/>
      <c r="L99" s="166">
        <f t="shared" si="18"/>
        <v>0</v>
      </c>
      <c r="M99" s="74"/>
      <c r="N99" s="1"/>
      <c r="O99" s="1"/>
      <c r="P99" s="1"/>
      <c r="Q99" s="1"/>
      <c r="R99" s="80"/>
      <c r="S99" s="1"/>
      <c r="T99" s="42"/>
      <c r="U99" s="487"/>
      <c r="V99" s="80"/>
      <c r="W99" s="44"/>
      <c r="X99" s="718"/>
    </row>
    <row r="100" spans="1:24" hidden="1" x14ac:dyDescent="0.25">
      <c r="B100" s="55"/>
      <c r="C100" s="2"/>
      <c r="D100" s="850" t="s">
        <v>521</v>
      </c>
      <c r="E100" s="850"/>
      <c r="F100" s="391"/>
      <c r="G100" s="572"/>
      <c r="H100" s="572"/>
      <c r="I100" s="572"/>
      <c r="J100" s="249">
        <f t="shared" si="25"/>
        <v>0</v>
      </c>
      <c r="K100" s="148"/>
      <c r="L100" s="166">
        <f t="shared" si="18"/>
        <v>0</v>
      </c>
      <c r="M100" s="74"/>
      <c r="N100" s="1"/>
      <c r="O100" s="1"/>
      <c r="P100" s="1"/>
      <c r="Q100" s="1"/>
      <c r="R100" s="80"/>
      <c r="S100" s="1"/>
      <c r="T100" s="42"/>
      <c r="U100" s="487"/>
      <c r="V100" s="80"/>
      <c r="W100" s="44"/>
      <c r="X100" s="718"/>
    </row>
    <row r="101" spans="1:24" hidden="1" x14ac:dyDescent="0.25">
      <c r="B101" s="55"/>
      <c r="C101" s="2"/>
      <c r="D101" s="850" t="s">
        <v>519</v>
      </c>
      <c r="E101" s="850"/>
      <c r="F101" s="391"/>
      <c r="G101" s="572"/>
      <c r="H101" s="572"/>
      <c r="I101" s="572"/>
      <c r="J101" s="249">
        <f t="shared" si="25"/>
        <v>0</v>
      </c>
      <c r="K101" s="148"/>
      <c r="L101" s="166">
        <f t="shared" si="18"/>
        <v>0</v>
      </c>
      <c r="M101" s="74"/>
      <c r="N101" s="1"/>
      <c r="O101" s="1"/>
      <c r="P101" s="1"/>
      <c r="Q101" s="1"/>
      <c r="R101" s="80"/>
      <c r="S101" s="1"/>
      <c r="T101" s="42"/>
      <c r="U101" s="487"/>
      <c r="V101" s="80"/>
      <c r="W101" s="44"/>
      <c r="X101" s="718"/>
    </row>
    <row r="102" spans="1:24" ht="25.5" hidden="1" customHeight="1" x14ac:dyDescent="0.25">
      <c r="B102" s="55"/>
      <c r="C102" s="2"/>
      <c r="D102" s="851" t="s">
        <v>523</v>
      </c>
      <c r="E102" s="851"/>
      <c r="F102" s="395"/>
      <c r="G102" s="575"/>
      <c r="H102" s="575"/>
      <c r="I102" s="575"/>
      <c r="J102" s="259">
        <f t="shared" si="25"/>
        <v>0</v>
      </c>
      <c r="K102" s="158"/>
      <c r="L102" s="166">
        <f t="shared" si="18"/>
        <v>0</v>
      </c>
      <c r="M102" s="74"/>
      <c r="N102" s="1"/>
      <c r="O102" s="1"/>
      <c r="P102" s="1"/>
      <c r="Q102" s="1"/>
      <c r="R102" s="80"/>
      <c r="S102" s="1"/>
      <c r="T102" s="42"/>
      <c r="U102" s="487"/>
      <c r="V102" s="80"/>
      <c r="W102" s="44"/>
      <c r="X102" s="718"/>
    </row>
    <row r="103" spans="1:24" hidden="1" x14ac:dyDescent="0.25">
      <c r="B103" s="55"/>
      <c r="C103" s="2"/>
      <c r="D103" s="850" t="s">
        <v>807</v>
      </c>
      <c r="E103" s="850"/>
      <c r="F103" s="391"/>
      <c r="G103" s="572"/>
      <c r="H103" s="572"/>
      <c r="I103" s="572"/>
      <c r="J103" s="249">
        <f t="shared" si="25"/>
        <v>0</v>
      </c>
      <c r="K103" s="148"/>
      <c r="L103" s="166">
        <f t="shared" si="18"/>
        <v>0</v>
      </c>
      <c r="M103" s="74"/>
      <c r="N103" s="1"/>
      <c r="O103" s="1"/>
      <c r="P103" s="1"/>
      <c r="Q103" s="1"/>
      <c r="R103" s="80"/>
      <c r="S103" s="1"/>
      <c r="T103" s="42"/>
      <c r="U103" s="487"/>
      <c r="V103" s="80"/>
      <c r="W103" s="44"/>
      <c r="X103" s="718"/>
    </row>
    <row r="104" spans="1:24" ht="25.5" hidden="1" customHeight="1" x14ac:dyDescent="0.25">
      <c r="B104" s="55"/>
      <c r="C104" s="2"/>
      <c r="D104" s="851" t="s">
        <v>526</v>
      </c>
      <c r="E104" s="851"/>
      <c r="F104" s="395"/>
      <c r="G104" s="575"/>
      <c r="H104" s="575"/>
      <c r="I104" s="575"/>
      <c r="J104" s="259">
        <f t="shared" si="25"/>
        <v>0</v>
      </c>
      <c r="K104" s="158"/>
      <c r="L104" s="166">
        <f t="shared" si="18"/>
        <v>0</v>
      </c>
      <c r="M104" s="74"/>
      <c r="N104" s="1"/>
      <c r="O104" s="1"/>
      <c r="P104" s="1"/>
      <c r="Q104" s="1"/>
      <c r="R104" s="80"/>
      <c r="S104" s="1"/>
      <c r="T104" s="42"/>
      <c r="U104" s="487"/>
      <c r="V104" s="80"/>
      <c r="W104" s="44"/>
      <c r="X104" s="718"/>
    </row>
    <row r="105" spans="1:24" ht="25.5" hidden="1" customHeight="1" x14ac:dyDescent="0.25">
      <c r="B105" s="55"/>
      <c r="C105" s="2"/>
      <c r="D105" s="851" t="s">
        <v>528</v>
      </c>
      <c r="E105" s="851"/>
      <c r="F105" s="395"/>
      <c r="G105" s="575"/>
      <c r="H105" s="575"/>
      <c r="I105" s="575"/>
      <c r="J105" s="259">
        <f t="shared" si="25"/>
        <v>0</v>
      </c>
      <c r="K105" s="158"/>
      <c r="L105" s="166">
        <f t="shared" si="18"/>
        <v>0</v>
      </c>
      <c r="M105" s="74"/>
      <c r="N105" s="1"/>
      <c r="O105" s="1"/>
      <c r="P105" s="1"/>
      <c r="Q105" s="1"/>
      <c r="R105" s="80"/>
      <c r="S105" s="1"/>
      <c r="T105" s="42"/>
      <c r="U105" s="487"/>
      <c r="V105" s="80"/>
      <c r="W105" s="44"/>
      <c r="X105" s="718"/>
    </row>
    <row r="106" spans="1:24" s="41" customFormat="1" hidden="1" x14ac:dyDescent="0.25">
      <c r="A106" s="125" t="s">
        <v>231</v>
      </c>
      <c r="B106" s="106" t="s">
        <v>664</v>
      </c>
      <c r="C106" s="881" t="s">
        <v>232</v>
      </c>
      <c r="D106" s="882"/>
      <c r="E106" s="882"/>
      <c r="F106" s="396"/>
      <c r="G106" s="576"/>
      <c r="H106" s="576"/>
      <c r="I106" s="576"/>
      <c r="J106" s="260">
        <f>J107+J108+J109+J110+J111+J112+J113+J114+J115+J116</f>
        <v>0</v>
      </c>
      <c r="K106" s="159">
        <f t="shared" ref="K106:X106" si="26">K107+K108+K109+K110+K111+K112+K113+K114+K115+K116</f>
        <v>0</v>
      </c>
      <c r="L106" s="169">
        <f t="shared" si="18"/>
        <v>0</v>
      </c>
      <c r="M106" s="108">
        <f t="shared" si="26"/>
        <v>0</v>
      </c>
      <c r="N106" s="109">
        <f t="shared" si="26"/>
        <v>0</v>
      </c>
      <c r="O106" s="109">
        <f t="shared" si="26"/>
        <v>0</v>
      </c>
      <c r="P106" s="109">
        <f t="shared" si="26"/>
        <v>0</v>
      </c>
      <c r="Q106" s="109">
        <f t="shared" si="26"/>
        <v>0</v>
      </c>
      <c r="R106" s="112">
        <f t="shared" si="26"/>
        <v>0</v>
      </c>
      <c r="S106" s="109">
        <f t="shared" si="26"/>
        <v>0</v>
      </c>
      <c r="T106" s="111">
        <f t="shared" si="26"/>
        <v>0</v>
      </c>
      <c r="U106" s="489">
        <f t="shared" si="26"/>
        <v>0</v>
      </c>
      <c r="V106" s="112">
        <f t="shared" si="26"/>
        <v>0</v>
      </c>
      <c r="W106" s="113">
        <f t="shared" si="26"/>
        <v>0</v>
      </c>
      <c r="X106" s="732">
        <f t="shared" si="26"/>
        <v>0</v>
      </c>
    </row>
    <row r="107" spans="1:24" hidden="1" x14ac:dyDescent="0.25">
      <c r="B107" s="55"/>
      <c r="C107" s="2"/>
      <c r="D107" s="850" t="s">
        <v>368</v>
      </c>
      <c r="E107" s="850"/>
      <c r="F107" s="391"/>
      <c r="G107" s="572"/>
      <c r="H107" s="572"/>
      <c r="I107" s="572"/>
      <c r="J107" s="249">
        <f t="shared" ref="J107:J116" si="27">SUM(M107:X107)</f>
        <v>0</v>
      </c>
      <c r="K107" s="148"/>
      <c r="L107" s="166">
        <f t="shared" si="18"/>
        <v>0</v>
      </c>
      <c r="M107" s="74"/>
      <c r="N107" s="1"/>
      <c r="O107" s="1"/>
      <c r="P107" s="1"/>
      <c r="Q107" s="1"/>
      <c r="R107" s="80"/>
      <c r="S107" s="1"/>
      <c r="T107" s="42"/>
      <c r="U107" s="487"/>
      <c r="V107" s="80"/>
      <c r="W107" s="44"/>
      <c r="X107" s="718"/>
    </row>
    <row r="108" spans="1:24" hidden="1" x14ac:dyDescent="0.25">
      <c r="B108" s="55"/>
      <c r="C108" s="2"/>
      <c r="D108" s="850" t="s">
        <v>515</v>
      </c>
      <c r="E108" s="850"/>
      <c r="F108" s="391"/>
      <c r="G108" s="572"/>
      <c r="H108" s="572"/>
      <c r="I108" s="572"/>
      <c r="J108" s="249">
        <f t="shared" si="27"/>
        <v>0</v>
      </c>
      <c r="K108" s="148"/>
      <c r="L108" s="166">
        <f t="shared" si="18"/>
        <v>0</v>
      </c>
      <c r="M108" s="74"/>
      <c r="N108" s="1"/>
      <c r="O108" s="1"/>
      <c r="P108" s="1"/>
      <c r="Q108" s="1"/>
      <c r="R108" s="80"/>
      <c r="S108" s="1"/>
      <c r="T108" s="42"/>
      <c r="U108" s="487"/>
      <c r="V108" s="80"/>
      <c r="W108" s="44"/>
      <c r="X108" s="718"/>
    </row>
    <row r="109" spans="1:24" hidden="1" x14ac:dyDescent="0.25">
      <c r="B109" s="55"/>
      <c r="C109" s="2"/>
      <c r="D109" s="850" t="s">
        <v>517</v>
      </c>
      <c r="E109" s="850"/>
      <c r="F109" s="391"/>
      <c r="G109" s="572"/>
      <c r="H109" s="572"/>
      <c r="I109" s="572"/>
      <c r="J109" s="249">
        <f t="shared" si="27"/>
        <v>0</v>
      </c>
      <c r="K109" s="148"/>
      <c r="L109" s="166">
        <f t="shared" si="18"/>
        <v>0</v>
      </c>
      <c r="M109" s="74"/>
      <c r="N109" s="1"/>
      <c r="O109" s="1"/>
      <c r="P109" s="1"/>
      <c r="Q109" s="1"/>
      <c r="R109" s="80"/>
      <c r="S109" s="1"/>
      <c r="T109" s="42"/>
      <c r="U109" s="487"/>
      <c r="V109" s="80"/>
      <c r="W109" s="44"/>
      <c r="X109" s="718"/>
    </row>
    <row r="110" spans="1:24" hidden="1" x14ac:dyDescent="0.25">
      <c r="B110" s="55"/>
      <c r="C110" s="2"/>
      <c r="D110" s="850" t="s">
        <v>518</v>
      </c>
      <c r="E110" s="850"/>
      <c r="F110" s="391"/>
      <c r="G110" s="572"/>
      <c r="H110" s="572"/>
      <c r="I110" s="572"/>
      <c r="J110" s="249">
        <f t="shared" si="27"/>
        <v>0</v>
      </c>
      <c r="K110" s="148"/>
      <c r="L110" s="166">
        <f t="shared" si="18"/>
        <v>0</v>
      </c>
      <c r="M110" s="74"/>
      <c r="N110" s="1"/>
      <c r="O110" s="1"/>
      <c r="P110" s="1"/>
      <c r="Q110" s="1"/>
      <c r="R110" s="80"/>
      <c r="S110" s="1"/>
      <c r="T110" s="42"/>
      <c r="U110" s="487"/>
      <c r="V110" s="80"/>
      <c r="W110" s="44"/>
      <c r="X110" s="718"/>
    </row>
    <row r="111" spans="1:24" hidden="1" x14ac:dyDescent="0.25">
      <c r="B111" s="55"/>
      <c r="C111" s="2"/>
      <c r="D111" s="850" t="s">
        <v>522</v>
      </c>
      <c r="E111" s="850"/>
      <c r="F111" s="391"/>
      <c r="G111" s="572"/>
      <c r="H111" s="572"/>
      <c r="I111" s="572"/>
      <c r="J111" s="249">
        <f t="shared" si="27"/>
        <v>0</v>
      </c>
      <c r="K111" s="148"/>
      <c r="L111" s="166">
        <f t="shared" si="18"/>
        <v>0</v>
      </c>
      <c r="M111" s="74"/>
      <c r="N111" s="1"/>
      <c r="O111" s="1"/>
      <c r="P111" s="1"/>
      <c r="Q111" s="1"/>
      <c r="R111" s="80"/>
      <c r="S111" s="1"/>
      <c r="T111" s="42"/>
      <c r="U111" s="487"/>
      <c r="V111" s="80"/>
      <c r="W111" s="44"/>
      <c r="X111" s="718"/>
    </row>
    <row r="112" spans="1:24" hidden="1" x14ac:dyDescent="0.25">
      <c r="B112" s="55"/>
      <c r="C112" s="2"/>
      <c r="D112" s="850" t="s">
        <v>520</v>
      </c>
      <c r="E112" s="850"/>
      <c r="F112" s="391"/>
      <c r="G112" s="572"/>
      <c r="H112" s="572"/>
      <c r="I112" s="572"/>
      <c r="J112" s="249">
        <f t="shared" si="27"/>
        <v>0</v>
      </c>
      <c r="K112" s="148"/>
      <c r="L112" s="166">
        <f t="shared" si="18"/>
        <v>0</v>
      </c>
      <c r="M112" s="74"/>
      <c r="N112" s="1"/>
      <c r="O112" s="1"/>
      <c r="P112" s="1"/>
      <c r="Q112" s="1"/>
      <c r="R112" s="80"/>
      <c r="S112" s="1"/>
      <c r="T112" s="42"/>
      <c r="U112" s="487"/>
      <c r="V112" s="80"/>
      <c r="W112" s="44"/>
      <c r="X112" s="718"/>
    </row>
    <row r="113" spans="1:24" ht="25.5" hidden="1" customHeight="1" x14ac:dyDescent="0.25">
      <c r="B113" s="55"/>
      <c r="C113" s="2"/>
      <c r="D113" s="851" t="s">
        <v>524</v>
      </c>
      <c r="E113" s="851"/>
      <c r="F113" s="395"/>
      <c r="G113" s="575"/>
      <c r="H113" s="575"/>
      <c r="I113" s="575"/>
      <c r="J113" s="259">
        <f t="shared" si="27"/>
        <v>0</v>
      </c>
      <c r="K113" s="158"/>
      <c r="L113" s="166">
        <f t="shared" si="18"/>
        <v>0</v>
      </c>
      <c r="M113" s="74"/>
      <c r="N113" s="1"/>
      <c r="O113" s="1"/>
      <c r="P113" s="1"/>
      <c r="Q113" s="1"/>
      <c r="R113" s="80"/>
      <c r="S113" s="1"/>
      <c r="T113" s="42"/>
      <c r="U113" s="487"/>
      <c r="V113" s="80"/>
      <c r="W113" s="44"/>
      <c r="X113" s="718"/>
    </row>
    <row r="114" spans="1:24" hidden="1" x14ac:dyDescent="0.25">
      <c r="B114" s="55"/>
      <c r="C114" s="2"/>
      <c r="D114" s="850" t="s">
        <v>525</v>
      </c>
      <c r="E114" s="850"/>
      <c r="F114" s="391"/>
      <c r="G114" s="572"/>
      <c r="H114" s="572"/>
      <c r="I114" s="572"/>
      <c r="J114" s="249">
        <f t="shared" si="27"/>
        <v>0</v>
      </c>
      <c r="K114" s="148"/>
      <c r="L114" s="166">
        <f t="shared" si="18"/>
        <v>0</v>
      </c>
      <c r="M114" s="74"/>
      <c r="N114" s="1"/>
      <c r="O114" s="1"/>
      <c r="P114" s="1"/>
      <c r="Q114" s="1"/>
      <c r="R114" s="80"/>
      <c r="S114" s="1"/>
      <c r="T114" s="42"/>
      <c r="U114" s="487"/>
      <c r="V114" s="80"/>
      <c r="W114" s="44"/>
      <c r="X114" s="718"/>
    </row>
    <row r="115" spans="1:24" ht="25.5" hidden="1" customHeight="1" x14ac:dyDescent="0.25">
      <c r="B115" s="55"/>
      <c r="C115" s="2"/>
      <c r="D115" s="851" t="s">
        <v>527</v>
      </c>
      <c r="E115" s="851"/>
      <c r="F115" s="395"/>
      <c r="G115" s="575"/>
      <c r="H115" s="575"/>
      <c r="I115" s="575"/>
      <c r="J115" s="259">
        <f t="shared" si="27"/>
        <v>0</v>
      </c>
      <c r="K115" s="158"/>
      <c r="L115" s="166">
        <f t="shared" si="18"/>
        <v>0</v>
      </c>
      <c r="M115" s="74"/>
      <c r="N115" s="1"/>
      <c r="O115" s="1"/>
      <c r="P115" s="1"/>
      <c r="Q115" s="1"/>
      <c r="R115" s="80"/>
      <c r="S115" s="1"/>
      <c r="T115" s="42"/>
      <c r="U115" s="487"/>
      <c r="V115" s="80"/>
      <c r="W115" s="44"/>
      <c r="X115" s="718"/>
    </row>
    <row r="116" spans="1:24" ht="25.5" hidden="1" customHeight="1" x14ac:dyDescent="0.25">
      <c r="B116" s="55"/>
      <c r="C116" s="2"/>
      <c r="D116" s="851" t="s">
        <v>529</v>
      </c>
      <c r="E116" s="851"/>
      <c r="F116" s="395"/>
      <c r="G116" s="575"/>
      <c r="H116" s="575"/>
      <c r="I116" s="575"/>
      <c r="J116" s="259">
        <f t="shared" si="27"/>
        <v>0</v>
      </c>
      <c r="K116" s="158"/>
      <c r="L116" s="166">
        <f t="shared" si="18"/>
        <v>0</v>
      </c>
      <c r="M116" s="74"/>
      <c r="N116" s="1"/>
      <c r="O116" s="1"/>
      <c r="P116" s="1"/>
      <c r="Q116" s="1"/>
      <c r="R116" s="80"/>
      <c r="S116" s="1"/>
      <c r="T116" s="42"/>
      <c r="U116" s="487"/>
      <c r="V116" s="80"/>
      <c r="W116" s="44"/>
      <c r="X116" s="718"/>
    </row>
    <row r="117" spans="1:24" s="41" customFormat="1" ht="27.75" hidden="1" customHeight="1" x14ac:dyDescent="0.25">
      <c r="A117" s="125" t="s">
        <v>233</v>
      </c>
      <c r="B117" s="106" t="s">
        <v>665</v>
      </c>
      <c r="C117" s="919" t="s">
        <v>809</v>
      </c>
      <c r="D117" s="920"/>
      <c r="E117" s="920"/>
      <c r="F117" s="394"/>
      <c r="G117" s="574"/>
      <c r="H117" s="574"/>
      <c r="I117" s="574"/>
      <c r="J117" s="258">
        <f>J118+J119</f>
        <v>0</v>
      </c>
      <c r="K117" s="157">
        <f t="shared" ref="K117:X117" si="28">K118+K119</f>
        <v>0</v>
      </c>
      <c r="L117" s="169">
        <f t="shared" si="18"/>
        <v>0</v>
      </c>
      <c r="M117" s="108">
        <f t="shared" si="28"/>
        <v>0</v>
      </c>
      <c r="N117" s="109">
        <f t="shared" si="28"/>
        <v>0</v>
      </c>
      <c r="O117" s="109">
        <f t="shared" si="28"/>
        <v>0</v>
      </c>
      <c r="P117" s="109">
        <f t="shared" si="28"/>
        <v>0</v>
      </c>
      <c r="Q117" s="109">
        <f t="shared" si="28"/>
        <v>0</v>
      </c>
      <c r="R117" s="112">
        <f t="shared" si="28"/>
        <v>0</v>
      </c>
      <c r="S117" s="109">
        <f t="shared" si="28"/>
        <v>0</v>
      </c>
      <c r="T117" s="111">
        <f t="shared" si="28"/>
        <v>0</v>
      </c>
      <c r="U117" s="489">
        <f t="shared" si="28"/>
        <v>0</v>
      </c>
      <c r="V117" s="112">
        <f t="shared" si="28"/>
        <v>0</v>
      </c>
      <c r="W117" s="113">
        <f t="shared" si="28"/>
        <v>0</v>
      </c>
      <c r="X117" s="732">
        <f t="shared" si="28"/>
        <v>0</v>
      </c>
    </row>
    <row r="118" spans="1:24" hidden="1" x14ac:dyDescent="0.25">
      <c r="B118" s="55"/>
      <c r="C118" s="2"/>
      <c r="D118" s="850" t="s">
        <v>531</v>
      </c>
      <c r="E118" s="850"/>
      <c r="F118" s="391"/>
      <c r="G118" s="572"/>
      <c r="H118" s="572"/>
      <c r="I118" s="572"/>
      <c r="J118" s="249">
        <f>SUM(M118:X118)</f>
        <v>0</v>
      </c>
      <c r="K118" s="148"/>
      <c r="L118" s="166">
        <f t="shared" si="18"/>
        <v>0</v>
      </c>
      <c r="M118" s="74"/>
      <c r="N118" s="1"/>
      <c r="O118" s="1"/>
      <c r="P118" s="1"/>
      <c r="Q118" s="1"/>
      <c r="R118" s="80"/>
      <c r="S118" s="1"/>
      <c r="T118" s="42"/>
      <c r="U118" s="487"/>
      <c r="V118" s="80"/>
      <c r="W118" s="44"/>
      <c r="X118" s="718"/>
    </row>
    <row r="119" spans="1:24" ht="25.5" hidden="1" customHeight="1" x14ac:dyDescent="0.25">
      <c r="B119" s="55"/>
      <c r="C119" s="2"/>
      <c r="D119" s="851" t="s">
        <v>530</v>
      </c>
      <c r="E119" s="851"/>
      <c r="F119" s="395"/>
      <c r="G119" s="575"/>
      <c r="H119" s="575"/>
      <c r="I119" s="575"/>
      <c r="J119" s="259">
        <f>SUM(M119:X119)</f>
        <v>0</v>
      </c>
      <c r="K119" s="158"/>
      <c r="L119" s="166">
        <f t="shared" si="18"/>
        <v>0</v>
      </c>
      <c r="M119" s="74"/>
      <c r="N119" s="1"/>
      <c r="O119" s="1"/>
      <c r="P119" s="1"/>
      <c r="Q119" s="1"/>
      <c r="R119" s="80"/>
      <c r="S119" s="1"/>
      <c r="T119" s="42"/>
      <c r="U119" s="487"/>
      <c r="V119" s="80"/>
      <c r="W119" s="44"/>
      <c r="X119" s="718"/>
    </row>
    <row r="120" spans="1:24" s="41" customFormat="1" hidden="1" x14ac:dyDescent="0.25">
      <c r="A120" s="125" t="s">
        <v>234</v>
      </c>
      <c r="B120" s="106" t="s">
        <v>667</v>
      </c>
      <c r="C120" s="919" t="s">
        <v>810</v>
      </c>
      <c r="D120" s="920"/>
      <c r="E120" s="920"/>
      <c r="F120" s="394"/>
      <c r="G120" s="574"/>
      <c r="H120" s="574"/>
      <c r="I120" s="574"/>
      <c r="J120" s="258">
        <f>J121+J122+J123+J124+J125+J126+J127+J128+J129+J130+J131</f>
        <v>0</v>
      </c>
      <c r="K120" s="157">
        <f t="shared" ref="K120:X120" si="29">K121+K122+K123+K124+K125+K126+K127+K128+K129+K130+K131</f>
        <v>0</v>
      </c>
      <c r="L120" s="169">
        <f t="shared" si="18"/>
        <v>0</v>
      </c>
      <c r="M120" s="108">
        <f t="shared" si="29"/>
        <v>0</v>
      </c>
      <c r="N120" s="109">
        <f t="shared" si="29"/>
        <v>0</v>
      </c>
      <c r="O120" s="109">
        <f t="shared" si="29"/>
        <v>0</v>
      </c>
      <c r="P120" s="109">
        <f t="shared" si="29"/>
        <v>0</v>
      </c>
      <c r="Q120" s="109">
        <f t="shared" si="29"/>
        <v>0</v>
      </c>
      <c r="R120" s="112">
        <f t="shared" si="29"/>
        <v>0</v>
      </c>
      <c r="S120" s="109">
        <f t="shared" si="29"/>
        <v>0</v>
      </c>
      <c r="T120" s="111">
        <f t="shared" si="29"/>
        <v>0</v>
      </c>
      <c r="U120" s="489">
        <f t="shared" si="29"/>
        <v>0</v>
      </c>
      <c r="V120" s="112">
        <f t="shared" si="29"/>
        <v>0</v>
      </c>
      <c r="W120" s="113">
        <f t="shared" si="29"/>
        <v>0</v>
      </c>
      <c r="X120" s="732">
        <f t="shared" si="29"/>
        <v>0</v>
      </c>
    </row>
    <row r="121" spans="1:24" hidden="1" x14ac:dyDescent="0.25">
      <c r="B121" s="55"/>
      <c r="C121" s="2"/>
      <c r="D121" s="850" t="s">
        <v>354</v>
      </c>
      <c r="E121" s="850"/>
      <c r="F121" s="391"/>
      <c r="G121" s="572"/>
      <c r="H121" s="572"/>
      <c r="I121" s="572"/>
      <c r="J121" s="249">
        <f t="shared" ref="J121:J134" si="30">SUM(M121:X121)</f>
        <v>0</v>
      </c>
      <c r="K121" s="148"/>
      <c r="L121" s="166">
        <f t="shared" si="18"/>
        <v>0</v>
      </c>
      <c r="M121" s="74"/>
      <c r="N121" s="1"/>
      <c r="O121" s="1"/>
      <c r="P121" s="1"/>
      <c r="Q121" s="1"/>
      <c r="R121" s="80"/>
      <c r="S121" s="1"/>
      <c r="T121" s="42"/>
      <c r="U121" s="487"/>
      <c r="V121" s="80"/>
      <c r="W121" s="44"/>
      <c r="X121" s="718"/>
    </row>
    <row r="122" spans="1:24" hidden="1" x14ac:dyDescent="0.25">
      <c r="B122" s="55"/>
      <c r="C122" s="2"/>
      <c r="D122" s="850" t="s">
        <v>357</v>
      </c>
      <c r="E122" s="850"/>
      <c r="F122" s="391"/>
      <c r="G122" s="572"/>
      <c r="H122" s="572"/>
      <c r="I122" s="572"/>
      <c r="J122" s="249">
        <f t="shared" si="30"/>
        <v>0</v>
      </c>
      <c r="K122" s="148"/>
      <c r="L122" s="166">
        <f t="shared" si="18"/>
        <v>0</v>
      </c>
      <c r="M122" s="74"/>
      <c r="N122" s="1"/>
      <c r="O122" s="1"/>
      <c r="P122" s="1"/>
      <c r="Q122" s="1"/>
      <c r="R122" s="80"/>
      <c r="S122" s="1"/>
      <c r="T122" s="42"/>
      <c r="U122" s="487"/>
      <c r="V122" s="80"/>
      <c r="W122" s="44"/>
      <c r="X122" s="718"/>
    </row>
    <row r="123" spans="1:24" hidden="1" x14ac:dyDescent="0.25">
      <c r="B123" s="55"/>
      <c r="C123" s="2"/>
      <c r="D123" s="850" t="s">
        <v>358</v>
      </c>
      <c r="E123" s="850"/>
      <c r="F123" s="391"/>
      <c r="G123" s="572"/>
      <c r="H123" s="572"/>
      <c r="I123" s="572"/>
      <c r="J123" s="249">
        <f t="shared" si="30"/>
        <v>0</v>
      </c>
      <c r="K123" s="148"/>
      <c r="L123" s="166">
        <f t="shared" si="18"/>
        <v>0</v>
      </c>
      <c r="M123" s="74"/>
      <c r="N123" s="1"/>
      <c r="O123" s="1"/>
      <c r="P123" s="1"/>
      <c r="Q123" s="1"/>
      <c r="R123" s="80"/>
      <c r="S123" s="1"/>
      <c r="T123" s="42"/>
      <c r="U123" s="487"/>
      <c r="V123" s="80"/>
      <c r="W123" s="44"/>
      <c r="X123" s="718"/>
    </row>
    <row r="124" spans="1:24" hidden="1" x14ac:dyDescent="0.25">
      <c r="B124" s="55"/>
      <c r="C124" s="2"/>
      <c r="D124" s="850" t="s">
        <v>355</v>
      </c>
      <c r="E124" s="850"/>
      <c r="F124" s="391"/>
      <c r="G124" s="572"/>
      <c r="H124" s="572"/>
      <c r="I124" s="572"/>
      <c r="J124" s="249">
        <f t="shared" si="30"/>
        <v>0</v>
      </c>
      <c r="K124" s="148"/>
      <c r="L124" s="166">
        <f t="shared" si="18"/>
        <v>0</v>
      </c>
      <c r="M124" s="74"/>
      <c r="N124" s="1"/>
      <c r="O124" s="1"/>
      <c r="P124" s="1"/>
      <c r="Q124" s="1"/>
      <c r="R124" s="80"/>
      <c r="S124" s="1"/>
      <c r="T124" s="42"/>
      <c r="U124" s="487"/>
      <c r="V124" s="80"/>
      <c r="W124" s="44"/>
      <c r="X124" s="718"/>
    </row>
    <row r="125" spans="1:24" hidden="1" x14ac:dyDescent="0.25">
      <c r="B125" s="55"/>
      <c r="C125" s="2"/>
      <c r="D125" s="850" t="s">
        <v>811</v>
      </c>
      <c r="E125" s="850"/>
      <c r="F125" s="391"/>
      <c r="G125" s="572"/>
      <c r="H125" s="572"/>
      <c r="I125" s="572"/>
      <c r="J125" s="249">
        <f t="shared" si="30"/>
        <v>0</v>
      </c>
      <c r="K125" s="148"/>
      <c r="L125" s="166">
        <f t="shared" si="18"/>
        <v>0</v>
      </c>
      <c r="M125" s="74"/>
      <c r="N125" s="1"/>
      <c r="O125" s="1"/>
      <c r="P125" s="1"/>
      <c r="Q125" s="1"/>
      <c r="R125" s="80"/>
      <c r="S125" s="1"/>
      <c r="T125" s="42"/>
      <c r="U125" s="487"/>
      <c r="V125" s="80"/>
      <c r="W125" s="44"/>
      <c r="X125" s="718"/>
    </row>
    <row r="126" spans="1:24" ht="25.5" hidden="1" customHeight="1" x14ac:dyDescent="0.25">
      <c r="B126" s="55"/>
      <c r="C126" s="2"/>
      <c r="D126" s="851" t="s">
        <v>532</v>
      </c>
      <c r="E126" s="851"/>
      <c r="F126" s="395"/>
      <c r="G126" s="575"/>
      <c r="H126" s="575"/>
      <c r="I126" s="575"/>
      <c r="J126" s="259">
        <f t="shared" si="30"/>
        <v>0</v>
      </c>
      <c r="K126" s="158"/>
      <c r="L126" s="166">
        <f t="shared" si="18"/>
        <v>0</v>
      </c>
      <c r="M126" s="74"/>
      <c r="N126" s="1"/>
      <c r="O126" s="1"/>
      <c r="P126" s="1"/>
      <c r="Q126" s="1"/>
      <c r="R126" s="80"/>
      <c r="S126" s="1"/>
      <c r="T126" s="42"/>
      <c r="U126" s="487"/>
      <c r="V126" s="80"/>
      <c r="W126" s="44"/>
      <c r="X126" s="718"/>
    </row>
    <row r="127" spans="1:24" ht="25.5" hidden="1" customHeight="1" x14ac:dyDescent="0.25">
      <c r="B127" s="55"/>
      <c r="C127" s="2"/>
      <c r="D127" s="851" t="s">
        <v>533</v>
      </c>
      <c r="E127" s="851"/>
      <c r="F127" s="395"/>
      <c r="G127" s="575"/>
      <c r="H127" s="575"/>
      <c r="I127" s="575"/>
      <c r="J127" s="259">
        <f t="shared" si="30"/>
        <v>0</v>
      </c>
      <c r="K127" s="158"/>
      <c r="L127" s="166">
        <f t="shared" si="18"/>
        <v>0</v>
      </c>
      <c r="M127" s="74"/>
      <c r="N127" s="1"/>
      <c r="O127" s="1"/>
      <c r="P127" s="1"/>
      <c r="Q127" s="1"/>
      <c r="R127" s="80"/>
      <c r="S127" s="1"/>
      <c r="T127" s="42"/>
      <c r="U127" s="487"/>
      <c r="V127" s="80"/>
      <c r="W127" s="44"/>
      <c r="X127" s="718"/>
    </row>
    <row r="128" spans="1:24" hidden="1" x14ac:dyDescent="0.25">
      <c r="B128" s="55"/>
      <c r="C128" s="2"/>
      <c r="D128" s="850" t="s">
        <v>364</v>
      </c>
      <c r="E128" s="850"/>
      <c r="F128" s="391"/>
      <c r="G128" s="572"/>
      <c r="H128" s="572"/>
      <c r="I128" s="572"/>
      <c r="J128" s="249">
        <f t="shared" si="30"/>
        <v>0</v>
      </c>
      <c r="K128" s="148"/>
      <c r="L128" s="166">
        <f t="shared" si="18"/>
        <v>0</v>
      </c>
      <c r="M128" s="74"/>
      <c r="N128" s="1"/>
      <c r="O128" s="1"/>
      <c r="P128" s="1"/>
      <c r="Q128" s="1"/>
      <c r="R128" s="80"/>
      <c r="S128" s="1"/>
      <c r="T128" s="42"/>
      <c r="U128" s="487"/>
      <c r="V128" s="80"/>
      <c r="W128" s="44"/>
      <c r="X128" s="718"/>
    </row>
    <row r="129" spans="1:24" hidden="1" x14ac:dyDescent="0.25">
      <c r="B129" s="55"/>
      <c r="C129" s="2"/>
      <c r="D129" s="850" t="s">
        <v>356</v>
      </c>
      <c r="E129" s="850"/>
      <c r="F129" s="391"/>
      <c r="G129" s="572"/>
      <c r="H129" s="572"/>
      <c r="I129" s="572"/>
      <c r="J129" s="249">
        <f t="shared" si="30"/>
        <v>0</v>
      </c>
      <c r="K129" s="148"/>
      <c r="L129" s="166">
        <f t="shared" si="18"/>
        <v>0</v>
      </c>
      <c r="M129" s="74"/>
      <c r="N129" s="1"/>
      <c r="O129" s="1"/>
      <c r="P129" s="1"/>
      <c r="Q129" s="1"/>
      <c r="R129" s="80"/>
      <c r="S129" s="1"/>
      <c r="T129" s="42"/>
      <c r="U129" s="487"/>
      <c r="V129" s="80"/>
      <c r="W129" s="44"/>
      <c r="X129" s="718"/>
    </row>
    <row r="130" spans="1:24" ht="25.5" hidden="1" customHeight="1" x14ac:dyDescent="0.25">
      <c r="B130" s="55"/>
      <c r="C130" s="2"/>
      <c r="D130" s="851" t="s">
        <v>534</v>
      </c>
      <c r="E130" s="851"/>
      <c r="F130" s="395"/>
      <c r="G130" s="575"/>
      <c r="H130" s="575"/>
      <c r="I130" s="575"/>
      <c r="J130" s="259">
        <f t="shared" si="30"/>
        <v>0</v>
      </c>
      <c r="K130" s="158"/>
      <c r="L130" s="166">
        <f t="shared" si="18"/>
        <v>0</v>
      </c>
      <c r="M130" s="74"/>
      <c r="N130" s="1"/>
      <c r="O130" s="1"/>
      <c r="P130" s="1"/>
      <c r="Q130" s="1"/>
      <c r="R130" s="80"/>
      <c r="S130" s="1"/>
      <c r="T130" s="42"/>
      <c r="U130" s="487"/>
      <c r="V130" s="80"/>
      <c r="W130" s="44"/>
      <c r="X130" s="718"/>
    </row>
    <row r="131" spans="1:24" hidden="1" x14ac:dyDescent="0.25">
      <c r="B131" s="55"/>
      <c r="C131" s="2"/>
      <c r="D131" s="850" t="s">
        <v>535</v>
      </c>
      <c r="E131" s="850"/>
      <c r="F131" s="391"/>
      <c r="G131" s="572"/>
      <c r="H131" s="572"/>
      <c r="I131" s="572"/>
      <c r="J131" s="249">
        <f t="shared" si="30"/>
        <v>0</v>
      </c>
      <c r="K131" s="148"/>
      <c r="L131" s="166">
        <f t="shared" si="18"/>
        <v>0</v>
      </c>
      <c r="M131" s="74"/>
      <c r="N131" s="1"/>
      <c r="O131" s="1"/>
      <c r="P131" s="1"/>
      <c r="Q131" s="1"/>
      <c r="R131" s="80"/>
      <c r="S131" s="1"/>
      <c r="T131" s="42"/>
      <c r="U131" s="487"/>
      <c r="V131" s="80"/>
      <c r="W131" s="44"/>
      <c r="X131" s="718"/>
    </row>
    <row r="132" spans="1:24" s="41" customFormat="1" hidden="1" x14ac:dyDescent="0.25">
      <c r="A132" s="125" t="s">
        <v>235</v>
      </c>
      <c r="B132" s="106" t="s">
        <v>666</v>
      </c>
      <c r="C132" s="881" t="s">
        <v>236</v>
      </c>
      <c r="D132" s="882"/>
      <c r="E132" s="882"/>
      <c r="F132" s="396"/>
      <c r="G132" s="576"/>
      <c r="H132" s="576"/>
      <c r="I132" s="576"/>
      <c r="J132" s="260">
        <f t="shared" si="30"/>
        <v>0</v>
      </c>
      <c r="K132" s="159"/>
      <c r="L132" s="169">
        <f t="shared" si="18"/>
        <v>0</v>
      </c>
      <c r="M132" s="108"/>
      <c r="N132" s="109"/>
      <c r="O132" s="109"/>
      <c r="P132" s="109"/>
      <c r="Q132" s="109"/>
      <c r="R132" s="112"/>
      <c r="S132" s="109"/>
      <c r="T132" s="111"/>
      <c r="U132" s="489"/>
      <c r="V132" s="112"/>
      <c r="W132" s="113"/>
      <c r="X132" s="732"/>
    </row>
    <row r="133" spans="1:24" s="41" customFormat="1" hidden="1" x14ac:dyDescent="0.25">
      <c r="A133" s="125" t="s">
        <v>237</v>
      </c>
      <c r="B133" s="106" t="s">
        <v>668</v>
      </c>
      <c r="C133" s="881" t="s">
        <v>238</v>
      </c>
      <c r="D133" s="882"/>
      <c r="E133" s="882"/>
      <c r="F133" s="396"/>
      <c r="G133" s="576"/>
      <c r="H133" s="576"/>
      <c r="I133" s="576"/>
      <c r="J133" s="260">
        <f t="shared" si="30"/>
        <v>0</v>
      </c>
      <c r="K133" s="159"/>
      <c r="L133" s="169">
        <f t="shared" si="18"/>
        <v>0</v>
      </c>
      <c r="M133" s="108"/>
      <c r="N133" s="109"/>
      <c r="O133" s="109"/>
      <c r="P133" s="109"/>
      <c r="Q133" s="109"/>
      <c r="R133" s="112"/>
      <c r="S133" s="109"/>
      <c r="T133" s="111"/>
      <c r="U133" s="489"/>
      <c r="V133" s="112"/>
      <c r="W133" s="113"/>
      <c r="X133" s="732"/>
    </row>
    <row r="134" spans="1:24" s="41" customFormat="1" hidden="1" x14ac:dyDescent="0.25">
      <c r="A134" s="125" t="s">
        <v>239</v>
      </c>
      <c r="B134" s="106" t="s">
        <v>669</v>
      </c>
      <c r="C134" s="881" t="s">
        <v>240</v>
      </c>
      <c r="D134" s="882"/>
      <c r="E134" s="882"/>
      <c r="F134" s="396"/>
      <c r="G134" s="576"/>
      <c r="H134" s="576"/>
      <c r="I134" s="576"/>
      <c r="J134" s="260">
        <f t="shared" si="30"/>
        <v>0</v>
      </c>
      <c r="K134" s="159"/>
      <c r="L134" s="169">
        <f t="shared" ref="L134:L197" si="31">SUM(J134:K134)</f>
        <v>0</v>
      </c>
      <c r="M134" s="108"/>
      <c r="N134" s="109"/>
      <c r="O134" s="109"/>
      <c r="P134" s="109"/>
      <c r="Q134" s="109"/>
      <c r="R134" s="112"/>
      <c r="S134" s="109"/>
      <c r="T134" s="111"/>
      <c r="U134" s="489"/>
      <c r="V134" s="112"/>
      <c r="W134" s="113"/>
      <c r="X134" s="732"/>
    </row>
    <row r="135" spans="1:24" s="41" customFormat="1" hidden="1" x14ac:dyDescent="0.25">
      <c r="A135" s="125" t="s">
        <v>241</v>
      </c>
      <c r="B135" s="106" t="s">
        <v>670</v>
      </c>
      <c r="C135" s="881" t="s">
        <v>242</v>
      </c>
      <c r="D135" s="882"/>
      <c r="E135" s="882"/>
      <c r="F135" s="396"/>
      <c r="G135" s="576"/>
      <c r="H135" s="576"/>
      <c r="I135" s="576"/>
      <c r="J135" s="260">
        <f>J136+J137+J138+J139+J140+J141+J142+J143+J144+J145</f>
        <v>0</v>
      </c>
      <c r="K135" s="159">
        <f t="shared" ref="K135:X135" si="32">K136+K137+K138+K139+K140+K141+K142+K143+K144+K145</f>
        <v>0</v>
      </c>
      <c r="L135" s="169">
        <f t="shared" si="31"/>
        <v>0</v>
      </c>
      <c r="M135" s="108">
        <f t="shared" si="32"/>
        <v>0</v>
      </c>
      <c r="N135" s="109">
        <f t="shared" si="32"/>
        <v>0</v>
      </c>
      <c r="O135" s="109">
        <f t="shared" si="32"/>
        <v>0</v>
      </c>
      <c r="P135" s="109">
        <f t="shared" si="32"/>
        <v>0</v>
      </c>
      <c r="Q135" s="109">
        <f t="shared" si="32"/>
        <v>0</v>
      </c>
      <c r="R135" s="112">
        <f t="shared" si="32"/>
        <v>0</v>
      </c>
      <c r="S135" s="109">
        <f t="shared" si="32"/>
        <v>0</v>
      </c>
      <c r="T135" s="111">
        <f t="shared" si="32"/>
        <v>0</v>
      </c>
      <c r="U135" s="489">
        <f t="shared" si="32"/>
        <v>0</v>
      </c>
      <c r="V135" s="112">
        <f t="shared" si="32"/>
        <v>0</v>
      </c>
      <c r="W135" s="113">
        <f t="shared" si="32"/>
        <v>0</v>
      </c>
      <c r="X135" s="732">
        <f t="shared" si="32"/>
        <v>0</v>
      </c>
    </row>
    <row r="136" spans="1:24" hidden="1" x14ac:dyDescent="0.25">
      <c r="B136" s="55"/>
      <c r="C136" s="2"/>
      <c r="D136" s="850" t="s">
        <v>359</v>
      </c>
      <c r="E136" s="850"/>
      <c r="F136" s="391"/>
      <c r="G136" s="572"/>
      <c r="H136" s="572"/>
      <c r="I136" s="572"/>
      <c r="J136" s="249">
        <f t="shared" ref="J136:J146" si="33">SUM(M136:X136)</f>
        <v>0</v>
      </c>
      <c r="K136" s="148"/>
      <c r="L136" s="166">
        <f t="shared" si="31"/>
        <v>0</v>
      </c>
      <c r="M136" s="74"/>
      <c r="N136" s="1"/>
      <c r="O136" s="1"/>
      <c r="P136" s="1"/>
      <c r="Q136" s="1"/>
      <c r="R136" s="80"/>
      <c r="S136" s="1"/>
      <c r="T136" s="42"/>
      <c r="U136" s="487"/>
      <c r="V136" s="80"/>
      <c r="W136" s="44"/>
      <c r="X136" s="718"/>
    </row>
    <row r="137" spans="1:24" hidden="1" x14ac:dyDescent="0.25">
      <c r="B137" s="55"/>
      <c r="C137" s="2"/>
      <c r="D137" s="850" t="s">
        <v>360</v>
      </c>
      <c r="E137" s="850"/>
      <c r="F137" s="391"/>
      <c r="G137" s="572"/>
      <c r="H137" s="572"/>
      <c r="I137" s="572"/>
      <c r="J137" s="249">
        <f t="shared" si="33"/>
        <v>0</v>
      </c>
      <c r="K137" s="148"/>
      <c r="L137" s="166">
        <f t="shared" si="31"/>
        <v>0</v>
      </c>
      <c r="M137" s="74"/>
      <c r="N137" s="1"/>
      <c r="O137" s="1"/>
      <c r="P137" s="1"/>
      <c r="Q137" s="1"/>
      <c r="R137" s="80"/>
      <c r="S137" s="1"/>
      <c r="T137" s="42"/>
      <c r="U137" s="487"/>
      <c r="V137" s="80"/>
      <c r="W137" s="44"/>
      <c r="X137" s="718"/>
    </row>
    <row r="138" spans="1:24" hidden="1" x14ac:dyDescent="0.25">
      <c r="B138" s="55"/>
      <c r="C138" s="2"/>
      <c r="D138" s="850" t="s">
        <v>361</v>
      </c>
      <c r="E138" s="850"/>
      <c r="F138" s="391"/>
      <c r="G138" s="572"/>
      <c r="H138" s="572"/>
      <c r="I138" s="572"/>
      <c r="J138" s="249">
        <f t="shared" si="33"/>
        <v>0</v>
      </c>
      <c r="K138" s="148"/>
      <c r="L138" s="166">
        <f t="shared" si="31"/>
        <v>0</v>
      </c>
      <c r="M138" s="74"/>
      <c r="N138" s="1"/>
      <c r="O138" s="1"/>
      <c r="P138" s="1"/>
      <c r="Q138" s="1"/>
      <c r="R138" s="80"/>
      <c r="S138" s="1"/>
      <c r="T138" s="42"/>
      <c r="U138" s="487"/>
      <c r="V138" s="80"/>
      <c r="W138" s="44"/>
      <c r="X138" s="718"/>
    </row>
    <row r="139" spans="1:24" hidden="1" x14ac:dyDescent="0.25">
      <c r="B139" s="55"/>
      <c r="C139" s="2"/>
      <c r="D139" s="850" t="s">
        <v>362</v>
      </c>
      <c r="E139" s="850"/>
      <c r="F139" s="391"/>
      <c r="G139" s="572"/>
      <c r="H139" s="572"/>
      <c r="I139" s="572"/>
      <c r="J139" s="249">
        <f t="shared" si="33"/>
        <v>0</v>
      </c>
      <c r="K139" s="148"/>
      <c r="L139" s="166">
        <f t="shared" si="31"/>
        <v>0</v>
      </c>
      <c r="M139" s="74"/>
      <c r="N139" s="1"/>
      <c r="O139" s="1"/>
      <c r="P139" s="1"/>
      <c r="Q139" s="1"/>
      <c r="R139" s="80"/>
      <c r="S139" s="1"/>
      <c r="T139" s="42"/>
      <c r="U139" s="487"/>
      <c r="V139" s="80"/>
      <c r="W139" s="44"/>
      <c r="X139" s="718"/>
    </row>
    <row r="140" spans="1:24" hidden="1" x14ac:dyDescent="0.25">
      <c r="B140" s="55"/>
      <c r="C140" s="2"/>
      <c r="D140" s="850" t="s">
        <v>363</v>
      </c>
      <c r="E140" s="850"/>
      <c r="F140" s="391"/>
      <c r="G140" s="572"/>
      <c r="H140" s="572"/>
      <c r="I140" s="572"/>
      <c r="J140" s="249">
        <f t="shared" si="33"/>
        <v>0</v>
      </c>
      <c r="K140" s="148"/>
      <c r="L140" s="166">
        <f t="shared" si="31"/>
        <v>0</v>
      </c>
      <c r="M140" s="74"/>
      <c r="N140" s="1"/>
      <c r="O140" s="1"/>
      <c r="P140" s="1"/>
      <c r="Q140" s="1"/>
      <c r="R140" s="80"/>
      <c r="S140" s="1"/>
      <c r="T140" s="42"/>
      <c r="U140" s="487"/>
      <c r="V140" s="80"/>
      <c r="W140" s="44"/>
      <c r="X140" s="718"/>
    </row>
    <row r="141" spans="1:24" ht="25.5" hidden="1" customHeight="1" x14ac:dyDescent="0.25">
      <c r="B141" s="55"/>
      <c r="C141" s="2"/>
      <c r="D141" s="851" t="s">
        <v>536</v>
      </c>
      <c r="E141" s="851"/>
      <c r="F141" s="395"/>
      <c r="G141" s="575"/>
      <c r="H141" s="575"/>
      <c r="I141" s="575"/>
      <c r="J141" s="259">
        <f t="shared" si="33"/>
        <v>0</v>
      </c>
      <c r="K141" s="158"/>
      <c r="L141" s="166">
        <f t="shared" si="31"/>
        <v>0</v>
      </c>
      <c r="M141" s="74"/>
      <c r="N141" s="1"/>
      <c r="O141" s="1"/>
      <c r="P141" s="1"/>
      <c r="Q141" s="1"/>
      <c r="R141" s="80"/>
      <c r="S141" s="1"/>
      <c r="T141" s="42"/>
      <c r="U141" s="487"/>
      <c r="V141" s="80"/>
      <c r="W141" s="44"/>
      <c r="X141" s="718"/>
    </row>
    <row r="142" spans="1:24" ht="25.5" hidden="1" customHeight="1" x14ac:dyDescent="0.25">
      <c r="B142" s="55"/>
      <c r="C142" s="2"/>
      <c r="D142" s="851" t="s">
        <v>539</v>
      </c>
      <c r="E142" s="851"/>
      <c r="F142" s="395"/>
      <c r="G142" s="575"/>
      <c r="H142" s="575"/>
      <c r="I142" s="575"/>
      <c r="J142" s="259">
        <f t="shared" si="33"/>
        <v>0</v>
      </c>
      <c r="K142" s="158"/>
      <c r="L142" s="166">
        <f t="shared" si="31"/>
        <v>0</v>
      </c>
      <c r="M142" s="74"/>
      <c r="N142" s="1"/>
      <c r="O142" s="1"/>
      <c r="P142" s="1"/>
      <c r="Q142" s="1"/>
      <c r="R142" s="80"/>
      <c r="S142" s="1"/>
      <c r="T142" s="42"/>
      <c r="U142" s="487"/>
      <c r="V142" s="80"/>
      <c r="W142" s="44"/>
      <c r="X142" s="718"/>
    </row>
    <row r="143" spans="1:24" hidden="1" x14ac:dyDescent="0.25">
      <c r="B143" s="55"/>
      <c r="C143" s="2"/>
      <c r="D143" s="850" t="s">
        <v>365</v>
      </c>
      <c r="E143" s="850"/>
      <c r="F143" s="391"/>
      <c r="G143" s="572"/>
      <c r="H143" s="572"/>
      <c r="I143" s="572"/>
      <c r="J143" s="249">
        <f t="shared" si="33"/>
        <v>0</v>
      </c>
      <c r="K143" s="148"/>
      <c r="L143" s="166">
        <f t="shared" si="31"/>
        <v>0</v>
      </c>
      <c r="M143" s="74"/>
      <c r="N143" s="1"/>
      <c r="O143" s="1"/>
      <c r="P143" s="1"/>
      <c r="Q143" s="1"/>
      <c r="R143" s="80"/>
      <c r="S143" s="1"/>
      <c r="T143" s="42"/>
      <c r="U143" s="487"/>
      <c r="V143" s="80"/>
      <c r="W143" s="44"/>
      <c r="X143" s="718"/>
    </row>
    <row r="144" spans="1:24" ht="25.5" hidden="1" customHeight="1" x14ac:dyDescent="0.25">
      <c r="B144" s="55"/>
      <c r="C144" s="2"/>
      <c r="D144" s="851" t="s">
        <v>542</v>
      </c>
      <c r="E144" s="851"/>
      <c r="F144" s="395"/>
      <c r="G144" s="575"/>
      <c r="H144" s="575"/>
      <c r="I144" s="575"/>
      <c r="J144" s="259">
        <f t="shared" si="33"/>
        <v>0</v>
      </c>
      <c r="K144" s="158"/>
      <c r="L144" s="166">
        <f t="shared" si="31"/>
        <v>0</v>
      </c>
      <c r="M144" s="74"/>
      <c r="N144" s="1"/>
      <c r="O144" s="1"/>
      <c r="P144" s="1"/>
      <c r="Q144" s="1"/>
      <c r="R144" s="80"/>
      <c r="S144" s="1"/>
      <c r="T144" s="42"/>
      <c r="U144" s="487"/>
      <c r="V144" s="80"/>
      <c r="W144" s="44"/>
      <c r="X144" s="718"/>
    </row>
    <row r="145" spans="1:24" hidden="1" x14ac:dyDescent="0.25">
      <c r="B145" s="55"/>
      <c r="C145" s="2"/>
      <c r="D145" s="850" t="s">
        <v>543</v>
      </c>
      <c r="E145" s="850"/>
      <c r="F145" s="391"/>
      <c r="G145" s="572"/>
      <c r="H145" s="572"/>
      <c r="I145" s="572"/>
      <c r="J145" s="249">
        <f t="shared" si="33"/>
        <v>0</v>
      </c>
      <c r="K145" s="148"/>
      <c r="L145" s="166">
        <f t="shared" si="31"/>
        <v>0</v>
      </c>
      <c r="M145" s="74"/>
      <c r="N145" s="1"/>
      <c r="O145" s="1"/>
      <c r="P145" s="1"/>
      <c r="Q145" s="1"/>
      <c r="R145" s="80"/>
      <c r="S145" s="1"/>
      <c r="T145" s="42"/>
      <c r="U145" s="487"/>
      <c r="V145" s="80"/>
      <c r="W145" s="44"/>
      <c r="X145" s="718"/>
    </row>
    <row r="146" spans="1:24" s="41" customFormat="1" ht="15.75" hidden="1" thickBot="1" x14ac:dyDescent="0.3">
      <c r="A146" s="125" t="s">
        <v>243</v>
      </c>
      <c r="B146" s="134" t="s">
        <v>671</v>
      </c>
      <c r="C146" s="917" t="s">
        <v>244</v>
      </c>
      <c r="D146" s="918"/>
      <c r="E146" s="918"/>
      <c r="F146" s="408"/>
      <c r="G146" s="577"/>
      <c r="H146" s="577"/>
      <c r="I146" s="577"/>
      <c r="J146" s="261">
        <f t="shared" si="33"/>
        <v>0</v>
      </c>
      <c r="K146" s="160"/>
      <c r="L146" s="169">
        <f t="shared" si="31"/>
        <v>0</v>
      </c>
      <c r="M146" s="108"/>
      <c r="N146" s="109"/>
      <c r="O146" s="109"/>
      <c r="P146" s="109"/>
      <c r="Q146" s="109"/>
      <c r="R146" s="112"/>
      <c r="S146" s="109"/>
      <c r="T146" s="111"/>
      <c r="U146" s="489"/>
      <c r="V146" s="112"/>
      <c r="W146" s="113"/>
      <c r="X146" s="732"/>
    </row>
    <row r="147" spans="1:24" ht="15.75" thickBot="1" x14ac:dyDescent="0.3">
      <c r="B147" s="99" t="s">
        <v>245</v>
      </c>
      <c r="C147" s="877" t="s">
        <v>246</v>
      </c>
      <c r="D147" s="878"/>
      <c r="E147" s="878"/>
      <c r="F147" s="384"/>
      <c r="G147" s="568"/>
      <c r="H147" s="568"/>
      <c r="I147" s="568"/>
      <c r="J147" s="252">
        <f>J148+J149+J152+J153+J154+J155+J156</f>
        <v>0</v>
      </c>
      <c r="K147" s="151">
        <f t="shared" ref="K147:X147" si="34">K148+K149+K152+K153+K154+K155+K156</f>
        <v>0</v>
      </c>
      <c r="L147" s="163">
        <f t="shared" si="31"/>
        <v>0</v>
      </c>
      <c r="M147" s="85">
        <f t="shared" si="34"/>
        <v>0</v>
      </c>
      <c r="N147" s="86">
        <f t="shared" si="34"/>
        <v>0</v>
      </c>
      <c r="O147" s="86">
        <f t="shared" si="34"/>
        <v>0</v>
      </c>
      <c r="P147" s="86">
        <f t="shared" si="34"/>
        <v>0</v>
      </c>
      <c r="Q147" s="86">
        <f t="shared" si="34"/>
        <v>0</v>
      </c>
      <c r="R147" s="89">
        <f t="shared" si="34"/>
        <v>0</v>
      </c>
      <c r="S147" s="86">
        <f t="shared" si="34"/>
        <v>0</v>
      </c>
      <c r="T147" s="88">
        <f t="shared" si="34"/>
        <v>0</v>
      </c>
      <c r="U147" s="482">
        <f t="shared" si="34"/>
        <v>0</v>
      </c>
      <c r="V147" s="89">
        <f t="shared" si="34"/>
        <v>0</v>
      </c>
      <c r="W147" s="90">
        <f t="shared" si="34"/>
        <v>0</v>
      </c>
      <c r="X147" s="728">
        <f t="shared" si="34"/>
        <v>0</v>
      </c>
    </row>
    <row r="148" spans="1:24" s="18" customFormat="1" hidden="1" x14ac:dyDescent="0.25">
      <c r="A148" s="125" t="s">
        <v>247</v>
      </c>
      <c r="B148" s="114" t="s">
        <v>672</v>
      </c>
      <c r="C148" s="900" t="s">
        <v>248</v>
      </c>
      <c r="D148" s="901"/>
      <c r="E148" s="901"/>
      <c r="F148" s="390"/>
      <c r="G148" s="562"/>
      <c r="H148" s="562"/>
      <c r="I148" s="562"/>
      <c r="J148" s="248">
        <f>SUM(M148:X148)</f>
        <v>0</v>
      </c>
      <c r="K148" s="147"/>
      <c r="L148" s="165">
        <f t="shared" si="31"/>
        <v>0</v>
      </c>
      <c r="M148" s="93"/>
      <c r="N148" s="94"/>
      <c r="O148" s="94"/>
      <c r="P148" s="94"/>
      <c r="Q148" s="94"/>
      <c r="R148" s="97"/>
      <c r="S148" s="94"/>
      <c r="T148" s="96"/>
      <c r="U148" s="485"/>
      <c r="V148" s="97"/>
      <c r="W148" s="98"/>
      <c r="X148" s="731"/>
    </row>
    <row r="149" spans="1:24" s="18" customFormat="1" hidden="1" x14ac:dyDescent="0.25">
      <c r="A149" s="125" t="s">
        <v>249</v>
      </c>
      <c r="B149" s="91" t="s">
        <v>673</v>
      </c>
      <c r="C149" s="873" t="s">
        <v>250</v>
      </c>
      <c r="D149" s="874"/>
      <c r="E149" s="874"/>
      <c r="F149" s="386"/>
      <c r="G149" s="564"/>
      <c r="H149" s="564"/>
      <c r="I149" s="564"/>
      <c r="J149" s="250">
        <f>J150+J151</f>
        <v>0</v>
      </c>
      <c r="K149" s="149">
        <f t="shared" ref="K149:X149" si="35">K150+K151</f>
        <v>0</v>
      </c>
      <c r="L149" s="165">
        <f t="shared" si="31"/>
        <v>0</v>
      </c>
      <c r="M149" s="93">
        <f t="shared" si="35"/>
        <v>0</v>
      </c>
      <c r="N149" s="94">
        <f t="shared" si="35"/>
        <v>0</v>
      </c>
      <c r="O149" s="94">
        <f t="shared" si="35"/>
        <v>0</v>
      </c>
      <c r="P149" s="94">
        <f t="shared" si="35"/>
        <v>0</v>
      </c>
      <c r="Q149" s="94">
        <f t="shared" si="35"/>
        <v>0</v>
      </c>
      <c r="R149" s="97">
        <f t="shared" si="35"/>
        <v>0</v>
      </c>
      <c r="S149" s="94">
        <f t="shared" si="35"/>
        <v>0</v>
      </c>
      <c r="T149" s="96">
        <f t="shared" si="35"/>
        <v>0</v>
      </c>
      <c r="U149" s="485">
        <f t="shared" si="35"/>
        <v>0</v>
      </c>
      <c r="V149" s="97">
        <f t="shared" si="35"/>
        <v>0</v>
      </c>
      <c r="W149" s="98">
        <f t="shared" si="35"/>
        <v>0</v>
      </c>
      <c r="X149" s="731">
        <f t="shared" si="35"/>
        <v>0</v>
      </c>
    </row>
    <row r="150" spans="1:24" hidden="1" x14ac:dyDescent="0.25">
      <c r="B150" s="55"/>
      <c r="C150" s="2"/>
      <c r="D150" s="850" t="s">
        <v>250</v>
      </c>
      <c r="E150" s="850"/>
      <c r="F150" s="391"/>
      <c r="G150" s="572"/>
      <c r="H150" s="572"/>
      <c r="I150" s="572"/>
      <c r="J150" s="249">
        <f t="shared" ref="J150:J156" si="36">SUM(M150:X150)</f>
        <v>0</v>
      </c>
      <c r="K150" s="148"/>
      <c r="L150" s="166">
        <f t="shared" si="31"/>
        <v>0</v>
      </c>
      <c r="M150" s="74"/>
      <c r="N150" s="1"/>
      <c r="O150" s="1"/>
      <c r="P150" s="1"/>
      <c r="Q150" s="1"/>
      <c r="R150" s="80"/>
      <c r="S150" s="1"/>
      <c r="T150" s="42"/>
      <c r="U150" s="487"/>
      <c r="V150" s="80"/>
      <c r="W150" s="44"/>
      <c r="X150" s="718"/>
    </row>
    <row r="151" spans="1:24" hidden="1" x14ac:dyDescent="0.25">
      <c r="B151" s="55"/>
      <c r="C151" s="2"/>
      <c r="D151" s="850" t="s">
        <v>349</v>
      </c>
      <c r="E151" s="850"/>
      <c r="F151" s="391"/>
      <c r="G151" s="572"/>
      <c r="H151" s="572"/>
      <c r="I151" s="572"/>
      <c r="J151" s="249">
        <f t="shared" si="36"/>
        <v>0</v>
      </c>
      <c r="K151" s="148"/>
      <c r="L151" s="166">
        <f t="shared" si="31"/>
        <v>0</v>
      </c>
      <c r="M151" s="74"/>
      <c r="N151" s="1"/>
      <c r="O151" s="1"/>
      <c r="P151" s="1"/>
      <c r="Q151" s="1"/>
      <c r="R151" s="80"/>
      <c r="S151" s="1"/>
      <c r="T151" s="42"/>
      <c r="U151" s="487"/>
      <c r="V151" s="80"/>
      <c r="W151" s="44"/>
      <c r="X151" s="718"/>
    </row>
    <row r="152" spans="1:24" s="18" customFormat="1" hidden="1" x14ac:dyDescent="0.25">
      <c r="A152" s="125" t="s">
        <v>251</v>
      </c>
      <c r="B152" s="91" t="s">
        <v>674</v>
      </c>
      <c r="C152" s="873" t="s">
        <v>252</v>
      </c>
      <c r="D152" s="874"/>
      <c r="E152" s="874"/>
      <c r="F152" s="386"/>
      <c r="G152" s="564"/>
      <c r="H152" s="564"/>
      <c r="I152" s="564"/>
      <c r="J152" s="250">
        <f t="shared" si="36"/>
        <v>0</v>
      </c>
      <c r="K152" s="149"/>
      <c r="L152" s="165">
        <f t="shared" si="31"/>
        <v>0</v>
      </c>
      <c r="M152" s="93"/>
      <c r="N152" s="94"/>
      <c r="O152" s="94"/>
      <c r="P152" s="94"/>
      <c r="Q152" s="94"/>
      <c r="R152" s="97"/>
      <c r="S152" s="94"/>
      <c r="T152" s="96"/>
      <c r="U152" s="485"/>
      <c r="V152" s="97"/>
      <c r="W152" s="98"/>
      <c r="X152" s="731"/>
    </row>
    <row r="153" spans="1:24" s="18" customFormat="1" hidden="1" x14ac:dyDescent="0.25">
      <c r="A153" s="125" t="s">
        <v>253</v>
      </c>
      <c r="B153" s="91" t="s">
        <v>675</v>
      </c>
      <c r="C153" s="873" t="s">
        <v>254</v>
      </c>
      <c r="D153" s="874"/>
      <c r="E153" s="874"/>
      <c r="F153" s="386"/>
      <c r="G153" s="564"/>
      <c r="H153" s="564"/>
      <c r="I153" s="564"/>
      <c r="J153" s="250">
        <f t="shared" si="36"/>
        <v>0</v>
      </c>
      <c r="K153" s="149"/>
      <c r="L153" s="165">
        <f t="shared" si="31"/>
        <v>0</v>
      </c>
      <c r="M153" s="93"/>
      <c r="N153" s="94"/>
      <c r="O153" s="94"/>
      <c r="P153" s="94"/>
      <c r="Q153" s="94"/>
      <c r="R153" s="97"/>
      <c r="S153" s="94"/>
      <c r="T153" s="96"/>
      <c r="U153" s="485"/>
      <c r="V153" s="97"/>
      <c r="W153" s="98"/>
      <c r="X153" s="731"/>
    </row>
    <row r="154" spans="1:24" s="18" customFormat="1" hidden="1" x14ac:dyDescent="0.25">
      <c r="A154" s="125" t="s">
        <v>255</v>
      </c>
      <c r="B154" s="91" t="s">
        <v>676</v>
      </c>
      <c r="C154" s="873" t="s">
        <v>256</v>
      </c>
      <c r="D154" s="874"/>
      <c r="E154" s="874"/>
      <c r="F154" s="386"/>
      <c r="G154" s="564"/>
      <c r="H154" s="564"/>
      <c r="I154" s="564"/>
      <c r="J154" s="250">
        <f t="shared" si="36"/>
        <v>0</v>
      </c>
      <c r="K154" s="149"/>
      <c r="L154" s="165">
        <f t="shared" si="31"/>
        <v>0</v>
      </c>
      <c r="M154" s="93"/>
      <c r="N154" s="94"/>
      <c r="O154" s="94"/>
      <c r="P154" s="94"/>
      <c r="Q154" s="94"/>
      <c r="R154" s="97"/>
      <c r="S154" s="94"/>
      <c r="T154" s="96"/>
      <c r="U154" s="485"/>
      <c r="V154" s="97"/>
      <c r="W154" s="98"/>
      <c r="X154" s="731"/>
    </row>
    <row r="155" spans="1:24" s="18" customFormat="1" hidden="1" x14ac:dyDescent="0.25">
      <c r="A155" s="125" t="s">
        <v>257</v>
      </c>
      <c r="B155" s="91" t="s">
        <v>677</v>
      </c>
      <c r="C155" s="873" t="s">
        <v>258</v>
      </c>
      <c r="D155" s="874"/>
      <c r="E155" s="874"/>
      <c r="F155" s="386"/>
      <c r="G155" s="564"/>
      <c r="H155" s="564"/>
      <c r="I155" s="564"/>
      <c r="J155" s="250">
        <f t="shared" si="36"/>
        <v>0</v>
      </c>
      <c r="K155" s="149"/>
      <c r="L155" s="165">
        <f t="shared" si="31"/>
        <v>0</v>
      </c>
      <c r="M155" s="93"/>
      <c r="N155" s="94"/>
      <c r="O155" s="94"/>
      <c r="P155" s="94"/>
      <c r="Q155" s="94"/>
      <c r="R155" s="97"/>
      <c r="S155" s="94"/>
      <c r="T155" s="96"/>
      <c r="U155" s="485"/>
      <c r="V155" s="97"/>
      <c r="W155" s="98"/>
      <c r="X155" s="731"/>
    </row>
    <row r="156" spans="1:24" s="18" customFormat="1" ht="15.75" hidden="1" thickBot="1" x14ac:dyDescent="0.3">
      <c r="A156" s="125" t="s">
        <v>259</v>
      </c>
      <c r="B156" s="124" t="s">
        <v>678</v>
      </c>
      <c r="C156" s="913" t="s">
        <v>260</v>
      </c>
      <c r="D156" s="914"/>
      <c r="E156" s="914"/>
      <c r="F156" s="397"/>
      <c r="G156" s="578"/>
      <c r="H156" s="578"/>
      <c r="I156" s="578"/>
      <c r="J156" s="262">
        <f t="shared" si="36"/>
        <v>0</v>
      </c>
      <c r="K156" s="161"/>
      <c r="L156" s="165">
        <f t="shared" si="31"/>
        <v>0</v>
      </c>
      <c r="M156" s="93"/>
      <c r="N156" s="94"/>
      <c r="O156" s="94"/>
      <c r="P156" s="94"/>
      <c r="Q156" s="94"/>
      <c r="R156" s="97"/>
      <c r="S156" s="94"/>
      <c r="T156" s="96"/>
      <c r="U156" s="485"/>
      <c r="V156" s="97"/>
      <c r="W156" s="98"/>
      <c r="X156" s="731"/>
    </row>
    <row r="157" spans="1:24" ht="15.75" thickBot="1" x14ac:dyDescent="0.3">
      <c r="B157" s="99" t="s">
        <v>261</v>
      </c>
      <c r="C157" s="877" t="s">
        <v>262</v>
      </c>
      <c r="D157" s="878"/>
      <c r="E157" s="878"/>
      <c r="F157" s="384"/>
      <c r="G157" s="568"/>
      <c r="H157" s="568"/>
      <c r="I157" s="568"/>
      <c r="J157" s="252">
        <f>J158+J159+J160+J161</f>
        <v>0</v>
      </c>
      <c r="K157" s="151">
        <f t="shared" ref="K157:X157" si="37">K158+K159+K160+K161</f>
        <v>0</v>
      </c>
      <c r="L157" s="163">
        <f t="shared" si="31"/>
        <v>0</v>
      </c>
      <c r="M157" s="85">
        <f t="shared" si="37"/>
        <v>0</v>
      </c>
      <c r="N157" s="86">
        <f t="shared" si="37"/>
        <v>0</v>
      </c>
      <c r="O157" s="86">
        <f t="shared" si="37"/>
        <v>0</v>
      </c>
      <c r="P157" s="86">
        <f t="shared" si="37"/>
        <v>0</v>
      </c>
      <c r="Q157" s="86">
        <f t="shared" si="37"/>
        <v>0</v>
      </c>
      <c r="R157" s="89">
        <f t="shared" si="37"/>
        <v>0</v>
      </c>
      <c r="S157" s="86">
        <f t="shared" si="37"/>
        <v>0</v>
      </c>
      <c r="T157" s="88">
        <f t="shared" si="37"/>
        <v>0</v>
      </c>
      <c r="U157" s="482">
        <f t="shared" si="37"/>
        <v>0</v>
      </c>
      <c r="V157" s="89">
        <f t="shared" si="37"/>
        <v>0</v>
      </c>
      <c r="W157" s="90">
        <f t="shared" si="37"/>
        <v>0</v>
      </c>
      <c r="X157" s="728">
        <f t="shared" si="37"/>
        <v>0</v>
      </c>
    </row>
    <row r="158" spans="1:24" s="18" customFormat="1" hidden="1" x14ac:dyDescent="0.25">
      <c r="A158" s="125" t="s">
        <v>263</v>
      </c>
      <c r="B158" s="271" t="s">
        <v>679</v>
      </c>
      <c r="C158" s="915" t="s">
        <v>264</v>
      </c>
      <c r="D158" s="916"/>
      <c r="E158" s="916"/>
      <c r="F158" s="398"/>
      <c r="G158" s="579"/>
      <c r="H158" s="579"/>
      <c r="I158" s="579"/>
      <c r="J158" s="272">
        <f>SUM(M158:X158)</f>
        <v>0</v>
      </c>
      <c r="K158" s="273"/>
      <c r="L158" s="274">
        <f t="shared" si="31"/>
        <v>0</v>
      </c>
      <c r="M158" s="275"/>
      <c r="N158" s="276"/>
      <c r="O158" s="276"/>
      <c r="P158" s="276"/>
      <c r="Q158" s="276"/>
      <c r="R158" s="277"/>
      <c r="S158" s="276"/>
      <c r="T158" s="278"/>
      <c r="U158" s="490"/>
      <c r="V158" s="277"/>
      <c r="W158" s="279"/>
      <c r="X158" s="737"/>
    </row>
    <row r="159" spans="1:24" s="18" customFormat="1" hidden="1" x14ac:dyDescent="0.25">
      <c r="A159" s="125" t="s">
        <v>265</v>
      </c>
      <c r="B159" s="280" t="s">
        <v>680</v>
      </c>
      <c r="C159" s="909" t="s">
        <v>886</v>
      </c>
      <c r="D159" s="910"/>
      <c r="E159" s="910"/>
      <c r="F159" s="399"/>
      <c r="G159" s="580"/>
      <c r="H159" s="580"/>
      <c r="I159" s="580"/>
      <c r="J159" s="281">
        <f>SUM(M159:X159)</f>
        <v>0</v>
      </c>
      <c r="K159" s="282"/>
      <c r="L159" s="274">
        <f t="shared" si="31"/>
        <v>0</v>
      </c>
      <c r="M159" s="275"/>
      <c r="N159" s="276"/>
      <c r="O159" s="276"/>
      <c r="P159" s="276"/>
      <c r="Q159" s="276"/>
      <c r="R159" s="277"/>
      <c r="S159" s="276"/>
      <c r="T159" s="278"/>
      <c r="U159" s="490"/>
      <c r="V159" s="277"/>
      <c r="W159" s="279"/>
      <c r="X159" s="737"/>
    </row>
    <row r="160" spans="1:24" s="18" customFormat="1" hidden="1" x14ac:dyDescent="0.25">
      <c r="A160" s="125" t="s">
        <v>266</v>
      </c>
      <c r="B160" s="280" t="s">
        <v>681</v>
      </c>
      <c r="C160" s="909" t="s">
        <v>267</v>
      </c>
      <c r="D160" s="910"/>
      <c r="E160" s="910"/>
      <c r="F160" s="399"/>
      <c r="G160" s="580"/>
      <c r="H160" s="580"/>
      <c r="I160" s="580"/>
      <c r="J160" s="281">
        <f>SUM(M160:X160)</f>
        <v>0</v>
      </c>
      <c r="K160" s="282"/>
      <c r="L160" s="274">
        <f t="shared" si="31"/>
        <v>0</v>
      </c>
      <c r="M160" s="275"/>
      <c r="N160" s="276"/>
      <c r="O160" s="276"/>
      <c r="P160" s="276"/>
      <c r="Q160" s="276"/>
      <c r="R160" s="277"/>
      <c r="S160" s="276"/>
      <c r="T160" s="278"/>
      <c r="U160" s="490"/>
      <c r="V160" s="277"/>
      <c r="W160" s="279"/>
      <c r="X160" s="737"/>
    </row>
    <row r="161" spans="1:24" s="18" customFormat="1" ht="15.75" hidden="1" thickBot="1" x14ac:dyDescent="0.3">
      <c r="A161" s="125" t="s">
        <v>268</v>
      </c>
      <c r="B161" s="283" t="s">
        <v>682</v>
      </c>
      <c r="C161" s="911" t="s">
        <v>366</v>
      </c>
      <c r="D161" s="912"/>
      <c r="E161" s="912"/>
      <c r="F161" s="400"/>
      <c r="G161" s="581"/>
      <c r="H161" s="581"/>
      <c r="I161" s="581"/>
      <c r="J161" s="284">
        <f>SUM(M161:X161)</f>
        <v>0</v>
      </c>
      <c r="K161" s="285"/>
      <c r="L161" s="274">
        <f t="shared" si="31"/>
        <v>0</v>
      </c>
      <c r="M161" s="275"/>
      <c r="N161" s="276"/>
      <c r="O161" s="276"/>
      <c r="P161" s="276"/>
      <c r="Q161" s="276"/>
      <c r="R161" s="277"/>
      <c r="S161" s="276"/>
      <c r="T161" s="278"/>
      <c r="U161" s="490"/>
      <c r="V161" s="277"/>
      <c r="W161" s="279"/>
      <c r="X161" s="737"/>
    </row>
    <row r="162" spans="1:24" ht="15.75" thickBot="1" x14ac:dyDescent="0.3">
      <c r="B162" s="99" t="s">
        <v>269</v>
      </c>
      <c r="C162" s="877" t="s">
        <v>270</v>
      </c>
      <c r="D162" s="878"/>
      <c r="E162" s="878"/>
      <c r="F162" s="384"/>
      <c r="G162" s="568"/>
      <c r="H162" s="568"/>
      <c r="I162" s="568"/>
      <c r="J162" s="252">
        <f>J163+J164+J175+J186+J197+J200+J212+J213+J214</f>
        <v>0</v>
      </c>
      <c r="K162" s="151">
        <f t="shared" ref="K162:X162" si="38">K163+K164+K175+K186+K197+K200+K212+K213+K214</f>
        <v>0</v>
      </c>
      <c r="L162" s="163">
        <f t="shared" si="31"/>
        <v>0</v>
      </c>
      <c r="M162" s="85">
        <f t="shared" si="38"/>
        <v>0</v>
      </c>
      <c r="N162" s="86">
        <f t="shared" si="38"/>
        <v>0</v>
      </c>
      <c r="O162" s="86">
        <f t="shared" si="38"/>
        <v>0</v>
      </c>
      <c r="P162" s="86">
        <f t="shared" si="38"/>
        <v>0</v>
      </c>
      <c r="Q162" s="86">
        <f t="shared" si="38"/>
        <v>0</v>
      </c>
      <c r="R162" s="89">
        <f t="shared" si="38"/>
        <v>0</v>
      </c>
      <c r="S162" s="86">
        <f t="shared" si="38"/>
        <v>0</v>
      </c>
      <c r="T162" s="88">
        <f t="shared" si="38"/>
        <v>0</v>
      </c>
      <c r="U162" s="482">
        <f t="shared" si="38"/>
        <v>0</v>
      </c>
      <c r="V162" s="89">
        <f t="shared" si="38"/>
        <v>0</v>
      </c>
      <c r="W162" s="90">
        <f t="shared" si="38"/>
        <v>0</v>
      </c>
      <c r="X162" s="728">
        <f t="shared" si="38"/>
        <v>0</v>
      </c>
    </row>
    <row r="163" spans="1:24" s="18" customFormat="1" ht="25.5" hidden="1" customHeight="1" x14ac:dyDescent="0.25">
      <c r="A163" s="125" t="s">
        <v>271</v>
      </c>
      <c r="B163" s="91" t="s">
        <v>683</v>
      </c>
      <c r="C163" s="848" t="s">
        <v>367</v>
      </c>
      <c r="D163" s="849"/>
      <c r="E163" s="849"/>
      <c r="F163" s="401"/>
      <c r="G163" s="582"/>
      <c r="H163" s="582"/>
      <c r="I163" s="582"/>
      <c r="J163" s="263">
        <f>SUM(M163:X163)</f>
        <v>0</v>
      </c>
      <c r="K163" s="162"/>
      <c r="L163" s="165">
        <f t="shared" si="31"/>
        <v>0</v>
      </c>
      <c r="M163" s="93"/>
      <c r="N163" s="94"/>
      <c r="O163" s="94"/>
      <c r="P163" s="94"/>
      <c r="Q163" s="94"/>
      <c r="R163" s="97"/>
      <c r="S163" s="94"/>
      <c r="T163" s="96"/>
      <c r="U163" s="485"/>
      <c r="V163" s="97"/>
      <c r="W163" s="98"/>
      <c r="X163" s="731"/>
    </row>
    <row r="164" spans="1:24" s="18" customFormat="1" ht="16.350000000000001" hidden="1" customHeight="1" x14ac:dyDescent="0.25">
      <c r="A164" s="125" t="s">
        <v>272</v>
      </c>
      <c r="B164" s="91" t="s">
        <v>684</v>
      </c>
      <c r="C164" s="907" t="s">
        <v>812</v>
      </c>
      <c r="D164" s="908"/>
      <c r="E164" s="908"/>
      <c r="F164" s="401"/>
      <c r="G164" s="582"/>
      <c r="H164" s="582"/>
      <c r="I164" s="582"/>
      <c r="J164" s="263">
        <f>J165+J166+J167+J168+J169+J170+J171+J172+J173+J174</f>
        <v>0</v>
      </c>
      <c r="K164" s="162">
        <f t="shared" ref="K164:X164" si="39">K165+K166+K167+K168+K169+K170+K171+K172+K173+K174</f>
        <v>0</v>
      </c>
      <c r="L164" s="165">
        <f t="shared" si="31"/>
        <v>0</v>
      </c>
      <c r="M164" s="93">
        <f t="shared" si="39"/>
        <v>0</v>
      </c>
      <c r="N164" s="94">
        <f t="shared" si="39"/>
        <v>0</v>
      </c>
      <c r="O164" s="94">
        <f t="shared" si="39"/>
        <v>0</v>
      </c>
      <c r="P164" s="94">
        <f t="shared" si="39"/>
        <v>0</v>
      </c>
      <c r="Q164" s="94">
        <f t="shared" si="39"/>
        <v>0</v>
      </c>
      <c r="R164" s="97">
        <f t="shared" si="39"/>
        <v>0</v>
      </c>
      <c r="S164" s="94">
        <f t="shared" si="39"/>
        <v>0</v>
      </c>
      <c r="T164" s="96">
        <f t="shared" si="39"/>
        <v>0</v>
      </c>
      <c r="U164" s="485">
        <f t="shared" si="39"/>
        <v>0</v>
      </c>
      <c r="V164" s="97">
        <f t="shared" si="39"/>
        <v>0</v>
      </c>
      <c r="W164" s="98">
        <f t="shared" si="39"/>
        <v>0</v>
      </c>
      <c r="X164" s="731">
        <f t="shared" si="39"/>
        <v>0</v>
      </c>
    </row>
    <row r="165" spans="1:24" hidden="1" x14ac:dyDescent="0.25">
      <c r="B165" s="55"/>
      <c r="C165" s="2"/>
      <c r="D165" s="850" t="s">
        <v>813</v>
      </c>
      <c r="E165" s="850"/>
      <c r="F165" s="391"/>
      <c r="G165" s="572"/>
      <c r="H165" s="572"/>
      <c r="I165" s="572"/>
      <c r="J165" s="249">
        <f t="shared" ref="J165:J174" si="40">SUM(M165:X165)</f>
        <v>0</v>
      </c>
      <c r="K165" s="148"/>
      <c r="L165" s="166">
        <f t="shared" si="31"/>
        <v>0</v>
      </c>
      <c r="M165" s="74"/>
      <c r="N165" s="1"/>
      <c r="O165" s="1"/>
      <c r="P165" s="1"/>
      <c r="Q165" s="1"/>
      <c r="R165" s="80"/>
      <c r="S165" s="1"/>
      <c r="T165" s="42"/>
      <c r="U165" s="487"/>
      <c r="V165" s="80"/>
      <c r="W165" s="44"/>
      <c r="X165" s="718"/>
    </row>
    <row r="166" spans="1:24" hidden="1" x14ac:dyDescent="0.25">
      <c r="B166" s="55"/>
      <c r="C166" s="2"/>
      <c r="D166" s="850" t="s">
        <v>814</v>
      </c>
      <c r="E166" s="850"/>
      <c r="F166" s="391"/>
      <c r="G166" s="572"/>
      <c r="H166" s="572"/>
      <c r="I166" s="572"/>
      <c r="J166" s="249">
        <f t="shared" si="40"/>
        <v>0</v>
      </c>
      <c r="K166" s="148"/>
      <c r="L166" s="166">
        <f t="shared" si="31"/>
        <v>0</v>
      </c>
      <c r="M166" s="74"/>
      <c r="N166" s="1"/>
      <c r="O166" s="1"/>
      <c r="P166" s="1"/>
      <c r="Q166" s="1"/>
      <c r="R166" s="80"/>
      <c r="S166" s="1"/>
      <c r="T166" s="42"/>
      <c r="U166" s="487"/>
      <c r="V166" s="80"/>
      <c r="W166" s="44"/>
      <c r="X166" s="718"/>
    </row>
    <row r="167" spans="1:24" hidden="1" x14ac:dyDescent="0.25">
      <c r="B167" s="55"/>
      <c r="C167" s="2"/>
      <c r="D167" s="850" t="s">
        <v>545</v>
      </c>
      <c r="E167" s="850"/>
      <c r="F167" s="391"/>
      <c r="G167" s="572"/>
      <c r="H167" s="572"/>
      <c r="I167" s="572"/>
      <c r="J167" s="249">
        <f t="shared" si="40"/>
        <v>0</v>
      </c>
      <c r="K167" s="148"/>
      <c r="L167" s="166">
        <f t="shared" si="31"/>
        <v>0</v>
      </c>
      <c r="M167" s="74"/>
      <c r="N167" s="1"/>
      <c r="O167" s="1"/>
      <c r="P167" s="1"/>
      <c r="Q167" s="1"/>
      <c r="R167" s="80"/>
      <c r="S167" s="1"/>
      <c r="T167" s="42"/>
      <c r="U167" s="487"/>
      <c r="V167" s="80"/>
      <c r="W167" s="44"/>
      <c r="X167" s="718"/>
    </row>
    <row r="168" spans="1:24" ht="25.5" hidden="1" customHeight="1" x14ac:dyDescent="0.25">
      <c r="B168" s="55"/>
      <c r="C168" s="2"/>
      <c r="D168" s="851" t="s">
        <v>548</v>
      </c>
      <c r="E168" s="851"/>
      <c r="F168" s="395"/>
      <c r="G168" s="575"/>
      <c r="H168" s="575"/>
      <c r="I168" s="575"/>
      <c r="J168" s="259">
        <f t="shared" si="40"/>
        <v>0</v>
      </c>
      <c r="K168" s="158"/>
      <c r="L168" s="166">
        <f t="shared" si="31"/>
        <v>0</v>
      </c>
      <c r="M168" s="74"/>
      <c r="N168" s="1"/>
      <c r="O168" s="1"/>
      <c r="P168" s="1"/>
      <c r="Q168" s="1"/>
      <c r="R168" s="80"/>
      <c r="S168" s="1"/>
      <c r="T168" s="42"/>
      <c r="U168" s="487"/>
      <c r="V168" s="80"/>
      <c r="W168" s="44"/>
      <c r="X168" s="718"/>
    </row>
    <row r="169" spans="1:24" hidden="1" x14ac:dyDescent="0.25">
      <c r="B169" s="55"/>
      <c r="C169" s="2"/>
      <c r="D169" s="850" t="s">
        <v>550</v>
      </c>
      <c r="E169" s="850"/>
      <c r="F169" s="391"/>
      <c r="G169" s="572"/>
      <c r="H169" s="572"/>
      <c r="I169" s="572"/>
      <c r="J169" s="249">
        <f t="shared" si="40"/>
        <v>0</v>
      </c>
      <c r="K169" s="148"/>
      <c r="L169" s="166">
        <f t="shared" si="31"/>
        <v>0</v>
      </c>
      <c r="M169" s="74"/>
      <c r="N169" s="1"/>
      <c r="O169" s="1"/>
      <c r="P169" s="1"/>
      <c r="Q169" s="1"/>
      <c r="R169" s="80"/>
      <c r="S169" s="1"/>
      <c r="T169" s="42"/>
      <c r="U169" s="487"/>
      <c r="V169" s="80"/>
      <c r="W169" s="44"/>
      <c r="X169" s="718"/>
    </row>
    <row r="170" spans="1:24" hidden="1" x14ac:dyDescent="0.25">
      <c r="B170" s="55"/>
      <c r="C170" s="2"/>
      <c r="D170" s="850" t="s">
        <v>551</v>
      </c>
      <c r="E170" s="850"/>
      <c r="F170" s="391"/>
      <c r="G170" s="572"/>
      <c r="H170" s="572"/>
      <c r="I170" s="572"/>
      <c r="J170" s="249">
        <f t="shared" si="40"/>
        <v>0</v>
      </c>
      <c r="K170" s="148"/>
      <c r="L170" s="166">
        <f t="shared" si="31"/>
        <v>0</v>
      </c>
      <c r="M170" s="74"/>
      <c r="N170" s="1"/>
      <c r="O170" s="1"/>
      <c r="P170" s="1"/>
      <c r="Q170" s="1"/>
      <c r="R170" s="80"/>
      <c r="S170" s="1"/>
      <c r="T170" s="42"/>
      <c r="U170" s="487"/>
      <c r="V170" s="80"/>
      <c r="W170" s="44"/>
      <c r="X170" s="718"/>
    </row>
    <row r="171" spans="1:24" ht="25.5" hidden="1" customHeight="1" x14ac:dyDescent="0.25">
      <c r="B171" s="55"/>
      <c r="C171" s="2"/>
      <c r="D171" s="851" t="s">
        <v>555</v>
      </c>
      <c r="E171" s="851"/>
      <c r="F171" s="395"/>
      <c r="G171" s="575"/>
      <c r="H171" s="575"/>
      <c r="I171" s="575"/>
      <c r="J171" s="259">
        <f t="shared" si="40"/>
        <v>0</v>
      </c>
      <c r="K171" s="158"/>
      <c r="L171" s="166">
        <f t="shared" si="31"/>
        <v>0</v>
      </c>
      <c r="M171" s="74"/>
      <c r="N171" s="1"/>
      <c r="O171" s="1"/>
      <c r="P171" s="1"/>
      <c r="Q171" s="1"/>
      <c r="R171" s="80"/>
      <c r="S171" s="1"/>
      <c r="T171" s="42"/>
      <c r="U171" s="487"/>
      <c r="V171" s="80"/>
      <c r="W171" s="44"/>
      <c r="X171" s="718"/>
    </row>
    <row r="172" spans="1:24" ht="25.5" hidden="1" customHeight="1" x14ac:dyDescent="0.25">
      <c r="B172" s="55"/>
      <c r="C172" s="2"/>
      <c r="D172" s="851" t="s">
        <v>558</v>
      </c>
      <c r="E172" s="851"/>
      <c r="F172" s="395"/>
      <c r="G172" s="575"/>
      <c r="H172" s="575"/>
      <c r="I172" s="575"/>
      <c r="J172" s="259">
        <f t="shared" si="40"/>
        <v>0</v>
      </c>
      <c r="K172" s="158"/>
      <c r="L172" s="166">
        <f t="shared" si="31"/>
        <v>0</v>
      </c>
      <c r="M172" s="74"/>
      <c r="N172" s="1"/>
      <c r="O172" s="1"/>
      <c r="P172" s="1"/>
      <c r="Q172" s="1"/>
      <c r="R172" s="80"/>
      <c r="S172" s="1"/>
      <c r="T172" s="42"/>
      <c r="U172" s="487"/>
      <c r="V172" s="80"/>
      <c r="W172" s="44"/>
      <c r="X172" s="718"/>
    </row>
    <row r="173" spans="1:24" ht="25.5" hidden="1" customHeight="1" x14ac:dyDescent="0.25">
      <c r="B173" s="55"/>
      <c r="C173" s="2"/>
      <c r="D173" s="851" t="s">
        <v>560</v>
      </c>
      <c r="E173" s="851"/>
      <c r="F173" s="395"/>
      <c r="G173" s="575"/>
      <c r="H173" s="575"/>
      <c r="I173" s="575"/>
      <c r="J173" s="259">
        <f t="shared" si="40"/>
        <v>0</v>
      </c>
      <c r="K173" s="158"/>
      <c r="L173" s="166">
        <f t="shared" si="31"/>
        <v>0</v>
      </c>
      <c r="M173" s="74"/>
      <c r="N173" s="1"/>
      <c r="O173" s="1"/>
      <c r="P173" s="1"/>
      <c r="Q173" s="1"/>
      <c r="R173" s="80"/>
      <c r="S173" s="1"/>
      <c r="T173" s="42"/>
      <c r="U173" s="487"/>
      <c r="V173" s="80"/>
      <c r="W173" s="44"/>
      <c r="X173" s="718"/>
    </row>
    <row r="174" spans="1:24" ht="25.5" hidden="1" customHeight="1" x14ac:dyDescent="0.25">
      <c r="B174" s="55"/>
      <c r="C174" s="2"/>
      <c r="D174" s="851" t="s">
        <v>563</v>
      </c>
      <c r="E174" s="851"/>
      <c r="F174" s="395"/>
      <c r="G174" s="575"/>
      <c r="H174" s="575"/>
      <c r="I174" s="575"/>
      <c r="J174" s="259">
        <f t="shared" si="40"/>
        <v>0</v>
      </c>
      <c r="K174" s="158"/>
      <c r="L174" s="166">
        <f t="shared" si="31"/>
        <v>0</v>
      </c>
      <c r="M174" s="74"/>
      <c r="N174" s="1"/>
      <c r="O174" s="1"/>
      <c r="P174" s="1"/>
      <c r="Q174" s="1"/>
      <c r="R174" s="80"/>
      <c r="S174" s="1"/>
      <c r="T174" s="42"/>
      <c r="U174" s="487"/>
      <c r="V174" s="80"/>
      <c r="W174" s="44"/>
      <c r="X174" s="718"/>
    </row>
    <row r="175" spans="1:24" s="18" customFormat="1" ht="25.5" hidden="1" customHeight="1" x14ac:dyDescent="0.25">
      <c r="A175" s="128" t="s">
        <v>273</v>
      </c>
      <c r="B175" s="91" t="s">
        <v>685</v>
      </c>
      <c r="C175" s="907" t="s">
        <v>606</v>
      </c>
      <c r="D175" s="908"/>
      <c r="E175" s="908"/>
      <c r="F175" s="401"/>
      <c r="G175" s="582"/>
      <c r="H175" s="582"/>
      <c r="I175" s="582"/>
      <c r="J175" s="263">
        <f>J176+J177+J178+J179+J180+J181+J182+J183+J184+J185</f>
        <v>0</v>
      </c>
      <c r="K175" s="162">
        <f t="shared" ref="K175:X175" si="41">K176+K177+K178+K179+K180+K181+K182+K183+K184+K185</f>
        <v>0</v>
      </c>
      <c r="L175" s="165">
        <f t="shared" si="31"/>
        <v>0</v>
      </c>
      <c r="M175" s="93">
        <f t="shared" si="41"/>
        <v>0</v>
      </c>
      <c r="N175" s="94">
        <f t="shared" si="41"/>
        <v>0</v>
      </c>
      <c r="O175" s="94">
        <f t="shared" si="41"/>
        <v>0</v>
      </c>
      <c r="P175" s="94">
        <f t="shared" si="41"/>
        <v>0</v>
      </c>
      <c r="Q175" s="94">
        <f t="shared" si="41"/>
        <v>0</v>
      </c>
      <c r="R175" s="97">
        <f t="shared" si="41"/>
        <v>0</v>
      </c>
      <c r="S175" s="94">
        <f t="shared" si="41"/>
        <v>0</v>
      </c>
      <c r="T175" s="96">
        <f t="shared" si="41"/>
        <v>0</v>
      </c>
      <c r="U175" s="485">
        <f t="shared" si="41"/>
        <v>0</v>
      </c>
      <c r="V175" s="97">
        <f t="shared" si="41"/>
        <v>0</v>
      </c>
      <c r="W175" s="98">
        <f t="shared" si="41"/>
        <v>0</v>
      </c>
      <c r="X175" s="731">
        <f t="shared" si="41"/>
        <v>0</v>
      </c>
    </row>
    <row r="176" spans="1:24" hidden="1" x14ac:dyDescent="0.25">
      <c r="B176" s="55"/>
      <c r="C176" s="2"/>
      <c r="D176" s="850" t="s">
        <v>815</v>
      </c>
      <c r="E176" s="850"/>
      <c r="F176" s="391"/>
      <c r="G176" s="572"/>
      <c r="H176" s="572"/>
      <c r="I176" s="572"/>
      <c r="J176" s="249">
        <f t="shared" ref="J176:J185" si="42">SUM(M176:X176)</f>
        <v>0</v>
      </c>
      <c r="K176" s="148"/>
      <c r="L176" s="166">
        <f t="shared" si="31"/>
        <v>0</v>
      </c>
      <c r="M176" s="74"/>
      <c r="N176" s="1"/>
      <c r="O176" s="1"/>
      <c r="P176" s="1"/>
      <c r="Q176" s="1"/>
      <c r="R176" s="80"/>
      <c r="S176" s="1"/>
      <c r="T176" s="42"/>
      <c r="U176" s="487"/>
      <c r="V176" s="80"/>
      <c r="W176" s="44"/>
      <c r="X176" s="718"/>
    </row>
    <row r="177" spans="1:24" hidden="1" x14ac:dyDescent="0.25">
      <c r="B177" s="55"/>
      <c r="C177" s="2"/>
      <c r="D177" s="850" t="s">
        <v>816</v>
      </c>
      <c r="E177" s="850"/>
      <c r="F177" s="391"/>
      <c r="G177" s="572"/>
      <c r="H177" s="572"/>
      <c r="I177" s="572"/>
      <c r="J177" s="249">
        <f t="shared" si="42"/>
        <v>0</v>
      </c>
      <c r="K177" s="148"/>
      <c r="L177" s="166">
        <f t="shared" si="31"/>
        <v>0</v>
      </c>
      <c r="M177" s="74"/>
      <c r="N177" s="1"/>
      <c r="O177" s="1"/>
      <c r="P177" s="1"/>
      <c r="Q177" s="1"/>
      <c r="R177" s="80"/>
      <c r="S177" s="1"/>
      <c r="T177" s="42"/>
      <c r="U177" s="487"/>
      <c r="V177" s="80"/>
      <c r="W177" s="44"/>
      <c r="X177" s="718"/>
    </row>
    <row r="178" spans="1:24" hidden="1" x14ac:dyDescent="0.25">
      <c r="B178" s="55"/>
      <c r="C178" s="2"/>
      <c r="D178" s="850" t="s">
        <v>546</v>
      </c>
      <c r="E178" s="850"/>
      <c r="F178" s="391"/>
      <c r="G178" s="572"/>
      <c r="H178" s="572"/>
      <c r="I178" s="572"/>
      <c r="J178" s="249">
        <f t="shared" si="42"/>
        <v>0</v>
      </c>
      <c r="K178" s="148"/>
      <c r="L178" s="166">
        <f t="shared" si="31"/>
        <v>0</v>
      </c>
      <c r="M178" s="74"/>
      <c r="N178" s="1"/>
      <c r="O178" s="1"/>
      <c r="P178" s="1"/>
      <c r="Q178" s="1"/>
      <c r="R178" s="80"/>
      <c r="S178" s="1"/>
      <c r="T178" s="42"/>
      <c r="U178" s="487"/>
      <c r="V178" s="80"/>
      <c r="W178" s="44"/>
      <c r="X178" s="718"/>
    </row>
    <row r="179" spans="1:24" ht="25.5" hidden="1" customHeight="1" x14ac:dyDescent="0.25">
      <c r="B179" s="55"/>
      <c r="C179" s="2"/>
      <c r="D179" s="851" t="s">
        <v>549</v>
      </c>
      <c r="E179" s="851"/>
      <c r="F179" s="395"/>
      <c r="G179" s="575"/>
      <c r="H179" s="575"/>
      <c r="I179" s="575"/>
      <c r="J179" s="259">
        <f t="shared" si="42"/>
        <v>0</v>
      </c>
      <c r="K179" s="158"/>
      <c r="L179" s="166">
        <f t="shared" si="31"/>
        <v>0</v>
      </c>
      <c r="M179" s="74"/>
      <c r="N179" s="1"/>
      <c r="O179" s="1"/>
      <c r="P179" s="1"/>
      <c r="Q179" s="1"/>
      <c r="R179" s="80"/>
      <c r="S179" s="1"/>
      <c r="T179" s="42"/>
      <c r="U179" s="487"/>
      <c r="V179" s="80"/>
      <c r="W179" s="44"/>
      <c r="X179" s="718"/>
    </row>
    <row r="180" spans="1:24" hidden="1" x14ac:dyDescent="0.25">
      <c r="B180" s="55"/>
      <c r="C180" s="2"/>
      <c r="D180" s="850" t="s">
        <v>552</v>
      </c>
      <c r="E180" s="850"/>
      <c r="F180" s="391"/>
      <c r="G180" s="572"/>
      <c r="H180" s="572"/>
      <c r="I180" s="572"/>
      <c r="J180" s="249">
        <f t="shared" si="42"/>
        <v>0</v>
      </c>
      <c r="K180" s="148"/>
      <c r="L180" s="166">
        <f t="shared" si="31"/>
        <v>0</v>
      </c>
      <c r="M180" s="74"/>
      <c r="N180" s="1"/>
      <c r="O180" s="1"/>
      <c r="P180" s="1"/>
      <c r="Q180" s="1"/>
      <c r="R180" s="80"/>
      <c r="S180" s="1"/>
      <c r="T180" s="42"/>
      <c r="U180" s="487"/>
      <c r="V180" s="80"/>
      <c r="W180" s="44"/>
      <c r="X180" s="718"/>
    </row>
    <row r="181" spans="1:24" hidden="1" x14ac:dyDescent="0.25">
      <c r="B181" s="55"/>
      <c r="C181" s="2"/>
      <c r="D181" s="850" t="s">
        <v>817</v>
      </c>
      <c r="E181" s="850"/>
      <c r="F181" s="391"/>
      <c r="G181" s="572"/>
      <c r="H181" s="572"/>
      <c r="I181" s="572"/>
      <c r="J181" s="249">
        <f t="shared" si="42"/>
        <v>0</v>
      </c>
      <c r="K181" s="148"/>
      <c r="L181" s="166">
        <f t="shared" si="31"/>
        <v>0</v>
      </c>
      <c r="M181" s="74"/>
      <c r="N181" s="1"/>
      <c r="O181" s="1"/>
      <c r="P181" s="1"/>
      <c r="Q181" s="1"/>
      <c r="R181" s="80"/>
      <c r="S181" s="1"/>
      <c r="T181" s="42"/>
      <c r="U181" s="487"/>
      <c r="V181" s="80"/>
      <c r="W181" s="44"/>
      <c r="X181" s="718"/>
    </row>
    <row r="182" spans="1:24" ht="25.5" hidden="1" customHeight="1" x14ac:dyDescent="0.25">
      <c r="B182" s="55"/>
      <c r="C182" s="2"/>
      <c r="D182" s="851" t="s">
        <v>556</v>
      </c>
      <c r="E182" s="851"/>
      <c r="F182" s="395"/>
      <c r="G182" s="575"/>
      <c r="H182" s="575"/>
      <c r="I182" s="575"/>
      <c r="J182" s="259">
        <f t="shared" si="42"/>
        <v>0</v>
      </c>
      <c r="K182" s="158"/>
      <c r="L182" s="166">
        <f t="shared" si="31"/>
        <v>0</v>
      </c>
      <c r="M182" s="74"/>
      <c r="N182" s="1"/>
      <c r="O182" s="1"/>
      <c r="P182" s="1"/>
      <c r="Q182" s="1"/>
      <c r="R182" s="80"/>
      <c r="S182" s="1"/>
      <c r="T182" s="42"/>
      <c r="U182" s="487"/>
      <c r="V182" s="80"/>
      <c r="W182" s="44"/>
      <c r="X182" s="718"/>
    </row>
    <row r="183" spans="1:24" ht="25.5" hidden="1" customHeight="1" x14ac:dyDescent="0.25">
      <c r="B183" s="55"/>
      <c r="C183" s="2"/>
      <c r="D183" s="851" t="s">
        <v>559</v>
      </c>
      <c r="E183" s="851"/>
      <c r="F183" s="395"/>
      <c r="G183" s="575"/>
      <c r="H183" s="575"/>
      <c r="I183" s="575"/>
      <c r="J183" s="259">
        <f t="shared" si="42"/>
        <v>0</v>
      </c>
      <c r="K183" s="158"/>
      <c r="L183" s="166">
        <f t="shared" si="31"/>
        <v>0</v>
      </c>
      <c r="M183" s="74"/>
      <c r="N183" s="1"/>
      <c r="O183" s="1"/>
      <c r="P183" s="1"/>
      <c r="Q183" s="1"/>
      <c r="R183" s="80"/>
      <c r="S183" s="1"/>
      <c r="T183" s="42"/>
      <c r="U183" s="487"/>
      <c r="V183" s="80"/>
      <c r="W183" s="44"/>
      <c r="X183" s="718"/>
    </row>
    <row r="184" spans="1:24" ht="25.5" hidden="1" customHeight="1" x14ac:dyDescent="0.25">
      <c r="B184" s="55"/>
      <c r="C184" s="2"/>
      <c r="D184" s="851" t="s">
        <v>561</v>
      </c>
      <c r="E184" s="851"/>
      <c r="F184" s="395"/>
      <c r="G184" s="575"/>
      <c r="H184" s="575"/>
      <c r="I184" s="575"/>
      <c r="J184" s="259">
        <f t="shared" si="42"/>
        <v>0</v>
      </c>
      <c r="K184" s="158"/>
      <c r="L184" s="166">
        <f t="shared" si="31"/>
        <v>0</v>
      </c>
      <c r="M184" s="74"/>
      <c r="N184" s="1"/>
      <c r="O184" s="1"/>
      <c r="P184" s="1"/>
      <c r="Q184" s="1"/>
      <c r="R184" s="80"/>
      <c r="S184" s="1"/>
      <c r="T184" s="42"/>
      <c r="U184" s="487"/>
      <c r="V184" s="80"/>
      <c r="W184" s="44"/>
      <c r="X184" s="718"/>
    </row>
    <row r="185" spans="1:24" ht="25.5" hidden="1" customHeight="1" x14ac:dyDescent="0.25">
      <c r="B185" s="55"/>
      <c r="C185" s="2"/>
      <c r="D185" s="851" t="s">
        <v>564</v>
      </c>
      <c r="E185" s="851"/>
      <c r="F185" s="395"/>
      <c r="G185" s="575"/>
      <c r="H185" s="575"/>
      <c r="I185" s="575"/>
      <c r="J185" s="259">
        <f t="shared" si="42"/>
        <v>0</v>
      </c>
      <c r="K185" s="158"/>
      <c r="L185" s="166">
        <f t="shared" si="31"/>
        <v>0</v>
      </c>
      <c r="M185" s="74"/>
      <c r="N185" s="1"/>
      <c r="O185" s="1"/>
      <c r="P185" s="1"/>
      <c r="Q185" s="1"/>
      <c r="R185" s="80"/>
      <c r="S185" s="1"/>
      <c r="T185" s="42"/>
      <c r="U185" s="487"/>
      <c r="V185" s="80"/>
      <c r="W185" s="44"/>
      <c r="X185" s="718"/>
    </row>
    <row r="186" spans="1:24" s="18" customFormat="1" hidden="1" x14ac:dyDescent="0.25">
      <c r="A186" s="125" t="s">
        <v>274</v>
      </c>
      <c r="B186" s="91" t="s">
        <v>686</v>
      </c>
      <c r="C186" s="873" t="s">
        <v>275</v>
      </c>
      <c r="D186" s="874"/>
      <c r="E186" s="874"/>
      <c r="F186" s="386"/>
      <c r="G186" s="564"/>
      <c r="H186" s="564"/>
      <c r="I186" s="564"/>
      <c r="J186" s="250">
        <f>J187+J188+J189+J190+J191+J192+J193+J194+J195+J196</f>
        <v>0</v>
      </c>
      <c r="K186" s="149">
        <f t="shared" ref="K186:X186" si="43">K187+K188+K189+K190+K191+K192+K193+K194+K195+K196</f>
        <v>0</v>
      </c>
      <c r="L186" s="165">
        <f t="shared" si="31"/>
        <v>0</v>
      </c>
      <c r="M186" s="93">
        <f t="shared" si="43"/>
        <v>0</v>
      </c>
      <c r="N186" s="94">
        <f t="shared" si="43"/>
        <v>0</v>
      </c>
      <c r="O186" s="94">
        <f t="shared" si="43"/>
        <v>0</v>
      </c>
      <c r="P186" s="94">
        <f t="shared" si="43"/>
        <v>0</v>
      </c>
      <c r="Q186" s="94">
        <f t="shared" si="43"/>
        <v>0</v>
      </c>
      <c r="R186" s="97">
        <f t="shared" si="43"/>
        <v>0</v>
      </c>
      <c r="S186" s="94">
        <f t="shared" si="43"/>
        <v>0</v>
      </c>
      <c r="T186" s="96">
        <f t="shared" si="43"/>
        <v>0</v>
      </c>
      <c r="U186" s="485">
        <f t="shared" si="43"/>
        <v>0</v>
      </c>
      <c r="V186" s="97">
        <f t="shared" si="43"/>
        <v>0</v>
      </c>
      <c r="W186" s="98">
        <f t="shared" si="43"/>
        <v>0</v>
      </c>
      <c r="X186" s="731">
        <f t="shared" si="43"/>
        <v>0</v>
      </c>
    </row>
    <row r="187" spans="1:24" hidden="1" x14ac:dyDescent="0.25">
      <c r="B187" s="55"/>
      <c r="C187" s="2"/>
      <c r="D187" s="850" t="s">
        <v>371</v>
      </c>
      <c r="E187" s="850"/>
      <c r="F187" s="391"/>
      <c r="G187" s="572"/>
      <c r="H187" s="572"/>
      <c r="I187" s="572"/>
      <c r="J187" s="249">
        <f t="shared" ref="J187:J196" si="44">SUM(M187:X187)</f>
        <v>0</v>
      </c>
      <c r="K187" s="148"/>
      <c r="L187" s="166">
        <f t="shared" si="31"/>
        <v>0</v>
      </c>
      <c r="M187" s="74"/>
      <c r="N187" s="1"/>
      <c r="O187" s="1"/>
      <c r="P187" s="1"/>
      <c r="Q187" s="1"/>
      <c r="R187" s="80"/>
      <c r="S187" s="1"/>
      <c r="T187" s="42"/>
      <c r="U187" s="487"/>
      <c r="V187" s="80"/>
      <c r="W187" s="44"/>
      <c r="X187" s="718"/>
    </row>
    <row r="188" spans="1:24" hidden="1" x14ac:dyDescent="0.25">
      <c r="B188" s="55"/>
      <c r="C188" s="2"/>
      <c r="D188" s="850" t="s">
        <v>544</v>
      </c>
      <c r="E188" s="850"/>
      <c r="F188" s="391"/>
      <c r="G188" s="572"/>
      <c r="H188" s="572"/>
      <c r="I188" s="572"/>
      <c r="J188" s="249">
        <f t="shared" si="44"/>
        <v>0</v>
      </c>
      <c r="K188" s="148"/>
      <c r="L188" s="166">
        <f t="shared" si="31"/>
        <v>0</v>
      </c>
      <c r="M188" s="74"/>
      <c r="N188" s="1"/>
      <c r="O188" s="1"/>
      <c r="P188" s="1"/>
      <c r="Q188" s="1"/>
      <c r="R188" s="80"/>
      <c r="S188" s="1"/>
      <c r="T188" s="42"/>
      <c r="U188" s="487"/>
      <c r="V188" s="80"/>
      <c r="W188" s="44"/>
      <c r="X188" s="718"/>
    </row>
    <row r="189" spans="1:24" hidden="1" x14ac:dyDescent="0.25">
      <c r="B189" s="55"/>
      <c r="C189" s="2"/>
      <c r="D189" s="850" t="s">
        <v>547</v>
      </c>
      <c r="E189" s="850"/>
      <c r="F189" s="391"/>
      <c r="G189" s="572"/>
      <c r="H189" s="572"/>
      <c r="I189" s="572"/>
      <c r="J189" s="249">
        <f t="shared" si="44"/>
        <v>0</v>
      </c>
      <c r="K189" s="148"/>
      <c r="L189" s="166">
        <f t="shared" si="31"/>
        <v>0</v>
      </c>
      <c r="M189" s="74"/>
      <c r="N189" s="1"/>
      <c r="O189" s="1"/>
      <c r="P189" s="1"/>
      <c r="Q189" s="1"/>
      <c r="R189" s="80"/>
      <c r="S189" s="1"/>
      <c r="T189" s="42"/>
      <c r="U189" s="487"/>
      <c r="V189" s="80"/>
      <c r="W189" s="44"/>
      <c r="X189" s="718"/>
    </row>
    <row r="190" spans="1:24" hidden="1" x14ac:dyDescent="0.25">
      <c r="B190" s="55"/>
      <c r="C190" s="2"/>
      <c r="D190" s="851" t="s">
        <v>818</v>
      </c>
      <c r="E190" s="851"/>
      <c r="F190" s="395"/>
      <c r="G190" s="575"/>
      <c r="H190" s="575"/>
      <c r="I190" s="575"/>
      <c r="J190" s="259">
        <f t="shared" si="44"/>
        <v>0</v>
      </c>
      <c r="K190" s="158"/>
      <c r="L190" s="166">
        <f t="shared" si="31"/>
        <v>0</v>
      </c>
      <c r="M190" s="74"/>
      <c r="N190" s="1"/>
      <c r="O190" s="1"/>
      <c r="P190" s="1"/>
      <c r="Q190" s="1"/>
      <c r="R190" s="80"/>
      <c r="S190" s="1"/>
      <c r="T190" s="42"/>
      <c r="U190" s="487"/>
      <c r="V190" s="80"/>
      <c r="W190" s="44"/>
      <c r="X190" s="718"/>
    </row>
    <row r="191" spans="1:24" hidden="1" x14ac:dyDescent="0.25">
      <c r="B191" s="55"/>
      <c r="C191" s="2"/>
      <c r="D191" s="850" t="s">
        <v>554</v>
      </c>
      <c r="E191" s="850"/>
      <c r="F191" s="391"/>
      <c r="G191" s="572"/>
      <c r="H191" s="572"/>
      <c r="I191" s="572"/>
      <c r="J191" s="249">
        <f t="shared" si="44"/>
        <v>0</v>
      </c>
      <c r="K191" s="148"/>
      <c r="L191" s="166">
        <f t="shared" si="31"/>
        <v>0</v>
      </c>
      <c r="M191" s="74"/>
      <c r="N191" s="1"/>
      <c r="O191" s="1"/>
      <c r="P191" s="1"/>
      <c r="Q191" s="1"/>
      <c r="R191" s="80"/>
      <c r="S191" s="1"/>
      <c r="T191" s="42"/>
      <c r="U191" s="487"/>
      <c r="V191" s="80"/>
      <c r="W191" s="44"/>
      <c r="X191" s="718"/>
    </row>
    <row r="192" spans="1:24" hidden="1" x14ac:dyDescent="0.25">
      <c r="B192" s="55"/>
      <c r="C192" s="2"/>
      <c r="D192" s="850" t="s">
        <v>553</v>
      </c>
      <c r="E192" s="850"/>
      <c r="F192" s="391"/>
      <c r="G192" s="572"/>
      <c r="H192" s="572"/>
      <c r="I192" s="572"/>
      <c r="J192" s="249">
        <f t="shared" si="44"/>
        <v>0</v>
      </c>
      <c r="K192" s="148"/>
      <c r="L192" s="166">
        <f t="shared" si="31"/>
        <v>0</v>
      </c>
      <c r="M192" s="74"/>
      <c r="N192" s="1"/>
      <c r="O192" s="1"/>
      <c r="P192" s="1"/>
      <c r="Q192" s="1"/>
      <c r="R192" s="80"/>
      <c r="S192" s="1"/>
      <c r="T192" s="42"/>
      <c r="U192" s="487"/>
      <c r="V192" s="80"/>
      <c r="W192" s="44"/>
      <c r="X192" s="718"/>
    </row>
    <row r="193" spans="1:24" ht="25.5" hidden="1" customHeight="1" x14ac:dyDescent="0.25">
      <c r="B193" s="55"/>
      <c r="C193" s="2"/>
      <c r="D193" s="851" t="s">
        <v>557</v>
      </c>
      <c r="E193" s="851"/>
      <c r="F193" s="395"/>
      <c r="G193" s="575"/>
      <c r="H193" s="575"/>
      <c r="I193" s="575"/>
      <c r="J193" s="259">
        <f t="shared" si="44"/>
        <v>0</v>
      </c>
      <c r="K193" s="158"/>
      <c r="L193" s="166">
        <f t="shared" si="31"/>
        <v>0</v>
      </c>
      <c r="M193" s="74"/>
      <c r="N193" s="1"/>
      <c r="O193" s="1"/>
      <c r="P193" s="1"/>
      <c r="Q193" s="1"/>
      <c r="R193" s="80"/>
      <c r="S193" s="1"/>
      <c r="T193" s="42"/>
      <c r="U193" s="487"/>
      <c r="V193" s="80"/>
      <c r="W193" s="44"/>
      <c r="X193" s="718"/>
    </row>
    <row r="194" spans="1:24" hidden="1" x14ac:dyDescent="0.25">
      <c r="B194" s="55"/>
      <c r="C194" s="2"/>
      <c r="D194" s="850" t="s">
        <v>819</v>
      </c>
      <c r="E194" s="850"/>
      <c r="F194" s="391"/>
      <c r="G194" s="572"/>
      <c r="H194" s="572"/>
      <c r="I194" s="572"/>
      <c r="J194" s="249">
        <f t="shared" si="44"/>
        <v>0</v>
      </c>
      <c r="K194" s="148"/>
      <c r="L194" s="166">
        <f t="shared" si="31"/>
        <v>0</v>
      </c>
      <c r="M194" s="74"/>
      <c r="N194" s="1"/>
      <c r="O194" s="1"/>
      <c r="P194" s="1"/>
      <c r="Q194" s="1"/>
      <c r="R194" s="80"/>
      <c r="S194" s="1"/>
      <c r="T194" s="42"/>
      <c r="U194" s="487"/>
      <c r="V194" s="80"/>
      <c r="W194" s="44"/>
      <c r="X194" s="718"/>
    </row>
    <row r="195" spans="1:24" ht="25.5" hidden="1" customHeight="1" x14ac:dyDescent="0.25">
      <c r="B195" s="55"/>
      <c r="C195" s="2"/>
      <c r="D195" s="851" t="s">
        <v>562</v>
      </c>
      <c r="E195" s="851"/>
      <c r="F195" s="395"/>
      <c r="G195" s="575"/>
      <c r="H195" s="575"/>
      <c r="I195" s="575"/>
      <c r="J195" s="259">
        <f t="shared" si="44"/>
        <v>0</v>
      </c>
      <c r="K195" s="158"/>
      <c r="L195" s="166">
        <f t="shared" si="31"/>
        <v>0</v>
      </c>
      <c r="M195" s="74"/>
      <c r="N195" s="1"/>
      <c r="O195" s="1"/>
      <c r="P195" s="1"/>
      <c r="Q195" s="1"/>
      <c r="R195" s="80"/>
      <c r="S195" s="1"/>
      <c r="T195" s="42"/>
      <c r="U195" s="487"/>
      <c r="V195" s="80"/>
      <c r="W195" s="44"/>
      <c r="X195" s="718"/>
    </row>
    <row r="196" spans="1:24" ht="25.5" hidden="1" customHeight="1" x14ac:dyDescent="0.25">
      <c r="B196" s="55"/>
      <c r="C196" s="2"/>
      <c r="D196" s="851" t="s">
        <v>565</v>
      </c>
      <c r="E196" s="851"/>
      <c r="F196" s="395"/>
      <c r="G196" s="575"/>
      <c r="H196" s="575"/>
      <c r="I196" s="575"/>
      <c r="J196" s="259">
        <f t="shared" si="44"/>
        <v>0</v>
      </c>
      <c r="K196" s="158"/>
      <c r="L196" s="166">
        <f t="shared" si="31"/>
        <v>0</v>
      </c>
      <c r="M196" s="74"/>
      <c r="N196" s="1"/>
      <c r="O196" s="1"/>
      <c r="P196" s="1"/>
      <c r="Q196" s="1"/>
      <c r="R196" s="80"/>
      <c r="S196" s="1"/>
      <c r="T196" s="42"/>
      <c r="U196" s="487"/>
      <c r="V196" s="80"/>
      <c r="W196" s="44"/>
      <c r="X196" s="718"/>
    </row>
    <row r="197" spans="1:24" s="18" customFormat="1" ht="25.5" hidden="1" customHeight="1" x14ac:dyDescent="0.25">
      <c r="A197" s="125" t="s">
        <v>276</v>
      </c>
      <c r="B197" s="91" t="s">
        <v>687</v>
      </c>
      <c r="C197" s="907" t="s">
        <v>607</v>
      </c>
      <c r="D197" s="908"/>
      <c r="E197" s="908"/>
      <c r="F197" s="401"/>
      <c r="G197" s="582"/>
      <c r="H197" s="582"/>
      <c r="I197" s="582"/>
      <c r="J197" s="263">
        <f>J198+J199</f>
        <v>0</v>
      </c>
      <c r="K197" s="162">
        <f t="shared" ref="K197:X197" si="45">K198+K199</f>
        <v>0</v>
      </c>
      <c r="L197" s="165">
        <f t="shared" si="31"/>
        <v>0</v>
      </c>
      <c r="M197" s="93">
        <f t="shared" si="45"/>
        <v>0</v>
      </c>
      <c r="N197" s="94">
        <f t="shared" si="45"/>
        <v>0</v>
      </c>
      <c r="O197" s="94">
        <f t="shared" si="45"/>
        <v>0</v>
      </c>
      <c r="P197" s="94">
        <f t="shared" si="45"/>
        <v>0</v>
      </c>
      <c r="Q197" s="94">
        <f t="shared" si="45"/>
        <v>0</v>
      </c>
      <c r="R197" s="97">
        <f t="shared" si="45"/>
        <v>0</v>
      </c>
      <c r="S197" s="94">
        <f t="shared" si="45"/>
        <v>0</v>
      </c>
      <c r="T197" s="96">
        <f t="shared" si="45"/>
        <v>0</v>
      </c>
      <c r="U197" s="485">
        <f t="shared" si="45"/>
        <v>0</v>
      </c>
      <c r="V197" s="97">
        <f t="shared" si="45"/>
        <v>0</v>
      </c>
      <c r="W197" s="98">
        <f t="shared" si="45"/>
        <v>0</v>
      </c>
      <c r="X197" s="731">
        <f t="shared" si="45"/>
        <v>0</v>
      </c>
    </row>
    <row r="198" spans="1:24" ht="25.5" hidden="1" customHeight="1" x14ac:dyDescent="0.25">
      <c r="B198" s="55"/>
      <c r="C198" s="2"/>
      <c r="D198" s="851" t="s">
        <v>568</v>
      </c>
      <c r="E198" s="851"/>
      <c r="F198" s="395"/>
      <c r="G198" s="575"/>
      <c r="H198" s="575"/>
      <c r="I198" s="575"/>
      <c r="J198" s="259">
        <f>SUM(M198:X198)</f>
        <v>0</v>
      </c>
      <c r="K198" s="158"/>
      <c r="L198" s="166">
        <f t="shared" ref="L198:L255" si="46">SUM(J198:K198)</f>
        <v>0</v>
      </c>
      <c r="M198" s="74"/>
      <c r="N198" s="1"/>
      <c r="O198" s="1"/>
      <c r="P198" s="1"/>
      <c r="Q198" s="1"/>
      <c r="R198" s="80"/>
      <c r="S198" s="1"/>
      <c r="T198" s="42"/>
      <c r="U198" s="487"/>
      <c r="V198" s="80"/>
      <c r="W198" s="44"/>
      <c r="X198" s="718"/>
    </row>
    <row r="199" spans="1:24" ht="25.5" hidden="1" customHeight="1" x14ac:dyDescent="0.25">
      <c r="B199" s="55"/>
      <c r="C199" s="2"/>
      <c r="D199" s="851" t="s">
        <v>569</v>
      </c>
      <c r="E199" s="851"/>
      <c r="F199" s="395"/>
      <c r="G199" s="575"/>
      <c r="H199" s="575"/>
      <c r="I199" s="575"/>
      <c r="J199" s="259">
        <f>SUM(M199:X199)</f>
        <v>0</v>
      </c>
      <c r="K199" s="158"/>
      <c r="L199" s="166">
        <f t="shared" si="46"/>
        <v>0</v>
      </c>
      <c r="M199" s="74"/>
      <c r="N199" s="1"/>
      <c r="O199" s="1"/>
      <c r="P199" s="1"/>
      <c r="Q199" s="1"/>
      <c r="R199" s="80"/>
      <c r="S199" s="1"/>
      <c r="T199" s="42"/>
      <c r="U199" s="487"/>
      <c r="V199" s="80"/>
      <c r="W199" s="44"/>
      <c r="X199" s="718"/>
    </row>
    <row r="200" spans="1:24" s="18" customFormat="1" ht="15" hidden="1" customHeight="1" x14ac:dyDescent="0.25">
      <c r="A200" s="125" t="s">
        <v>277</v>
      </c>
      <c r="B200" s="91" t="s">
        <v>688</v>
      </c>
      <c r="C200" s="907" t="s">
        <v>820</v>
      </c>
      <c r="D200" s="908"/>
      <c r="E200" s="908"/>
      <c r="F200" s="401"/>
      <c r="G200" s="582"/>
      <c r="H200" s="582"/>
      <c r="I200" s="582"/>
      <c r="J200" s="263">
        <f>J201+J202+J203+J204+J205+J206+J207+J208+J209+J210+J211</f>
        <v>0</v>
      </c>
      <c r="K200" s="162">
        <f t="shared" ref="K200:X200" si="47">K201+K202+K203+K204+K205+K206+K207+K208+K209+K210+K211</f>
        <v>0</v>
      </c>
      <c r="L200" s="165">
        <f t="shared" si="46"/>
        <v>0</v>
      </c>
      <c r="M200" s="93">
        <f t="shared" si="47"/>
        <v>0</v>
      </c>
      <c r="N200" s="94">
        <f t="shared" si="47"/>
        <v>0</v>
      </c>
      <c r="O200" s="94">
        <f t="shared" si="47"/>
        <v>0</v>
      </c>
      <c r="P200" s="94">
        <f t="shared" si="47"/>
        <v>0</v>
      </c>
      <c r="Q200" s="94">
        <f t="shared" si="47"/>
        <v>0</v>
      </c>
      <c r="R200" s="97">
        <f t="shared" si="47"/>
        <v>0</v>
      </c>
      <c r="S200" s="94">
        <f t="shared" si="47"/>
        <v>0</v>
      </c>
      <c r="T200" s="96">
        <f t="shared" si="47"/>
        <v>0</v>
      </c>
      <c r="U200" s="485">
        <f t="shared" si="47"/>
        <v>0</v>
      </c>
      <c r="V200" s="97">
        <f t="shared" si="47"/>
        <v>0</v>
      </c>
      <c r="W200" s="98">
        <f t="shared" si="47"/>
        <v>0</v>
      </c>
      <c r="X200" s="731">
        <f t="shared" si="47"/>
        <v>0</v>
      </c>
    </row>
    <row r="201" spans="1:24" hidden="1" x14ac:dyDescent="0.25">
      <c r="B201" s="55"/>
      <c r="C201" s="2"/>
      <c r="D201" s="850" t="s">
        <v>372</v>
      </c>
      <c r="E201" s="850"/>
      <c r="F201" s="391"/>
      <c r="G201" s="572"/>
      <c r="H201" s="572"/>
      <c r="I201" s="572"/>
      <c r="J201" s="249">
        <f t="shared" ref="J201:J213" si="48">SUM(M201:X201)</f>
        <v>0</v>
      </c>
      <c r="K201" s="148"/>
      <c r="L201" s="166">
        <f t="shared" si="46"/>
        <v>0</v>
      </c>
      <c r="M201" s="74"/>
      <c r="N201" s="1"/>
      <c r="O201" s="1"/>
      <c r="P201" s="1"/>
      <c r="Q201" s="1"/>
      <c r="R201" s="80"/>
      <c r="S201" s="1"/>
      <c r="T201" s="42"/>
      <c r="U201" s="487"/>
      <c r="V201" s="80"/>
      <c r="W201" s="44"/>
      <c r="X201" s="718"/>
    </row>
    <row r="202" spans="1:24" hidden="1" x14ac:dyDescent="0.25">
      <c r="B202" s="55"/>
      <c r="C202" s="2"/>
      <c r="D202" s="850" t="s">
        <v>821</v>
      </c>
      <c r="E202" s="850"/>
      <c r="F202" s="391"/>
      <c r="G202" s="572"/>
      <c r="H202" s="572"/>
      <c r="I202" s="572"/>
      <c r="J202" s="249">
        <f t="shared" si="48"/>
        <v>0</v>
      </c>
      <c r="K202" s="148"/>
      <c r="L202" s="166">
        <f t="shared" si="46"/>
        <v>0</v>
      </c>
      <c r="M202" s="74"/>
      <c r="N202" s="1"/>
      <c r="O202" s="1"/>
      <c r="P202" s="1"/>
      <c r="Q202" s="1"/>
      <c r="R202" s="80"/>
      <c r="S202" s="1"/>
      <c r="T202" s="42"/>
      <c r="U202" s="487"/>
      <c r="V202" s="80"/>
      <c r="W202" s="44"/>
      <c r="X202" s="718"/>
    </row>
    <row r="203" spans="1:24" hidden="1" x14ac:dyDescent="0.25">
      <c r="B203" s="55"/>
      <c r="C203" s="2"/>
      <c r="D203" s="850" t="s">
        <v>375</v>
      </c>
      <c r="E203" s="850"/>
      <c r="F203" s="391"/>
      <c r="G203" s="572"/>
      <c r="H203" s="572"/>
      <c r="I203" s="572"/>
      <c r="J203" s="249">
        <f t="shared" si="48"/>
        <v>0</v>
      </c>
      <c r="K203" s="148"/>
      <c r="L203" s="166">
        <f t="shared" si="46"/>
        <v>0</v>
      </c>
      <c r="M203" s="74"/>
      <c r="N203" s="1"/>
      <c r="O203" s="1"/>
      <c r="P203" s="1"/>
      <c r="Q203" s="1"/>
      <c r="R203" s="80"/>
      <c r="S203" s="1"/>
      <c r="T203" s="42"/>
      <c r="U203" s="487"/>
      <c r="V203" s="80"/>
      <c r="W203" s="44"/>
      <c r="X203" s="718"/>
    </row>
    <row r="204" spans="1:24" hidden="1" x14ac:dyDescent="0.25">
      <c r="B204" s="55"/>
      <c r="C204" s="2"/>
      <c r="D204" s="850" t="s">
        <v>373</v>
      </c>
      <c r="E204" s="850"/>
      <c r="F204" s="391"/>
      <c r="G204" s="572"/>
      <c r="H204" s="572"/>
      <c r="I204" s="572"/>
      <c r="J204" s="249">
        <f t="shared" si="48"/>
        <v>0</v>
      </c>
      <c r="K204" s="148"/>
      <c r="L204" s="166">
        <f t="shared" si="46"/>
        <v>0</v>
      </c>
      <c r="M204" s="74"/>
      <c r="N204" s="1"/>
      <c r="O204" s="1"/>
      <c r="P204" s="1"/>
      <c r="Q204" s="1"/>
      <c r="R204" s="80"/>
      <c r="S204" s="1"/>
      <c r="T204" s="42"/>
      <c r="U204" s="487"/>
      <c r="V204" s="80"/>
      <c r="W204" s="44"/>
      <c r="X204" s="718"/>
    </row>
    <row r="205" spans="1:24" hidden="1" x14ac:dyDescent="0.25">
      <c r="B205" s="55"/>
      <c r="C205" s="2"/>
      <c r="D205" s="850" t="s">
        <v>822</v>
      </c>
      <c r="E205" s="850"/>
      <c r="F205" s="391"/>
      <c r="G205" s="572"/>
      <c r="H205" s="572"/>
      <c r="I205" s="572"/>
      <c r="J205" s="249">
        <f t="shared" si="48"/>
        <v>0</v>
      </c>
      <c r="K205" s="148"/>
      <c r="L205" s="166">
        <f t="shared" si="46"/>
        <v>0</v>
      </c>
      <c r="M205" s="74"/>
      <c r="N205" s="1"/>
      <c r="O205" s="1"/>
      <c r="P205" s="1"/>
      <c r="Q205" s="1"/>
      <c r="R205" s="80"/>
      <c r="S205" s="1"/>
      <c r="T205" s="42"/>
      <c r="U205" s="487"/>
      <c r="V205" s="80"/>
      <c r="W205" s="44"/>
      <c r="X205" s="718"/>
    </row>
    <row r="206" spans="1:24" ht="25.5" hidden="1" customHeight="1" x14ac:dyDescent="0.25">
      <c r="B206" s="55"/>
      <c r="C206" s="2"/>
      <c r="D206" s="851" t="s">
        <v>537</v>
      </c>
      <c r="E206" s="851"/>
      <c r="F206" s="395"/>
      <c r="G206" s="575"/>
      <c r="H206" s="575"/>
      <c r="I206" s="575"/>
      <c r="J206" s="259">
        <f t="shared" si="48"/>
        <v>0</v>
      </c>
      <c r="K206" s="158"/>
      <c r="L206" s="166">
        <f t="shared" si="46"/>
        <v>0</v>
      </c>
      <c r="M206" s="74"/>
      <c r="N206" s="1"/>
      <c r="O206" s="1"/>
      <c r="P206" s="1"/>
      <c r="Q206" s="1"/>
      <c r="R206" s="80"/>
      <c r="S206" s="1"/>
      <c r="T206" s="42"/>
      <c r="U206" s="487"/>
      <c r="V206" s="80"/>
      <c r="W206" s="44"/>
      <c r="X206" s="718"/>
    </row>
    <row r="207" spans="1:24" ht="25.5" hidden="1" customHeight="1" x14ac:dyDescent="0.25">
      <c r="B207" s="55"/>
      <c r="C207" s="2"/>
      <c r="D207" s="851" t="s">
        <v>540</v>
      </c>
      <c r="E207" s="851"/>
      <c r="F207" s="395"/>
      <c r="G207" s="575"/>
      <c r="H207" s="575"/>
      <c r="I207" s="575"/>
      <c r="J207" s="259">
        <f t="shared" si="48"/>
        <v>0</v>
      </c>
      <c r="K207" s="158"/>
      <c r="L207" s="166">
        <f t="shared" si="46"/>
        <v>0</v>
      </c>
      <c r="M207" s="74"/>
      <c r="N207" s="1"/>
      <c r="O207" s="1"/>
      <c r="P207" s="1"/>
      <c r="Q207" s="1"/>
      <c r="R207" s="80"/>
      <c r="S207" s="1"/>
      <c r="T207" s="42"/>
      <c r="U207" s="487"/>
      <c r="V207" s="80"/>
      <c r="W207" s="44"/>
      <c r="X207" s="718"/>
    </row>
    <row r="208" spans="1:24" hidden="1" x14ac:dyDescent="0.25">
      <c r="B208" s="55"/>
      <c r="C208" s="2"/>
      <c r="D208" s="850" t="s">
        <v>823</v>
      </c>
      <c r="E208" s="850"/>
      <c r="F208" s="391"/>
      <c r="G208" s="572"/>
      <c r="H208" s="572"/>
      <c r="I208" s="572"/>
      <c r="J208" s="249">
        <f t="shared" si="48"/>
        <v>0</v>
      </c>
      <c r="K208" s="148"/>
      <c r="L208" s="166">
        <f t="shared" si="46"/>
        <v>0</v>
      </c>
      <c r="M208" s="74"/>
      <c r="N208" s="1"/>
      <c r="O208" s="1"/>
      <c r="P208" s="1"/>
      <c r="Q208" s="1"/>
      <c r="R208" s="80"/>
      <c r="S208" s="1"/>
      <c r="T208" s="42"/>
      <c r="U208" s="487"/>
      <c r="V208" s="80"/>
      <c r="W208" s="44"/>
      <c r="X208" s="718"/>
    </row>
    <row r="209" spans="1:24" hidden="1" x14ac:dyDescent="0.25">
      <c r="B209" s="55"/>
      <c r="C209" s="2"/>
      <c r="D209" s="850" t="s">
        <v>374</v>
      </c>
      <c r="E209" s="850"/>
      <c r="F209" s="391"/>
      <c r="G209" s="572"/>
      <c r="H209" s="572"/>
      <c r="I209" s="572"/>
      <c r="J209" s="249">
        <f t="shared" si="48"/>
        <v>0</v>
      </c>
      <c r="K209" s="148"/>
      <c r="L209" s="166">
        <f t="shared" si="46"/>
        <v>0</v>
      </c>
      <c r="M209" s="74"/>
      <c r="N209" s="1"/>
      <c r="O209" s="1"/>
      <c r="P209" s="1"/>
      <c r="Q209" s="1"/>
      <c r="R209" s="80"/>
      <c r="S209" s="1"/>
      <c r="T209" s="42"/>
      <c r="U209" s="487"/>
      <c r="V209" s="80"/>
      <c r="W209" s="44"/>
      <c r="X209" s="718"/>
    </row>
    <row r="210" spans="1:24" hidden="1" x14ac:dyDescent="0.25">
      <c r="B210" s="55"/>
      <c r="C210" s="2"/>
      <c r="D210" s="850" t="s">
        <v>824</v>
      </c>
      <c r="E210" s="850"/>
      <c r="F210" s="391"/>
      <c r="G210" s="572"/>
      <c r="H210" s="572"/>
      <c r="I210" s="572"/>
      <c r="J210" s="249">
        <f t="shared" si="48"/>
        <v>0</v>
      </c>
      <c r="K210" s="148"/>
      <c r="L210" s="166">
        <f t="shared" si="46"/>
        <v>0</v>
      </c>
      <c r="M210" s="74"/>
      <c r="N210" s="1"/>
      <c r="O210" s="1"/>
      <c r="P210" s="1"/>
      <c r="Q210" s="1"/>
      <c r="R210" s="80"/>
      <c r="S210" s="1"/>
      <c r="T210" s="42"/>
      <c r="U210" s="487"/>
      <c r="V210" s="80"/>
      <c r="W210" s="44"/>
      <c r="X210" s="718"/>
    </row>
    <row r="211" spans="1:24" hidden="1" x14ac:dyDescent="0.25">
      <c r="B211" s="55"/>
      <c r="C211" s="2"/>
      <c r="D211" s="850" t="s">
        <v>566</v>
      </c>
      <c r="E211" s="850"/>
      <c r="F211" s="391"/>
      <c r="G211" s="572"/>
      <c r="H211" s="572"/>
      <c r="I211" s="572"/>
      <c r="J211" s="249">
        <f t="shared" si="48"/>
        <v>0</v>
      </c>
      <c r="K211" s="148"/>
      <c r="L211" s="166">
        <f t="shared" si="46"/>
        <v>0</v>
      </c>
      <c r="M211" s="74"/>
      <c r="N211" s="1"/>
      <c r="O211" s="1"/>
      <c r="P211" s="1"/>
      <c r="Q211" s="1"/>
      <c r="R211" s="80"/>
      <c r="S211" s="1"/>
      <c r="T211" s="42"/>
      <c r="U211" s="487"/>
      <c r="V211" s="80"/>
      <c r="W211" s="44"/>
      <c r="X211" s="718"/>
    </row>
    <row r="212" spans="1:24" s="18" customFormat="1" hidden="1" x14ac:dyDescent="0.25">
      <c r="A212" s="125" t="s">
        <v>278</v>
      </c>
      <c r="B212" s="91" t="s">
        <v>689</v>
      </c>
      <c r="C212" s="873" t="s">
        <v>279</v>
      </c>
      <c r="D212" s="874"/>
      <c r="E212" s="874"/>
      <c r="F212" s="386"/>
      <c r="G212" s="564"/>
      <c r="H212" s="564"/>
      <c r="I212" s="564"/>
      <c r="J212" s="250">
        <f t="shared" si="48"/>
        <v>0</v>
      </c>
      <c r="K212" s="149"/>
      <c r="L212" s="165">
        <f t="shared" si="46"/>
        <v>0</v>
      </c>
      <c r="M212" s="93"/>
      <c r="N212" s="94"/>
      <c r="O212" s="94"/>
      <c r="P212" s="94"/>
      <c r="Q212" s="94"/>
      <c r="R212" s="97"/>
      <c r="S212" s="94"/>
      <c r="T212" s="96"/>
      <c r="U212" s="485"/>
      <c r="V212" s="97"/>
      <c r="W212" s="98"/>
      <c r="X212" s="731"/>
    </row>
    <row r="213" spans="1:24" s="18" customFormat="1" hidden="1" x14ac:dyDescent="0.25">
      <c r="A213" s="125" t="s">
        <v>280</v>
      </c>
      <c r="B213" s="91" t="s">
        <v>690</v>
      </c>
      <c r="C213" s="873" t="s">
        <v>281</v>
      </c>
      <c r="D213" s="874"/>
      <c r="E213" s="874"/>
      <c r="F213" s="386"/>
      <c r="G213" s="564"/>
      <c r="H213" s="564"/>
      <c r="I213" s="564"/>
      <c r="J213" s="250">
        <f t="shared" si="48"/>
        <v>0</v>
      </c>
      <c r="K213" s="149"/>
      <c r="L213" s="165">
        <f t="shared" si="46"/>
        <v>0</v>
      </c>
      <c r="M213" s="93"/>
      <c r="N213" s="94"/>
      <c r="O213" s="94"/>
      <c r="P213" s="94"/>
      <c r="Q213" s="94"/>
      <c r="R213" s="97"/>
      <c r="S213" s="94"/>
      <c r="T213" s="96"/>
      <c r="U213" s="485"/>
      <c r="V213" s="97"/>
      <c r="W213" s="98"/>
      <c r="X213" s="731"/>
    </row>
    <row r="214" spans="1:24" s="18" customFormat="1" hidden="1" x14ac:dyDescent="0.25">
      <c r="A214" s="125" t="s">
        <v>282</v>
      </c>
      <c r="B214" s="91" t="s">
        <v>691</v>
      </c>
      <c r="C214" s="873" t="s">
        <v>283</v>
      </c>
      <c r="D214" s="874"/>
      <c r="E214" s="874"/>
      <c r="F214" s="386"/>
      <c r="G214" s="564"/>
      <c r="H214" s="564"/>
      <c r="I214" s="564"/>
      <c r="J214" s="250">
        <f>J215+J216+J217+J218+J219+J220+J221+J222+J223+J224</f>
        <v>0</v>
      </c>
      <c r="K214" s="149">
        <f t="shared" ref="K214:X214" si="49">K215+K216+K217+K218+K219+K220+K221+K222+K223+K224</f>
        <v>0</v>
      </c>
      <c r="L214" s="165">
        <f t="shared" si="46"/>
        <v>0</v>
      </c>
      <c r="M214" s="93">
        <f t="shared" si="49"/>
        <v>0</v>
      </c>
      <c r="N214" s="94">
        <f t="shared" si="49"/>
        <v>0</v>
      </c>
      <c r="O214" s="94">
        <f t="shared" si="49"/>
        <v>0</v>
      </c>
      <c r="P214" s="94">
        <f t="shared" si="49"/>
        <v>0</v>
      </c>
      <c r="Q214" s="94">
        <f t="shared" si="49"/>
        <v>0</v>
      </c>
      <c r="R214" s="97">
        <f t="shared" si="49"/>
        <v>0</v>
      </c>
      <c r="S214" s="94">
        <f t="shared" si="49"/>
        <v>0</v>
      </c>
      <c r="T214" s="96">
        <f t="shared" si="49"/>
        <v>0</v>
      </c>
      <c r="U214" s="485">
        <f t="shared" si="49"/>
        <v>0</v>
      </c>
      <c r="V214" s="97">
        <f t="shared" si="49"/>
        <v>0</v>
      </c>
      <c r="W214" s="98">
        <f t="shared" si="49"/>
        <v>0</v>
      </c>
      <c r="X214" s="731">
        <f t="shared" si="49"/>
        <v>0</v>
      </c>
    </row>
    <row r="215" spans="1:24" hidden="1" x14ac:dyDescent="0.25">
      <c r="B215" s="55"/>
      <c r="C215" s="2"/>
      <c r="D215" s="850" t="s">
        <v>376</v>
      </c>
      <c r="E215" s="850"/>
      <c r="F215" s="391"/>
      <c r="G215" s="572"/>
      <c r="H215" s="572"/>
      <c r="I215" s="572"/>
      <c r="J215" s="249">
        <f t="shared" ref="J215:J224" si="50">SUM(M215:X215)</f>
        <v>0</v>
      </c>
      <c r="K215" s="148"/>
      <c r="L215" s="166">
        <f t="shared" si="46"/>
        <v>0</v>
      </c>
      <c r="M215" s="74"/>
      <c r="N215" s="1"/>
      <c r="O215" s="1"/>
      <c r="P215" s="1"/>
      <c r="Q215" s="1"/>
      <c r="R215" s="80"/>
      <c r="S215" s="1"/>
      <c r="T215" s="42"/>
      <c r="U215" s="487"/>
      <c r="V215" s="80"/>
      <c r="W215" s="44"/>
      <c r="X215" s="718"/>
    </row>
    <row r="216" spans="1:24" hidden="1" x14ac:dyDescent="0.25">
      <c r="B216" s="55"/>
      <c r="C216" s="2"/>
      <c r="D216" s="850" t="s">
        <v>377</v>
      </c>
      <c r="E216" s="850"/>
      <c r="F216" s="391"/>
      <c r="G216" s="572"/>
      <c r="H216" s="572"/>
      <c r="I216" s="572"/>
      <c r="J216" s="249">
        <f t="shared" si="50"/>
        <v>0</v>
      </c>
      <c r="K216" s="148"/>
      <c r="L216" s="166">
        <f t="shared" si="46"/>
        <v>0</v>
      </c>
      <c r="M216" s="74"/>
      <c r="N216" s="1"/>
      <c r="O216" s="1"/>
      <c r="P216" s="1"/>
      <c r="Q216" s="1"/>
      <c r="R216" s="80"/>
      <c r="S216" s="1"/>
      <c r="T216" s="42"/>
      <c r="U216" s="487"/>
      <c r="V216" s="80"/>
      <c r="W216" s="44"/>
      <c r="X216" s="718"/>
    </row>
    <row r="217" spans="1:24" hidden="1" x14ac:dyDescent="0.25">
      <c r="B217" s="55"/>
      <c r="C217" s="2"/>
      <c r="D217" s="850" t="s">
        <v>378</v>
      </c>
      <c r="E217" s="850"/>
      <c r="F217" s="391"/>
      <c r="G217" s="572"/>
      <c r="H217" s="572"/>
      <c r="I217" s="572"/>
      <c r="J217" s="249">
        <f t="shared" si="50"/>
        <v>0</v>
      </c>
      <c r="K217" s="148"/>
      <c r="L217" s="166">
        <f t="shared" si="46"/>
        <v>0</v>
      </c>
      <c r="M217" s="74"/>
      <c r="N217" s="1"/>
      <c r="O217" s="1"/>
      <c r="P217" s="1"/>
      <c r="Q217" s="1"/>
      <c r="R217" s="80"/>
      <c r="S217" s="1"/>
      <c r="T217" s="42"/>
      <c r="U217" s="487"/>
      <c r="V217" s="80"/>
      <c r="W217" s="44"/>
      <c r="X217" s="718"/>
    </row>
    <row r="218" spans="1:24" hidden="1" x14ac:dyDescent="0.25">
      <c r="B218" s="55"/>
      <c r="C218" s="2"/>
      <c r="D218" s="850" t="s">
        <v>379</v>
      </c>
      <c r="E218" s="850"/>
      <c r="F218" s="391"/>
      <c r="G218" s="572"/>
      <c r="H218" s="572"/>
      <c r="I218" s="572"/>
      <c r="J218" s="249">
        <f t="shared" si="50"/>
        <v>0</v>
      </c>
      <c r="K218" s="148"/>
      <c r="L218" s="166">
        <f t="shared" si="46"/>
        <v>0</v>
      </c>
      <c r="M218" s="74"/>
      <c r="N218" s="1"/>
      <c r="O218" s="1"/>
      <c r="P218" s="1"/>
      <c r="Q218" s="1"/>
      <c r="R218" s="80"/>
      <c r="S218" s="1"/>
      <c r="T218" s="42"/>
      <c r="U218" s="487"/>
      <c r="V218" s="80"/>
      <c r="W218" s="44"/>
      <c r="X218" s="718"/>
    </row>
    <row r="219" spans="1:24" hidden="1" x14ac:dyDescent="0.25">
      <c r="B219" s="55"/>
      <c r="C219" s="2"/>
      <c r="D219" s="850" t="s">
        <v>380</v>
      </c>
      <c r="E219" s="850"/>
      <c r="F219" s="391"/>
      <c r="G219" s="572"/>
      <c r="H219" s="572"/>
      <c r="I219" s="572"/>
      <c r="J219" s="249">
        <f t="shared" si="50"/>
        <v>0</v>
      </c>
      <c r="K219" s="148"/>
      <c r="L219" s="166">
        <f t="shared" si="46"/>
        <v>0</v>
      </c>
      <c r="M219" s="74"/>
      <c r="N219" s="1"/>
      <c r="O219" s="1"/>
      <c r="P219" s="1"/>
      <c r="Q219" s="1"/>
      <c r="R219" s="80"/>
      <c r="S219" s="1"/>
      <c r="T219" s="42"/>
      <c r="U219" s="487"/>
      <c r="V219" s="80"/>
      <c r="W219" s="44"/>
      <c r="X219" s="718"/>
    </row>
    <row r="220" spans="1:24" ht="25.5" hidden="1" customHeight="1" x14ac:dyDescent="0.25">
      <c r="B220" s="55"/>
      <c r="C220" s="2"/>
      <c r="D220" s="851" t="s">
        <v>538</v>
      </c>
      <c r="E220" s="851"/>
      <c r="F220" s="395"/>
      <c r="G220" s="575"/>
      <c r="H220" s="575"/>
      <c r="I220" s="575"/>
      <c r="J220" s="259">
        <f t="shared" si="50"/>
        <v>0</v>
      </c>
      <c r="K220" s="158"/>
      <c r="L220" s="166">
        <f t="shared" si="46"/>
        <v>0</v>
      </c>
      <c r="M220" s="74"/>
      <c r="N220" s="1"/>
      <c r="O220" s="1"/>
      <c r="P220" s="1"/>
      <c r="Q220" s="1"/>
      <c r="R220" s="80"/>
      <c r="S220" s="1"/>
      <c r="T220" s="42"/>
      <c r="U220" s="487"/>
      <c r="V220" s="80"/>
      <c r="W220" s="44"/>
      <c r="X220" s="718"/>
    </row>
    <row r="221" spans="1:24" ht="25.5" hidden="1" customHeight="1" x14ac:dyDescent="0.25">
      <c r="B221" s="55"/>
      <c r="C221" s="2"/>
      <c r="D221" s="851" t="s">
        <v>541</v>
      </c>
      <c r="E221" s="851"/>
      <c r="F221" s="395"/>
      <c r="G221" s="575"/>
      <c r="H221" s="575"/>
      <c r="I221" s="575"/>
      <c r="J221" s="259">
        <f t="shared" si="50"/>
        <v>0</v>
      </c>
      <c r="K221" s="158"/>
      <c r="L221" s="166">
        <f t="shared" si="46"/>
        <v>0</v>
      </c>
      <c r="M221" s="74"/>
      <c r="N221" s="1"/>
      <c r="O221" s="1"/>
      <c r="P221" s="1"/>
      <c r="Q221" s="1"/>
      <c r="R221" s="80"/>
      <c r="S221" s="1"/>
      <c r="T221" s="42"/>
      <c r="U221" s="487"/>
      <c r="V221" s="80"/>
      <c r="W221" s="44"/>
      <c r="X221" s="718"/>
    </row>
    <row r="222" spans="1:24" hidden="1" x14ac:dyDescent="0.25">
      <c r="B222" s="55"/>
      <c r="C222" s="2"/>
      <c r="D222" s="850" t="s">
        <v>381</v>
      </c>
      <c r="E222" s="850"/>
      <c r="F222" s="391"/>
      <c r="G222" s="572"/>
      <c r="H222" s="572"/>
      <c r="I222" s="572"/>
      <c r="J222" s="249">
        <f t="shared" si="50"/>
        <v>0</v>
      </c>
      <c r="K222" s="148"/>
      <c r="L222" s="166">
        <f t="shared" si="46"/>
        <v>0</v>
      </c>
      <c r="M222" s="74"/>
      <c r="N222" s="1"/>
      <c r="O222" s="1"/>
      <c r="P222" s="1"/>
      <c r="Q222" s="1"/>
      <c r="R222" s="80"/>
      <c r="S222" s="1"/>
      <c r="T222" s="42"/>
      <c r="U222" s="487"/>
      <c r="V222" s="80"/>
      <c r="W222" s="44"/>
      <c r="X222" s="718"/>
    </row>
    <row r="223" spans="1:24" hidden="1" x14ac:dyDescent="0.25">
      <c r="B223" s="55"/>
      <c r="C223" s="2"/>
      <c r="D223" s="850" t="s">
        <v>382</v>
      </c>
      <c r="E223" s="850"/>
      <c r="F223" s="391"/>
      <c r="G223" s="572"/>
      <c r="H223" s="572"/>
      <c r="I223" s="572"/>
      <c r="J223" s="249">
        <f t="shared" si="50"/>
        <v>0</v>
      </c>
      <c r="K223" s="148"/>
      <c r="L223" s="166">
        <f t="shared" si="46"/>
        <v>0</v>
      </c>
      <c r="M223" s="74"/>
      <c r="N223" s="1"/>
      <c r="O223" s="1"/>
      <c r="P223" s="1"/>
      <c r="Q223" s="1"/>
      <c r="R223" s="80"/>
      <c r="S223" s="1"/>
      <c r="T223" s="42"/>
      <c r="U223" s="487"/>
      <c r="V223" s="80"/>
      <c r="W223" s="44"/>
      <c r="X223" s="718"/>
    </row>
    <row r="224" spans="1:24" ht="15.75" hidden="1" thickBot="1" x14ac:dyDescent="0.3">
      <c r="B224" s="57"/>
      <c r="C224" s="20"/>
      <c r="D224" s="876" t="s">
        <v>567</v>
      </c>
      <c r="E224" s="876"/>
      <c r="F224" s="402"/>
      <c r="G224" s="583"/>
      <c r="H224" s="583"/>
      <c r="I224" s="583"/>
      <c r="J224" s="251">
        <f t="shared" si="50"/>
        <v>0</v>
      </c>
      <c r="K224" s="150"/>
      <c r="L224" s="166">
        <f t="shared" si="46"/>
        <v>0</v>
      </c>
      <c r="M224" s="74"/>
      <c r="N224" s="1"/>
      <c r="O224" s="1"/>
      <c r="P224" s="1"/>
      <c r="Q224" s="1"/>
      <c r="R224" s="80"/>
      <c r="S224" s="1"/>
      <c r="T224" s="42"/>
      <c r="U224" s="487"/>
      <c r="V224" s="80"/>
      <c r="W224" s="44"/>
      <c r="X224" s="718"/>
    </row>
    <row r="225" spans="1:24" ht="15.75" thickBot="1" x14ac:dyDescent="0.3">
      <c r="B225" s="99" t="s">
        <v>284</v>
      </c>
      <c r="C225" s="877" t="s">
        <v>285</v>
      </c>
      <c r="D225" s="878"/>
      <c r="E225" s="878"/>
      <c r="F225" s="384"/>
      <c r="G225" s="568"/>
      <c r="H225" s="568"/>
      <c r="I225" s="568"/>
      <c r="J225" s="252">
        <f>J226+J247+J253+J254</f>
        <v>0</v>
      </c>
      <c r="K225" s="151">
        <f t="shared" ref="K225:X225" si="51">K226+K247+K253+K254</f>
        <v>0</v>
      </c>
      <c r="L225" s="163">
        <f t="shared" si="46"/>
        <v>0</v>
      </c>
      <c r="M225" s="85">
        <f t="shared" si="51"/>
        <v>0</v>
      </c>
      <c r="N225" s="86">
        <f t="shared" si="51"/>
        <v>0</v>
      </c>
      <c r="O225" s="86">
        <f t="shared" si="51"/>
        <v>0</v>
      </c>
      <c r="P225" s="86">
        <f t="shared" si="51"/>
        <v>0</v>
      </c>
      <c r="Q225" s="86">
        <f t="shared" si="51"/>
        <v>0</v>
      </c>
      <c r="R225" s="89">
        <f t="shared" si="51"/>
        <v>0</v>
      </c>
      <c r="S225" s="86">
        <f t="shared" si="51"/>
        <v>0</v>
      </c>
      <c r="T225" s="88">
        <f t="shared" si="51"/>
        <v>0</v>
      </c>
      <c r="U225" s="482">
        <f t="shared" si="51"/>
        <v>0</v>
      </c>
      <c r="V225" s="89">
        <f t="shared" si="51"/>
        <v>0</v>
      </c>
      <c r="W225" s="90">
        <f t="shared" si="51"/>
        <v>0</v>
      </c>
      <c r="X225" s="728">
        <f t="shared" si="51"/>
        <v>0</v>
      </c>
    </row>
    <row r="226" spans="1:24" hidden="1" x14ac:dyDescent="0.25">
      <c r="B226" s="114" t="s">
        <v>692</v>
      </c>
      <c r="C226" s="900" t="s">
        <v>286</v>
      </c>
      <c r="D226" s="901"/>
      <c r="E226" s="901"/>
      <c r="F226" s="390"/>
      <c r="G226" s="562"/>
      <c r="H226" s="562"/>
      <c r="I226" s="562"/>
      <c r="J226" s="248">
        <f>J227+J231+J238+J239+J240+J241+J242+J243+J244</f>
        <v>0</v>
      </c>
      <c r="K226" s="147">
        <f t="shared" ref="K226:X226" si="52">K227+K231+K238+K239+K240+K241+K242+K243+K244</f>
        <v>0</v>
      </c>
      <c r="L226" s="164">
        <f t="shared" si="46"/>
        <v>0</v>
      </c>
      <c r="M226" s="116">
        <f t="shared" si="52"/>
        <v>0</v>
      </c>
      <c r="N226" s="117">
        <f t="shared" si="52"/>
        <v>0</v>
      </c>
      <c r="O226" s="117">
        <f t="shared" si="52"/>
        <v>0</v>
      </c>
      <c r="P226" s="117">
        <f t="shared" si="52"/>
        <v>0</v>
      </c>
      <c r="Q226" s="117">
        <f t="shared" si="52"/>
        <v>0</v>
      </c>
      <c r="R226" s="120">
        <f t="shared" si="52"/>
        <v>0</v>
      </c>
      <c r="S226" s="121">
        <f t="shared" si="52"/>
        <v>0</v>
      </c>
      <c r="T226" s="119">
        <f t="shared" si="52"/>
        <v>0</v>
      </c>
      <c r="U226" s="483">
        <f t="shared" si="52"/>
        <v>0</v>
      </c>
      <c r="V226" s="120">
        <f t="shared" si="52"/>
        <v>0</v>
      </c>
      <c r="W226" s="121">
        <f t="shared" si="52"/>
        <v>0</v>
      </c>
      <c r="X226" s="729">
        <f t="shared" si="52"/>
        <v>0</v>
      </c>
    </row>
    <row r="227" spans="1:24" s="18" customFormat="1" hidden="1" x14ac:dyDescent="0.25">
      <c r="A227" s="125"/>
      <c r="B227" s="53" t="s">
        <v>693</v>
      </c>
      <c r="C227" s="898" t="s">
        <v>287</v>
      </c>
      <c r="D227" s="899"/>
      <c r="E227" s="899"/>
      <c r="F227" s="382"/>
      <c r="G227" s="565"/>
      <c r="H227" s="565"/>
      <c r="I227" s="565"/>
      <c r="J227" s="256">
        <f>J228+J229+J230</f>
        <v>0</v>
      </c>
      <c r="K227" s="155">
        <f t="shared" ref="K227:X227" si="53">K228+K229+K230</f>
        <v>0</v>
      </c>
      <c r="L227" s="167">
        <f t="shared" si="46"/>
        <v>0</v>
      </c>
      <c r="M227" s="76">
        <f t="shared" si="53"/>
        <v>0</v>
      </c>
      <c r="N227" s="13">
        <f t="shared" si="53"/>
        <v>0</v>
      </c>
      <c r="O227" s="13">
        <f t="shared" si="53"/>
        <v>0</v>
      </c>
      <c r="P227" s="13">
        <f t="shared" si="53"/>
        <v>0</v>
      </c>
      <c r="Q227" s="13">
        <f t="shared" si="53"/>
        <v>0</v>
      </c>
      <c r="R227" s="81">
        <f t="shared" si="53"/>
        <v>0</v>
      </c>
      <c r="S227" s="45">
        <f t="shared" si="53"/>
        <v>0</v>
      </c>
      <c r="T227" s="43">
        <f t="shared" si="53"/>
        <v>0</v>
      </c>
      <c r="U227" s="486">
        <f t="shared" si="53"/>
        <v>0</v>
      </c>
      <c r="V227" s="81">
        <f t="shared" si="53"/>
        <v>0</v>
      </c>
      <c r="W227" s="45">
        <f t="shared" si="53"/>
        <v>0</v>
      </c>
      <c r="X227" s="730">
        <f t="shared" si="53"/>
        <v>0</v>
      </c>
    </row>
    <row r="228" spans="1:24" s="208" customFormat="1" hidden="1" x14ac:dyDescent="0.25">
      <c r="A228" s="125" t="s">
        <v>288</v>
      </c>
      <c r="B228" s="188" t="s">
        <v>694</v>
      </c>
      <c r="C228" s="245"/>
      <c r="D228" s="902" t="s">
        <v>706</v>
      </c>
      <c r="E228" s="902"/>
      <c r="F228" s="403"/>
      <c r="G228" s="584"/>
      <c r="H228" s="584"/>
      <c r="I228" s="584"/>
      <c r="J228" s="286">
        <f>SUM(M228:X228)</f>
        <v>0</v>
      </c>
      <c r="K228" s="287"/>
      <c r="L228" s="190">
        <f t="shared" si="46"/>
        <v>0</v>
      </c>
      <c r="M228" s="198"/>
      <c r="N228" s="192"/>
      <c r="O228" s="192"/>
      <c r="P228" s="192"/>
      <c r="Q228" s="192"/>
      <c r="R228" s="193"/>
      <c r="S228" s="194"/>
      <c r="T228" s="191"/>
      <c r="U228" s="484"/>
      <c r="V228" s="193"/>
      <c r="W228" s="194"/>
      <c r="X228" s="646"/>
    </row>
    <row r="229" spans="1:24" s="208" customFormat="1" hidden="1" x14ac:dyDescent="0.25">
      <c r="A229" s="125" t="s">
        <v>289</v>
      </c>
      <c r="B229" s="188" t="s">
        <v>695</v>
      </c>
      <c r="C229" s="197"/>
      <c r="D229" s="883" t="s">
        <v>707</v>
      </c>
      <c r="E229" s="883"/>
      <c r="F229" s="381"/>
      <c r="G229" s="563"/>
      <c r="H229" s="563"/>
      <c r="I229" s="563"/>
      <c r="J229" s="269">
        <f>SUM(M229:X229)</f>
        <v>0</v>
      </c>
      <c r="K229" s="189"/>
      <c r="L229" s="190">
        <f t="shared" si="46"/>
        <v>0</v>
      </c>
      <c r="M229" s="198"/>
      <c r="N229" s="192"/>
      <c r="O229" s="192"/>
      <c r="P229" s="192"/>
      <c r="Q229" s="192"/>
      <c r="R229" s="193"/>
      <c r="S229" s="194"/>
      <c r="T229" s="191"/>
      <c r="U229" s="484"/>
      <c r="V229" s="193"/>
      <c r="W229" s="194"/>
      <c r="X229" s="646"/>
    </row>
    <row r="230" spans="1:24" s="208" customFormat="1" hidden="1" x14ac:dyDescent="0.25">
      <c r="A230" s="125" t="s">
        <v>290</v>
      </c>
      <c r="B230" s="188" t="s">
        <v>696</v>
      </c>
      <c r="C230" s="197"/>
      <c r="D230" s="883" t="s">
        <v>708</v>
      </c>
      <c r="E230" s="883"/>
      <c r="F230" s="381"/>
      <c r="G230" s="563"/>
      <c r="H230" s="563"/>
      <c r="I230" s="563"/>
      <c r="J230" s="269">
        <f>SUM(M230:X230)</f>
        <v>0</v>
      </c>
      <c r="K230" s="189"/>
      <c r="L230" s="190">
        <f t="shared" si="46"/>
        <v>0</v>
      </c>
      <c r="M230" s="198"/>
      <c r="N230" s="192"/>
      <c r="O230" s="192"/>
      <c r="P230" s="192"/>
      <c r="Q230" s="192"/>
      <c r="R230" s="193"/>
      <c r="S230" s="194"/>
      <c r="T230" s="191"/>
      <c r="U230" s="484"/>
      <c r="V230" s="193"/>
      <c r="W230" s="194"/>
      <c r="X230" s="646"/>
    </row>
    <row r="231" spans="1:24" s="18" customFormat="1" hidden="1" x14ac:dyDescent="0.25">
      <c r="A231" s="125"/>
      <c r="B231" s="53" t="s">
        <v>697</v>
      </c>
      <c r="C231" s="898" t="s">
        <v>291</v>
      </c>
      <c r="D231" s="899"/>
      <c r="E231" s="899"/>
      <c r="F231" s="382"/>
      <c r="G231" s="565"/>
      <c r="H231" s="565"/>
      <c r="I231" s="565"/>
      <c r="J231" s="256">
        <f>J232+J233+J234+J235+J236+J237</f>
        <v>0</v>
      </c>
      <c r="K231" s="155">
        <f t="shared" ref="K231:X231" si="54">K232+K233+K234+K235+K236+K237</f>
        <v>0</v>
      </c>
      <c r="L231" s="167">
        <f t="shared" si="46"/>
        <v>0</v>
      </c>
      <c r="M231" s="76">
        <f t="shared" si="54"/>
        <v>0</v>
      </c>
      <c r="N231" s="13">
        <f t="shared" si="54"/>
        <v>0</v>
      </c>
      <c r="O231" s="13">
        <f t="shared" si="54"/>
        <v>0</v>
      </c>
      <c r="P231" s="13">
        <f t="shared" si="54"/>
        <v>0</v>
      </c>
      <c r="Q231" s="13">
        <f t="shared" si="54"/>
        <v>0</v>
      </c>
      <c r="R231" s="81">
        <f t="shared" si="54"/>
        <v>0</v>
      </c>
      <c r="S231" s="45">
        <f t="shared" si="54"/>
        <v>0</v>
      </c>
      <c r="T231" s="43">
        <f t="shared" si="54"/>
        <v>0</v>
      </c>
      <c r="U231" s="486">
        <f t="shared" si="54"/>
        <v>0</v>
      </c>
      <c r="V231" s="81">
        <f t="shared" si="54"/>
        <v>0</v>
      </c>
      <c r="W231" s="45">
        <f t="shared" si="54"/>
        <v>0</v>
      </c>
      <c r="X231" s="730">
        <f t="shared" si="54"/>
        <v>0</v>
      </c>
    </row>
    <row r="232" spans="1:24" s="208" customFormat="1" hidden="1" x14ac:dyDescent="0.25">
      <c r="A232" s="125" t="s">
        <v>292</v>
      </c>
      <c r="B232" s="188" t="s">
        <v>698</v>
      </c>
      <c r="C232" s="197"/>
      <c r="D232" s="883" t="s">
        <v>383</v>
      </c>
      <c r="E232" s="883"/>
      <c r="F232" s="381"/>
      <c r="G232" s="563"/>
      <c r="H232" s="563"/>
      <c r="I232" s="563"/>
      <c r="J232" s="269">
        <f t="shared" ref="J232:J243" si="55">SUM(M232:X232)</f>
        <v>0</v>
      </c>
      <c r="K232" s="189"/>
      <c r="L232" s="190">
        <f t="shared" si="46"/>
        <v>0</v>
      </c>
      <c r="M232" s="198"/>
      <c r="N232" s="192"/>
      <c r="O232" s="192"/>
      <c r="P232" s="192"/>
      <c r="Q232" s="192"/>
      <c r="R232" s="193"/>
      <c r="S232" s="194"/>
      <c r="T232" s="191"/>
      <c r="U232" s="484"/>
      <c r="V232" s="193"/>
      <c r="W232" s="194"/>
      <c r="X232" s="646"/>
    </row>
    <row r="233" spans="1:24" s="208" customFormat="1" hidden="1" x14ac:dyDescent="0.25">
      <c r="A233" s="125" t="s">
        <v>293</v>
      </c>
      <c r="B233" s="188" t="s">
        <v>699</v>
      </c>
      <c r="C233" s="197"/>
      <c r="D233" s="883" t="s">
        <v>384</v>
      </c>
      <c r="E233" s="883"/>
      <c r="F233" s="381"/>
      <c r="G233" s="563"/>
      <c r="H233" s="563"/>
      <c r="I233" s="563"/>
      <c r="J233" s="269">
        <f t="shared" si="55"/>
        <v>0</v>
      </c>
      <c r="K233" s="189"/>
      <c r="L233" s="190">
        <f t="shared" si="46"/>
        <v>0</v>
      </c>
      <c r="M233" s="198"/>
      <c r="N233" s="192"/>
      <c r="O233" s="192"/>
      <c r="P233" s="192"/>
      <c r="Q233" s="192"/>
      <c r="R233" s="193"/>
      <c r="S233" s="194"/>
      <c r="T233" s="191"/>
      <c r="U233" s="484"/>
      <c r="V233" s="193"/>
      <c r="W233" s="194"/>
      <c r="X233" s="646"/>
    </row>
    <row r="234" spans="1:24" s="208" customFormat="1" hidden="1" x14ac:dyDescent="0.25">
      <c r="A234" s="125" t="s">
        <v>887</v>
      </c>
      <c r="B234" s="188" t="s">
        <v>888</v>
      </c>
      <c r="C234" s="197"/>
      <c r="D234" s="883" t="s">
        <v>889</v>
      </c>
      <c r="E234" s="883"/>
      <c r="F234" s="381"/>
      <c r="G234" s="563"/>
      <c r="H234" s="563"/>
      <c r="I234" s="563"/>
      <c r="J234" s="269">
        <f t="shared" si="55"/>
        <v>0</v>
      </c>
      <c r="K234" s="189"/>
      <c r="L234" s="190">
        <f t="shared" si="46"/>
        <v>0</v>
      </c>
      <c r="M234" s="198"/>
      <c r="N234" s="192"/>
      <c r="O234" s="192"/>
      <c r="P234" s="192"/>
      <c r="Q234" s="192"/>
      <c r="R234" s="193"/>
      <c r="S234" s="194"/>
      <c r="T234" s="191"/>
      <c r="U234" s="484"/>
      <c r="V234" s="193"/>
      <c r="W234" s="194"/>
      <c r="X234" s="646"/>
    </row>
    <row r="235" spans="1:24" s="208" customFormat="1" hidden="1" x14ac:dyDescent="0.25">
      <c r="A235" s="125" t="s">
        <v>294</v>
      </c>
      <c r="B235" s="188" t="s">
        <v>700</v>
      </c>
      <c r="C235" s="197"/>
      <c r="D235" s="883" t="s">
        <v>295</v>
      </c>
      <c r="E235" s="883"/>
      <c r="F235" s="381"/>
      <c r="G235" s="563"/>
      <c r="H235" s="563"/>
      <c r="I235" s="563"/>
      <c r="J235" s="269">
        <f t="shared" si="55"/>
        <v>0</v>
      </c>
      <c r="K235" s="189"/>
      <c r="L235" s="190">
        <f t="shared" si="46"/>
        <v>0</v>
      </c>
      <c r="M235" s="198"/>
      <c r="N235" s="192"/>
      <c r="O235" s="192"/>
      <c r="P235" s="192"/>
      <c r="Q235" s="192"/>
      <c r="R235" s="193"/>
      <c r="S235" s="194"/>
      <c r="T235" s="191"/>
      <c r="U235" s="484"/>
      <c r="V235" s="193"/>
      <c r="W235" s="194"/>
      <c r="X235" s="646"/>
    </row>
    <row r="236" spans="1:24" s="208" customFormat="1" hidden="1" x14ac:dyDescent="0.25">
      <c r="A236" s="125" t="s">
        <v>296</v>
      </c>
      <c r="B236" s="188" t="s">
        <v>701</v>
      </c>
      <c r="C236" s="197"/>
      <c r="D236" s="883" t="s">
        <v>297</v>
      </c>
      <c r="E236" s="883"/>
      <c r="F236" s="381"/>
      <c r="G236" s="563"/>
      <c r="H236" s="563"/>
      <c r="I236" s="563"/>
      <c r="J236" s="269">
        <f t="shared" si="55"/>
        <v>0</v>
      </c>
      <c r="K236" s="189"/>
      <c r="L236" s="190">
        <f t="shared" si="46"/>
        <v>0</v>
      </c>
      <c r="M236" s="198"/>
      <c r="N236" s="192"/>
      <c r="O236" s="192"/>
      <c r="P236" s="192"/>
      <c r="Q236" s="192"/>
      <c r="R236" s="193"/>
      <c r="S236" s="194"/>
      <c r="T236" s="191"/>
      <c r="U236" s="484"/>
      <c r="V236" s="193"/>
      <c r="W236" s="194"/>
      <c r="X236" s="646"/>
    </row>
    <row r="237" spans="1:24" s="208" customFormat="1" hidden="1" x14ac:dyDescent="0.25">
      <c r="A237" s="125" t="s">
        <v>890</v>
      </c>
      <c r="B237" s="188" t="s">
        <v>891</v>
      </c>
      <c r="C237" s="197"/>
      <c r="D237" s="883" t="s">
        <v>892</v>
      </c>
      <c r="E237" s="883"/>
      <c r="F237" s="381"/>
      <c r="G237" s="563"/>
      <c r="H237" s="563"/>
      <c r="I237" s="563"/>
      <c r="J237" s="269">
        <f t="shared" si="55"/>
        <v>0</v>
      </c>
      <c r="K237" s="189"/>
      <c r="L237" s="190">
        <f t="shared" si="46"/>
        <v>0</v>
      </c>
      <c r="M237" s="198"/>
      <c r="N237" s="192"/>
      <c r="O237" s="192"/>
      <c r="P237" s="192"/>
      <c r="Q237" s="192"/>
      <c r="R237" s="193"/>
      <c r="S237" s="194"/>
      <c r="T237" s="191"/>
      <c r="U237" s="484"/>
      <c r="V237" s="193"/>
      <c r="W237" s="194"/>
      <c r="X237" s="646"/>
    </row>
    <row r="238" spans="1:24" s="41" customFormat="1" hidden="1" x14ac:dyDescent="0.25">
      <c r="A238" s="125" t="s">
        <v>893</v>
      </c>
      <c r="B238" s="53" t="s">
        <v>894</v>
      </c>
      <c r="C238" s="898" t="s">
        <v>895</v>
      </c>
      <c r="D238" s="899"/>
      <c r="E238" s="899"/>
      <c r="F238" s="382"/>
      <c r="G238" s="565"/>
      <c r="H238" s="565"/>
      <c r="I238" s="565"/>
      <c r="J238" s="256">
        <f t="shared" si="55"/>
        <v>0</v>
      </c>
      <c r="K238" s="155"/>
      <c r="L238" s="167">
        <f t="shared" si="46"/>
        <v>0</v>
      </c>
      <c r="M238" s="76"/>
      <c r="N238" s="13"/>
      <c r="O238" s="13"/>
      <c r="P238" s="13"/>
      <c r="Q238" s="13"/>
      <c r="R238" s="81"/>
      <c r="S238" s="45"/>
      <c r="T238" s="43"/>
      <c r="U238" s="486"/>
      <c r="V238" s="81"/>
      <c r="W238" s="45"/>
      <c r="X238" s="730"/>
    </row>
    <row r="239" spans="1:24" s="41" customFormat="1" hidden="1" x14ac:dyDescent="0.25">
      <c r="A239" s="125" t="s">
        <v>298</v>
      </c>
      <c r="B239" s="53" t="s">
        <v>702</v>
      </c>
      <c r="C239" s="898" t="s">
        <v>299</v>
      </c>
      <c r="D239" s="899"/>
      <c r="E239" s="899"/>
      <c r="F239" s="382"/>
      <c r="G239" s="565"/>
      <c r="H239" s="565"/>
      <c r="I239" s="565"/>
      <c r="J239" s="256">
        <f t="shared" si="55"/>
        <v>0</v>
      </c>
      <c r="K239" s="155"/>
      <c r="L239" s="167">
        <f t="shared" si="46"/>
        <v>0</v>
      </c>
      <c r="M239" s="76"/>
      <c r="N239" s="13"/>
      <c r="O239" s="13"/>
      <c r="P239" s="13"/>
      <c r="Q239" s="13"/>
      <c r="R239" s="81"/>
      <c r="S239" s="45"/>
      <c r="T239" s="43"/>
      <c r="U239" s="486"/>
      <c r="V239" s="81"/>
      <c r="W239" s="45"/>
      <c r="X239" s="730"/>
    </row>
    <row r="240" spans="1:24" s="41" customFormat="1" hidden="1" x14ac:dyDescent="0.25">
      <c r="A240" s="125" t="s">
        <v>300</v>
      </c>
      <c r="B240" s="53" t="s">
        <v>703</v>
      </c>
      <c r="C240" s="898" t="s">
        <v>896</v>
      </c>
      <c r="D240" s="899"/>
      <c r="E240" s="899"/>
      <c r="F240" s="382"/>
      <c r="G240" s="565"/>
      <c r="H240" s="565"/>
      <c r="I240" s="565"/>
      <c r="J240" s="256">
        <f t="shared" si="55"/>
        <v>0</v>
      </c>
      <c r="K240" s="155"/>
      <c r="L240" s="167">
        <f t="shared" si="46"/>
        <v>0</v>
      </c>
      <c r="M240" s="76"/>
      <c r="N240" s="13"/>
      <c r="O240" s="13"/>
      <c r="P240" s="13"/>
      <c r="Q240" s="13"/>
      <c r="R240" s="81"/>
      <c r="S240" s="45"/>
      <c r="T240" s="43"/>
      <c r="U240" s="486"/>
      <c r="V240" s="81"/>
      <c r="W240" s="45"/>
      <c r="X240" s="730"/>
    </row>
    <row r="241" spans="1:24" s="41" customFormat="1" hidden="1" x14ac:dyDescent="0.25">
      <c r="A241" s="125" t="s">
        <v>301</v>
      </c>
      <c r="B241" s="53" t="s">
        <v>704</v>
      </c>
      <c r="C241" s="898" t="s">
        <v>897</v>
      </c>
      <c r="D241" s="899"/>
      <c r="E241" s="899"/>
      <c r="F241" s="382"/>
      <c r="G241" s="565"/>
      <c r="H241" s="565"/>
      <c r="I241" s="565"/>
      <c r="J241" s="256">
        <f t="shared" si="55"/>
        <v>0</v>
      </c>
      <c r="K241" s="155"/>
      <c r="L241" s="167">
        <f t="shared" si="46"/>
        <v>0</v>
      </c>
      <c r="M241" s="76"/>
      <c r="N241" s="13"/>
      <c r="O241" s="13"/>
      <c r="P241" s="13"/>
      <c r="Q241" s="13"/>
      <c r="R241" s="81"/>
      <c r="S241" s="45"/>
      <c r="T241" s="43"/>
      <c r="U241" s="486"/>
      <c r="V241" s="81"/>
      <c r="W241" s="45"/>
      <c r="X241" s="730"/>
    </row>
    <row r="242" spans="1:24" s="41" customFormat="1" hidden="1" x14ac:dyDescent="0.25">
      <c r="A242" s="125" t="s">
        <v>302</v>
      </c>
      <c r="B242" s="53" t="s">
        <v>705</v>
      </c>
      <c r="C242" s="898" t="s">
        <v>303</v>
      </c>
      <c r="D242" s="899"/>
      <c r="E242" s="899"/>
      <c r="F242" s="382"/>
      <c r="G242" s="565"/>
      <c r="H242" s="565"/>
      <c r="I242" s="565"/>
      <c r="J242" s="256">
        <f t="shared" si="55"/>
        <v>0</v>
      </c>
      <c r="K242" s="155"/>
      <c r="L242" s="167">
        <f t="shared" si="46"/>
        <v>0</v>
      </c>
      <c r="M242" s="76"/>
      <c r="N242" s="13"/>
      <c r="O242" s="13"/>
      <c r="P242" s="13"/>
      <c r="Q242" s="13"/>
      <c r="R242" s="81"/>
      <c r="S242" s="45"/>
      <c r="T242" s="43"/>
      <c r="U242" s="486"/>
      <c r="V242" s="81"/>
      <c r="W242" s="45"/>
      <c r="X242" s="730"/>
    </row>
    <row r="243" spans="1:24" s="41" customFormat="1" hidden="1" x14ac:dyDescent="0.25">
      <c r="A243" s="125" t="s">
        <v>898</v>
      </c>
      <c r="B243" s="53" t="s">
        <v>899</v>
      </c>
      <c r="C243" s="898" t="s">
        <v>901</v>
      </c>
      <c r="D243" s="899"/>
      <c r="E243" s="899"/>
      <c r="F243" s="382"/>
      <c r="G243" s="565"/>
      <c r="H243" s="565"/>
      <c r="I243" s="565"/>
      <c r="J243" s="256">
        <f t="shared" si="55"/>
        <v>0</v>
      </c>
      <c r="K243" s="155"/>
      <c r="L243" s="167">
        <f t="shared" si="46"/>
        <v>0</v>
      </c>
      <c r="M243" s="76"/>
      <c r="N243" s="13"/>
      <c r="O243" s="13"/>
      <c r="P243" s="13"/>
      <c r="Q243" s="13"/>
      <c r="R243" s="81"/>
      <c r="S243" s="45"/>
      <c r="T243" s="43"/>
      <c r="U243" s="486"/>
      <c r="V243" s="81"/>
      <c r="W243" s="45"/>
      <c r="X243" s="730"/>
    </row>
    <row r="244" spans="1:24" s="41" customFormat="1" hidden="1" x14ac:dyDescent="0.25">
      <c r="A244" s="125"/>
      <c r="B244" s="53" t="s">
        <v>900</v>
      </c>
      <c r="C244" s="898" t="s">
        <v>902</v>
      </c>
      <c r="D244" s="899"/>
      <c r="E244" s="899"/>
      <c r="F244" s="382"/>
      <c r="G244" s="565"/>
      <c r="H244" s="565"/>
      <c r="I244" s="565"/>
      <c r="J244" s="256">
        <f>J245+J246</f>
        <v>0</v>
      </c>
      <c r="K244" s="155">
        <f t="shared" ref="K244:X244" si="56">K245+K246</f>
        <v>0</v>
      </c>
      <c r="L244" s="167">
        <f t="shared" si="46"/>
        <v>0</v>
      </c>
      <c r="M244" s="76">
        <f t="shared" si="56"/>
        <v>0</v>
      </c>
      <c r="N244" s="13">
        <f t="shared" si="56"/>
        <v>0</v>
      </c>
      <c r="O244" s="13">
        <f t="shared" si="56"/>
        <v>0</v>
      </c>
      <c r="P244" s="13">
        <f t="shared" si="56"/>
        <v>0</v>
      </c>
      <c r="Q244" s="13">
        <f t="shared" si="56"/>
        <v>0</v>
      </c>
      <c r="R244" s="81">
        <f t="shared" si="56"/>
        <v>0</v>
      </c>
      <c r="S244" s="45">
        <f t="shared" si="56"/>
        <v>0</v>
      </c>
      <c r="T244" s="43">
        <f t="shared" si="56"/>
        <v>0</v>
      </c>
      <c r="U244" s="486">
        <f t="shared" si="56"/>
        <v>0</v>
      </c>
      <c r="V244" s="81">
        <f t="shared" si="56"/>
        <v>0</v>
      </c>
      <c r="W244" s="45">
        <f t="shared" si="56"/>
        <v>0</v>
      </c>
      <c r="X244" s="730">
        <f t="shared" si="56"/>
        <v>0</v>
      </c>
    </row>
    <row r="245" spans="1:24" s="208" customFormat="1" hidden="1" x14ac:dyDescent="0.25">
      <c r="A245" s="125" t="s">
        <v>904</v>
      </c>
      <c r="B245" s="188" t="s">
        <v>903</v>
      </c>
      <c r="C245" s="197"/>
      <c r="D245" s="883" t="s">
        <v>907</v>
      </c>
      <c r="E245" s="883"/>
      <c r="F245" s="381"/>
      <c r="G245" s="563"/>
      <c r="H245" s="563"/>
      <c r="I245" s="563"/>
      <c r="J245" s="269">
        <f>SUM(M245:X245)</f>
        <v>0</v>
      </c>
      <c r="K245" s="189"/>
      <c r="L245" s="190">
        <f t="shared" si="46"/>
        <v>0</v>
      </c>
      <c r="M245" s="198"/>
      <c r="N245" s="192"/>
      <c r="O245" s="192"/>
      <c r="P245" s="192"/>
      <c r="Q245" s="192"/>
      <c r="R245" s="193"/>
      <c r="S245" s="194"/>
      <c r="T245" s="191"/>
      <c r="U245" s="484"/>
      <c r="V245" s="193"/>
      <c r="W245" s="194"/>
      <c r="X245" s="646"/>
    </row>
    <row r="246" spans="1:24" s="208" customFormat="1" hidden="1" x14ac:dyDescent="0.25">
      <c r="A246" s="125" t="s">
        <v>905</v>
      </c>
      <c r="B246" s="188" t="s">
        <v>906</v>
      </c>
      <c r="C246" s="197"/>
      <c r="D246" s="883" t="s">
        <v>908</v>
      </c>
      <c r="E246" s="883"/>
      <c r="F246" s="381"/>
      <c r="G246" s="563"/>
      <c r="H246" s="563"/>
      <c r="I246" s="563"/>
      <c r="J246" s="269">
        <f>SUM(M246:X246)</f>
        <v>0</v>
      </c>
      <c r="K246" s="189"/>
      <c r="L246" s="190">
        <f t="shared" si="46"/>
        <v>0</v>
      </c>
      <c r="M246" s="198"/>
      <c r="N246" s="192"/>
      <c r="O246" s="192"/>
      <c r="P246" s="192"/>
      <c r="Q246" s="192"/>
      <c r="R246" s="193"/>
      <c r="S246" s="194"/>
      <c r="T246" s="191"/>
      <c r="U246" s="484"/>
      <c r="V246" s="193"/>
      <c r="W246" s="194"/>
      <c r="X246" s="646"/>
    </row>
    <row r="247" spans="1:24" hidden="1" x14ac:dyDescent="0.25">
      <c r="B247" s="91" t="s">
        <v>709</v>
      </c>
      <c r="C247" s="873" t="s">
        <v>304</v>
      </c>
      <c r="D247" s="874"/>
      <c r="E247" s="874"/>
      <c r="F247" s="386"/>
      <c r="G247" s="564"/>
      <c r="H247" s="564"/>
      <c r="I247" s="564"/>
      <c r="J247" s="250">
        <f>J248+J249+J250+J251+J252</f>
        <v>0</v>
      </c>
      <c r="K247" s="149">
        <f t="shared" ref="K247:X247" si="57">K248+K249+K250+K251+K252</f>
        <v>0</v>
      </c>
      <c r="L247" s="165">
        <f t="shared" si="46"/>
        <v>0</v>
      </c>
      <c r="M247" s="93">
        <f t="shared" si="57"/>
        <v>0</v>
      </c>
      <c r="N247" s="94">
        <f t="shared" si="57"/>
        <v>0</v>
      </c>
      <c r="O247" s="94">
        <f t="shared" si="57"/>
        <v>0</v>
      </c>
      <c r="P247" s="94">
        <f t="shared" si="57"/>
        <v>0</v>
      </c>
      <c r="Q247" s="94">
        <f t="shared" si="57"/>
        <v>0</v>
      </c>
      <c r="R247" s="97">
        <f t="shared" si="57"/>
        <v>0</v>
      </c>
      <c r="S247" s="98">
        <f t="shared" si="57"/>
        <v>0</v>
      </c>
      <c r="T247" s="96">
        <f t="shared" si="57"/>
        <v>0</v>
      </c>
      <c r="U247" s="485">
        <f t="shared" si="57"/>
        <v>0</v>
      </c>
      <c r="V247" s="97">
        <f t="shared" si="57"/>
        <v>0</v>
      </c>
      <c r="W247" s="98">
        <f t="shared" si="57"/>
        <v>0</v>
      </c>
      <c r="X247" s="731">
        <f t="shared" si="57"/>
        <v>0</v>
      </c>
    </row>
    <row r="248" spans="1:24" s="41" customFormat="1" hidden="1" x14ac:dyDescent="0.25">
      <c r="A248" s="125" t="s">
        <v>305</v>
      </c>
      <c r="B248" s="195" t="s">
        <v>710</v>
      </c>
      <c r="C248" s="903" t="s">
        <v>385</v>
      </c>
      <c r="D248" s="904"/>
      <c r="E248" s="904"/>
      <c r="F248" s="392"/>
      <c r="G248" s="567"/>
      <c r="H248" s="567"/>
      <c r="I248" s="567"/>
      <c r="J248" s="270">
        <f t="shared" ref="J248:J254" si="58">SUM(M248:X248)</f>
        <v>0</v>
      </c>
      <c r="K248" s="196"/>
      <c r="L248" s="210">
        <f t="shared" si="46"/>
        <v>0</v>
      </c>
      <c r="M248" s="211"/>
      <c r="N248" s="212"/>
      <c r="O248" s="212"/>
      <c r="P248" s="212"/>
      <c r="Q248" s="212"/>
      <c r="R248" s="215"/>
      <c r="S248" s="213"/>
      <c r="T248" s="214"/>
      <c r="U248" s="491"/>
      <c r="V248" s="215"/>
      <c r="W248" s="213"/>
      <c r="X248" s="738"/>
    </row>
    <row r="249" spans="1:24" s="41" customFormat="1" hidden="1" x14ac:dyDescent="0.25">
      <c r="A249" s="125" t="s">
        <v>306</v>
      </c>
      <c r="B249" s="195" t="s">
        <v>711</v>
      </c>
      <c r="C249" s="903" t="s">
        <v>386</v>
      </c>
      <c r="D249" s="904"/>
      <c r="E249" s="904"/>
      <c r="F249" s="392"/>
      <c r="G249" s="567"/>
      <c r="H249" s="567"/>
      <c r="I249" s="567"/>
      <c r="J249" s="270">
        <f t="shared" si="58"/>
        <v>0</v>
      </c>
      <c r="K249" s="196"/>
      <c r="L249" s="210">
        <f t="shared" si="46"/>
        <v>0</v>
      </c>
      <c r="M249" s="211"/>
      <c r="N249" s="212"/>
      <c r="O249" s="212"/>
      <c r="P249" s="212"/>
      <c r="Q249" s="212"/>
      <c r="R249" s="215"/>
      <c r="S249" s="213"/>
      <c r="T249" s="214"/>
      <c r="U249" s="491"/>
      <c r="V249" s="215"/>
      <c r="W249" s="213"/>
      <c r="X249" s="738"/>
    </row>
    <row r="250" spans="1:24" s="41" customFormat="1" hidden="1" x14ac:dyDescent="0.25">
      <c r="A250" s="125" t="s">
        <v>307</v>
      </c>
      <c r="B250" s="195" t="s">
        <v>712</v>
      </c>
      <c r="C250" s="903" t="s">
        <v>308</v>
      </c>
      <c r="D250" s="904"/>
      <c r="E250" s="904"/>
      <c r="F250" s="392"/>
      <c r="G250" s="567"/>
      <c r="H250" s="567"/>
      <c r="I250" s="567"/>
      <c r="J250" s="270">
        <f t="shared" si="58"/>
        <v>0</v>
      </c>
      <c r="K250" s="196"/>
      <c r="L250" s="210">
        <f t="shared" si="46"/>
        <v>0</v>
      </c>
      <c r="M250" s="211"/>
      <c r="N250" s="212"/>
      <c r="O250" s="212"/>
      <c r="P250" s="212"/>
      <c r="Q250" s="212"/>
      <c r="R250" s="215"/>
      <c r="S250" s="213"/>
      <c r="T250" s="214"/>
      <c r="U250" s="491"/>
      <c r="V250" s="215"/>
      <c r="W250" s="213"/>
      <c r="X250" s="738"/>
    </row>
    <row r="251" spans="1:24" s="41" customFormat="1" hidden="1" x14ac:dyDescent="0.25">
      <c r="A251" s="125" t="s">
        <v>309</v>
      </c>
      <c r="B251" s="195" t="s">
        <v>713</v>
      </c>
      <c r="C251" s="903" t="s">
        <v>310</v>
      </c>
      <c r="D251" s="904"/>
      <c r="E251" s="904"/>
      <c r="F251" s="392"/>
      <c r="G251" s="567"/>
      <c r="H251" s="567"/>
      <c r="I251" s="567"/>
      <c r="J251" s="270">
        <f t="shared" si="58"/>
        <v>0</v>
      </c>
      <c r="K251" s="196"/>
      <c r="L251" s="210">
        <f t="shared" si="46"/>
        <v>0</v>
      </c>
      <c r="M251" s="211"/>
      <c r="N251" s="212"/>
      <c r="O251" s="212"/>
      <c r="P251" s="212"/>
      <c r="Q251" s="212"/>
      <c r="R251" s="215"/>
      <c r="S251" s="213"/>
      <c r="T251" s="214"/>
      <c r="U251" s="491"/>
      <c r="V251" s="215"/>
      <c r="W251" s="213"/>
      <c r="X251" s="738"/>
    </row>
    <row r="252" spans="1:24" s="41" customFormat="1" hidden="1" x14ac:dyDescent="0.25">
      <c r="A252" s="125" t="s">
        <v>311</v>
      </c>
      <c r="B252" s="195" t="s">
        <v>714</v>
      </c>
      <c r="C252" s="903" t="s">
        <v>387</v>
      </c>
      <c r="D252" s="904"/>
      <c r="E252" s="904"/>
      <c r="F252" s="392"/>
      <c r="G252" s="567"/>
      <c r="H252" s="567"/>
      <c r="I252" s="567"/>
      <c r="J252" s="270">
        <f t="shared" si="58"/>
        <v>0</v>
      </c>
      <c r="K252" s="196"/>
      <c r="L252" s="210">
        <f t="shared" si="46"/>
        <v>0</v>
      </c>
      <c r="M252" s="211"/>
      <c r="N252" s="212"/>
      <c r="O252" s="212"/>
      <c r="P252" s="212"/>
      <c r="Q252" s="212"/>
      <c r="R252" s="215"/>
      <c r="S252" s="213"/>
      <c r="T252" s="214"/>
      <c r="U252" s="491"/>
      <c r="V252" s="215"/>
      <c r="W252" s="213"/>
      <c r="X252" s="738"/>
    </row>
    <row r="253" spans="1:24" hidden="1" x14ac:dyDescent="0.25">
      <c r="A253" s="125" t="s">
        <v>313</v>
      </c>
      <c r="B253" s="91" t="s">
        <v>715</v>
      </c>
      <c r="C253" s="873" t="s">
        <v>312</v>
      </c>
      <c r="D253" s="874"/>
      <c r="E253" s="874"/>
      <c r="F253" s="386"/>
      <c r="G253" s="564"/>
      <c r="H253" s="564"/>
      <c r="I253" s="564"/>
      <c r="J253" s="250">
        <f t="shared" si="58"/>
        <v>0</v>
      </c>
      <c r="K253" s="149"/>
      <c r="L253" s="165">
        <f t="shared" si="46"/>
        <v>0</v>
      </c>
      <c r="M253" s="93"/>
      <c r="N253" s="94"/>
      <c r="O253" s="94"/>
      <c r="P253" s="94"/>
      <c r="Q253" s="94"/>
      <c r="R253" s="97"/>
      <c r="S253" s="98"/>
      <c r="T253" s="96"/>
      <c r="U253" s="485"/>
      <c r="V253" s="97"/>
      <c r="W253" s="98"/>
      <c r="X253" s="731"/>
    </row>
    <row r="254" spans="1:24" ht="15.75" hidden="1" thickBot="1" x14ac:dyDescent="0.3">
      <c r="A254" s="125" t="s">
        <v>909</v>
      </c>
      <c r="B254" s="91" t="s">
        <v>910</v>
      </c>
      <c r="C254" s="873" t="s">
        <v>911</v>
      </c>
      <c r="D254" s="874"/>
      <c r="E254" s="874"/>
      <c r="F254" s="386"/>
      <c r="G254" s="564"/>
      <c r="H254" s="564"/>
      <c r="I254" s="564"/>
      <c r="J254" s="250">
        <f t="shared" si="58"/>
        <v>0</v>
      </c>
      <c r="K254" s="149"/>
      <c r="L254" s="165">
        <f t="shared" si="46"/>
        <v>0</v>
      </c>
      <c r="M254" s="93"/>
      <c r="N254" s="94"/>
      <c r="O254" s="94"/>
      <c r="P254" s="94"/>
      <c r="Q254" s="94"/>
      <c r="R254" s="97"/>
      <c r="S254" s="98"/>
      <c r="T254" s="96"/>
      <c r="U254" s="485"/>
      <c r="V254" s="97"/>
      <c r="W254" s="98"/>
      <c r="X254" s="731"/>
    </row>
    <row r="255" spans="1:24" ht="15.75" thickBot="1" x14ac:dyDescent="0.3">
      <c r="B255" s="905" t="s">
        <v>314</v>
      </c>
      <c r="C255" s="906"/>
      <c r="D255" s="906"/>
      <c r="E255" s="906"/>
      <c r="F255" s="380">
        <f t="shared" ref="F255:K255" si="59">F5+F24+F32+F59+F75+F147+F157+F162+F225</f>
        <v>572500</v>
      </c>
      <c r="G255" s="247">
        <f t="shared" si="59"/>
        <v>476500</v>
      </c>
      <c r="H255" s="247">
        <f t="shared" si="59"/>
        <v>476500</v>
      </c>
      <c r="I255" s="247">
        <f t="shared" si="59"/>
        <v>476500</v>
      </c>
      <c r="J255" s="247">
        <f t="shared" si="59"/>
        <v>476500</v>
      </c>
      <c r="K255" s="146">
        <f t="shared" si="59"/>
        <v>0</v>
      </c>
      <c r="L255" s="163">
        <f t="shared" si="46"/>
        <v>476500</v>
      </c>
      <c r="M255" s="85">
        <f t="shared" ref="M255:X255" si="60">M5+M24+M32+M59+M75+M147+M157+M162+M225</f>
        <v>35000</v>
      </c>
      <c r="N255" s="86">
        <f t="shared" si="60"/>
        <v>72848</v>
      </c>
      <c r="O255" s="86">
        <f t="shared" si="60"/>
        <v>0</v>
      </c>
      <c r="P255" s="86">
        <f t="shared" si="60"/>
        <v>151130</v>
      </c>
      <c r="Q255" s="86">
        <f t="shared" si="60"/>
        <v>0</v>
      </c>
      <c r="R255" s="89">
        <f t="shared" si="60"/>
        <v>0</v>
      </c>
      <c r="S255" s="90">
        <f t="shared" si="60"/>
        <v>0</v>
      </c>
      <c r="T255" s="88">
        <f t="shared" si="60"/>
        <v>0</v>
      </c>
      <c r="U255" s="482">
        <f t="shared" si="60"/>
        <v>0</v>
      </c>
      <c r="V255" s="89">
        <f t="shared" si="60"/>
        <v>0</v>
      </c>
      <c r="W255" s="90">
        <f t="shared" si="60"/>
        <v>0</v>
      </c>
      <c r="X255" s="728">
        <f t="shared" si="60"/>
        <v>217522</v>
      </c>
    </row>
    <row r="256" spans="1:24" x14ac:dyDescent="0.25">
      <c r="B256" s="22"/>
      <c r="C256" s="23"/>
      <c r="D256" s="23"/>
      <c r="E256" s="24"/>
      <c r="J256" s="24"/>
      <c r="K256" s="24"/>
      <c r="L256" s="60"/>
      <c r="M256" s="14"/>
      <c r="N256" s="14"/>
      <c r="O256" s="14"/>
      <c r="P256" s="14"/>
      <c r="Q256" s="14"/>
      <c r="R256" s="14"/>
      <c r="S256" s="14"/>
      <c r="T256" s="14"/>
      <c r="U256" s="14"/>
      <c r="V256" s="14"/>
      <c r="W256" s="14"/>
      <c r="X256" s="14"/>
    </row>
    <row r="257" spans="1:24" x14ac:dyDescent="0.25">
      <c r="B257" s="25"/>
      <c r="C257" s="26"/>
      <c r="D257" s="26"/>
      <c r="E257" s="24"/>
      <c r="J257" s="24"/>
      <c r="K257" s="24"/>
      <c r="L257" s="60"/>
      <c r="M257" s="14"/>
      <c r="N257" s="14"/>
      <c r="O257" s="14"/>
      <c r="P257" s="14"/>
      <c r="Q257" s="14"/>
      <c r="R257" s="14"/>
      <c r="S257" s="14"/>
      <c r="T257" s="14"/>
      <c r="U257" s="14"/>
      <c r="V257" s="14"/>
      <c r="W257" s="14"/>
      <c r="X257" s="14"/>
    </row>
    <row r="258" spans="1:24" x14ac:dyDescent="0.25">
      <c r="B258" s="27"/>
      <c r="C258" s="24"/>
      <c r="D258" s="24"/>
      <c r="E258" s="28"/>
      <c r="F258" s="353"/>
      <c r="G258" s="353"/>
      <c r="H258" s="353"/>
      <c r="I258" s="353"/>
      <c r="J258" s="28"/>
      <c r="K258" s="28"/>
      <c r="L258" s="60"/>
      <c r="M258" s="14"/>
      <c r="N258" s="14"/>
      <c r="O258" s="14"/>
      <c r="P258" s="14"/>
      <c r="Q258" s="14"/>
      <c r="R258" s="14"/>
      <c r="S258" s="14"/>
      <c r="T258" s="14"/>
      <c r="U258" s="14"/>
      <c r="V258" s="14"/>
      <c r="W258" s="14"/>
      <c r="X258" s="14"/>
    </row>
    <row r="259" spans="1:24" x14ac:dyDescent="0.25">
      <c r="B259" s="27"/>
      <c r="C259" s="24"/>
      <c r="D259" s="24"/>
      <c r="E259" s="28"/>
      <c r="F259" s="353"/>
      <c r="G259" s="353"/>
      <c r="H259" s="353"/>
      <c r="I259" s="353"/>
      <c r="J259" s="28"/>
      <c r="K259" s="28"/>
      <c r="L259" s="60"/>
      <c r="M259" s="14"/>
      <c r="N259" s="14"/>
      <c r="O259" s="14"/>
      <c r="P259" s="14"/>
      <c r="Q259" s="14"/>
      <c r="R259" s="14"/>
      <c r="S259" s="14"/>
      <c r="T259" s="14"/>
      <c r="U259" s="14"/>
      <c r="V259" s="14"/>
      <c r="W259" s="14"/>
      <c r="X259" s="14"/>
    </row>
    <row r="260" spans="1:24" x14ac:dyDescent="0.25">
      <c r="B260" s="27"/>
      <c r="C260" s="24"/>
      <c r="D260" s="24"/>
      <c r="E260" s="28"/>
      <c r="F260" s="353"/>
      <c r="G260" s="353"/>
      <c r="H260" s="353"/>
      <c r="I260" s="353"/>
      <c r="J260" s="28"/>
      <c r="K260" s="28"/>
      <c r="L260" s="60"/>
      <c r="M260" s="14"/>
      <c r="N260" s="14"/>
      <c r="O260" s="14"/>
      <c r="P260" s="14"/>
      <c r="Q260" s="14"/>
      <c r="R260" s="14"/>
      <c r="S260" s="14"/>
      <c r="T260" s="14"/>
      <c r="U260" s="14"/>
      <c r="V260" s="14"/>
      <c r="W260" s="14"/>
      <c r="X260" s="14"/>
    </row>
    <row r="261" spans="1:24" x14ac:dyDescent="0.25">
      <c r="B261" s="27"/>
      <c r="C261" s="24"/>
      <c r="D261" s="24"/>
      <c r="E261" s="28"/>
      <c r="F261" s="353"/>
      <c r="G261" s="353"/>
      <c r="H261" s="353"/>
      <c r="I261" s="353"/>
      <c r="J261" s="28"/>
      <c r="K261" s="28"/>
      <c r="L261" s="60"/>
      <c r="M261" s="14"/>
      <c r="N261" s="14"/>
      <c r="O261" s="14"/>
      <c r="P261" s="14"/>
      <c r="Q261" s="14"/>
      <c r="R261" s="14"/>
      <c r="S261" s="14"/>
      <c r="T261" s="14"/>
      <c r="U261" s="14"/>
      <c r="V261" s="14"/>
      <c r="W261" s="14"/>
      <c r="X261" s="14"/>
    </row>
    <row r="262" spans="1:24" x14ac:dyDescent="0.25">
      <c r="B262" s="27"/>
      <c r="C262" s="24"/>
      <c r="D262" s="24"/>
      <c r="E262" s="28"/>
      <c r="F262" s="353"/>
      <c r="G262" s="353"/>
      <c r="H262" s="353"/>
      <c r="I262" s="353"/>
      <c r="J262" s="28"/>
      <c r="K262" s="28"/>
      <c r="L262" s="60"/>
      <c r="M262" s="14"/>
      <c r="N262" s="14"/>
      <c r="O262" s="14"/>
      <c r="P262" s="14"/>
      <c r="Q262" s="14"/>
      <c r="R262" s="14"/>
      <c r="S262" s="14"/>
      <c r="T262" s="14"/>
      <c r="U262" s="14"/>
      <c r="V262" s="14"/>
      <c r="W262" s="14"/>
      <c r="X262" s="14"/>
    </row>
    <row r="263" spans="1:24" x14ac:dyDescent="0.25">
      <c r="B263" s="27"/>
      <c r="C263" s="24"/>
      <c r="D263" s="24"/>
      <c r="E263" s="28"/>
      <c r="F263" s="353"/>
      <c r="G263" s="353"/>
      <c r="H263" s="353"/>
      <c r="I263" s="353"/>
      <c r="J263" s="28"/>
      <c r="K263" s="28"/>
      <c r="L263" s="60"/>
      <c r="M263" s="14"/>
      <c r="N263" s="14"/>
      <c r="O263" s="14"/>
      <c r="P263" s="14"/>
      <c r="Q263" s="14"/>
      <c r="R263" s="14"/>
      <c r="S263" s="14"/>
      <c r="T263" s="14"/>
      <c r="U263" s="14"/>
      <c r="V263" s="14"/>
      <c r="W263" s="14"/>
      <c r="X263" s="14"/>
    </row>
    <row r="264" spans="1:24" x14ac:dyDescent="0.25">
      <c r="B264" s="27"/>
      <c r="C264" s="28"/>
      <c r="D264" s="28"/>
      <c r="E264" s="24"/>
      <c r="J264" s="24"/>
      <c r="K264" s="24"/>
      <c r="L264" s="60"/>
      <c r="M264" s="14"/>
      <c r="N264" s="14"/>
      <c r="O264" s="14"/>
      <c r="P264" s="14"/>
      <c r="Q264" s="14"/>
      <c r="R264" s="14"/>
      <c r="S264" s="14"/>
      <c r="T264" s="14"/>
      <c r="U264" s="14"/>
      <c r="V264" s="14"/>
      <c r="W264" s="14"/>
      <c r="X264" s="14"/>
    </row>
    <row r="265" spans="1:24" x14ac:dyDescent="0.25">
      <c r="B265" s="27"/>
      <c r="C265" s="28"/>
      <c r="D265" s="28"/>
      <c r="E265" s="24"/>
      <c r="J265" s="24"/>
      <c r="K265" s="24"/>
      <c r="L265" s="60"/>
      <c r="M265" s="14"/>
      <c r="N265" s="14"/>
      <c r="O265" s="14"/>
      <c r="P265" s="14"/>
      <c r="Q265" s="14"/>
      <c r="R265" s="14"/>
      <c r="S265" s="14"/>
      <c r="T265" s="14"/>
      <c r="U265" s="14"/>
      <c r="V265" s="14"/>
      <c r="W265" s="14"/>
      <c r="X265" s="14"/>
    </row>
    <row r="266" spans="1:24" x14ac:dyDescent="0.25">
      <c r="B266" s="27"/>
      <c r="C266" s="28"/>
      <c r="D266" s="28"/>
      <c r="E266" s="24"/>
      <c r="J266" s="24"/>
      <c r="K266" s="24"/>
      <c r="L266" s="60"/>
      <c r="M266" s="14"/>
      <c r="N266" s="14"/>
      <c r="O266" s="14"/>
      <c r="P266" s="14"/>
      <c r="Q266" s="14"/>
      <c r="R266" s="14"/>
      <c r="S266" s="14"/>
      <c r="T266" s="14"/>
      <c r="U266" s="14"/>
      <c r="V266" s="14"/>
      <c r="W266" s="14"/>
      <c r="X266" s="14"/>
    </row>
    <row r="267" spans="1:24" x14ac:dyDescent="0.25">
      <c r="B267" s="27"/>
      <c r="C267" s="24"/>
      <c r="D267" s="24"/>
      <c r="E267" s="28"/>
      <c r="F267" s="353"/>
      <c r="G267" s="353"/>
      <c r="H267" s="353"/>
      <c r="I267" s="353"/>
      <c r="J267" s="28"/>
      <c r="K267" s="28"/>
      <c r="L267" s="60"/>
      <c r="M267" s="14"/>
      <c r="N267" s="14"/>
      <c r="O267" s="14"/>
      <c r="P267" s="14"/>
      <c r="Q267" s="14"/>
      <c r="R267" s="14"/>
      <c r="S267" s="14"/>
      <c r="T267" s="14"/>
      <c r="U267" s="14"/>
      <c r="V267" s="14"/>
      <c r="W267" s="14"/>
      <c r="X267" s="14"/>
    </row>
    <row r="268" spans="1:24" x14ac:dyDescent="0.25">
      <c r="B268" s="27"/>
      <c r="C268" s="24"/>
      <c r="D268" s="24"/>
      <c r="E268" s="28"/>
      <c r="F268" s="353"/>
      <c r="G268" s="353"/>
      <c r="H268" s="353"/>
      <c r="I268" s="353"/>
      <c r="J268" s="28"/>
      <c r="K268" s="28"/>
      <c r="L268" s="60"/>
      <c r="M268" s="14"/>
      <c r="N268" s="14"/>
      <c r="O268" s="14"/>
      <c r="P268" s="14"/>
      <c r="Q268" s="14"/>
      <c r="R268" s="14"/>
      <c r="S268" s="14"/>
      <c r="T268" s="14"/>
      <c r="U268" s="14"/>
      <c r="V268" s="14"/>
      <c r="W268" s="14"/>
      <c r="X268" s="14"/>
    </row>
    <row r="269" spans="1:24" x14ac:dyDescent="0.25">
      <c r="B269" s="27"/>
      <c r="C269" s="24"/>
      <c r="D269" s="24"/>
      <c r="E269" s="28"/>
      <c r="F269" s="353"/>
      <c r="G269" s="353"/>
      <c r="H269" s="353"/>
      <c r="I269" s="353"/>
      <c r="J269" s="28"/>
      <c r="K269" s="28"/>
      <c r="L269" s="60"/>
      <c r="M269" s="14"/>
      <c r="N269" s="14"/>
      <c r="O269" s="14"/>
      <c r="P269" s="14"/>
      <c r="Q269" s="14"/>
      <c r="R269" s="14"/>
      <c r="S269" s="14"/>
      <c r="T269" s="14"/>
      <c r="U269" s="14"/>
      <c r="V269" s="14"/>
      <c r="W269" s="14"/>
      <c r="X269" s="14"/>
    </row>
    <row r="270" spans="1:24" x14ac:dyDescent="0.25">
      <c r="A270" s="127"/>
      <c r="B270" s="27"/>
      <c r="C270" s="24"/>
      <c r="D270" s="24"/>
      <c r="E270" s="28"/>
      <c r="F270" s="353"/>
      <c r="G270" s="353"/>
      <c r="H270" s="353"/>
      <c r="I270" s="353"/>
      <c r="J270" s="28"/>
      <c r="K270" s="28"/>
      <c r="L270" s="60"/>
      <c r="M270" s="14"/>
      <c r="N270" s="14"/>
      <c r="O270" s="14"/>
      <c r="P270" s="14"/>
      <c r="Q270" s="14"/>
      <c r="R270" s="14"/>
      <c r="S270" s="14"/>
      <c r="T270" s="14"/>
      <c r="U270" s="14"/>
      <c r="V270" s="14"/>
      <c r="W270" s="14"/>
      <c r="X270" s="14"/>
    </row>
    <row r="271" spans="1:24" x14ac:dyDescent="0.25">
      <c r="A271" s="127"/>
      <c r="B271" s="27"/>
      <c r="C271" s="24"/>
      <c r="D271" s="24"/>
      <c r="E271" s="28"/>
      <c r="F271" s="353"/>
      <c r="G271" s="353"/>
      <c r="H271" s="353"/>
      <c r="I271" s="353"/>
      <c r="J271" s="28"/>
      <c r="K271" s="28"/>
      <c r="L271" s="60"/>
      <c r="M271" s="14"/>
      <c r="N271" s="14"/>
      <c r="O271" s="14"/>
      <c r="P271" s="14"/>
      <c r="Q271" s="14"/>
      <c r="R271" s="14"/>
      <c r="S271" s="14"/>
      <c r="T271" s="14"/>
      <c r="U271" s="14"/>
      <c r="V271" s="14"/>
      <c r="W271" s="14"/>
      <c r="X271" s="14"/>
    </row>
    <row r="272" spans="1:24" x14ac:dyDescent="0.25">
      <c r="A272" s="127"/>
      <c r="B272" s="27"/>
      <c r="C272" s="24"/>
      <c r="D272" s="24"/>
      <c r="E272" s="28"/>
      <c r="F272" s="353"/>
      <c r="G272" s="353"/>
      <c r="H272" s="353"/>
      <c r="I272" s="353"/>
      <c r="J272" s="28"/>
      <c r="K272" s="28"/>
      <c r="L272" s="60"/>
      <c r="M272" s="14"/>
      <c r="N272" s="14"/>
      <c r="O272" s="14"/>
      <c r="P272" s="14"/>
      <c r="Q272" s="14"/>
      <c r="R272" s="14"/>
      <c r="S272" s="14"/>
      <c r="T272" s="14"/>
      <c r="U272" s="14"/>
      <c r="V272" s="14"/>
      <c r="W272" s="14"/>
      <c r="X272" s="14"/>
    </row>
    <row r="273" spans="1:24" x14ac:dyDescent="0.25">
      <c r="A273" s="127"/>
      <c r="B273" s="27"/>
      <c r="C273" s="24"/>
      <c r="D273" s="24"/>
      <c r="E273" s="28"/>
      <c r="F273" s="353"/>
      <c r="G273" s="353"/>
      <c r="H273" s="353"/>
      <c r="I273" s="353"/>
      <c r="J273" s="28"/>
      <c r="K273" s="28"/>
      <c r="L273" s="60"/>
      <c r="M273" s="14"/>
      <c r="N273" s="14"/>
      <c r="O273" s="14"/>
      <c r="P273" s="14"/>
      <c r="Q273" s="14"/>
      <c r="R273" s="14"/>
      <c r="S273" s="14"/>
      <c r="T273" s="14"/>
      <c r="U273" s="14"/>
      <c r="V273" s="14"/>
      <c r="W273" s="14"/>
      <c r="X273" s="14"/>
    </row>
    <row r="274" spans="1:24" x14ac:dyDescent="0.25">
      <c r="A274" s="127"/>
      <c r="B274" s="27"/>
      <c r="C274" s="24"/>
      <c r="D274" s="24"/>
      <c r="E274" s="28"/>
      <c r="F274" s="353"/>
      <c r="G274" s="353"/>
      <c r="H274" s="353"/>
      <c r="I274" s="353"/>
      <c r="J274" s="28"/>
      <c r="K274" s="28"/>
      <c r="L274" s="60"/>
      <c r="M274" s="14"/>
      <c r="N274" s="14"/>
      <c r="O274" s="14"/>
      <c r="P274" s="14"/>
      <c r="Q274" s="14"/>
      <c r="R274" s="14"/>
      <c r="S274" s="14"/>
      <c r="T274" s="14"/>
      <c r="U274" s="14"/>
      <c r="V274" s="14"/>
      <c r="W274" s="14"/>
      <c r="X274" s="14"/>
    </row>
    <row r="275" spans="1:24" x14ac:dyDescent="0.25">
      <c r="A275" s="127"/>
      <c r="B275" s="27"/>
      <c r="C275" s="24"/>
      <c r="D275" s="24"/>
      <c r="E275" s="28"/>
      <c r="F275" s="353"/>
      <c r="G275" s="353"/>
      <c r="H275" s="353"/>
      <c r="I275" s="353"/>
      <c r="J275" s="28"/>
      <c r="K275" s="28"/>
      <c r="L275" s="60"/>
      <c r="M275" s="14"/>
      <c r="N275" s="14"/>
      <c r="O275" s="14"/>
      <c r="P275" s="14"/>
      <c r="Q275" s="14"/>
      <c r="R275" s="14"/>
      <c r="S275" s="14"/>
      <c r="T275" s="14"/>
      <c r="U275" s="14"/>
      <c r="V275" s="14"/>
      <c r="W275" s="14"/>
      <c r="X275" s="14"/>
    </row>
    <row r="276" spans="1:24" x14ac:dyDescent="0.25">
      <c r="A276" s="127"/>
      <c r="B276" s="27"/>
      <c r="C276" s="24"/>
      <c r="D276" s="24"/>
      <c r="E276" s="28"/>
      <c r="F276" s="353"/>
      <c r="G276" s="353"/>
      <c r="H276" s="353"/>
      <c r="I276" s="353"/>
      <c r="J276" s="28"/>
      <c r="K276" s="28"/>
      <c r="L276" s="60"/>
      <c r="M276" s="14"/>
      <c r="N276" s="14"/>
      <c r="O276" s="14"/>
      <c r="P276" s="14"/>
      <c r="Q276" s="14"/>
      <c r="R276" s="14"/>
      <c r="S276" s="14"/>
      <c r="T276" s="14"/>
      <c r="U276" s="14"/>
      <c r="V276" s="14"/>
      <c r="W276" s="14"/>
      <c r="X276" s="14"/>
    </row>
    <row r="277" spans="1:24" x14ac:dyDescent="0.25">
      <c r="A277" s="127"/>
      <c r="B277" s="27"/>
      <c r="C277" s="28"/>
      <c r="D277" s="28"/>
      <c r="E277" s="24"/>
      <c r="J277" s="24"/>
      <c r="K277" s="24"/>
      <c r="L277" s="60"/>
      <c r="M277" s="14"/>
      <c r="N277" s="14"/>
      <c r="O277" s="14"/>
      <c r="P277" s="14"/>
      <c r="Q277" s="14"/>
      <c r="R277" s="14"/>
      <c r="S277" s="14"/>
      <c r="T277" s="14"/>
      <c r="U277" s="14"/>
      <c r="V277" s="14"/>
      <c r="W277" s="14"/>
      <c r="X277" s="14"/>
    </row>
    <row r="278" spans="1:24" x14ac:dyDescent="0.25">
      <c r="A278" s="127"/>
      <c r="B278" s="27"/>
      <c r="C278" s="24"/>
      <c r="D278" s="24"/>
      <c r="E278" s="28"/>
      <c r="F278" s="353"/>
      <c r="G278" s="353"/>
      <c r="H278" s="353"/>
      <c r="I278" s="353"/>
      <c r="J278" s="28"/>
      <c r="K278" s="28"/>
      <c r="L278" s="60"/>
      <c r="M278" s="14"/>
      <c r="N278" s="14"/>
      <c r="O278" s="14"/>
      <c r="P278" s="14"/>
      <c r="Q278" s="14"/>
      <c r="R278" s="14"/>
      <c r="S278" s="14"/>
      <c r="T278" s="14"/>
      <c r="U278" s="14"/>
      <c r="V278" s="14"/>
      <c r="W278" s="14"/>
      <c r="X278" s="14"/>
    </row>
    <row r="279" spans="1:24" x14ac:dyDescent="0.25">
      <c r="A279" s="127"/>
      <c r="B279" s="27"/>
      <c r="C279" s="24"/>
      <c r="D279" s="24"/>
      <c r="E279" s="28"/>
      <c r="F279" s="353"/>
      <c r="G279" s="353"/>
      <c r="H279" s="353"/>
      <c r="I279" s="353"/>
      <c r="J279" s="28"/>
      <c r="K279" s="28"/>
      <c r="L279" s="60"/>
      <c r="M279" s="14"/>
      <c r="N279" s="14"/>
      <c r="O279" s="14"/>
      <c r="P279" s="14"/>
      <c r="Q279" s="14"/>
      <c r="R279" s="14"/>
      <c r="S279" s="14"/>
      <c r="T279" s="14"/>
      <c r="U279" s="14"/>
      <c r="V279" s="14"/>
      <c r="W279" s="14"/>
      <c r="X279" s="14"/>
    </row>
    <row r="280" spans="1:24" x14ac:dyDescent="0.25">
      <c r="A280" s="127"/>
      <c r="B280" s="27"/>
      <c r="C280" s="24"/>
      <c r="D280" s="24"/>
      <c r="E280" s="28"/>
      <c r="F280" s="353"/>
      <c r="G280" s="353"/>
      <c r="H280" s="353"/>
      <c r="I280" s="353"/>
      <c r="J280" s="28"/>
      <c r="K280" s="28"/>
      <c r="L280" s="60"/>
      <c r="M280" s="14"/>
      <c r="N280" s="14"/>
      <c r="O280" s="14"/>
      <c r="P280" s="14"/>
      <c r="Q280" s="14"/>
      <c r="R280" s="14"/>
      <c r="S280" s="14"/>
      <c r="T280" s="14"/>
      <c r="U280" s="14"/>
      <c r="V280" s="14"/>
      <c r="W280" s="14"/>
      <c r="X280" s="14"/>
    </row>
    <row r="281" spans="1:24" x14ac:dyDescent="0.25">
      <c r="A281" s="127"/>
      <c r="B281" s="27"/>
      <c r="C281" s="24"/>
      <c r="D281" s="24"/>
      <c r="E281" s="28"/>
      <c r="F281" s="353"/>
      <c r="G281" s="353"/>
      <c r="H281" s="353"/>
      <c r="I281" s="353"/>
      <c r="J281" s="28"/>
      <c r="K281" s="28"/>
      <c r="L281" s="60"/>
      <c r="M281" s="14"/>
      <c r="N281" s="14"/>
      <c r="O281" s="14"/>
      <c r="P281" s="14"/>
      <c r="Q281" s="14"/>
      <c r="R281" s="14"/>
      <c r="S281" s="14"/>
      <c r="T281" s="14"/>
      <c r="U281" s="14"/>
      <c r="V281" s="14"/>
      <c r="W281" s="14"/>
      <c r="X281" s="14"/>
    </row>
    <row r="282" spans="1:24" x14ac:dyDescent="0.25">
      <c r="A282" s="127"/>
      <c r="B282" s="27"/>
      <c r="C282" s="24"/>
      <c r="D282" s="24"/>
      <c r="E282" s="28"/>
      <c r="F282" s="353"/>
      <c r="G282" s="353"/>
      <c r="H282" s="353"/>
      <c r="I282" s="353"/>
      <c r="J282" s="28"/>
      <c r="K282" s="28"/>
      <c r="L282" s="60"/>
      <c r="M282" s="14"/>
      <c r="N282" s="14"/>
      <c r="O282" s="14"/>
      <c r="P282" s="14"/>
      <c r="Q282" s="14"/>
      <c r="R282" s="14"/>
      <c r="S282" s="14"/>
      <c r="T282" s="14"/>
      <c r="U282" s="14"/>
      <c r="V282" s="14"/>
      <c r="W282" s="14"/>
      <c r="X282" s="14"/>
    </row>
    <row r="283" spans="1:24" x14ac:dyDescent="0.25">
      <c r="A283" s="127"/>
      <c r="B283" s="27"/>
      <c r="C283" s="24"/>
      <c r="D283" s="24"/>
      <c r="E283" s="28"/>
      <c r="F283" s="353"/>
      <c r="G283" s="353"/>
      <c r="H283" s="353"/>
      <c r="I283" s="353"/>
      <c r="J283" s="28"/>
      <c r="K283" s="28"/>
      <c r="L283" s="60"/>
      <c r="M283" s="14"/>
      <c r="N283" s="14"/>
      <c r="O283" s="14"/>
      <c r="P283" s="14"/>
      <c r="Q283" s="14"/>
      <c r="R283" s="14"/>
      <c r="S283" s="14"/>
      <c r="T283" s="14"/>
      <c r="U283" s="14"/>
      <c r="V283" s="14"/>
      <c r="W283" s="14"/>
      <c r="X283" s="14"/>
    </row>
    <row r="284" spans="1:24" x14ac:dyDescent="0.25">
      <c r="A284" s="127"/>
      <c r="B284" s="27"/>
      <c r="C284" s="24"/>
      <c r="D284" s="24"/>
      <c r="E284" s="28"/>
      <c r="F284" s="353"/>
      <c r="G284" s="353"/>
      <c r="H284" s="353"/>
      <c r="I284" s="353"/>
      <c r="J284" s="28"/>
      <c r="K284" s="28"/>
      <c r="L284" s="60"/>
      <c r="M284" s="14"/>
      <c r="N284" s="14"/>
      <c r="O284" s="14"/>
      <c r="P284" s="14"/>
      <c r="Q284" s="14"/>
      <c r="R284" s="14"/>
      <c r="S284" s="14"/>
      <c r="T284" s="14"/>
      <c r="U284" s="14"/>
      <c r="V284" s="14"/>
      <c r="W284" s="14"/>
      <c r="X284" s="14"/>
    </row>
    <row r="285" spans="1:24" x14ac:dyDescent="0.25">
      <c r="A285" s="127"/>
      <c r="B285" s="27"/>
      <c r="C285" s="24"/>
      <c r="D285" s="24"/>
      <c r="E285" s="28"/>
      <c r="F285" s="353"/>
      <c r="G285" s="353"/>
      <c r="H285" s="353"/>
      <c r="I285" s="353"/>
      <c r="J285" s="28"/>
      <c r="K285" s="28"/>
      <c r="L285" s="60"/>
      <c r="M285" s="14"/>
      <c r="N285" s="14"/>
      <c r="O285" s="14"/>
      <c r="P285" s="14"/>
      <c r="Q285" s="14"/>
      <c r="R285" s="14"/>
      <c r="S285" s="14"/>
      <c r="T285" s="14"/>
      <c r="U285" s="14"/>
      <c r="V285" s="14"/>
      <c r="W285" s="14"/>
      <c r="X285" s="14"/>
    </row>
    <row r="286" spans="1:24" x14ac:dyDescent="0.25">
      <c r="A286" s="127"/>
      <c r="B286" s="27"/>
      <c r="C286" s="24"/>
      <c r="D286" s="24"/>
      <c r="E286" s="28"/>
      <c r="F286" s="353"/>
      <c r="G286" s="353"/>
      <c r="H286" s="353"/>
      <c r="I286" s="353"/>
      <c r="J286" s="28"/>
      <c r="K286" s="28"/>
      <c r="L286" s="60"/>
      <c r="M286" s="14"/>
      <c r="N286" s="14"/>
      <c r="O286" s="14"/>
      <c r="P286" s="14"/>
      <c r="Q286" s="14"/>
      <c r="R286" s="14"/>
      <c r="S286" s="14"/>
      <c r="T286" s="14"/>
      <c r="U286" s="14"/>
      <c r="V286" s="14"/>
      <c r="W286" s="14"/>
      <c r="X286" s="14"/>
    </row>
    <row r="287" spans="1:24" x14ac:dyDescent="0.25">
      <c r="A287" s="127"/>
      <c r="B287" s="27"/>
      <c r="C287" s="24"/>
      <c r="D287" s="24"/>
      <c r="E287" s="28"/>
      <c r="F287" s="353"/>
      <c r="G287" s="353"/>
      <c r="H287" s="353"/>
      <c r="I287" s="353"/>
      <c r="J287" s="28"/>
      <c r="K287" s="28"/>
      <c r="L287" s="60"/>
      <c r="M287" s="14"/>
      <c r="N287" s="14"/>
      <c r="O287" s="14"/>
      <c r="P287" s="14"/>
      <c r="Q287" s="14"/>
      <c r="R287" s="14"/>
      <c r="S287" s="14"/>
      <c r="T287" s="14"/>
      <c r="U287" s="14"/>
      <c r="V287" s="14"/>
      <c r="W287" s="14"/>
      <c r="X287" s="14"/>
    </row>
    <row r="288" spans="1:24" x14ac:dyDescent="0.25">
      <c r="A288" s="127"/>
      <c r="B288" s="27"/>
      <c r="C288" s="28"/>
      <c r="D288" s="28"/>
      <c r="E288" s="24"/>
      <c r="J288" s="24"/>
      <c r="K288" s="24"/>
      <c r="L288" s="60"/>
      <c r="M288" s="14"/>
      <c r="N288" s="14"/>
      <c r="O288" s="14"/>
      <c r="P288" s="14"/>
      <c r="Q288" s="14"/>
      <c r="R288" s="14"/>
      <c r="S288" s="14"/>
      <c r="T288" s="14"/>
      <c r="U288" s="14"/>
      <c r="V288" s="14"/>
      <c r="W288" s="14"/>
      <c r="X288" s="14"/>
    </row>
    <row r="289" spans="1:24" x14ac:dyDescent="0.25">
      <c r="A289" s="127"/>
      <c r="B289" s="27"/>
      <c r="C289" s="24"/>
      <c r="D289" s="24"/>
      <c r="E289" s="28"/>
      <c r="F289" s="353"/>
      <c r="G289" s="353"/>
      <c r="H289" s="353"/>
      <c r="I289" s="353"/>
      <c r="J289" s="28"/>
      <c r="K289" s="28"/>
      <c r="L289" s="60"/>
      <c r="M289" s="14"/>
      <c r="N289" s="14"/>
      <c r="O289" s="14"/>
      <c r="P289" s="14"/>
      <c r="Q289" s="14"/>
      <c r="R289" s="14"/>
      <c r="S289" s="14"/>
      <c r="T289" s="14"/>
      <c r="U289" s="14"/>
      <c r="V289" s="14"/>
      <c r="W289" s="14"/>
      <c r="X289" s="14"/>
    </row>
    <row r="290" spans="1:24" x14ac:dyDescent="0.25">
      <c r="A290" s="127"/>
      <c r="B290" s="27"/>
      <c r="C290" s="24"/>
      <c r="D290" s="24"/>
      <c r="E290" s="28"/>
      <c r="F290" s="353"/>
      <c r="G290" s="353"/>
      <c r="H290" s="353"/>
      <c r="I290" s="353"/>
      <c r="J290" s="28"/>
      <c r="K290" s="28"/>
      <c r="L290" s="60"/>
      <c r="M290" s="14"/>
      <c r="N290" s="14"/>
      <c r="O290" s="14"/>
      <c r="P290" s="14"/>
      <c r="Q290" s="14"/>
      <c r="R290" s="14"/>
      <c r="S290" s="14"/>
      <c r="T290" s="14"/>
      <c r="U290" s="14"/>
      <c r="V290" s="14"/>
      <c r="W290" s="14"/>
      <c r="X290" s="14"/>
    </row>
    <row r="291" spans="1:24" x14ac:dyDescent="0.25">
      <c r="A291" s="127"/>
      <c r="B291" s="27"/>
      <c r="C291" s="24"/>
      <c r="D291" s="24"/>
      <c r="E291" s="28"/>
      <c r="F291" s="353"/>
      <c r="G291" s="353"/>
      <c r="H291" s="353"/>
      <c r="I291" s="353"/>
      <c r="J291" s="28"/>
      <c r="K291" s="28"/>
      <c r="L291" s="60"/>
      <c r="M291" s="14"/>
      <c r="N291" s="14"/>
      <c r="O291" s="14"/>
      <c r="P291" s="14"/>
      <c r="Q291" s="14"/>
      <c r="R291" s="14"/>
      <c r="S291" s="14"/>
      <c r="T291" s="14"/>
      <c r="U291" s="14"/>
      <c r="V291" s="14"/>
      <c r="W291" s="14"/>
      <c r="X291" s="14"/>
    </row>
    <row r="292" spans="1:24" x14ac:dyDescent="0.25">
      <c r="A292" s="127"/>
      <c r="B292" s="27"/>
      <c r="C292" s="24"/>
      <c r="D292" s="24"/>
      <c r="E292" s="28"/>
      <c r="F292" s="353"/>
      <c r="G292" s="353"/>
      <c r="H292" s="353"/>
      <c r="I292" s="353"/>
      <c r="J292" s="28"/>
      <c r="K292" s="28"/>
      <c r="L292" s="60"/>
      <c r="M292" s="14"/>
      <c r="N292" s="14"/>
      <c r="O292" s="14"/>
      <c r="P292" s="14"/>
      <c r="Q292" s="14"/>
      <c r="R292" s="14"/>
      <c r="S292" s="14"/>
      <c r="T292" s="14"/>
      <c r="U292" s="14"/>
      <c r="V292" s="14"/>
      <c r="W292" s="14"/>
      <c r="X292" s="14"/>
    </row>
    <row r="293" spans="1:24" x14ac:dyDescent="0.25">
      <c r="A293" s="127"/>
      <c r="B293" s="27"/>
      <c r="C293" s="24"/>
      <c r="D293" s="24"/>
      <c r="E293" s="28"/>
      <c r="F293" s="353"/>
      <c r="G293" s="353"/>
      <c r="H293" s="353"/>
      <c r="I293" s="353"/>
      <c r="J293" s="28"/>
      <c r="K293" s="28"/>
      <c r="L293" s="60"/>
      <c r="M293" s="14"/>
      <c r="N293" s="14"/>
      <c r="O293" s="14"/>
      <c r="P293" s="14"/>
      <c r="Q293" s="14"/>
      <c r="R293" s="14"/>
      <c r="S293" s="14"/>
      <c r="T293" s="14"/>
      <c r="U293" s="14"/>
      <c r="V293" s="14"/>
      <c r="W293" s="14"/>
      <c r="X293" s="14"/>
    </row>
    <row r="294" spans="1:24" x14ac:dyDescent="0.25">
      <c r="A294" s="127"/>
      <c r="B294" s="27"/>
      <c r="C294" s="24"/>
      <c r="D294" s="24"/>
      <c r="E294" s="28"/>
      <c r="F294" s="353"/>
      <c r="G294" s="353"/>
      <c r="H294" s="353"/>
      <c r="I294" s="353"/>
      <c r="J294" s="28"/>
      <c r="K294" s="28"/>
      <c r="L294" s="60"/>
      <c r="M294" s="14"/>
      <c r="N294" s="14"/>
      <c r="O294" s="14"/>
      <c r="P294" s="14"/>
      <c r="Q294" s="14"/>
      <c r="R294" s="14"/>
      <c r="S294" s="14"/>
      <c r="T294" s="14"/>
      <c r="U294" s="14"/>
      <c r="V294" s="14"/>
      <c r="W294" s="14"/>
      <c r="X294" s="14"/>
    </row>
    <row r="295" spans="1:24" x14ac:dyDescent="0.25">
      <c r="A295" s="127"/>
      <c r="B295" s="27"/>
      <c r="C295" s="24"/>
      <c r="D295" s="24"/>
      <c r="E295" s="28"/>
      <c r="F295" s="353"/>
      <c r="G295" s="353"/>
      <c r="H295" s="353"/>
      <c r="I295" s="353"/>
      <c r="J295" s="28"/>
      <c r="K295" s="28"/>
      <c r="L295" s="60"/>
      <c r="M295" s="14"/>
      <c r="N295" s="14"/>
      <c r="O295" s="14"/>
      <c r="P295" s="14"/>
      <c r="Q295" s="14"/>
      <c r="R295" s="14"/>
      <c r="S295" s="14"/>
      <c r="T295" s="14"/>
      <c r="U295" s="14"/>
      <c r="V295" s="14"/>
      <c r="W295" s="14"/>
      <c r="X295" s="14"/>
    </row>
    <row r="296" spans="1:24" x14ac:dyDescent="0.25">
      <c r="A296" s="127"/>
      <c r="B296" s="27"/>
      <c r="C296" s="24"/>
      <c r="D296" s="24"/>
      <c r="E296" s="28"/>
      <c r="F296" s="353"/>
      <c r="G296" s="353"/>
      <c r="H296" s="353"/>
      <c r="I296" s="353"/>
      <c r="J296" s="28"/>
      <c r="K296" s="28"/>
      <c r="L296" s="60"/>
      <c r="M296" s="14"/>
      <c r="N296" s="14"/>
      <c r="O296" s="14"/>
      <c r="P296" s="14"/>
      <c r="Q296" s="14"/>
      <c r="R296" s="14"/>
      <c r="S296" s="14"/>
      <c r="T296" s="14"/>
      <c r="U296" s="14"/>
      <c r="V296" s="14"/>
      <c r="W296" s="14"/>
      <c r="X296" s="14"/>
    </row>
    <row r="297" spans="1:24" x14ac:dyDescent="0.25">
      <c r="A297" s="127"/>
      <c r="B297" s="27"/>
      <c r="C297" s="24"/>
      <c r="D297" s="24"/>
      <c r="E297" s="28"/>
      <c r="F297" s="353"/>
      <c r="G297" s="353"/>
      <c r="H297" s="353"/>
      <c r="I297" s="353"/>
      <c r="J297" s="28"/>
      <c r="K297" s="28"/>
      <c r="L297" s="60"/>
      <c r="M297" s="14"/>
      <c r="N297" s="14"/>
      <c r="O297" s="14"/>
      <c r="P297" s="14"/>
      <c r="Q297" s="14"/>
      <c r="R297" s="14"/>
      <c r="S297" s="14"/>
      <c r="T297" s="14"/>
      <c r="U297" s="14"/>
      <c r="V297" s="14"/>
      <c r="W297" s="14"/>
      <c r="X297" s="14"/>
    </row>
    <row r="298" spans="1:24" x14ac:dyDescent="0.25">
      <c r="A298" s="127"/>
      <c r="B298" s="27"/>
      <c r="C298" s="24"/>
      <c r="D298" s="24"/>
      <c r="E298" s="28"/>
      <c r="F298" s="353"/>
      <c r="G298" s="353"/>
      <c r="H298" s="353"/>
      <c r="I298" s="353"/>
      <c r="J298" s="28"/>
      <c r="K298" s="28"/>
      <c r="L298" s="60"/>
      <c r="M298" s="14"/>
      <c r="N298" s="14"/>
      <c r="O298" s="14"/>
      <c r="P298" s="14"/>
      <c r="Q298" s="14"/>
      <c r="R298" s="14"/>
      <c r="S298" s="14"/>
      <c r="T298" s="14"/>
      <c r="U298" s="14"/>
      <c r="V298" s="14"/>
      <c r="W298" s="14"/>
      <c r="X298" s="14"/>
    </row>
    <row r="299" spans="1:24" x14ac:dyDescent="0.25">
      <c r="A299" s="127"/>
      <c r="B299" s="29"/>
      <c r="C299" s="23"/>
      <c r="D299" s="23"/>
      <c r="E299" s="24"/>
      <c r="J299" s="24"/>
      <c r="K299" s="24"/>
      <c r="L299" s="60"/>
      <c r="M299" s="14"/>
      <c r="N299" s="14"/>
      <c r="O299" s="14"/>
      <c r="P299" s="14"/>
      <c r="Q299" s="14"/>
      <c r="R299" s="14"/>
      <c r="S299" s="14"/>
      <c r="T299" s="14"/>
      <c r="U299" s="14"/>
      <c r="V299" s="14"/>
      <c r="W299" s="14"/>
      <c r="X299" s="14"/>
    </row>
    <row r="300" spans="1:24" x14ac:dyDescent="0.25">
      <c r="A300" s="127"/>
      <c r="B300" s="27"/>
      <c r="C300" s="28"/>
      <c r="D300" s="28"/>
      <c r="E300" s="24"/>
      <c r="J300" s="24"/>
      <c r="K300" s="24"/>
      <c r="L300" s="60"/>
      <c r="M300" s="14"/>
      <c r="N300" s="14"/>
      <c r="O300" s="14"/>
      <c r="P300" s="14"/>
      <c r="Q300" s="14"/>
      <c r="R300" s="14"/>
      <c r="S300" s="14"/>
      <c r="T300" s="14"/>
      <c r="U300" s="14"/>
      <c r="V300" s="14"/>
      <c r="W300" s="14"/>
      <c r="X300" s="14"/>
    </row>
    <row r="301" spans="1:24" x14ac:dyDescent="0.25">
      <c r="A301" s="127"/>
      <c r="B301" s="27"/>
      <c r="C301" s="28"/>
      <c r="D301" s="28"/>
      <c r="E301" s="24"/>
      <c r="J301" s="24"/>
      <c r="K301" s="24"/>
      <c r="L301" s="60"/>
      <c r="M301" s="14"/>
      <c r="N301" s="14"/>
      <c r="O301" s="14"/>
      <c r="P301" s="14"/>
      <c r="Q301" s="14"/>
      <c r="R301" s="14"/>
      <c r="S301" s="14"/>
      <c r="T301" s="14"/>
      <c r="U301" s="14"/>
      <c r="V301" s="14"/>
      <c r="W301" s="14"/>
      <c r="X301" s="14"/>
    </row>
    <row r="302" spans="1:24" x14ac:dyDescent="0.25">
      <c r="A302" s="127"/>
      <c r="B302" s="27"/>
      <c r="C302" s="28"/>
      <c r="D302" s="28"/>
      <c r="E302" s="24"/>
      <c r="J302" s="24"/>
      <c r="K302" s="24"/>
      <c r="L302" s="60"/>
      <c r="M302" s="14"/>
      <c r="N302" s="14"/>
      <c r="O302" s="14"/>
      <c r="P302" s="14"/>
      <c r="Q302" s="14"/>
      <c r="R302" s="14"/>
      <c r="S302" s="14"/>
      <c r="T302" s="14"/>
      <c r="U302" s="14"/>
      <c r="V302" s="14"/>
      <c r="W302" s="14"/>
      <c r="X302" s="14"/>
    </row>
    <row r="303" spans="1:24" x14ac:dyDescent="0.25">
      <c r="A303" s="127"/>
      <c r="B303" s="27"/>
      <c r="C303" s="24"/>
      <c r="D303" s="24"/>
      <c r="E303" s="28"/>
      <c r="F303" s="353"/>
      <c r="G303" s="353"/>
      <c r="H303" s="353"/>
      <c r="I303" s="353"/>
      <c r="J303" s="28"/>
      <c r="K303" s="28"/>
      <c r="L303" s="60"/>
      <c r="M303" s="14"/>
      <c r="N303" s="14"/>
      <c r="O303" s="14"/>
      <c r="P303" s="14"/>
      <c r="Q303" s="14"/>
      <c r="R303" s="14"/>
      <c r="S303" s="14"/>
      <c r="T303" s="14"/>
      <c r="U303" s="14"/>
      <c r="V303" s="14"/>
      <c r="W303" s="14"/>
      <c r="X303" s="14"/>
    </row>
    <row r="304" spans="1:24" x14ac:dyDescent="0.25">
      <c r="A304" s="127"/>
      <c r="B304" s="27"/>
      <c r="C304" s="24"/>
      <c r="D304" s="24"/>
      <c r="E304" s="28"/>
      <c r="F304" s="353"/>
      <c r="G304" s="353"/>
      <c r="H304" s="353"/>
      <c r="I304" s="353"/>
      <c r="J304" s="28"/>
      <c r="K304" s="28"/>
      <c r="L304" s="60"/>
      <c r="M304" s="14"/>
      <c r="N304" s="14"/>
      <c r="O304" s="14"/>
      <c r="P304" s="14"/>
      <c r="Q304" s="14"/>
      <c r="R304" s="14"/>
      <c r="S304" s="14"/>
      <c r="T304" s="14"/>
      <c r="U304" s="14"/>
      <c r="V304" s="14"/>
      <c r="W304" s="14"/>
      <c r="X304" s="14"/>
    </row>
    <row r="305" spans="1:24" x14ac:dyDescent="0.25">
      <c r="A305" s="127"/>
      <c r="B305" s="27"/>
      <c r="C305" s="24"/>
      <c r="D305" s="24"/>
      <c r="E305" s="28"/>
      <c r="F305" s="353"/>
      <c r="G305" s="353"/>
      <c r="H305" s="353"/>
      <c r="I305" s="353"/>
      <c r="J305" s="28"/>
      <c r="K305" s="28"/>
      <c r="L305" s="60"/>
      <c r="M305" s="14"/>
      <c r="N305" s="14"/>
      <c r="O305" s="14"/>
      <c r="P305" s="14"/>
      <c r="Q305" s="14"/>
      <c r="R305" s="14"/>
      <c r="S305" s="14"/>
      <c r="T305" s="14"/>
      <c r="U305" s="14"/>
      <c r="V305" s="14"/>
      <c r="W305" s="14"/>
      <c r="X305" s="14"/>
    </row>
    <row r="306" spans="1:24" x14ac:dyDescent="0.25">
      <c r="A306" s="127"/>
      <c r="B306" s="27"/>
      <c r="C306" s="24"/>
      <c r="D306" s="24"/>
      <c r="E306" s="28"/>
      <c r="F306" s="353"/>
      <c r="G306" s="353"/>
      <c r="H306" s="353"/>
      <c r="I306" s="353"/>
      <c r="J306" s="28"/>
      <c r="K306" s="28"/>
      <c r="L306" s="60"/>
      <c r="M306" s="14"/>
      <c r="N306" s="14"/>
      <c r="O306" s="14"/>
      <c r="P306" s="14"/>
      <c r="Q306" s="14"/>
      <c r="R306" s="14"/>
      <c r="S306" s="14"/>
      <c r="T306" s="14"/>
      <c r="U306" s="14"/>
      <c r="V306" s="14"/>
      <c r="W306" s="14"/>
      <c r="X306" s="14"/>
    </row>
    <row r="307" spans="1:24" x14ac:dyDescent="0.25">
      <c r="A307" s="127"/>
      <c r="B307" s="27"/>
      <c r="C307" s="24"/>
      <c r="D307" s="24"/>
      <c r="E307" s="28"/>
      <c r="F307" s="353"/>
      <c r="G307" s="353"/>
      <c r="H307" s="353"/>
      <c r="I307" s="353"/>
      <c r="J307" s="28"/>
      <c r="K307" s="28"/>
      <c r="L307" s="60"/>
      <c r="M307" s="14"/>
      <c r="N307" s="14"/>
      <c r="O307" s="14"/>
      <c r="P307" s="14"/>
      <c r="Q307" s="14"/>
      <c r="R307" s="14"/>
      <c r="S307" s="14"/>
      <c r="T307" s="14"/>
      <c r="U307" s="14"/>
      <c r="V307" s="14"/>
      <c r="W307" s="14"/>
      <c r="X307" s="14"/>
    </row>
    <row r="308" spans="1:24" x14ac:dyDescent="0.25">
      <c r="A308" s="127"/>
      <c r="B308" s="27"/>
      <c r="C308" s="24"/>
      <c r="D308" s="24"/>
      <c r="E308" s="28"/>
      <c r="F308" s="353"/>
      <c r="G308" s="353"/>
      <c r="H308" s="353"/>
      <c r="I308" s="353"/>
      <c r="J308" s="28"/>
      <c r="K308" s="28"/>
      <c r="L308" s="60"/>
      <c r="M308" s="14"/>
      <c r="N308" s="14"/>
      <c r="O308" s="14"/>
      <c r="P308" s="14"/>
      <c r="Q308" s="14"/>
      <c r="R308" s="14"/>
      <c r="S308" s="14"/>
      <c r="T308" s="14"/>
      <c r="U308" s="14"/>
      <c r="V308" s="14"/>
      <c r="W308" s="14"/>
      <c r="X308" s="14"/>
    </row>
    <row r="309" spans="1:24" x14ac:dyDescent="0.25">
      <c r="A309" s="127"/>
      <c r="B309" s="27"/>
      <c r="C309" s="24"/>
      <c r="D309" s="24"/>
      <c r="E309" s="28"/>
      <c r="F309" s="353"/>
      <c r="G309" s="353"/>
      <c r="H309" s="353"/>
      <c r="I309" s="353"/>
      <c r="J309" s="28"/>
      <c r="K309" s="28"/>
      <c r="L309" s="60"/>
      <c r="M309" s="14"/>
      <c r="N309" s="14"/>
      <c r="O309" s="14"/>
      <c r="P309" s="14"/>
      <c r="Q309" s="14"/>
      <c r="R309" s="14"/>
      <c r="S309" s="14"/>
      <c r="T309" s="14"/>
      <c r="U309" s="14"/>
      <c r="V309" s="14"/>
      <c r="W309" s="14"/>
      <c r="X309" s="14"/>
    </row>
    <row r="310" spans="1:24" x14ac:dyDescent="0.25">
      <c r="A310" s="127"/>
      <c r="B310" s="27"/>
      <c r="C310" s="24"/>
      <c r="D310" s="24"/>
      <c r="E310" s="28"/>
      <c r="F310" s="353"/>
      <c r="G310" s="353"/>
      <c r="H310" s="353"/>
      <c r="I310" s="353"/>
      <c r="J310" s="28"/>
      <c r="K310" s="28"/>
      <c r="L310" s="60"/>
      <c r="M310" s="14"/>
      <c r="N310" s="14"/>
      <c r="O310" s="14"/>
      <c r="P310" s="14"/>
      <c r="Q310" s="14"/>
      <c r="R310" s="14"/>
      <c r="S310" s="14"/>
      <c r="T310" s="14"/>
      <c r="U310" s="14"/>
      <c r="V310" s="14"/>
      <c r="W310" s="14"/>
      <c r="X310" s="14"/>
    </row>
    <row r="311" spans="1:24" x14ac:dyDescent="0.25">
      <c r="A311" s="127"/>
      <c r="B311" s="27"/>
      <c r="C311" s="24"/>
      <c r="D311" s="24"/>
      <c r="E311" s="28"/>
      <c r="F311" s="353"/>
      <c r="G311" s="353"/>
      <c r="H311" s="353"/>
      <c r="I311" s="353"/>
      <c r="J311" s="28"/>
      <c r="K311" s="28"/>
      <c r="L311" s="60"/>
      <c r="M311" s="14"/>
      <c r="N311" s="14"/>
      <c r="O311" s="14"/>
      <c r="P311" s="14"/>
      <c r="Q311" s="14"/>
      <c r="R311" s="14"/>
      <c r="S311" s="14"/>
      <c r="T311" s="14"/>
      <c r="U311" s="14"/>
      <c r="V311" s="14"/>
      <c r="W311" s="14"/>
      <c r="X311" s="14"/>
    </row>
    <row r="312" spans="1:24" x14ac:dyDescent="0.25">
      <c r="A312" s="127"/>
      <c r="B312" s="27"/>
      <c r="C312" s="24"/>
      <c r="D312" s="24"/>
      <c r="E312" s="28"/>
      <c r="F312" s="353"/>
      <c r="G312" s="353"/>
      <c r="H312" s="353"/>
      <c r="I312" s="353"/>
      <c r="J312" s="28"/>
      <c r="K312" s="28"/>
      <c r="L312" s="60"/>
      <c r="M312" s="14"/>
      <c r="N312" s="14"/>
      <c r="O312" s="14"/>
      <c r="P312" s="14"/>
      <c r="Q312" s="14"/>
      <c r="R312" s="14"/>
      <c r="S312" s="14"/>
      <c r="T312" s="14"/>
      <c r="U312" s="14"/>
      <c r="V312" s="14"/>
      <c r="W312" s="14"/>
      <c r="X312" s="14"/>
    </row>
    <row r="313" spans="1:24" x14ac:dyDescent="0.25">
      <c r="A313" s="127"/>
      <c r="B313" s="27"/>
      <c r="C313" s="28"/>
      <c r="D313" s="28"/>
      <c r="E313" s="24"/>
      <c r="J313" s="24"/>
      <c r="K313" s="24"/>
      <c r="L313" s="60"/>
      <c r="M313" s="14"/>
      <c r="N313" s="14"/>
      <c r="O313" s="14"/>
      <c r="P313" s="14"/>
      <c r="Q313" s="14"/>
      <c r="R313" s="14"/>
      <c r="S313" s="14"/>
      <c r="T313" s="14"/>
      <c r="U313" s="14"/>
      <c r="V313" s="14"/>
      <c r="W313" s="14"/>
      <c r="X313" s="14"/>
    </row>
    <row r="314" spans="1:24" x14ac:dyDescent="0.25">
      <c r="A314" s="127"/>
      <c r="B314" s="27"/>
      <c r="C314" s="24"/>
      <c r="D314" s="24"/>
      <c r="E314" s="28"/>
      <c r="F314" s="353"/>
      <c r="G314" s="353"/>
      <c r="H314" s="353"/>
      <c r="I314" s="353"/>
      <c r="J314" s="28"/>
      <c r="K314" s="28"/>
      <c r="L314" s="60"/>
      <c r="M314" s="14"/>
      <c r="N314" s="14"/>
      <c r="O314" s="14"/>
      <c r="P314" s="14"/>
      <c r="Q314" s="14"/>
      <c r="R314" s="14"/>
      <c r="S314" s="14"/>
      <c r="T314" s="14"/>
      <c r="U314" s="14"/>
      <c r="V314" s="14"/>
      <c r="W314" s="14"/>
      <c r="X314" s="14"/>
    </row>
    <row r="315" spans="1:24" x14ac:dyDescent="0.25">
      <c r="A315" s="127"/>
      <c r="B315" s="27"/>
      <c r="C315" s="24"/>
      <c r="D315" s="24"/>
      <c r="E315" s="28"/>
      <c r="F315" s="353"/>
      <c r="G315" s="353"/>
      <c r="H315" s="353"/>
      <c r="I315" s="353"/>
      <c r="J315" s="28"/>
      <c r="K315" s="28"/>
      <c r="L315" s="60"/>
      <c r="M315" s="14"/>
      <c r="N315" s="14"/>
      <c r="O315" s="14"/>
      <c r="P315" s="14"/>
      <c r="Q315" s="14"/>
      <c r="R315" s="14"/>
      <c r="S315" s="14"/>
      <c r="T315" s="14"/>
      <c r="U315" s="14"/>
      <c r="V315" s="14"/>
      <c r="W315" s="14"/>
      <c r="X315" s="14"/>
    </row>
    <row r="316" spans="1:24" x14ac:dyDescent="0.25">
      <c r="A316" s="127"/>
      <c r="B316" s="27"/>
      <c r="C316" s="24"/>
      <c r="D316" s="24"/>
      <c r="E316" s="28"/>
      <c r="F316" s="353"/>
      <c r="G316" s="353"/>
      <c r="H316" s="353"/>
      <c r="I316" s="353"/>
      <c r="J316" s="28"/>
      <c r="K316" s="28"/>
      <c r="L316" s="60"/>
      <c r="M316" s="14"/>
      <c r="N316" s="14"/>
      <c r="O316" s="14"/>
      <c r="P316" s="14"/>
      <c r="Q316" s="14"/>
      <c r="R316" s="14"/>
      <c r="S316" s="14"/>
      <c r="T316" s="14"/>
      <c r="U316" s="14"/>
      <c r="V316" s="14"/>
      <c r="W316" s="14"/>
      <c r="X316" s="14"/>
    </row>
    <row r="317" spans="1:24" x14ac:dyDescent="0.25">
      <c r="A317" s="127"/>
      <c r="B317" s="27"/>
      <c r="C317" s="24"/>
      <c r="D317" s="24"/>
      <c r="E317" s="28"/>
      <c r="F317" s="353"/>
      <c r="G317" s="353"/>
      <c r="H317" s="353"/>
      <c r="I317" s="353"/>
      <c r="J317" s="28"/>
      <c r="K317" s="28"/>
    </row>
    <row r="318" spans="1:24" x14ac:dyDescent="0.25">
      <c r="B318" s="27"/>
      <c r="C318" s="24"/>
      <c r="D318" s="24"/>
      <c r="E318" s="28"/>
      <c r="F318" s="353"/>
      <c r="G318" s="353"/>
      <c r="H318" s="353"/>
      <c r="I318" s="353"/>
      <c r="J318" s="28"/>
      <c r="K318" s="28"/>
      <c r="L318" s="18"/>
      <c r="M318" s="17"/>
      <c r="N318" s="17"/>
      <c r="O318" s="17"/>
      <c r="P318" s="17"/>
      <c r="Q318" s="17"/>
      <c r="R318" s="17"/>
      <c r="S318" s="17"/>
      <c r="T318" s="17"/>
      <c r="U318" s="17"/>
      <c r="V318" s="17"/>
      <c r="W318" s="17"/>
      <c r="X318" s="17"/>
    </row>
    <row r="319" spans="1:24" s="12" customFormat="1" x14ac:dyDescent="0.25">
      <c r="A319" s="128"/>
      <c r="B319" s="27"/>
      <c r="C319" s="24"/>
      <c r="D319" s="24"/>
      <c r="E319" s="28"/>
      <c r="F319" s="353"/>
      <c r="G319" s="353"/>
      <c r="H319" s="353"/>
      <c r="I319" s="353"/>
      <c r="J319" s="28"/>
      <c r="K319" s="28"/>
      <c r="L319" s="49"/>
    </row>
    <row r="320" spans="1:24" s="12" customFormat="1" x14ac:dyDescent="0.25">
      <c r="A320" s="128"/>
      <c r="B320" s="27"/>
      <c r="C320" s="24"/>
      <c r="D320" s="24"/>
      <c r="E320" s="28"/>
      <c r="F320" s="353"/>
      <c r="G320" s="353"/>
      <c r="H320" s="353"/>
      <c r="I320" s="353"/>
      <c r="J320" s="28"/>
      <c r="K320" s="28"/>
      <c r="L320" s="49"/>
    </row>
    <row r="321" spans="1:24" s="12" customFormat="1" x14ac:dyDescent="0.25">
      <c r="A321" s="128"/>
      <c r="B321" s="27"/>
      <c r="C321" s="24"/>
      <c r="D321" s="24"/>
      <c r="E321" s="28"/>
      <c r="F321" s="353"/>
      <c r="G321" s="353"/>
      <c r="H321" s="353"/>
      <c r="I321" s="353"/>
      <c r="J321" s="28"/>
      <c r="K321" s="28"/>
      <c r="L321" s="49"/>
    </row>
    <row r="322" spans="1:24" s="12" customFormat="1" x14ac:dyDescent="0.25">
      <c r="A322" s="128"/>
      <c r="B322" s="27"/>
      <c r="C322" s="24"/>
      <c r="D322" s="24"/>
      <c r="E322" s="28"/>
      <c r="F322" s="353"/>
      <c r="G322" s="353"/>
      <c r="H322" s="353"/>
      <c r="I322" s="353"/>
      <c r="J322" s="28"/>
      <c r="K322" s="28"/>
      <c r="L322" s="49"/>
    </row>
    <row r="323" spans="1:24" s="12" customFormat="1" x14ac:dyDescent="0.25">
      <c r="A323" s="128"/>
      <c r="B323" s="27"/>
      <c r="C323" s="24"/>
      <c r="D323" s="24"/>
      <c r="E323" s="28"/>
      <c r="F323" s="353"/>
      <c r="G323" s="353"/>
      <c r="H323" s="353"/>
      <c r="I323" s="353"/>
      <c r="J323" s="28"/>
      <c r="K323" s="28"/>
      <c r="L323" s="49"/>
    </row>
    <row r="324" spans="1:24" s="12" customFormat="1" x14ac:dyDescent="0.25">
      <c r="A324" s="128"/>
      <c r="B324" s="27"/>
      <c r="C324" s="28"/>
      <c r="D324" s="28"/>
      <c r="E324" s="24"/>
      <c r="F324" s="352"/>
      <c r="G324" s="352"/>
      <c r="H324" s="352"/>
      <c r="I324" s="352"/>
      <c r="J324" s="24"/>
      <c r="K324" s="24"/>
      <c r="L324" s="49"/>
    </row>
    <row r="325" spans="1:24" s="12" customFormat="1" x14ac:dyDescent="0.25">
      <c r="A325" s="128"/>
      <c r="B325" s="27"/>
      <c r="C325" s="24"/>
      <c r="D325" s="24"/>
      <c r="E325" s="28"/>
      <c r="F325" s="353"/>
      <c r="G325" s="353"/>
      <c r="H325" s="353"/>
      <c r="I325" s="353"/>
      <c r="J325" s="28"/>
      <c r="K325" s="28"/>
      <c r="L325" s="49"/>
    </row>
    <row r="326" spans="1:24" s="12" customFormat="1" x14ac:dyDescent="0.25">
      <c r="A326" s="128"/>
      <c r="B326" s="27"/>
      <c r="C326" s="24"/>
      <c r="D326" s="24"/>
      <c r="E326" s="28"/>
      <c r="F326" s="353"/>
      <c r="G326" s="353"/>
      <c r="H326" s="353"/>
      <c r="I326" s="353"/>
      <c r="J326" s="28"/>
      <c r="K326" s="28"/>
      <c r="L326" s="49"/>
    </row>
    <row r="327" spans="1:24" s="12" customFormat="1" x14ac:dyDescent="0.25">
      <c r="A327" s="128"/>
      <c r="B327" s="27"/>
      <c r="C327" s="24"/>
      <c r="D327" s="24"/>
      <c r="E327" s="28"/>
      <c r="F327" s="353"/>
      <c r="G327" s="353"/>
      <c r="H327" s="353"/>
      <c r="I327" s="353"/>
      <c r="J327" s="28"/>
      <c r="K327" s="28"/>
      <c r="L327" s="49"/>
    </row>
    <row r="328" spans="1:24" s="12" customFormat="1" x14ac:dyDescent="0.25">
      <c r="A328" s="128"/>
      <c r="B328" s="27"/>
      <c r="C328" s="24"/>
      <c r="D328" s="24"/>
      <c r="E328" s="28"/>
      <c r="F328" s="353"/>
      <c r="G328" s="353"/>
      <c r="H328" s="353"/>
      <c r="I328" s="353"/>
      <c r="J328" s="28"/>
      <c r="K328" s="28"/>
      <c r="L328" s="49"/>
    </row>
    <row r="329" spans="1:24" s="12" customFormat="1" x14ac:dyDescent="0.25">
      <c r="A329" s="128"/>
      <c r="B329" s="27"/>
      <c r="C329" s="24"/>
      <c r="D329" s="24"/>
      <c r="E329" s="28"/>
      <c r="F329" s="353"/>
      <c r="G329" s="353"/>
      <c r="H329" s="353"/>
      <c r="I329" s="353"/>
      <c r="J329" s="28"/>
      <c r="K329" s="28"/>
      <c r="L329" s="49"/>
    </row>
    <row r="330" spans="1:24" s="12" customFormat="1" x14ac:dyDescent="0.25">
      <c r="A330" s="128"/>
      <c r="B330" s="27"/>
      <c r="C330" s="24"/>
      <c r="D330" s="24"/>
      <c r="E330" s="28"/>
      <c r="F330" s="353"/>
      <c r="G330" s="353"/>
      <c r="H330" s="353"/>
      <c r="I330" s="353"/>
      <c r="J330" s="28"/>
      <c r="K330" s="28"/>
      <c r="L330" s="49"/>
    </row>
    <row r="331" spans="1:24" s="12" customFormat="1" x14ac:dyDescent="0.25">
      <c r="A331" s="128"/>
      <c r="B331" s="27"/>
      <c r="C331" s="24"/>
      <c r="D331" s="24"/>
      <c r="E331" s="28"/>
      <c r="F331" s="353"/>
      <c r="G331" s="353"/>
      <c r="H331" s="353"/>
      <c r="I331" s="353"/>
      <c r="J331" s="28"/>
      <c r="K331" s="28"/>
      <c r="L331" s="49"/>
    </row>
    <row r="332" spans="1:24" s="12" customFormat="1" x14ac:dyDescent="0.25">
      <c r="A332" s="128"/>
      <c r="B332" s="27"/>
      <c r="C332" s="24"/>
      <c r="D332" s="24"/>
      <c r="E332" s="28"/>
      <c r="F332" s="353"/>
      <c r="G332" s="353"/>
      <c r="H332" s="353"/>
      <c r="I332" s="353"/>
      <c r="J332" s="28"/>
      <c r="K332" s="28"/>
      <c r="L332" s="49"/>
    </row>
    <row r="333" spans="1:24" s="12" customFormat="1" x14ac:dyDescent="0.25">
      <c r="A333" s="128"/>
      <c r="B333" s="27"/>
      <c r="C333" s="24"/>
      <c r="D333" s="24"/>
      <c r="E333" s="28"/>
      <c r="F333" s="353"/>
      <c r="G333" s="353"/>
      <c r="H333" s="353"/>
      <c r="I333" s="353"/>
      <c r="J333" s="28"/>
      <c r="K333" s="28"/>
      <c r="L333" s="49"/>
    </row>
    <row r="334" spans="1:24" s="12" customFormat="1" x14ac:dyDescent="0.25">
      <c r="A334" s="128"/>
      <c r="B334" s="27"/>
      <c r="C334" s="24"/>
      <c r="D334" s="24"/>
      <c r="E334" s="28"/>
      <c r="F334" s="353"/>
      <c r="G334" s="353"/>
      <c r="H334" s="353"/>
      <c r="I334" s="353"/>
      <c r="J334" s="28"/>
      <c r="K334" s="28"/>
      <c r="L334" s="49"/>
    </row>
    <row r="335" spans="1:24" x14ac:dyDescent="0.25">
      <c r="B335" s="29"/>
      <c r="C335" s="23"/>
      <c r="D335" s="23"/>
      <c r="E335" s="28"/>
      <c r="F335" s="353"/>
      <c r="G335" s="353"/>
      <c r="H335" s="353"/>
      <c r="I335" s="353"/>
      <c r="J335" s="28"/>
      <c r="K335" s="28"/>
      <c r="M335" s="17"/>
      <c r="N335" s="17"/>
      <c r="O335" s="17"/>
      <c r="P335" s="17"/>
      <c r="Q335" s="17"/>
      <c r="R335" s="17"/>
      <c r="S335" s="17"/>
      <c r="T335" s="17"/>
      <c r="U335" s="17"/>
      <c r="V335" s="17"/>
      <c r="W335" s="17"/>
      <c r="X335" s="17"/>
    </row>
    <row r="336" spans="1:24" x14ac:dyDescent="0.25">
      <c r="B336" s="30"/>
      <c r="C336" s="26"/>
      <c r="D336" s="26"/>
      <c r="E336" s="24"/>
      <c r="J336" s="24"/>
      <c r="K336" s="24"/>
      <c r="M336" s="17"/>
      <c r="N336" s="17"/>
      <c r="O336" s="17"/>
      <c r="P336" s="17"/>
      <c r="Q336" s="17"/>
      <c r="R336" s="17"/>
      <c r="S336" s="17"/>
      <c r="T336" s="17"/>
      <c r="U336" s="17"/>
      <c r="V336" s="17"/>
      <c r="W336" s="17"/>
      <c r="X336" s="17"/>
    </row>
    <row r="337" spans="1:24" x14ac:dyDescent="0.25">
      <c r="B337" s="27"/>
      <c r="C337" s="24"/>
      <c r="D337" s="24"/>
      <c r="E337" s="28"/>
      <c r="F337" s="353"/>
      <c r="G337" s="353"/>
      <c r="H337" s="353"/>
      <c r="I337" s="353"/>
      <c r="J337" s="28"/>
      <c r="K337" s="28"/>
      <c r="M337" s="17"/>
      <c r="N337" s="17"/>
      <c r="O337" s="17"/>
      <c r="P337" s="17"/>
      <c r="Q337" s="17"/>
      <c r="R337" s="17"/>
      <c r="S337" s="17"/>
      <c r="T337" s="17"/>
      <c r="U337" s="17"/>
      <c r="V337" s="17"/>
      <c r="W337" s="17"/>
      <c r="X337" s="17"/>
    </row>
    <row r="338" spans="1:24" x14ac:dyDescent="0.25">
      <c r="B338" s="27"/>
      <c r="C338" s="28"/>
      <c r="D338" s="28"/>
      <c r="E338" s="24"/>
      <c r="J338" s="24"/>
      <c r="K338" s="24"/>
      <c r="M338" s="17"/>
      <c r="N338" s="17"/>
      <c r="O338" s="17"/>
      <c r="P338" s="17"/>
      <c r="Q338" s="17"/>
      <c r="R338" s="17"/>
      <c r="S338" s="17"/>
      <c r="T338" s="17"/>
      <c r="U338" s="17"/>
      <c r="V338" s="17"/>
      <c r="W338" s="17"/>
      <c r="X338" s="17"/>
    </row>
    <row r="339" spans="1:24" x14ac:dyDescent="0.25">
      <c r="B339" s="27"/>
      <c r="C339" s="24"/>
      <c r="D339" s="24"/>
      <c r="E339" s="28"/>
      <c r="F339" s="353"/>
      <c r="G339" s="353"/>
      <c r="H339" s="353"/>
      <c r="I339" s="353"/>
      <c r="J339" s="28"/>
      <c r="K339" s="28"/>
      <c r="M339" s="17"/>
      <c r="N339" s="17"/>
      <c r="O339" s="17"/>
      <c r="P339" s="17"/>
      <c r="Q339" s="17"/>
      <c r="R339" s="17"/>
      <c r="S339" s="17"/>
      <c r="T339" s="17"/>
      <c r="U339" s="17"/>
      <c r="V339" s="17"/>
      <c r="W339" s="17"/>
      <c r="X339" s="17"/>
    </row>
    <row r="340" spans="1:24" x14ac:dyDescent="0.25">
      <c r="B340" s="27"/>
      <c r="C340" s="24"/>
      <c r="D340" s="24"/>
      <c r="E340" s="28"/>
      <c r="F340" s="353"/>
      <c r="G340" s="353"/>
      <c r="H340" s="353"/>
      <c r="I340" s="353"/>
      <c r="J340" s="28"/>
      <c r="K340" s="28"/>
      <c r="M340" s="17"/>
      <c r="N340" s="17"/>
      <c r="O340" s="17"/>
      <c r="P340" s="17"/>
      <c r="Q340" s="17"/>
      <c r="R340" s="17"/>
      <c r="S340" s="17"/>
      <c r="T340" s="17"/>
      <c r="U340" s="17"/>
      <c r="V340" s="17"/>
      <c r="W340" s="17"/>
      <c r="X340" s="17"/>
    </row>
    <row r="341" spans="1:24" x14ac:dyDescent="0.25">
      <c r="B341" s="27"/>
      <c r="C341" s="24"/>
      <c r="D341" s="24"/>
      <c r="E341" s="28"/>
      <c r="F341" s="353"/>
      <c r="G341" s="353"/>
      <c r="H341" s="353"/>
      <c r="I341" s="353"/>
      <c r="J341" s="28"/>
      <c r="K341" s="28"/>
      <c r="M341" s="17"/>
      <c r="N341" s="17"/>
      <c r="O341" s="17"/>
      <c r="P341" s="17"/>
      <c r="Q341" s="17"/>
      <c r="R341" s="17"/>
      <c r="S341" s="17"/>
      <c r="T341" s="17"/>
      <c r="U341" s="17"/>
      <c r="V341" s="17"/>
      <c r="W341" s="17"/>
      <c r="X341" s="17"/>
    </row>
    <row r="342" spans="1:24" x14ac:dyDescent="0.25">
      <c r="B342" s="27"/>
      <c r="C342" s="24"/>
      <c r="D342" s="24"/>
      <c r="E342" s="28"/>
      <c r="F342" s="353"/>
      <c r="G342" s="353"/>
      <c r="H342" s="353"/>
      <c r="I342" s="353"/>
      <c r="J342" s="28"/>
      <c r="K342" s="28"/>
      <c r="M342" s="17"/>
      <c r="N342" s="17"/>
      <c r="O342" s="17"/>
      <c r="P342" s="17"/>
      <c r="Q342" s="17"/>
      <c r="R342" s="17"/>
      <c r="S342" s="17"/>
      <c r="T342" s="17"/>
      <c r="U342" s="17"/>
      <c r="V342" s="17"/>
      <c r="W342" s="17"/>
      <c r="X342" s="17"/>
    </row>
    <row r="343" spans="1:24" x14ac:dyDescent="0.25">
      <c r="B343" s="27"/>
      <c r="C343" s="28"/>
      <c r="D343" s="28"/>
      <c r="E343" s="24"/>
      <c r="J343" s="24"/>
      <c r="K343" s="24"/>
      <c r="L343" s="60"/>
      <c r="M343" s="14"/>
      <c r="N343" s="14"/>
      <c r="O343" s="14"/>
      <c r="P343" s="14"/>
      <c r="Q343" s="14"/>
      <c r="R343" s="14"/>
      <c r="S343" s="14"/>
      <c r="T343" s="14"/>
      <c r="U343" s="14"/>
      <c r="V343" s="14"/>
      <c r="W343" s="14"/>
      <c r="X343" s="14"/>
    </row>
    <row r="344" spans="1:24" x14ac:dyDescent="0.25">
      <c r="B344" s="27"/>
      <c r="C344" s="24"/>
      <c r="D344" s="24"/>
      <c r="E344" s="28"/>
      <c r="F344" s="353"/>
      <c r="G344" s="353"/>
      <c r="H344" s="353"/>
      <c r="I344" s="353"/>
      <c r="J344" s="28"/>
      <c r="K344" s="28"/>
      <c r="L344" s="60"/>
      <c r="M344" s="14"/>
      <c r="N344" s="14"/>
      <c r="O344" s="14"/>
      <c r="P344" s="14"/>
      <c r="Q344" s="14"/>
      <c r="R344" s="14"/>
      <c r="S344" s="14"/>
      <c r="T344" s="14"/>
      <c r="U344" s="14"/>
      <c r="V344" s="14"/>
      <c r="W344" s="14"/>
      <c r="X344" s="14"/>
    </row>
    <row r="345" spans="1:24" x14ac:dyDescent="0.25">
      <c r="B345" s="27"/>
      <c r="C345" s="24"/>
      <c r="D345" s="24"/>
      <c r="E345" s="28"/>
      <c r="F345" s="353"/>
      <c r="G345" s="353"/>
      <c r="H345" s="353"/>
      <c r="I345" s="353"/>
      <c r="J345" s="28"/>
      <c r="K345" s="28"/>
      <c r="L345" s="60"/>
      <c r="M345" s="14"/>
      <c r="N345" s="14"/>
      <c r="O345" s="14"/>
      <c r="P345" s="14"/>
      <c r="Q345" s="14"/>
      <c r="R345" s="14"/>
      <c r="S345" s="14"/>
      <c r="T345" s="14"/>
      <c r="U345" s="14"/>
      <c r="V345" s="14"/>
      <c r="W345" s="14"/>
      <c r="X345" s="14"/>
    </row>
    <row r="346" spans="1:24" x14ac:dyDescent="0.25">
      <c r="B346" s="27"/>
      <c r="C346" s="28"/>
      <c r="D346" s="28"/>
      <c r="E346" s="24"/>
      <c r="J346" s="24"/>
      <c r="K346" s="24"/>
      <c r="L346" s="60"/>
      <c r="M346" s="14"/>
      <c r="N346" s="14"/>
      <c r="O346" s="14"/>
      <c r="P346" s="14"/>
      <c r="Q346" s="14"/>
      <c r="R346" s="14"/>
      <c r="S346" s="14"/>
      <c r="T346" s="14"/>
      <c r="U346" s="14"/>
      <c r="V346" s="14"/>
      <c r="W346" s="14"/>
      <c r="X346" s="14"/>
    </row>
    <row r="347" spans="1:24" x14ac:dyDescent="0.25">
      <c r="B347" s="27"/>
      <c r="C347" s="28"/>
      <c r="D347" s="28"/>
      <c r="E347" s="24"/>
      <c r="J347" s="24"/>
      <c r="K347" s="24"/>
      <c r="L347" s="60"/>
      <c r="M347" s="14"/>
      <c r="N347" s="14"/>
      <c r="O347" s="14"/>
      <c r="P347" s="14"/>
      <c r="Q347" s="14"/>
      <c r="R347" s="14"/>
      <c r="S347" s="14"/>
      <c r="T347" s="14"/>
      <c r="U347" s="14"/>
      <c r="V347" s="14"/>
      <c r="W347" s="14"/>
      <c r="X347" s="14"/>
    </row>
    <row r="348" spans="1:24" x14ac:dyDescent="0.25">
      <c r="B348" s="27"/>
      <c r="C348" s="24"/>
      <c r="D348" s="24"/>
      <c r="E348" s="28"/>
      <c r="F348" s="353"/>
      <c r="G348" s="353"/>
      <c r="H348" s="353"/>
      <c r="I348" s="353"/>
      <c r="J348" s="28"/>
      <c r="K348" s="28"/>
      <c r="L348" s="60"/>
      <c r="M348" s="14"/>
      <c r="N348" s="14"/>
      <c r="O348" s="14"/>
      <c r="P348" s="14"/>
      <c r="Q348" s="14"/>
      <c r="R348" s="14"/>
      <c r="S348" s="14"/>
      <c r="T348" s="14"/>
      <c r="U348" s="14"/>
      <c r="V348" s="14"/>
      <c r="W348" s="14"/>
      <c r="X348" s="14"/>
    </row>
    <row r="349" spans="1:24" x14ac:dyDescent="0.25">
      <c r="B349" s="27"/>
      <c r="C349" s="24"/>
      <c r="D349" s="24"/>
      <c r="E349" s="28"/>
      <c r="F349" s="353"/>
      <c r="G349" s="353"/>
      <c r="H349" s="353"/>
      <c r="I349" s="353"/>
      <c r="J349" s="28"/>
      <c r="K349" s="28"/>
      <c r="L349" s="60"/>
      <c r="M349" s="14"/>
      <c r="N349" s="14"/>
      <c r="O349" s="14"/>
      <c r="P349" s="14"/>
      <c r="Q349" s="14"/>
      <c r="R349" s="14"/>
      <c r="S349" s="14"/>
      <c r="T349" s="14"/>
      <c r="U349" s="14"/>
      <c r="V349" s="14"/>
      <c r="W349" s="14"/>
      <c r="X349" s="14"/>
    </row>
    <row r="350" spans="1:24" x14ac:dyDescent="0.25">
      <c r="A350" s="127"/>
      <c r="B350" s="27"/>
      <c r="C350" s="24"/>
      <c r="D350" s="24"/>
      <c r="E350" s="28"/>
      <c r="F350" s="353"/>
      <c r="G350" s="353"/>
      <c r="H350" s="353"/>
      <c r="I350" s="353"/>
      <c r="J350" s="28"/>
      <c r="K350" s="28"/>
      <c r="L350" s="60"/>
      <c r="M350" s="14"/>
      <c r="N350" s="14"/>
      <c r="O350" s="14"/>
      <c r="P350" s="14"/>
      <c r="Q350" s="14"/>
      <c r="R350" s="14"/>
      <c r="S350" s="14"/>
      <c r="T350" s="14"/>
      <c r="U350" s="14"/>
      <c r="V350" s="14"/>
      <c r="W350" s="14"/>
      <c r="X350" s="14"/>
    </row>
    <row r="351" spans="1:24" x14ac:dyDescent="0.25">
      <c r="A351" s="127"/>
      <c r="B351" s="27"/>
      <c r="C351" s="28"/>
      <c r="D351" s="28"/>
      <c r="E351" s="24"/>
      <c r="J351" s="24"/>
      <c r="K351" s="24"/>
      <c r="L351" s="60"/>
      <c r="M351" s="14"/>
      <c r="N351" s="14"/>
      <c r="O351" s="14"/>
      <c r="P351" s="14"/>
      <c r="Q351" s="14"/>
      <c r="R351" s="14"/>
      <c r="S351" s="14"/>
      <c r="T351" s="14"/>
      <c r="U351" s="14"/>
      <c r="V351" s="14"/>
      <c r="W351" s="14"/>
      <c r="X351" s="14"/>
    </row>
    <row r="352" spans="1:24" x14ac:dyDescent="0.25">
      <c r="A352" s="127"/>
      <c r="B352" s="27"/>
      <c r="C352" s="24"/>
      <c r="D352" s="24"/>
      <c r="E352" s="28"/>
      <c r="F352" s="353"/>
      <c r="G352" s="353"/>
      <c r="H352" s="353"/>
      <c r="I352" s="353"/>
      <c r="J352" s="28"/>
      <c r="K352" s="28"/>
      <c r="L352" s="60"/>
      <c r="M352" s="14"/>
      <c r="N352" s="14"/>
      <c r="O352" s="14"/>
      <c r="P352" s="14"/>
      <c r="Q352" s="14"/>
      <c r="R352" s="14"/>
      <c r="S352" s="14"/>
      <c r="T352" s="14"/>
      <c r="U352" s="14"/>
      <c r="V352" s="14"/>
      <c r="W352" s="14"/>
      <c r="X352" s="14"/>
    </row>
    <row r="353" spans="1:24" x14ac:dyDescent="0.25">
      <c r="A353" s="127"/>
      <c r="B353" s="27"/>
      <c r="C353" s="24"/>
      <c r="D353" s="24"/>
      <c r="E353" s="28"/>
      <c r="F353" s="353"/>
      <c r="G353" s="353"/>
      <c r="H353" s="353"/>
      <c r="I353" s="353"/>
      <c r="J353" s="28"/>
      <c r="K353" s="28"/>
      <c r="L353" s="60"/>
      <c r="M353" s="14"/>
      <c r="N353" s="14"/>
      <c r="O353" s="14"/>
      <c r="P353" s="14"/>
      <c r="Q353" s="14"/>
      <c r="R353" s="14"/>
      <c r="S353" s="14"/>
      <c r="T353" s="14"/>
      <c r="U353" s="14"/>
      <c r="V353" s="14"/>
      <c r="W353" s="14"/>
      <c r="X353" s="14"/>
    </row>
    <row r="354" spans="1:24" x14ac:dyDescent="0.25">
      <c r="A354" s="127"/>
      <c r="B354" s="27"/>
      <c r="C354" s="24"/>
      <c r="D354" s="24"/>
      <c r="E354" s="28"/>
      <c r="F354" s="353"/>
      <c r="G354" s="353"/>
      <c r="H354" s="353"/>
      <c r="I354" s="353"/>
      <c r="J354" s="28"/>
      <c r="K354" s="28"/>
      <c r="L354" s="60"/>
      <c r="M354" s="14"/>
      <c r="N354" s="14"/>
      <c r="O354" s="14"/>
      <c r="P354" s="14"/>
      <c r="Q354" s="14"/>
      <c r="R354" s="14"/>
      <c r="S354" s="14"/>
      <c r="T354" s="14"/>
      <c r="U354" s="14"/>
      <c r="V354" s="14"/>
      <c r="W354" s="14"/>
      <c r="X354" s="14"/>
    </row>
    <row r="355" spans="1:24" x14ac:dyDescent="0.25">
      <c r="A355" s="127"/>
      <c r="B355" s="27"/>
      <c r="C355" s="24"/>
      <c r="D355" s="24"/>
      <c r="E355" s="28"/>
      <c r="F355" s="353"/>
      <c r="G355" s="353"/>
      <c r="H355" s="353"/>
      <c r="I355" s="353"/>
      <c r="J355" s="28"/>
      <c r="K355" s="28"/>
      <c r="L355" s="60"/>
      <c r="M355" s="14"/>
      <c r="N355" s="14"/>
      <c r="O355" s="14"/>
      <c r="P355" s="14"/>
      <c r="Q355" s="14"/>
      <c r="R355" s="14"/>
      <c r="S355" s="14"/>
      <c r="T355" s="14"/>
      <c r="U355" s="14"/>
      <c r="V355" s="14"/>
      <c r="W355" s="14"/>
      <c r="X355" s="14"/>
    </row>
    <row r="356" spans="1:24" x14ac:dyDescent="0.25">
      <c r="A356" s="127"/>
      <c r="B356" s="27"/>
      <c r="C356" s="24"/>
      <c r="D356" s="24"/>
      <c r="E356" s="28"/>
      <c r="F356" s="353"/>
      <c r="G356" s="353"/>
      <c r="H356" s="353"/>
      <c r="I356" s="353"/>
      <c r="J356" s="28"/>
      <c r="K356" s="28"/>
      <c r="L356" s="60"/>
      <c r="M356" s="14"/>
      <c r="N356" s="14"/>
      <c r="O356" s="14"/>
      <c r="P356" s="14"/>
      <c r="Q356" s="14"/>
      <c r="R356" s="14"/>
      <c r="S356" s="14"/>
      <c r="T356" s="14"/>
      <c r="U356" s="14"/>
      <c r="V356" s="14"/>
      <c r="W356" s="14"/>
      <c r="X356" s="14"/>
    </row>
    <row r="357" spans="1:24" x14ac:dyDescent="0.25">
      <c r="A357" s="127"/>
      <c r="B357" s="27"/>
      <c r="C357" s="24"/>
      <c r="D357" s="24"/>
      <c r="E357" s="28"/>
      <c r="F357" s="353"/>
      <c r="G357" s="353"/>
      <c r="H357" s="353"/>
      <c r="I357" s="353"/>
      <c r="J357" s="28"/>
      <c r="K357" s="28"/>
      <c r="L357" s="60"/>
      <c r="M357" s="14"/>
      <c r="N357" s="14"/>
      <c r="O357" s="14"/>
      <c r="P357" s="14"/>
      <c r="Q357" s="14"/>
      <c r="R357" s="14"/>
      <c r="S357" s="14"/>
      <c r="T357" s="14"/>
      <c r="U357" s="14"/>
      <c r="V357" s="14"/>
      <c r="W357" s="14"/>
      <c r="X357" s="14"/>
    </row>
    <row r="358" spans="1:24" x14ac:dyDescent="0.25">
      <c r="A358" s="127"/>
      <c r="B358" s="27"/>
      <c r="C358" s="24"/>
      <c r="D358" s="24"/>
      <c r="E358" s="28"/>
      <c r="F358" s="353"/>
      <c r="G358" s="353"/>
      <c r="H358" s="353"/>
      <c r="I358" s="353"/>
      <c r="J358" s="28"/>
      <c r="K358" s="28"/>
      <c r="L358" s="60"/>
      <c r="M358" s="14"/>
      <c r="N358" s="14"/>
      <c r="O358" s="14"/>
      <c r="P358" s="14"/>
      <c r="Q358" s="14"/>
      <c r="R358" s="14"/>
      <c r="S358" s="14"/>
      <c r="T358" s="14"/>
      <c r="U358" s="14"/>
      <c r="V358" s="14"/>
      <c r="W358" s="14"/>
      <c r="X358" s="14"/>
    </row>
    <row r="359" spans="1:24" x14ac:dyDescent="0.25">
      <c r="A359" s="127"/>
      <c r="B359" s="27"/>
      <c r="C359" s="24"/>
      <c r="D359" s="24"/>
      <c r="E359" s="28"/>
      <c r="F359" s="353"/>
      <c r="G359" s="353"/>
      <c r="H359" s="353"/>
      <c r="I359" s="353"/>
      <c r="J359" s="28"/>
      <c r="K359" s="28"/>
      <c r="L359" s="60"/>
      <c r="M359" s="14"/>
      <c r="N359" s="14"/>
      <c r="O359" s="14"/>
      <c r="P359" s="14"/>
      <c r="Q359" s="14"/>
      <c r="R359" s="14"/>
      <c r="S359" s="14"/>
      <c r="T359" s="14"/>
      <c r="U359" s="14"/>
      <c r="V359" s="14"/>
      <c r="W359" s="14"/>
      <c r="X359" s="14"/>
    </row>
    <row r="360" spans="1:24" x14ac:dyDescent="0.25">
      <c r="A360" s="127"/>
      <c r="B360" s="27"/>
      <c r="C360" s="24"/>
      <c r="D360" s="24"/>
      <c r="E360" s="28"/>
      <c r="F360" s="353"/>
      <c r="G360" s="353"/>
      <c r="H360" s="353"/>
      <c r="I360" s="353"/>
      <c r="J360" s="28"/>
      <c r="K360" s="28"/>
      <c r="L360" s="60"/>
      <c r="M360" s="14"/>
      <c r="N360" s="14"/>
      <c r="O360" s="14"/>
      <c r="P360" s="14"/>
      <c r="Q360" s="14"/>
      <c r="R360" s="14"/>
      <c r="S360" s="14"/>
      <c r="T360" s="14"/>
      <c r="U360" s="14"/>
      <c r="V360" s="14"/>
      <c r="W360" s="14"/>
      <c r="X360" s="14"/>
    </row>
    <row r="361" spans="1:24" x14ac:dyDescent="0.25">
      <c r="A361" s="127"/>
      <c r="B361" s="27"/>
      <c r="C361" s="24"/>
      <c r="D361" s="24"/>
      <c r="E361" s="28"/>
      <c r="F361" s="353"/>
      <c r="G361" s="353"/>
      <c r="H361" s="353"/>
      <c r="I361" s="353"/>
      <c r="J361" s="28"/>
      <c r="K361" s="28"/>
      <c r="L361" s="60"/>
      <c r="M361" s="14"/>
      <c r="N361" s="14"/>
      <c r="O361" s="14"/>
      <c r="P361" s="14"/>
      <c r="Q361" s="14"/>
      <c r="R361" s="14"/>
      <c r="S361" s="14"/>
      <c r="T361" s="14"/>
      <c r="U361" s="14"/>
      <c r="V361" s="14"/>
      <c r="W361" s="14"/>
      <c r="X361" s="14"/>
    </row>
    <row r="362" spans="1:24" x14ac:dyDescent="0.25">
      <c r="A362" s="127"/>
      <c r="B362" s="29"/>
      <c r="C362" s="23"/>
      <c r="D362" s="23"/>
      <c r="E362" s="24"/>
      <c r="J362" s="24"/>
      <c r="K362" s="24"/>
      <c r="L362" s="60"/>
      <c r="M362" s="14"/>
      <c r="N362" s="14"/>
      <c r="O362" s="14"/>
      <c r="P362" s="14"/>
      <c r="Q362" s="14"/>
      <c r="R362" s="14"/>
      <c r="S362" s="14"/>
      <c r="T362" s="14"/>
      <c r="U362" s="14"/>
      <c r="V362" s="14"/>
      <c r="W362" s="14"/>
      <c r="X362" s="14"/>
    </row>
    <row r="363" spans="1:24" x14ac:dyDescent="0.25">
      <c r="A363" s="127"/>
      <c r="B363" s="27"/>
      <c r="C363" s="28"/>
      <c r="D363" s="28"/>
      <c r="E363" s="24"/>
      <c r="J363" s="24"/>
      <c r="K363" s="24"/>
      <c r="L363" s="60"/>
      <c r="M363" s="14"/>
      <c r="N363" s="14"/>
      <c r="O363" s="14"/>
      <c r="P363" s="14"/>
      <c r="Q363" s="14"/>
      <c r="R363" s="14"/>
      <c r="S363" s="14"/>
      <c r="T363" s="14"/>
      <c r="U363" s="14"/>
      <c r="V363" s="14"/>
      <c r="W363" s="14"/>
      <c r="X363" s="14"/>
    </row>
    <row r="364" spans="1:24" x14ac:dyDescent="0.25">
      <c r="A364" s="127"/>
      <c r="B364" s="27"/>
      <c r="C364" s="28"/>
      <c r="D364" s="28"/>
      <c r="E364" s="24"/>
      <c r="J364" s="24"/>
      <c r="K364" s="24"/>
      <c r="L364" s="60"/>
      <c r="M364" s="14"/>
      <c r="N364" s="14"/>
      <c r="O364" s="14"/>
      <c r="P364" s="14"/>
      <c r="Q364" s="14"/>
      <c r="R364" s="14"/>
      <c r="S364" s="14"/>
      <c r="T364" s="14"/>
      <c r="U364" s="14"/>
      <c r="V364" s="14"/>
      <c r="W364" s="14"/>
      <c r="X364" s="14"/>
    </row>
    <row r="365" spans="1:24" x14ac:dyDescent="0.25">
      <c r="A365" s="127"/>
      <c r="B365" s="27"/>
      <c r="C365" s="24"/>
      <c r="D365" s="24"/>
      <c r="E365" s="28"/>
      <c r="F365" s="353"/>
      <c r="G365" s="353"/>
      <c r="H365" s="353"/>
      <c r="I365" s="353"/>
      <c r="J365" s="28"/>
      <c r="K365" s="28"/>
      <c r="L365" s="60"/>
      <c r="M365" s="14"/>
      <c r="N365" s="14"/>
      <c r="O365" s="14"/>
      <c r="P365" s="14"/>
      <c r="Q365" s="14"/>
      <c r="R365" s="14"/>
      <c r="S365" s="14"/>
      <c r="T365" s="14"/>
      <c r="U365" s="14"/>
      <c r="V365" s="14"/>
      <c r="W365" s="14"/>
      <c r="X365" s="14"/>
    </row>
    <row r="366" spans="1:24" x14ac:dyDescent="0.25">
      <c r="A366" s="127"/>
      <c r="B366" s="27"/>
      <c r="C366" s="24"/>
      <c r="D366" s="24"/>
      <c r="E366" s="28"/>
      <c r="F366" s="353"/>
      <c r="G366" s="353"/>
      <c r="H366" s="353"/>
      <c r="I366" s="353"/>
      <c r="J366" s="28"/>
      <c r="K366" s="28"/>
      <c r="L366" s="60"/>
      <c r="M366" s="14"/>
      <c r="N366" s="14"/>
      <c r="O366" s="14"/>
      <c r="P366" s="14"/>
      <c r="Q366" s="14"/>
      <c r="R366" s="14"/>
      <c r="S366" s="14"/>
      <c r="T366" s="14"/>
      <c r="U366" s="14"/>
      <c r="V366" s="14"/>
      <c r="W366" s="14"/>
      <c r="X366" s="14"/>
    </row>
    <row r="367" spans="1:24" x14ac:dyDescent="0.25">
      <c r="A367" s="127"/>
      <c r="B367" s="27"/>
      <c r="C367" s="24"/>
      <c r="D367" s="24"/>
      <c r="E367" s="28"/>
      <c r="F367" s="353"/>
      <c r="G367" s="353"/>
      <c r="H367" s="353"/>
      <c r="I367" s="353"/>
      <c r="J367" s="28"/>
      <c r="K367" s="28"/>
      <c r="L367" s="60"/>
      <c r="M367" s="14"/>
      <c r="N367" s="14"/>
      <c r="O367" s="14"/>
      <c r="P367" s="14"/>
      <c r="Q367" s="14"/>
      <c r="R367" s="14"/>
      <c r="S367" s="14"/>
      <c r="T367" s="14"/>
      <c r="U367" s="14"/>
      <c r="V367" s="14"/>
      <c r="W367" s="14"/>
      <c r="X367" s="14"/>
    </row>
    <row r="368" spans="1:24" x14ac:dyDescent="0.25">
      <c r="A368" s="127"/>
      <c r="B368" s="27"/>
      <c r="C368" s="28"/>
      <c r="D368" s="28"/>
      <c r="E368" s="24"/>
      <c r="J368" s="24"/>
      <c r="K368" s="24"/>
      <c r="L368" s="60"/>
      <c r="M368" s="14"/>
      <c r="N368" s="14"/>
      <c r="O368" s="14"/>
      <c r="P368" s="14"/>
      <c r="Q368" s="14"/>
      <c r="R368" s="14"/>
      <c r="S368" s="14"/>
      <c r="T368" s="14"/>
      <c r="U368" s="14"/>
      <c r="V368" s="14"/>
      <c r="W368" s="14"/>
      <c r="X368" s="14"/>
    </row>
    <row r="369" spans="1:24" x14ac:dyDescent="0.25">
      <c r="A369" s="127"/>
      <c r="B369" s="27"/>
      <c r="C369" s="24"/>
      <c r="D369" s="24"/>
      <c r="E369" s="28"/>
      <c r="F369" s="353"/>
      <c r="G369" s="353"/>
      <c r="H369" s="353"/>
      <c r="I369" s="353"/>
      <c r="J369" s="28"/>
      <c r="K369" s="28"/>
      <c r="L369" s="60"/>
      <c r="M369" s="14"/>
      <c r="N369" s="14"/>
      <c r="O369" s="14"/>
      <c r="P369" s="14"/>
      <c r="Q369" s="14"/>
      <c r="R369" s="14"/>
      <c r="S369" s="14"/>
      <c r="T369" s="14"/>
      <c r="U369" s="14"/>
      <c r="V369" s="14"/>
      <c r="W369" s="14"/>
      <c r="X369" s="14"/>
    </row>
    <row r="370" spans="1:24" x14ac:dyDescent="0.25">
      <c r="A370" s="127"/>
      <c r="B370" s="27"/>
      <c r="C370" s="24"/>
      <c r="D370" s="24"/>
      <c r="E370" s="28"/>
      <c r="F370" s="353"/>
      <c r="G370" s="353"/>
      <c r="H370" s="353"/>
      <c r="I370" s="353"/>
      <c r="J370" s="28"/>
      <c r="K370" s="28"/>
      <c r="L370" s="60"/>
      <c r="M370" s="14"/>
      <c r="N370" s="14"/>
      <c r="O370" s="14"/>
      <c r="P370" s="14"/>
      <c r="Q370" s="14"/>
      <c r="R370" s="14"/>
      <c r="S370" s="14"/>
      <c r="T370" s="14"/>
      <c r="U370" s="14"/>
      <c r="V370" s="14"/>
      <c r="W370" s="14"/>
      <c r="X370" s="14"/>
    </row>
    <row r="371" spans="1:24" x14ac:dyDescent="0.25">
      <c r="A371" s="127"/>
      <c r="B371" s="27"/>
      <c r="C371" s="28"/>
      <c r="D371" s="28"/>
      <c r="E371" s="24"/>
      <c r="J371" s="24"/>
      <c r="K371" s="24"/>
      <c r="L371" s="60"/>
      <c r="M371" s="14"/>
      <c r="N371" s="14"/>
      <c r="O371" s="14"/>
      <c r="P371" s="14"/>
      <c r="Q371" s="14"/>
      <c r="R371" s="14"/>
      <c r="S371" s="14"/>
      <c r="T371" s="14"/>
      <c r="U371" s="14"/>
      <c r="V371" s="14"/>
      <c r="W371" s="14"/>
      <c r="X371" s="14"/>
    </row>
    <row r="372" spans="1:24" x14ac:dyDescent="0.25">
      <c r="A372" s="127"/>
      <c r="B372" s="27"/>
      <c r="C372" s="24"/>
      <c r="D372" s="24"/>
      <c r="E372" s="28"/>
      <c r="F372" s="353"/>
      <c r="G372" s="353"/>
      <c r="H372" s="353"/>
      <c r="I372" s="353"/>
      <c r="J372" s="28"/>
      <c r="K372" s="28"/>
      <c r="L372" s="60"/>
      <c r="M372" s="14"/>
      <c r="N372" s="14"/>
      <c r="O372" s="14"/>
      <c r="P372" s="14"/>
      <c r="Q372" s="14"/>
      <c r="R372" s="14"/>
      <c r="S372" s="14"/>
      <c r="T372" s="14"/>
      <c r="U372" s="14"/>
      <c r="V372" s="14"/>
      <c r="W372" s="14"/>
      <c r="X372" s="14"/>
    </row>
    <row r="373" spans="1:24" x14ac:dyDescent="0.25">
      <c r="A373" s="127"/>
      <c r="B373" s="27"/>
      <c r="C373" s="24"/>
      <c r="D373" s="24"/>
      <c r="E373" s="28"/>
      <c r="F373" s="353"/>
      <c r="G373" s="353"/>
      <c r="H373" s="353"/>
      <c r="I373" s="353"/>
      <c r="J373" s="28"/>
      <c r="K373" s="28"/>
      <c r="L373" s="60"/>
      <c r="M373" s="14"/>
      <c r="N373" s="14"/>
      <c r="O373" s="14"/>
      <c r="P373" s="14"/>
      <c r="Q373" s="14"/>
      <c r="R373" s="14"/>
      <c r="S373" s="14"/>
      <c r="T373" s="14"/>
      <c r="U373" s="14"/>
      <c r="V373" s="14"/>
      <c r="W373" s="14"/>
      <c r="X373" s="14"/>
    </row>
    <row r="374" spans="1:24" x14ac:dyDescent="0.25">
      <c r="A374" s="127"/>
      <c r="B374" s="27"/>
      <c r="C374" s="24"/>
      <c r="D374" s="24"/>
      <c r="E374" s="28"/>
      <c r="F374" s="353"/>
      <c r="G374" s="353"/>
      <c r="H374" s="353"/>
      <c r="I374" s="353"/>
      <c r="J374" s="28"/>
      <c r="K374" s="28"/>
      <c r="L374" s="60"/>
      <c r="M374" s="14"/>
      <c r="N374" s="14"/>
      <c r="O374" s="14"/>
      <c r="P374" s="14"/>
      <c r="Q374" s="14"/>
      <c r="R374" s="14"/>
      <c r="S374" s="14"/>
      <c r="T374" s="14"/>
      <c r="U374" s="14"/>
      <c r="V374" s="14"/>
      <c r="W374" s="14"/>
      <c r="X374" s="14"/>
    </row>
    <row r="375" spans="1:24" x14ac:dyDescent="0.25">
      <c r="A375" s="127"/>
      <c r="B375" s="27"/>
      <c r="C375" s="24"/>
      <c r="D375" s="24"/>
      <c r="E375" s="28"/>
      <c r="F375" s="353"/>
      <c r="G375" s="353"/>
      <c r="H375" s="353"/>
      <c r="I375" s="353"/>
      <c r="J375" s="28"/>
      <c r="K375" s="28"/>
      <c r="L375" s="60"/>
      <c r="M375" s="14"/>
      <c r="N375" s="14"/>
      <c r="O375" s="14"/>
      <c r="P375" s="14"/>
      <c r="Q375" s="14"/>
      <c r="R375" s="14"/>
      <c r="S375" s="14"/>
      <c r="T375" s="14"/>
      <c r="U375" s="14"/>
      <c r="V375" s="14"/>
      <c r="W375" s="14"/>
      <c r="X375" s="14"/>
    </row>
    <row r="376" spans="1:24" x14ac:dyDescent="0.25">
      <c r="A376" s="127"/>
      <c r="B376" s="27"/>
      <c r="C376" s="24"/>
      <c r="D376" s="24"/>
      <c r="E376" s="28"/>
      <c r="F376" s="353"/>
      <c r="G376" s="353"/>
      <c r="H376" s="353"/>
      <c r="I376" s="353"/>
      <c r="J376" s="28"/>
      <c r="K376" s="28"/>
      <c r="L376" s="60"/>
      <c r="M376" s="14"/>
      <c r="N376" s="14"/>
      <c r="O376" s="14"/>
      <c r="P376" s="14"/>
      <c r="Q376" s="14"/>
      <c r="R376" s="14"/>
      <c r="S376" s="14"/>
      <c r="T376" s="14"/>
      <c r="U376" s="14"/>
      <c r="V376" s="14"/>
      <c r="W376" s="14"/>
      <c r="X376" s="14"/>
    </row>
    <row r="377" spans="1:24" x14ac:dyDescent="0.25">
      <c r="A377" s="127"/>
      <c r="B377" s="27"/>
      <c r="C377" s="24"/>
      <c r="D377" s="24"/>
      <c r="E377" s="28"/>
      <c r="F377" s="353"/>
      <c r="G377" s="353"/>
      <c r="H377" s="353"/>
      <c r="I377" s="353"/>
      <c r="J377" s="28"/>
      <c r="K377" s="28"/>
      <c r="L377" s="60"/>
      <c r="M377" s="14"/>
      <c r="N377" s="14"/>
      <c r="O377" s="14"/>
      <c r="P377" s="14"/>
      <c r="Q377" s="14"/>
      <c r="R377" s="14"/>
      <c r="S377" s="14"/>
      <c r="T377" s="14"/>
      <c r="U377" s="14"/>
      <c r="V377" s="14"/>
      <c r="W377" s="14"/>
      <c r="X377" s="14"/>
    </row>
    <row r="378" spans="1:24" x14ac:dyDescent="0.25">
      <c r="A378" s="127"/>
      <c r="B378" s="27"/>
      <c r="C378" s="24"/>
      <c r="D378" s="24"/>
      <c r="E378" s="28"/>
      <c r="F378" s="353"/>
      <c r="G378" s="353"/>
      <c r="H378" s="353"/>
      <c r="I378" s="353"/>
      <c r="J378" s="28"/>
      <c r="K378" s="28"/>
      <c r="L378" s="60"/>
      <c r="M378" s="14"/>
      <c r="N378" s="14"/>
      <c r="O378" s="14"/>
      <c r="P378" s="14"/>
      <c r="Q378" s="14"/>
      <c r="R378" s="14"/>
      <c r="S378" s="14"/>
      <c r="T378" s="14"/>
      <c r="U378" s="14"/>
      <c r="V378" s="14"/>
      <c r="W378" s="14"/>
      <c r="X378" s="14"/>
    </row>
    <row r="379" spans="1:24" x14ac:dyDescent="0.25">
      <c r="A379" s="127"/>
      <c r="B379" s="27"/>
      <c r="C379" s="28"/>
      <c r="D379" s="28"/>
      <c r="E379" s="24"/>
      <c r="J379" s="24"/>
      <c r="K379" s="24"/>
      <c r="L379" s="60"/>
      <c r="M379" s="14"/>
      <c r="N379" s="14"/>
      <c r="O379" s="14"/>
      <c r="P379" s="14"/>
      <c r="Q379" s="14"/>
      <c r="R379" s="14"/>
      <c r="S379" s="14"/>
      <c r="T379" s="14"/>
      <c r="U379" s="14"/>
      <c r="V379" s="14"/>
      <c r="W379" s="14"/>
      <c r="X379" s="14"/>
    </row>
    <row r="380" spans="1:24" x14ac:dyDescent="0.25">
      <c r="A380" s="127"/>
      <c r="B380" s="27"/>
      <c r="C380" s="28"/>
      <c r="D380" s="28"/>
      <c r="E380" s="24"/>
      <c r="J380" s="24"/>
      <c r="K380" s="24"/>
      <c r="L380" s="60"/>
      <c r="M380" s="14"/>
      <c r="N380" s="14"/>
      <c r="O380" s="14"/>
      <c r="P380" s="14"/>
      <c r="Q380" s="14"/>
      <c r="R380" s="14"/>
      <c r="S380" s="14"/>
      <c r="T380" s="14"/>
      <c r="U380" s="14"/>
      <c r="V380" s="14"/>
      <c r="W380" s="14"/>
      <c r="X380" s="14"/>
    </row>
    <row r="381" spans="1:24" x14ac:dyDescent="0.25">
      <c r="A381" s="127"/>
      <c r="B381" s="27"/>
      <c r="C381" s="28"/>
      <c r="D381" s="28"/>
      <c r="E381" s="24"/>
      <c r="J381" s="24"/>
      <c r="K381" s="24"/>
      <c r="L381" s="60"/>
      <c r="M381" s="14"/>
      <c r="N381" s="14"/>
      <c r="O381" s="14"/>
      <c r="P381" s="14"/>
      <c r="Q381" s="14"/>
      <c r="R381" s="14"/>
      <c r="S381" s="14"/>
      <c r="T381" s="14"/>
      <c r="U381" s="14"/>
      <c r="V381" s="14"/>
      <c r="W381" s="14"/>
      <c r="X381" s="14"/>
    </row>
    <row r="382" spans="1:24" x14ac:dyDescent="0.25">
      <c r="A382" s="127"/>
      <c r="B382" s="27"/>
      <c r="C382" s="28"/>
      <c r="D382" s="28"/>
      <c r="E382" s="24"/>
      <c r="J382" s="24"/>
      <c r="K382" s="24"/>
      <c r="L382" s="60"/>
      <c r="M382" s="14"/>
      <c r="N382" s="14"/>
      <c r="O382" s="14"/>
      <c r="P382" s="14"/>
      <c r="Q382" s="14"/>
      <c r="R382" s="14"/>
      <c r="S382" s="14"/>
      <c r="T382" s="14"/>
      <c r="U382" s="14"/>
      <c r="V382" s="14"/>
      <c r="W382" s="14"/>
      <c r="X382" s="14"/>
    </row>
    <row r="383" spans="1:24" x14ac:dyDescent="0.25">
      <c r="A383" s="127"/>
      <c r="B383" s="27"/>
      <c r="C383" s="24"/>
      <c r="D383" s="24"/>
      <c r="E383" s="28"/>
      <c r="F383" s="353"/>
      <c r="G383" s="353"/>
      <c r="H383" s="353"/>
      <c r="I383" s="353"/>
      <c r="J383" s="28"/>
      <c r="K383" s="28"/>
      <c r="L383" s="60"/>
      <c r="M383" s="14"/>
      <c r="N383" s="14"/>
      <c r="O383" s="14"/>
      <c r="P383" s="14"/>
      <c r="Q383" s="14"/>
      <c r="R383" s="14"/>
      <c r="S383" s="14"/>
      <c r="T383" s="14"/>
      <c r="U383" s="14"/>
      <c r="V383" s="14"/>
      <c r="W383" s="14"/>
      <c r="X383" s="14"/>
    </row>
    <row r="384" spans="1:24" x14ac:dyDescent="0.25">
      <c r="A384" s="127"/>
      <c r="B384" s="27"/>
      <c r="C384" s="24"/>
      <c r="D384" s="24"/>
      <c r="E384" s="28"/>
      <c r="F384" s="353"/>
      <c r="G384" s="353"/>
      <c r="H384" s="353"/>
      <c r="I384" s="353"/>
      <c r="J384" s="28"/>
      <c r="K384" s="28"/>
      <c r="L384" s="60"/>
      <c r="M384" s="14"/>
      <c r="N384" s="14"/>
      <c r="O384" s="14"/>
      <c r="P384" s="14"/>
      <c r="Q384" s="14"/>
      <c r="R384" s="14"/>
      <c r="S384" s="14"/>
      <c r="T384" s="14"/>
      <c r="U384" s="14"/>
      <c r="V384" s="14"/>
      <c r="W384" s="14"/>
      <c r="X384" s="14"/>
    </row>
    <row r="385" spans="1:24" x14ac:dyDescent="0.25">
      <c r="A385" s="127"/>
      <c r="B385" s="27"/>
      <c r="C385" s="24"/>
      <c r="D385" s="24"/>
      <c r="E385" s="28"/>
      <c r="F385" s="353"/>
      <c r="G385" s="353"/>
      <c r="H385" s="353"/>
      <c r="I385" s="353"/>
      <c r="J385" s="28"/>
      <c r="K385" s="28"/>
      <c r="L385" s="60"/>
      <c r="M385" s="14"/>
      <c r="N385" s="14"/>
      <c r="O385" s="14"/>
      <c r="P385" s="14"/>
      <c r="Q385" s="14"/>
      <c r="R385" s="14"/>
      <c r="S385" s="14"/>
      <c r="T385" s="14"/>
      <c r="U385" s="14"/>
      <c r="V385" s="14"/>
      <c r="W385" s="14"/>
      <c r="X385" s="14"/>
    </row>
    <row r="386" spans="1:24" x14ac:dyDescent="0.25">
      <c r="A386" s="127"/>
      <c r="B386" s="27"/>
      <c r="C386" s="24"/>
      <c r="D386" s="24"/>
      <c r="E386" s="28"/>
      <c r="F386" s="353"/>
      <c r="G386" s="353"/>
      <c r="H386" s="353"/>
      <c r="I386" s="353"/>
      <c r="J386" s="28"/>
      <c r="K386" s="28"/>
      <c r="L386" s="60"/>
      <c r="M386" s="14"/>
      <c r="N386" s="14"/>
      <c r="O386" s="14"/>
      <c r="P386" s="14"/>
      <c r="Q386" s="14"/>
      <c r="R386" s="14"/>
      <c r="S386" s="14"/>
      <c r="T386" s="14"/>
      <c r="U386" s="14"/>
      <c r="V386" s="14"/>
      <c r="W386" s="14"/>
      <c r="X386" s="14"/>
    </row>
    <row r="387" spans="1:24" x14ac:dyDescent="0.25">
      <c r="A387" s="127"/>
      <c r="B387" s="27"/>
      <c r="C387" s="28"/>
      <c r="D387" s="28"/>
      <c r="E387" s="24"/>
      <c r="J387" s="24"/>
      <c r="K387" s="24"/>
      <c r="L387" s="60"/>
      <c r="M387" s="14"/>
      <c r="N387" s="14"/>
      <c r="O387" s="14"/>
      <c r="P387" s="14"/>
      <c r="Q387" s="14"/>
      <c r="R387" s="14"/>
      <c r="S387" s="14"/>
      <c r="T387" s="14"/>
      <c r="U387" s="14"/>
      <c r="V387" s="14"/>
      <c r="W387" s="14"/>
      <c r="X387" s="14"/>
    </row>
    <row r="388" spans="1:24" x14ac:dyDescent="0.25">
      <c r="A388" s="127"/>
      <c r="B388" s="27"/>
      <c r="C388" s="24"/>
      <c r="D388" s="24"/>
      <c r="E388" s="28"/>
      <c r="F388" s="353"/>
      <c r="G388" s="353"/>
      <c r="H388" s="353"/>
      <c r="I388" s="353"/>
      <c r="J388" s="28"/>
      <c r="K388" s="28"/>
      <c r="L388" s="60"/>
      <c r="M388" s="14"/>
      <c r="N388" s="14"/>
      <c r="O388" s="14"/>
      <c r="P388" s="14"/>
      <c r="Q388" s="14"/>
      <c r="R388" s="14"/>
      <c r="S388" s="14"/>
      <c r="T388" s="14"/>
      <c r="U388" s="14"/>
      <c r="V388" s="14"/>
      <c r="W388" s="14"/>
      <c r="X388" s="14"/>
    </row>
    <row r="389" spans="1:24" x14ac:dyDescent="0.25">
      <c r="A389" s="127"/>
      <c r="B389" s="27"/>
      <c r="C389" s="24"/>
      <c r="D389" s="24"/>
      <c r="E389" s="28"/>
      <c r="F389" s="353"/>
      <c r="G389" s="353"/>
      <c r="H389" s="353"/>
      <c r="I389" s="353"/>
      <c r="J389" s="28"/>
      <c r="K389" s="28"/>
      <c r="L389" s="60"/>
      <c r="M389" s="14"/>
      <c r="N389" s="14"/>
      <c r="O389" s="14"/>
      <c r="P389" s="14"/>
      <c r="Q389" s="14"/>
      <c r="R389" s="14"/>
      <c r="S389" s="14"/>
      <c r="T389" s="14"/>
      <c r="U389" s="14"/>
      <c r="V389" s="14"/>
      <c r="W389" s="14"/>
      <c r="X389" s="14"/>
    </row>
    <row r="390" spans="1:24" x14ac:dyDescent="0.25">
      <c r="A390" s="127"/>
      <c r="B390" s="27"/>
      <c r="C390" s="24"/>
      <c r="D390" s="24"/>
      <c r="E390" s="28"/>
      <c r="F390" s="353"/>
      <c r="G390" s="353"/>
      <c r="H390" s="353"/>
      <c r="I390" s="353"/>
      <c r="J390" s="28"/>
      <c r="K390" s="28"/>
      <c r="L390" s="60"/>
      <c r="M390" s="14"/>
      <c r="N390" s="14"/>
      <c r="O390" s="14"/>
      <c r="P390" s="14"/>
      <c r="Q390" s="14"/>
      <c r="R390" s="14"/>
      <c r="S390" s="14"/>
      <c r="T390" s="14"/>
      <c r="U390" s="14"/>
      <c r="V390" s="14"/>
      <c r="W390" s="14"/>
      <c r="X390" s="14"/>
    </row>
    <row r="391" spans="1:24" x14ac:dyDescent="0.25">
      <c r="A391" s="127"/>
      <c r="B391" s="27"/>
      <c r="C391" s="24"/>
      <c r="D391" s="24"/>
      <c r="E391" s="28"/>
      <c r="F391" s="353"/>
      <c r="G391" s="353"/>
      <c r="H391" s="353"/>
      <c r="I391" s="353"/>
      <c r="J391" s="28"/>
      <c r="K391" s="28"/>
      <c r="L391" s="60"/>
      <c r="M391" s="14"/>
      <c r="N391" s="14"/>
      <c r="O391" s="14"/>
      <c r="P391" s="14"/>
      <c r="Q391" s="14"/>
      <c r="R391" s="14"/>
      <c r="S391" s="14"/>
      <c r="T391" s="14"/>
      <c r="U391" s="14"/>
      <c r="V391" s="14"/>
      <c r="W391" s="14"/>
      <c r="X391" s="14"/>
    </row>
    <row r="392" spans="1:24" x14ac:dyDescent="0.25">
      <c r="A392" s="127"/>
      <c r="B392" s="27"/>
      <c r="C392" s="24"/>
      <c r="D392" s="24"/>
      <c r="E392" s="28"/>
      <c r="F392" s="353"/>
      <c r="G392" s="353"/>
      <c r="H392" s="353"/>
      <c r="I392" s="353"/>
      <c r="J392" s="28"/>
      <c r="K392" s="28"/>
      <c r="L392" s="60"/>
      <c r="M392" s="14"/>
      <c r="N392" s="14"/>
      <c r="O392" s="14"/>
      <c r="P392" s="14"/>
      <c r="Q392" s="14"/>
      <c r="R392" s="14"/>
      <c r="S392" s="14"/>
      <c r="T392" s="14"/>
      <c r="U392" s="14"/>
      <c r="V392" s="14"/>
      <c r="W392" s="14"/>
      <c r="X392" s="14"/>
    </row>
    <row r="393" spans="1:24" x14ac:dyDescent="0.25">
      <c r="A393" s="127"/>
      <c r="B393" s="27"/>
      <c r="C393" s="28"/>
      <c r="D393" s="28"/>
      <c r="E393" s="24"/>
      <c r="J393" s="24"/>
      <c r="K393" s="24"/>
      <c r="L393" s="60"/>
      <c r="M393" s="14"/>
      <c r="N393" s="14"/>
      <c r="O393" s="14"/>
      <c r="P393" s="14"/>
      <c r="Q393" s="14"/>
      <c r="R393" s="14"/>
      <c r="S393" s="14"/>
      <c r="T393" s="14"/>
      <c r="U393" s="14"/>
      <c r="V393" s="14"/>
      <c r="W393" s="14"/>
      <c r="X393" s="14"/>
    </row>
    <row r="394" spans="1:24" x14ac:dyDescent="0.25">
      <c r="A394" s="127"/>
      <c r="B394" s="27"/>
      <c r="C394" s="28"/>
      <c r="D394" s="28"/>
      <c r="E394" s="24"/>
      <c r="J394" s="24"/>
      <c r="K394" s="24"/>
      <c r="L394" s="60"/>
      <c r="M394" s="14"/>
      <c r="N394" s="14"/>
      <c r="O394" s="14"/>
      <c r="P394" s="14"/>
      <c r="Q394" s="14"/>
      <c r="R394" s="14"/>
      <c r="S394" s="14"/>
      <c r="T394" s="14"/>
      <c r="U394" s="14"/>
      <c r="V394" s="14"/>
      <c r="W394" s="14"/>
      <c r="X394" s="14"/>
    </row>
    <row r="395" spans="1:24" x14ac:dyDescent="0.25">
      <c r="A395" s="127"/>
      <c r="B395" s="27"/>
      <c r="C395" s="24"/>
      <c r="D395" s="24"/>
      <c r="E395" s="28"/>
      <c r="F395" s="353"/>
      <c r="G395" s="353"/>
      <c r="H395" s="353"/>
      <c r="I395" s="353"/>
      <c r="J395" s="28"/>
      <c r="K395" s="28"/>
      <c r="L395" s="60"/>
      <c r="M395" s="14"/>
      <c r="N395" s="14"/>
      <c r="O395" s="14"/>
      <c r="P395" s="14"/>
      <c r="Q395" s="14"/>
      <c r="R395" s="14"/>
      <c r="S395" s="14"/>
      <c r="T395" s="14"/>
      <c r="U395" s="14"/>
      <c r="V395" s="14"/>
      <c r="W395" s="14"/>
      <c r="X395" s="14"/>
    </row>
    <row r="396" spans="1:24" x14ac:dyDescent="0.25">
      <c r="A396" s="127"/>
      <c r="B396" s="27"/>
      <c r="C396" s="24"/>
      <c r="D396" s="24"/>
      <c r="E396" s="28"/>
      <c r="F396" s="353"/>
      <c r="G396" s="353"/>
      <c r="H396" s="353"/>
      <c r="I396" s="353"/>
      <c r="J396" s="28"/>
      <c r="K396" s="28"/>
      <c r="L396" s="60"/>
      <c r="M396" s="14"/>
      <c r="N396" s="14"/>
      <c r="O396" s="14"/>
      <c r="P396" s="14"/>
      <c r="Q396" s="14"/>
      <c r="R396" s="14"/>
      <c r="S396" s="14"/>
      <c r="T396" s="14"/>
      <c r="U396" s="14"/>
      <c r="V396" s="14"/>
      <c r="W396" s="14"/>
      <c r="X396" s="14"/>
    </row>
    <row r="397" spans="1:24" x14ac:dyDescent="0.25">
      <c r="A397" s="127"/>
      <c r="B397" s="27"/>
      <c r="C397" s="24"/>
      <c r="D397" s="24"/>
      <c r="E397" s="28"/>
      <c r="F397" s="353"/>
      <c r="G397" s="353"/>
      <c r="H397" s="353"/>
      <c r="I397" s="353"/>
      <c r="J397" s="28"/>
      <c r="K397" s="28"/>
      <c r="L397" s="60"/>
      <c r="M397" s="14"/>
      <c r="N397" s="14"/>
      <c r="O397" s="14"/>
      <c r="P397" s="14"/>
      <c r="Q397" s="14"/>
      <c r="R397" s="14"/>
      <c r="S397" s="14"/>
      <c r="T397" s="14"/>
      <c r="U397" s="14"/>
      <c r="V397" s="14"/>
      <c r="W397" s="14"/>
      <c r="X397" s="14"/>
    </row>
    <row r="398" spans="1:24" x14ac:dyDescent="0.25">
      <c r="A398" s="127"/>
      <c r="B398" s="29"/>
      <c r="C398" s="23"/>
      <c r="D398" s="23"/>
      <c r="E398" s="24"/>
      <c r="J398" s="24"/>
      <c r="K398" s="24"/>
      <c r="L398" s="60"/>
      <c r="M398" s="14"/>
      <c r="N398" s="14"/>
      <c r="O398" s="14"/>
      <c r="P398" s="14"/>
      <c r="Q398" s="14"/>
      <c r="R398" s="14"/>
      <c r="S398" s="14"/>
      <c r="T398" s="14"/>
      <c r="U398" s="14"/>
      <c r="V398" s="14"/>
      <c r="W398" s="14"/>
      <c r="X398" s="14"/>
    </row>
    <row r="399" spans="1:24" x14ac:dyDescent="0.25">
      <c r="A399" s="127"/>
      <c r="B399" s="27"/>
      <c r="C399" s="28"/>
      <c r="D399" s="28"/>
      <c r="E399" s="24"/>
      <c r="J399" s="24"/>
      <c r="K399" s="24"/>
      <c r="L399" s="60"/>
      <c r="M399" s="14"/>
      <c r="N399" s="14"/>
      <c r="O399" s="14"/>
      <c r="P399" s="14"/>
      <c r="Q399" s="14"/>
      <c r="R399" s="14"/>
      <c r="S399" s="14"/>
      <c r="T399" s="14"/>
      <c r="U399" s="14"/>
      <c r="V399" s="14"/>
      <c r="W399" s="14"/>
      <c r="X399" s="14"/>
    </row>
    <row r="400" spans="1:24" x14ac:dyDescent="0.25">
      <c r="A400" s="127"/>
      <c r="B400" s="27"/>
      <c r="C400" s="28"/>
      <c r="D400" s="28"/>
      <c r="E400" s="24"/>
      <c r="J400" s="24"/>
      <c r="K400" s="24"/>
      <c r="L400" s="60"/>
      <c r="M400" s="14"/>
      <c r="N400" s="14"/>
      <c r="O400" s="14"/>
      <c r="P400" s="14"/>
      <c r="Q400" s="14"/>
      <c r="R400" s="14"/>
      <c r="S400" s="14"/>
      <c r="T400" s="14"/>
      <c r="U400" s="14"/>
      <c r="V400" s="14"/>
      <c r="W400" s="14"/>
      <c r="X400" s="14"/>
    </row>
    <row r="401" spans="1:24" x14ac:dyDescent="0.25">
      <c r="A401" s="127"/>
      <c r="B401" s="27"/>
      <c r="C401" s="24"/>
      <c r="D401" s="24"/>
      <c r="E401" s="28"/>
      <c r="F401" s="353"/>
      <c r="G401" s="353"/>
      <c r="H401" s="353"/>
      <c r="I401" s="353"/>
      <c r="J401" s="28"/>
      <c r="K401" s="28"/>
      <c r="L401" s="60"/>
      <c r="M401" s="14"/>
      <c r="N401" s="14"/>
      <c r="O401" s="14"/>
      <c r="P401" s="14"/>
      <c r="Q401" s="14"/>
      <c r="R401" s="14"/>
      <c r="S401" s="14"/>
      <c r="T401" s="14"/>
      <c r="U401" s="14"/>
      <c r="V401" s="14"/>
      <c r="W401" s="14"/>
      <c r="X401" s="14"/>
    </row>
    <row r="402" spans="1:24" x14ac:dyDescent="0.25">
      <c r="A402" s="127"/>
      <c r="B402" s="27"/>
      <c r="C402" s="24"/>
      <c r="D402" s="24"/>
      <c r="E402" s="28"/>
      <c r="F402" s="353"/>
      <c r="G402" s="353"/>
      <c r="H402" s="353"/>
      <c r="I402" s="353"/>
      <c r="J402" s="28"/>
      <c r="K402" s="28"/>
      <c r="L402" s="60"/>
      <c r="M402" s="14"/>
      <c r="N402" s="14"/>
      <c r="O402" s="14"/>
      <c r="P402" s="14"/>
      <c r="Q402" s="14"/>
      <c r="R402" s="14"/>
      <c r="S402" s="14"/>
      <c r="T402" s="14"/>
      <c r="U402" s="14"/>
      <c r="V402" s="14"/>
      <c r="W402" s="14"/>
      <c r="X402" s="14"/>
    </row>
    <row r="403" spans="1:24" x14ac:dyDescent="0.25">
      <c r="A403" s="127"/>
      <c r="B403" s="27"/>
      <c r="C403" s="28"/>
      <c r="D403" s="28"/>
      <c r="E403" s="24"/>
      <c r="J403" s="24"/>
      <c r="K403" s="24"/>
      <c r="L403" s="60"/>
      <c r="M403" s="14"/>
      <c r="N403" s="14"/>
      <c r="O403" s="14"/>
      <c r="P403" s="14"/>
      <c r="Q403" s="14"/>
      <c r="R403" s="14"/>
      <c r="S403" s="14"/>
      <c r="T403" s="14"/>
      <c r="U403" s="14"/>
      <c r="V403" s="14"/>
      <c r="W403" s="14"/>
      <c r="X403" s="14"/>
    </row>
    <row r="404" spans="1:24" x14ac:dyDescent="0.25">
      <c r="A404" s="127"/>
      <c r="B404" s="27"/>
      <c r="C404" s="28"/>
      <c r="D404" s="28"/>
      <c r="E404" s="24"/>
      <c r="J404" s="24"/>
      <c r="K404" s="24"/>
      <c r="L404" s="60"/>
      <c r="M404" s="14"/>
      <c r="N404" s="14"/>
      <c r="O404" s="14"/>
      <c r="P404" s="14"/>
      <c r="Q404" s="14"/>
      <c r="R404" s="14"/>
      <c r="S404" s="14"/>
      <c r="T404" s="14"/>
      <c r="U404" s="14"/>
      <c r="V404" s="14"/>
      <c r="W404" s="14"/>
      <c r="X404" s="14"/>
    </row>
    <row r="405" spans="1:24" x14ac:dyDescent="0.25">
      <c r="A405" s="127"/>
      <c r="B405" s="27"/>
      <c r="C405" s="24"/>
      <c r="D405" s="24"/>
      <c r="E405" s="28"/>
      <c r="F405" s="353"/>
      <c r="G405" s="353"/>
      <c r="H405" s="353"/>
      <c r="I405" s="353"/>
      <c r="J405" s="28"/>
      <c r="K405" s="28"/>
      <c r="L405" s="60"/>
      <c r="M405" s="14"/>
      <c r="N405" s="14"/>
      <c r="O405" s="14"/>
      <c r="P405" s="14"/>
      <c r="Q405" s="14"/>
      <c r="R405" s="14"/>
      <c r="S405" s="14"/>
      <c r="T405" s="14"/>
      <c r="U405" s="14"/>
      <c r="V405" s="14"/>
      <c r="W405" s="14"/>
      <c r="X405" s="14"/>
    </row>
    <row r="406" spans="1:24" x14ac:dyDescent="0.25">
      <c r="A406" s="127"/>
      <c r="B406" s="27"/>
      <c r="C406" s="24"/>
      <c r="D406" s="24"/>
      <c r="E406" s="28"/>
      <c r="F406" s="353"/>
      <c r="G406" s="353"/>
      <c r="H406" s="353"/>
      <c r="I406" s="353"/>
      <c r="J406" s="28"/>
      <c r="K406" s="28"/>
      <c r="L406" s="60"/>
      <c r="M406" s="14"/>
      <c r="N406" s="14"/>
      <c r="O406" s="14"/>
      <c r="P406" s="14"/>
      <c r="Q406" s="14"/>
      <c r="R406" s="14"/>
      <c r="S406" s="14"/>
      <c r="T406" s="14"/>
      <c r="U406" s="14"/>
      <c r="V406" s="14"/>
      <c r="W406" s="14"/>
      <c r="X406" s="14"/>
    </row>
    <row r="407" spans="1:24" x14ac:dyDescent="0.25">
      <c r="A407" s="127"/>
      <c r="B407" s="27"/>
      <c r="C407" s="28"/>
      <c r="D407" s="28"/>
      <c r="E407" s="24"/>
      <c r="J407" s="24"/>
      <c r="K407" s="24"/>
      <c r="L407" s="60"/>
      <c r="M407" s="14"/>
      <c r="N407" s="14"/>
      <c r="O407" s="14"/>
      <c r="P407" s="14"/>
      <c r="Q407" s="14"/>
      <c r="R407" s="14"/>
      <c r="S407" s="14"/>
      <c r="T407" s="14"/>
      <c r="U407" s="14"/>
      <c r="V407" s="14"/>
      <c r="W407" s="14"/>
      <c r="X407" s="14"/>
    </row>
    <row r="408" spans="1:24" x14ac:dyDescent="0.25">
      <c r="A408" s="127"/>
      <c r="B408" s="29"/>
      <c r="C408" s="23"/>
      <c r="D408" s="23"/>
      <c r="E408" s="24"/>
      <c r="J408" s="24"/>
      <c r="K408" s="24"/>
      <c r="L408" s="60"/>
      <c r="M408" s="14"/>
      <c r="N408" s="14"/>
      <c r="O408" s="14"/>
      <c r="P408" s="14"/>
      <c r="Q408" s="14"/>
      <c r="R408" s="14"/>
      <c r="S408" s="14"/>
      <c r="T408" s="14"/>
      <c r="U408" s="14"/>
      <c r="V408" s="14"/>
      <c r="W408" s="14"/>
      <c r="X408" s="14"/>
    </row>
    <row r="409" spans="1:24" x14ac:dyDescent="0.25">
      <c r="A409" s="127"/>
      <c r="B409" s="27"/>
      <c r="C409" s="28"/>
      <c r="D409" s="28"/>
      <c r="E409" s="24"/>
      <c r="J409" s="24"/>
      <c r="K409" s="24"/>
      <c r="L409" s="60"/>
      <c r="M409" s="14"/>
      <c r="N409" s="14"/>
      <c r="O409" s="14"/>
      <c r="P409" s="14"/>
      <c r="Q409" s="14"/>
      <c r="R409" s="14"/>
      <c r="S409" s="14"/>
      <c r="T409" s="14"/>
      <c r="U409" s="14"/>
      <c r="V409" s="14"/>
      <c r="W409" s="14"/>
      <c r="X409" s="14"/>
    </row>
    <row r="410" spans="1:24" x14ac:dyDescent="0.25">
      <c r="A410" s="127"/>
      <c r="B410" s="27"/>
      <c r="C410" s="28"/>
      <c r="D410" s="28"/>
      <c r="E410" s="24"/>
      <c r="J410" s="24"/>
      <c r="K410" s="24"/>
      <c r="L410" s="60"/>
      <c r="M410" s="14"/>
      <c r="N410" s="14"/>
      <c r="O410" s="14"/>
      <c r="P410" s="14"/>
      <c r="Q410" s="14"/>
      <c r="R410" s="14"/>
      <c r="S410" s="14"/>
      <c r="T410" s="14"/>
      <c r="U410" s="14"/>
      <c r="V410" s="14"/>
      <c r="W410" s="14"/>
      <c r="X410" s="14"/>
    </row>
    <row r="411" spans="1:24" x14ac:dyDescent="0.25">
      <c r="A411" s="127"/>
      <c r="B411" s="27"/>
      <c r="C411" s="28"/>
      <c r="D411" s="28"/>
      <c r="E411" s="24"/>
      <c r="J411" s="24"/>
      <c r="K411" s="24"/>
      <c r="L411" s="60"/>
      <c r="M411" s="14"/>
      <c r="N411" s="14"/>
      <c r="O411" s="14"/>
      <c r="P411" s="14"/>
      <c r="Q411" s="14"/>
      <c r="R411" s="14"/>
      <c r="S411" s="14"/>
      <c r="T411" s="14"/>
      <c r="U411" s="14"/>
      <c r="V411" s="14"/>
      <c r="W411" s="14"/>
      <c r="X411" s="14"/>
    </row>
    <row r="412" spans="1:24" x14ac:dyDescent="0.25">
      <c r="A412" s="127"/>
      <c r="B412" s="27"/>
      <c r="C412" s="28"/>
      <c r="D412" s="28"/>
      <c r="E412" s="24"/>
      <c r="J412" s="24"/>
      <c r="K412" s="24"/>
      <c r="L412" s="60"/>
      <c r="M412" s="14"/>
      <c r="N412" s="14"/>
      <c r="O412" s="14"/>
      <c r="P412" s="14"/>
      <c r="Q412" s="14"/>
      <c r="R412" s="14"/>
      <c r="S412" s="14"/>
      <c r="T412" s="14"/>
      <c r="U412" s="14"/>
      <c r="V412" s="14"/>
      <c r="W412" s="14"/>
      <c r="X412" s="14"/>
    </row>
    <row r="413" spans="1:24" x14ac:dyDescent="0.25">
      <c r="A413" s="127"/>
      <c r="B413" s="27"/>
      <c r="C413" s="24"/>
      <c r="D413" s="24"/>
      <c r="E413" s="28"/>
      <c r="F413" s="353"/>
      <c r="G413" s="353"/>
      <c r="H413" s="353"/>
      <c r="I413" s="353"/>
      <c r="J413" s="28"/>
      <c r="K413" s="28"/>
      <c r="L413" s="60"/>
      <c r="M413" s="14"/>
      <c r="N413" s="14"/>
      <c r="O413" s="14"/>
      <c r="P413" s="14"/>
      <c r="Q413" s="14"/>
      <c r="R413" s="14"/>
      <c r="S413" s="14"/>
      <c r="T413" s="14"/>
      <c r="U413" s="14"/>
      <c r="V413" s="14"/>
      <c r="W413" s="14"/>
      <c r="X413" s="14"/>
    </row>
    <row r="414" spans="1:24" x14ac:dyDescent="0.25">
      <c r="A414" s="127"/>
      <c r="B414" s="27"/>
      <c r="C414" s="24"/>
      <c r="D414" s="24"/>
      <c r="E414" s="28"/>
      <c r="F414" s="353"/>
      <c r="G414" s="353"/>
      <c r="H414" s="353"/>
      <c r="I414" s="353"/>
      <c r="J414" s="28"/>
      <c r="K414" s="28"/>
      <c r="L414" s="60"/>
      <c r="M414" s="14"/>
      <c r="N414" s="14"/>
      <c r="O414" s="14"/>
      <c r="P414" s="14"/>
      <c r="Q414" s="14"/>
      <c r="R414" s="14"/>
      <c r="S414" s="14"/>
      <c r="T414" s="14"/>
      <c r="U414" s="14"/>
      <c r="V414" s="14"/>
      <c r="W414" s="14"/>
      <c r="X414" s="14"/>
    </row>
    <row r="415" spans="1:24" x14ac:dyDescent="0.25">
      <c r="A415" s="127"/>
      <c r="B415" s="27"/>
      <c r="C415" s="24"/>
      <c r="D415" s="24"/>
      <c r="E415" s="28"/>
      <c r="F415" s="353"/>
      <c r="G415" s="353"/>
      <c r="H415" s="353"/>
      <c r="I415" s="353"/>
      <c r="J415" s="28"/>
      <c r="K415" s="28"/>
      <c r="L415" s="60"/>
      <c r="M415" s="14"/>
      <c r="N415" s="14"/>
      <c r="O415" s="14"/>
      <c r="P415" s="14"/>
      <c r="Q415" s="14"/>
      <c r="R415" s="14"/>
      <c r="S415" s="14"/>
      <c r="T415" s="14"/>
      <c r="U415" s="14"/>
      <c r="V415" s="14"/>
      <c r="W415" s="14"/>
      <c r="X415" s="14"/>
    </row>
    <row r="416" spans="1:24" x14ac:dyDescent="0.25">
      <c r="A416" s="127"/>
      <c r="B416" s="27"/>
      <c r="C416" s="24"/>
      <c r="D416" s="24"/>
      <c r="E416" s="28"/>
      <c r="F416" s="353"/>
      <c r="G416" s="353"/>
      <c r="H416" s="353"/>
      <c r="I416" s="353"/>
      <c r="J416" s="28"/>
      <c r="K416" s="28"/>
      <c r="L416" s="60"/>
      <c r="M416" s="14"/>
      <c r="N416" s="14"/>
      <c r="O416" s="14"/>
      <c r="P416" s="14"/>
      <c r="Q416" s="14"/>
      <c r="R416" s="14"/>
      <c r="S416" s="14"/>
      <c r="T416" s="14"/>
      <c r="U416" s="14"/>
      <c r="V416" s="14"/>
      <c r="W416" s="14"/>
      <c r="X416" s="14"/>
    </row>
    <row r="417" spans="1:24" x14ac:dyDescent="0.25">
      <c r="A417" s="127"/>
      <c r="B417" s="27"/>
      <c r="C417" s="24"/>
      <c r="D417" s="24"/>
      <c r="E417" s="28"/>
      <c r="F417" s="353"/>
      <c r="G417" s="353"/>
      <c r="H417" s="353"/>
      <c r="I417" s="353"/>
      <c r="J417" s="28"/>
      <c r="K417" s="28"/>
      <c r="L417" s="60"/>
      <c r="M417" s="14"/>
      <c r="N417" s="14"/>
      <c r="O417" s="14"/>
      <c r="P417" s="14"/>
      <c r="Q417" s="14"/>
      <c r="R417" s="14"/>
      <c r="S417" s="14"/>
      <c r="T417" s="14"/>
      <c r="U417" s="14"/>
      <c r="V417" s="14"/>
      <c r="W417" s="14"/>
      <c r="X417" s="14"/>
    </row>
    <row r="418" spans="1:24" x14ac:dyDescent="0.25">
      <c r="A418" s="127"/>
      <c r="B418" s="27"/>
      <c r="C418" s="24"/>
      <c r="D418" s="24"/>
      <c r="E418" s="28"/>
      <c r="F418" s="353"/>
      <c r="G418" s="353"/>
      <c r="H418" s="353"/>
      <c r="I418" s="353"/>
      <c r="J418" s="28"/>
      <c r="K418" s="28"/>
      <c r="L418" s="60"/>
      <c r="M418" s="14"/>
      <c r="N418" s="14"/>
      <c r="O418" s="14"/>
      <c r="P418" s="14"/>
      <c r="Q418" s="14"/>
      <c r="R418" s="14"/>
      <c r="S418" s="14"/>
      <c r="T418" s="14"/>
      <c r="U418" s="14"/>
      <c r="V418" s="14"/>
      <c r="W418" s="14"/>
      <c r="X418" s="14"/>
    </row>
    <row r="419" spans="1:24" x14ac:dyDescent="0.25">
      <c r="A419" s="127"/>
      <c r="B419" s="27"/>
      <c r="C419" s="24"/>
      <c r="D419" s="24"/>
      <c r="E419" s="28"/>
      <c r="F419" s="353"/>
      <c r="G419" s="353"/>
      <c r="H419" s="353"/>
      <c r="I419" s="353"/>
      <c r="J419" s="28"/>
      <c r="K419" s="28"/>
      <c r="L419" s="60"/>
      <c r="M419" s="14"/>
      <c r="N419" s="14"/>
      <c r="O419" s="14"/>
      <c r="P419" s="14"/>
      <c r="Q419" s="14"/>
      <c r="R419" s="14"/>
      <c r="S419" s="14"/>
      <c r="T419" s="14"/>
      <c r="U419" s="14"/>
      <c r="V419" s="14"/>
      <c r="W419" s="14"/>
      <c r="X419" s="14"/>
    </row>
    <row r="420" spans="1:24" x14ac:dyDescent="0.25">
      <c r="A420" s="127"/>
      <c r="B420" s="27"/>
      <c r="C420" s="24"/>
      <c r="D420" s="24"/>
      <c r="E420" s="28"/>
      <c r="F420" s="353"/>
      <c r="G420" s="353"/>
      <c r="H420" s="353"/>
      <c r="I420" s="353"/>
      <c r="J420" s="28"/>
      <c r="K420" s="28"/>
      <c r="L420" s="60"/>
      <c r="M420" s="14"/>
      <c r="N420" s="14"/>
      <c r="O420" s="14"/>
      <c r="P420" s="14"/>
      <c r="Q420" s="14"/>
      <c r="R420" s="14"/>
      <c r="S420" s="14"/>
      <c r="T420" s="14"/>
      <c r="U420" s="14"/>
      <c r="V420" s="14"/>
      <c r="W420" s="14"/>
      <c r="X420" s="14"/>
    </row>
    <row r="421" spans="1:24" x14ac:dyDescent="0.25">
      <c r="A421" s="127"/>
      <c r="B421" s="27"/>
      <c r="C421" s="24"/>
      <c r="D421" s="24"/>
      <c r="E421" s="28"/>
      <c r="F421" s="353"/>
      <c r="G421" s="353"/>
      <c r="H421" s="353"/>
      <c r="I421" s="353"/>
      <c r="J421" s="28"/>
      <c r="K421" s="28"/>
      <c r="L421" s="60"/>
      <c r="M421" s="14"/>
      <c r="N421" s="14"/>
      <c r="O421" s="14"/>
      <c r="P421" s="14"/>
      <c r="Q421" s="14"/>
      <c r="R421" s="14"/>
      <c r="S421" s="14"/>
      <c r="T421" s="14"/>
      <c r="U421" s="14"/>
      <c r="V421" s="14"/>
      <c r="W421" s="14"/>
      <c r="X421" s="14"/>
    </row>
    <row r="422" spans="1:24" x14ac:dyDescent="0.25">
      <c r="A422" s="127"/>
      <c r="B422" s="27"/>
      <c r="C422" s="28"/>
      <c r="D422" s="28"/>
      <c r="E422" s="24"/>
      <c r="J422" s="24"/>
      <c r="K422" s="24"/>
      <c r="L422" s="60"/>
      <c r="M422" s="14"/>
      <c r="N422" s="14"/>
      <c r="O422" s="14"/>
      <c r="P422" s="14"/>
      <c r="Q422" s="14"/>
      <c r="R422" s="14"/>
      <c r="S422" s="14"/>
      <c r="T422" s="14"/>
      <c r="U422" s="14"/>
      <c r="V422" s="14"/>
      <c r="W422" s="14"/>
      <c r="X422" s="14"/>
    </row>
    <row r="423" spans="1:24" x14ac:dyDescent="0.25">
      <c r="A423" s="127"/>
      <c r="B423" s="27"/>
      <c r="C423" s="24"/>
      <c r="D423" s="24"/>
      <c r="E423" s="28"/>
      <c r="F423" s="353"/>
      <c r="G423" s="353"/>
      <c r="H423" s="353"/>
      <c r="I423" s="353"/>
      <c r="J423" s="28"/>
      <c r="K423" s="28"/>
      <c r="L423" s="60"/>
      <c r="M423" s="14"/>
      <c r="N423" s="14"/>
      <c r="O423" s="14"/>
      <c r="P423" s="14"/>
      <c r="Q423" s="14"/>
      <c r="R423" s="14"/>
      <c r="S423" s="14"/>
      <c r="T423" s="14"/>
      <c r="U423" s="14"/>
      <c r="V423" s="14"/>
      <c r="W423" s="14"/>
      <c r="X423" s="14"/>
    </row>
    <row r="424" spans="1:24" x14ac:dyDescent="0.25">
      <c r="A424" s="127"/>
      <c r="B424" s="27"/>
      <c r="C424" s="24"/>
      <c r="D424" s="24"/>
      <c r="E424" s="28"/>
      <c r="F424" s="353"/>
      <c r="G424" s="353"/>
      <c r="H424" s="353"/>
      <c r="I424" s="353"/>
      <c r="J424" s="28"/>
      <c r="K424" s="28"/>
      <c r="L424" s="60"/>
      <c r="M424" s="14"/>
      <c r="N424" s="14"/>
      <c r="O424" s="14"/>
      <c r="P424" s="14"/>
      <c r="Q424" s="14"/>
      <c r="R424" s="14"/>
      <c r="S424" s="14"/>
      <c r="T424" s="14"/>
      <c r="U424" s="14"/>
      <c r="V424" s="14"/>
      <c r="W424" s="14"/>
      <c r="X424" s="14"/>
    </row>
    <row r="425" spans="1:24" x14ac:dyDescent="0.25">
      <c r="A425" s="127"/>
      <c r="B425" s="27"/>
      <c r="C425" s="24"/>
      <c r="D425" s="24"/>
      <c r="E425" s="28"/>
      <c r="F425" s="353"/>
      <c r="G425" s="353"/>
      <c r="H425" s="353"/>
      <c r="I425" s="353"/>
      <c r="J425" s="28"/>
      <c r="K425" s="28"/>
      <c r="L425" s="60"/>
      <c r="M425" s="14"/>
      <c r="N425" s="14"/>
      <c r="O425" s="14"/>
      <c r="P425" s="14"/>
      <c r="Q425" s="14"/>
      <c r="R425" s="14"/>
      <c r="S425" s="14"/>
      <c r="T425" s="14"/>
      <c r="U425" s="14"/>
      <c r="V425" s="14"/>
      <c r="W425" s="14"/>
      <c r="X425" s="14"/>
    </row>
    <row r="426" spans="1:24" x14ac:dyDescent="0.25">
      <c r="A426" s="127"/>
      <c r="B426" s="27"/>
      <c r="C426" s="24"/>
      <c r="D426" s="24"/>
      <c r="E426" s="28"/>
      <c r="F426" s="353"/>
      <c r="G426" s="353"/>
      <c r="H426" s="353"/>
      <c r="I426" s="353"/>
      <c r="J426" s="28"/>
      <c r="K426" s="28"/>
      <c r="L426" s="60"/>
      <c r="M426" s="14"/>
      <c r="N426" s="14"/>
      <c r="O426" s="14"/>
      <c r="P426" s="14"/>
      <c r="Q426" s="14"/>
      <c r="R426" s="14"/>
      <c r="S426" s="14"/>
      <c r="T426" s="14"/>
      <c r="U426" s="14"/>
      <c r="V426" s="14"/>
      <c r="W426" s="14"/>
      <c r="X426" s="14"/>
    </row>
    <row r="427" spans="1:24" x14ac:dyDescent="0.25">
      <c r="A427" s="127"/>
      <c r="B427" s="27"/>
      <c r="C427" s="24"/>
      <c r="D427" s="24"/>
      <c r="E427" s="28"/>
      <c r="F427" s="353"/>
      <c r="G427" s="353"/>
      <c r="H427" s="353"/>
      <c r="I427" s="353"/>
      <c r="J427" s="28"/>
      <c r="K427" s="28"/>
      <c r="L427" s="60"/>
      <c r="M427" s="14"/>
      <c r="N427" s="14"/>
      <c r="O427" s="14"/>
      <c r="P427" s="14"/>
      <c r="Q427" s="14"/>
      <c r="R427" s="14"/>
      <c r="S427" s="14"/>
      <c r="T427" s="14"/>
      <c r="U427" s="14"/>
      <c r="V427" s="14"/>
      <c r="W427" s="14"/>
      <c r="X427" s="14"/>
    </row>
    <row r="428" spans="1:24" x14ac:dyDescent="0.25">
      <c r="A428" s="127"/>
      <c r="B428" s="27"/>
      <c r="C428" s="24"/>
      <c r="D428" s="24"/>
      <c r="E428" s="28"/>
      <c r="F428" s="353"/>
      <c r="G428" s="353"/>
      <c r="H428" s="353"/>
      <c r="I428" s="353"/>
      <c r="J428" s="28"/>
      <c r="K428" s="28"/>
      <c r="L428" s="60"/>
      <c r="M428" s="14"/>
      <c r="N428" s="14"/>
      <c r="O428" s="14"/>
      <c r="P428" s="14"/>
      <c r="Q428" s="14"/>
      <c r="R428" s="14"/>
      <c r="S428" s="14"/>
      <c r="T428" s="14"/>
      <c r="U428" s="14"/>
      <c r="V428" s="14"/>
      <c r="W428" s="14"/>
      <c r="X428" s="14"/>
    </row>
    <row r="429" spans="1:24" x14ac:dyDescent="0.25">
      <c r="A429" s="127"/>
      <c r="B429" s="27"/>
      <c r="C429" s="24"/>
      <c r="D429" s="24"/>
      <c r="E429" s="28"/>
      <c r="F429" s="353"/>
      <c r="G429" s="353"/>
      <c r="H429" s="353"/>
      <c r="I429" s="353"/>
      <c r="J429" s="28"/>
      <c r="K429" s="28"/>
      <c r="L429" s="60"/>
      <c r="M429" s="14"/>
      <c r="N429" s="14"/>
      <c r="O429" s="14"/>
      <c r="P429" s="14"/>
      <c r="Q429" s="14"/>
      <c r="R429" s="14"/>
      <c r="S429" s="14"/>
      <c r="T429" s="14"/>
      <c r="U429" s="14"/>
      <c r="V429" s="14"/>
      <c r="W429" s="14"/>
      <c r="X429" s="14"/>
    </row>
    <row r="430" spans="1:24" x14ac:dyDescent="0.25">
      <c r="A430" s="127"/>
      <c r="B430" s="27"/>
      <c r="C430" s="24"/>
      <c r="D430" s="24"/>
      <c r="E430" s="28"/>
      <c r="F430" s="353"/>
      <c r="G430" s="353"/>
      <c r="H430" s="353"/>
      <c r="I430" s="353"/>
      <c r="J430" s="28"/>
      <c r="K430" s="28"/>
      <c r="L430" s="60"/>
      <c r="M430" s="14"/>
      <c r="N430" s="14"/>
      <c r="O430" s="14"/>
      <c r="P430" s="14"/>
      <c r="Q430" s="14"/>
      <c r="R430" s="14"/>
      <c r="S430" s="14"/>
      <c r="T430" s="14"/>
      <c r="U430" s="14"/>
      <c r="V430" s="14"/>
      <c r="W430" s="14"/>
      <c r="X430" s="14"/>
    </row>
    <row r="431" spans="1:24" x14ac:dyDescent="0.25">
      <c r="A431" s="127"/>
      <c r="B431" s="27"/>
      <c r="C431" s="24"/>
      <c r="D431" s="24"/>
      <c r="E431" s="28"/>
      <c r="F431" s="353"/>
      <c r="G431" s="353"/>
      <c r="H431" s="353"/>
      <c r="I431" s="353"/>
      <c r="J431" s="28"/>
      <c r="K431" s="28"/>
      <c r="L431" s="60"/>
      <c r="M431" s="14"/>
      <c r="N431" s="14"/>
      <c r="O431" s="14"/>
      <c r="P431" s="14"/>
      <c r="Q431" s="14"/>
      <c r="R431" s="14"/>
      <c r="S431" s="14"/>
      <c r="T431" s="14"/>
      <c r="U431" s="14"/>
      <c r="V431" s="14"/>
      <c r="W431" s="14"/>
      <c r="X431" s="14"/>
    </row>
    <row r="432" spans="1:24" x14ac:dyDescent="0.25">
      <c r="A432" s="127"/>
      <c r="B432" s="27"/>
      <c r="C432" s="24"/>
      <c r="D432" s="24"/>
      <c r="E432" s="28"/>
      <c r="F432" s="353"/>
      <c r="G432" s="353"/>
      <c r="H432" s="353"/>
      <c r="I432" s="353"/>
      <c r="J432" s="28"/>
      <c r="K432" s="28"/>
      <c r="L432" s="60"/>
      <c r="M432" s="14"/>
      <c r="N432" s="14"/>
      <c r="O432" s="14"/>
      <c r="P432" s="14"/>
      <c r="Q432" s="14"/>
      <c r="R432" s="14"/>
      <c r="S432" s="14"/>
      <c r="T432" s="14"/>
      <c r="U432" s="14"/>
      <c r="V432" s="14"/>
      <c r="W432" s="14"/>
      <c r="X432" s="14"/>
    </row>
    <row r="433" spans="1:24" x14ac:dyDescent="0.25">
      <c r="A433" s="127"/>
      <c r="B433" s="27"/>
      <c r="C433" s="24"/>
      <c r="D433" s="24"/>
      <c r="E433" s="28"/>
      <c r="F433" s="353"/>
      <c r="G433" s="353"/>
      <c r="H433" s="353"/>
      <c r="I433" s="353"/>
      <c r="J433" s="28"/>
      <c r="K433" s="28"/>
      <c r="L433" s="60"/>
      <c r="M433" s="14"/>
      <c r="N433" s="14"/>
      <c r="O433" s="14"/>
      <c r="P433" s="14"/>
      <c r="Q433" s="14"/>
      <c r="R433" s="14"/>
      <c r="S433" s="14"/>
      <c r="T433" s="14"/>
      <c r="U433" s="14"/>
      <c r="V433" s="14"/>
      <c r="W433" s="14"/>
      <c r="X433" s="14"/>
    </row>
    <row r="434" spans="1:24" x14ac:dyDescent="0.25">
      <c r="A434" s="127"/>
      <c r="B434" s="29"/>
      <c r="C434" s="23"/>
      <c r="D434" s="23"/>
      <c r="E434" s="24"/>
      <c r="J434" s="24"/>
      <c r="K434" s="24"/>
      <c r="L434" s="60"/>
      <c r="M434" s="14"/>
      <c r="N434" s="14"/>
      <c r="O434" s="14"/>
      <c r="P434" s="14"/>
      <c r="Q434" s="14"/>
      <c r="R434" s="14"/>
      <c r="S434" s="14"/>
      <c r="T434" s="14"/>
      <c r="U434" s="14"/>
      <c r="V434" s="14"/>
      <c r="W434" s="14"/>
      <c r="X434" s="14"/>
    </row>
    <row r="435" spans="1:24" x14ac:dyDescent="0.25">
      <c r="A435" s="127"/>
      <c r="B435" s="27"/>
      <c r="C435" s="28"/>
      <c r="D435" s="28"/>
      <c r="E435" s="24"/>
      <c r="J435" s="24"/>
      <c r="K435" s="24"/>
      <c r="L435" s="60"/>
      <c r="M435" s="14"/>
      <c r="N435" s="14"/>
      <c r="O435" s="14"/>
      <c r="P435" s="14"/>
      <c r="Q435" s="14"/>
      <c r="R435" s="14"/>
      <c r="S435" s="14"/>
      <c r="T435" s="14"/>
      <c r="U435" s="14"/>
      <c r="V435" s="14"/>
      <c r="W435" s="14"/>
      <c r="X435" s="14"/>
    </row>
    <row r="436" spans="1:24" x14ac:dyDescent="0.25">
      <c r="A436" s="127"/>
      <c r="B436" s="27"/>
      <c r="C436" s="28"/>
      <c r="D436" s="28"/>
      <c r="E436" s="24"/>
      <c r="J436" s="24"/>
      <c r="K436" s="24"/>
      <c r="L436" s="60"/>
      <c r="M436" s="14"/>
      <c r="N436" s="14"/>
      <c r="O436" s="14"/>
      <c r="P436" s="14"/>
      <c r="Q436" s="14"/>
      <c r="R436" s="14"/>
      <c r="S436" s="14"/>
      <c r="T436" s="14"/>
      <c r="U436" s="14"/>
      <c r="V436" s="14"/>
      <c r="W436" s="14"/>
      <c r="X436" s="14"/>
    </row>
    <row r="437" spans="1:24" x14ac:dyDescent="0.25">
      <c r="A437" s="127"/>
      <c r="B437" s="27"/>
      <c r="C437" s="28"/>
      <c r="D437" s="28"/>
      <c r="E437" s="24"/>
      <c r="J437" s="24"/>
      <c r="K437" s="24"/>
      <c r="L437" s="60"/>
      <c r="M437" s="14"/>
      <c r="N437" s="14"/>
      <c r="O437" s="14"/>
      <c r="P437" s="14"/>
      <c r="Q437" s="14"/>
      <c r="R437" s="14"/>
      <c r="S437" s="14"/>
      <c r="T437" s="14"/>
      <c r="U437" s="14"/>
      <c r="V437" s="14"/>
      <c r="W437" s="14"/>
      <c r="X437" s="14"/>
    </row>
    <row r="438" spans="1:24" x14ac:dyDescent="0.25">
      <c r="A438" s="127"/>
      <c r="B438" s="27"/>
      <c r="C438" s="28"/>
      <c r="D438" s="28"/>
      <c r="E438" s="24"/>
      <c r="J438" s="24"/>
      <c r="K438" s="24"/>
      <c r="L438" s="60"/>
      <c r="M438" s="14"/>
      <c r="N438" s="14"/>
      <c r="O438" s="14"/>
      <c r="P438" s="14"/>
      <c r="Q438" s="14"/>
      <c r="R438" s="14"/>
      <c r="S438" s="14"/>
      <c r="T438" s="14"/>
      <c r="U438" s="14"/>
      <c r="V438" s="14"/>
      <c r="W438" s="14"/>
      <c r="X438" s="14"/>
    </row>
    <row r="439" spans="1:24" x14ac:dyDescent="0.25">
      <c r="A439" s="127"/>
      <c r="B439" s="27"/>
      <c r="C439" s="24"/>
      <c r="D439" s="24"/>
      <c r="E439" s="28"/>
      <c r="F439" s="353"/>
      <c r="G439" s="353"/>
      <c r="H439" s="353"/>
      <c r="I439" s="353"/>
      <c r="J439" s="28"/>
      <c r="K439" s="28"/>
      <c r="L439" s="60"/>
      <c r="M439" s="14"/>
      <c r="N439" s="14"/>
      <c r="O439" s="14"/>
      <c r="P439" s="14"/>
      <c r="Q439" s="14"/>
      <c r="R439" s="14"/>
      <c r="S439" s="14"/>
      <c r="T439" s="14"/>
      <c r="U439" s="14"/>
      <c r="V439" s="14"/>
      <c r="W439" s="14"/>
      <c r="X439" s="14"/>
    </row>
    <row r="440" spans="1:24" x14ac:dyDescent="0.25">
      <c r="A440" s="127"/>
      <c r="B440" s="27"/>
      <c r="C440" s="24"/>
      <c r="D440" s="24"/>
      <c r="E440" s="28"/>
      <c r="F440" s="353"/>
      <c r="G440" s="353"/>
      <c r="H440" s="353"/>
      <c r="I440" s="353"/>
      <c r="J440" s="28"/>
      <c r="K440" s="28"/>
      <c r="L440" s="60"/>
      <c r="M440" s="14"/>
      <c r="N440" s="14"/>
      <c r="O440" s="14"/>
      <c r="P440" s="14"/>
      <c r="Q440" s="14"/>
      <c r="R440" s="14"/>
      <c r="S440" s="14"/>
      <c r="T440" s="14"/>
      <c r="U440" s="14"/>
      <c r="V440" s="14"/>
      <c r="W440" s="14"/>
      <c r="X440" s="14"/>
    </row>
    <row r="441" spans="1:24" x14ac:dyDescent="0.25">
      <c r="A441" s="127"/>
      <c r="B441" s="27"/>
      <c r="C441" s="24"/>
      <c r="D441" s="24"/>
      <c r="E441" s="28"/>
      <c r="F441" s="353"/>
      <c r="G441" s="353"/>
      <c r="H441" s="353"/>
      <c r="I441" s="353"/>
      <c r="J441" s="28"/>
      <c r="K441" s="28"/>
      <c r="L441" s="60"/>
      <c r="M441" s="14"/>
      <c r="N441" s="14"/>
      <c r="O441" s="14"/>
      <c r="P441" s="14"/>
      <c r="Q441" s="14"/>
      <c r="R441" s="14"/>
      <c r="S441" s="14"/>
      <c r="T441" s="14"/>
      <c r="U441" s="14"/>
      <c r="V441" s="14"/>
      <c r="W441" s="14"/>
      <c r="X441" s="14"/>
    </row>
    <row r="442" spans="1:24" x14ac:dyDescent="0.25">
      <c r="A442" s="127"/>
      <c r="B442" s="27"/>
      <c r="C442" s="24"/>
      <c r="D442" s="24"/>
      <c r="E442" s="28"/>
      <c r="F442" s="353"/>
      <c r="G442" s="353"/>
      <c r="H442" s="353"/>
      <c r="I442" s="353"/>
      <c r="J442" s="28"/>
      <c r="K442" s="28"/>
      <c r="L442" s="60"/>
      <c r="M442" s="14"/>
      <c r="N442" s="14"/>
      <c r="O442" s="14"/>
      <c r="P442" s="14"/>
      <c r="Q442" s="14"/>
      <c r="R442" s="14"/>
      <c r="S442" s="14"/>
      <c r="T442" s="14"/>
      <c r="U442" s="14"/>
      <c r="V442" s="14"/>
      <c r="W442" s="14"/>
      <c r="X442" s="14"/>
    </row>
    <row r="443" spans="1:24" x14ac:dyDescent="0.25">
      <c r="A443" s="127"/>
      <c r="B443" s="27"/>
      <c r="C443" s="24"/>
      <c r="D443" s="24"/>
      <c r="E443" s="28"/>
      <c r="F443" s="353"/>
      <c r="G443" s="353"/>
      <c r="H443" s="353"/>
      <c r="I443" s="353"/>
      <c r="J443" s="28"/>
      <c r="K443" s="28"/>
      <c r="L443" s="60"/>
      <c r="M443" s="14"/>
      <c r="N443" s="14"/>
      <c r="O443" s="14"/>
      <c r="P443" s="14"/>
      <c r="Q443" s="14"/>
      <c r="R443" s="14"/>
      <c r="S443" s="14"/>
      <c r="T443" s="14"/>
      <c r="U443" s="14"/>
      <c r="V443" s="14"/>
      <c r="W443" s="14"/>
      <c r="X443" s="14"/>
    </row>
    <row r="444" spans="1:24" x14ac:dyDescent="0.25">
      <c r="A444" s="127"/>
      <c r="B444" s="27"/>
      <c r="C444" s="24"/>
      <c r="D444" s="24"/>
      <c r="E444" s="28"/>
      <c r="F444" s="353"/>
      <c r="G444" s="353"/>
      <c r="H444" s="353"/>
      <c r="I444" s="353"/>
      <c r="J444" s="28"/>
      <c r="K444" s="28"/>
      <c r="L444" s="60"/>
      <c r="M444" s="14"/>
      <c r="N444" s="14"/>
      <c r="O444" s="14"/>
      <c r="P444" s="14"/>
      <c r="Q444" s="14"/>
      <c r="R444" s="14"/>
      <c r="S444" s="14"/>
      <c r="T444" s="14"/>
      <c r="U444" s="14"/>
      <c r="V444" s="14"/>
      <c r="W444" s="14"/>
      <c r="X444" s="14"/>
    </row>
    <row r="445" spans="1:24" x14ac:dyDescent="0.25">
      <c r="A445" s="127"/>
      <c r="B445" s="27"/>
      <c r="C445" s="24"/>
      <c r="D445" s="24"/>
      <c r="E445" s="28"/>
      <c r="F445" s="353"/>
      <c r="G445" s="353"/>
      <c r="H445" s="353"/>
      <c r="I445" s="353"/>
      <c r="J445" s="28"/>
      <c r="K445" s="28"/>
      <c r="L445" s="60"/>
      <c r="M445" s="14"/>
      <c r="N445" s="14"/>
      <c r="O445" s="14"/>
      <c r="P445" s="14"/>
      <c r="Q445" s="14"/>
      <c r="R445" s="14"/>
      <c r="S445" s="14"/>
      <c r="T445" s="14"/>
      <c r="U445" s="14"/>
      <c r="V445" s="14"/>
      <c r="W445" s="14"/>
      <c r="X445" s="14"/>
    </row>
    <row r="446" spans="1:24" x14ac:dyDescent="0.25">
      <c r="A446" s="127"/>
      <c r="B446" s="27"/>
      <c r="C446" s="24"/>
      <c r="D446" s="24"/>
      <c r="E446" s="28"/>
      <c r="F446" s="353"/>
      <c r="G446" s="353"/>
      <c r="H446" s="353"/>
      <c r="I446" s="353"/>
      <c r="J446" s="28"/>
      <c r="K446" s="28"/>
      <c r="L446" s="60"/>
      <c r="M446" s="14"/>
      <c r="N446" s="14"/>
      <c r="O446" s="14"/>
      <c r="P446" s="14"/>
      <c r="Q446" s="14"/>
      <c r="R446" s="14"/>
      <c r="S446" s="14"/>
      <c r="T446" s="14"/>
      <c r="U446" s="14"/>
      <c r="V446" s="14"/>
      <c r="W446" s="14"/>
      <c r="X446" s="14"/>
    </row>
    <row r="447" spans="1:24" x14ac:dyDescent="0.25">
      <c r="A447" s="127"/>
      <c r="B447" s="27"/>
      <c r="C447" s="24"/>
      <c r="D447" s="24"/>
      <c r="E447" s="28"/>
      <c r="F447" s="353"/>
      <c r="G447" s="353"/>
      <c r="H447" s="353"/>
      <c r="I447" s="353"/>
      <c r="J447" s="28"/>
      <c r="K447" s="28"/>
      <c r="L447" s="60"/>
      <c r="M447" s="14"/>
      <c r="N447" s="14"/>
      <c r="O447" s="14"/>
      <c r="P447" s="14"/>
      <c r="Q447" s="14"/>
      <c r="R447" s="14"/>
      <c r="S447" s="14"/>
      <c r="T447" s="14"/>
      <c r="U447" s="14"/>
      <c r="V447" s="14"/>
      <c r="W447" s="14"/>
      <c r="X447" s="14"/>
    </row>
    <row r="448" spans="1:24" x14ac:dyDescent="0.25">
      <c r="A448" s="127"/>
      <c r="B448" s="27"/>
      <c r="C448" s="28"/>
      <c r="D448" s="28"/>
      <c r="E448" s="24"/>
      <c r="J448" s="24"/>
      <c r="K448" s="24"/>
      <c r="L448" s="60"/>
      <c r="M448" s="14"/>
      <c r="N448" s="14"/>
      <c r="O448" s="14"/>
      <c r="P448" s="14"/>
      <c r="Q448" s="14"/>
      <c r="R448" s="14"/>
      <c r="S448" s="14"/>
      <c r="T448" s="14"/>
      <c r="U448" s="14"/>
      <c r="V448" s="14"/>
      <c r="W448" s="14"/>
      <c r="X448" s="14"/>
    </row>
    <row r="449" spans="1:24" x14ac:dyDescent="0.25">
      <c r="A449" s="127"/>
      <c r="B449" s="27"/>
      <c r="C449" s="24"/>
      <c r="D449" s="24"/>
      <c r="E449" s="28"/>
      <c r="F449" s="353"/>
      <c r="G449" s="353"/>
      <c r="H449" s="353"/>
      <c r="I449" s="353"/>
      <c r="J449" s="28"/>
      <c r="K449" s="28"/>
      <c r="L449" s="60"/>
      <c r="M449" s="14"/>
      <c r="N449" s="14"/>
      <c r="O449" s="14"/>
      <c r="P449" s="14"/>
      <c r="Q449" s="14"/>
      <c r="R449" s="14"/>
      <c r="S449" s="14"/>
      <c r="T449" s="14"/>
      <c r="U449" s="14"/>
      <c r="V449" s="14"/>
      <c r="W449" s="14"/>
      <c r="X449" s="14"/>
    </row>
    <row r="450" spans="1:24" x14ac:dyDescent="0.25">
      <c r="A450" s="127"/>
      <c r="B450" s="27"/>
      <c r="C450" s="24"/>
      <c r="D450" s="24"/>
      <c r="E450" s="28"/>
      <c r="F450" s="353"/>
      <c r="G450" s="353"/>
      <c r="H450" s="353"/>
      <c r="I450" s="353"/>
      <c r="J450" s="28"/>
      <c r="K450" s="28"/>
      <c r="L450" s="60"/>
      <c r="M450" s="14"/>
      <c r="N450" s="14"/>
      <c r="O450" s="14"/>
      <c r="P450" s="14"/>
      <c r="Q450" s="14"/>
      <c r="R450" s="14"/>
      <c r="S450" s="14"/>
      <c r="T450" s="14"/>
      <c r="U450" s="14"/>
      <c r="V450" s="14"/>
      <c r="W450" s="14"/>
      <c r="X450" s="14"/>
    </row>
    <row r="451" spans="1:24" x14ac:dyDescent="0.25">
      <c r="A451" s="127"/>
      <c r="B451" s="27"/>
      <c r="C451" s="24"/>
      <c r="D451" s="24"/>
      <c r="E451" s="28"/>
      <c r="F451" s="353"/>
      <c r="G451" s="353"/>
      <c r="H451" s="353"/>
      <c r="I451" s="353"/>
      <c r="J451" s="28"/>
      <c r="K451" s="28"/>
      <c r="L451" s="60"/>
      <c r="M451" s="14"/>
      <c r="N451" s="14"/>
      <c r="O451" s="14"/>
      <c r="P451" s="14"/>
      <c r="Q451" s="14"/>
      <c r="R451" s="14"/>
      <c r="S451" s="14"/>
      <c r="T451" s="14"/>
      <c r="U451" s="14"/>
      <c r="V451" s="14"/>
      <c r="W451" s="14"/>
      <c r="X451" s="14"/>
    </row>
    <row r="452" spans="1:24" x14ac:dyDescent="0.25">
      <c r="A452" s="127"/>
      <c r="B452" s="27"/>
      <c r="C452" s="24"/>
      <c r="D452" s="24"/>
      <c r="E452" s="28"/>
      <c r="F452" s="353"/>
      <c r="G452" s="353"/>
      <c r="H452" s="353"/>
      <c r="I452" s="353"/>
      <c r="J452" s="28"/>
      <c r="K452" s="28"/>
      <c r="L452" s="60"/>
      <c r="M452" s="14"/>
      <c r="N452" s="14"/>
      <c r="O452" s="14"/>
      <c r="P452" s="14"/>
      <c r="Q452" s="14"/>
      <c r="R452" s="14"/>
      <c r="S452" s="14"/>
      <c r="T452" s="14"/>
      <c r="U452" s="14"/>
      <c r="V452" s="14"/>
      <c r="W452" s="14"/>
      <c r="X452" s="14"/>
    </row>
    <row r="453" spans="1:24" x14ac:dyDescent="0.25">
      <c r="A453" s="127"/>
      <c r="B453" s="27"/>
      <c r="C453" s="24"/>
      <c r="D453" s="24"/>
      <c r="E453" s="28"/>
      <c r="F453" s="353"/>
      <c r="G453" s="353"/>
      <c r="H453" s="353"/>
      <c r="I453" s="353"/>
      <c r="J453" s="28"/>
      <c r="K453" s="28"/>
      <c r="L453" s="60"/>
      <c r="M453" s="14"/>
      <c r="N453" s="14"/>
      <c r="O453" s="14"/>
      <c r="P453" s="14"/>
      <c r="Q453" s="14"/>
      <c r="R453" s="14"/>
      <c r="S453" s="14"/>
      <c r="T453" s="14"/>
      <c r="U453" s="14"/>
      <c r="V453" s="14"/>
      <c r="W453" s="14"/>
      <c r="X453" s="14"/>
    </row>
    <row r="454" spans="1:24" x14ac:dyDescent="0.25">
      <c r="A454" s="127"/>
      <c r="B454" s="27"/>
      <c r="C454" s="24"/>
      <c r="D454" s="24"/>
      <c r="E454" s="28"/>
      <c r="F454" s="353"/>
      <c r="G454" s="353"/>
      <c r="H454" s="353"/>
      <c r="I454" s="353"/>
      <c r="J454" s="28"/>
      <c r="K454" s="28"/>
      <c r="L454" s="60"/>
      <c r="M454" s="14"/>
      <c r="N454" s="14"/>
      <c r="O454" s="14"/>
      <c r="P454" s="14"/>
      <c r="Q454" s="14"/>
      <c r="R454" s="14"/>
      <c r="S454" s="14"/>
      <c r="T454" s="14"/>
      <c r="U454" s="14"/>
      <c r="V454" s="14"/>
      <c r="W454" s="14"/>
      <c r="X454" s="14"/>
    </row>
    <row r="455" spans="1:24" x14ac:dyDescent="0.25">
      <c r="A455" s="127"/>
      <c r="B455" s="27"/>
      <c r="C455" s="24"/>
      <c r="D455" s="24"/>
      <c r="E455" s="28"/>
      <c r="F455" s="353"/>
      <c r="G455" s="353"/>
      <c r="H455" s="353"/>
      <c r="I455" s="353"/>
      <c r="J455" s="28"/>
      <c r="K455" s="28"/>
      <c r="L455" s="60"/>
      <c r="M455" s="14"/>
      <c r="N455" s="14"/>
      <c r="O455" s="14"/>
      <c r="P455" s="14"/>
      <c r="Q455" s="14"/>
      <c r="R455" s="14"/>
      <c r="S455" s="14"/>
      <c r="T455" s="14"/>
      <c r="U455" s="14"/>
      <c r="V455" s="14"/>
      <c r="W455" s="14"/>
      <c r="X455" s="14"/>
    </row>
    <row r="456" spans="1:24" x14ac:dyDescent="0.25">
      <c r="A456" s="127"/>
      <c r="B456" s="27"/>
      <c r="C456" s="24"/>
      <c r="D456" s="24"/>
      <c r="E456" s="28"/>
      <c r="F456" s="353"/>
      <c r="G456" s="353"/>
      <c r="H456" s="353"/>
      <c r="I456" s="353"/>
      <c r="J456" s="28"/>
      <c r="K456" s="28"/>
      <c r="L456" s="60"/>
      <c r="M456" s="14"/>
      <c r="N456" s="14"/>
      <c r="O456" s="14"/>
      <c r="P456" s="14"/>
      <c r="Q456" s="14"/>
      <c r="R456" s="14"/>
      <c r="S456" s="14"/>
      <c r="T456" s="14"/>
      <c r="U456" s="14"/>
      <c r="V456" s="14"/>
      <c r="W456" s="14"/>
      <c r="X456" s="14"/>
    </row>
    <row r="457" spans="1:24" x14ac:dyDescent="0.25">
      <c r="A457" s="127"/>
      <c r="B457" s="27"/>
      <c r="C457" s="24"/>
      <c r="D457" s="24"/>
      <c r="E457" s="28"/>
      <c r="F457" s="353"/>
      <c r="G457" s="353"/>
      <c r="H457" s="353"/>
      <c r="I457" s="353"/>
      <c r="J457" s="28"/>
      <c r="K457" s="28"/>
      <c r="L457" s="60"/>
      <c r="M457" s="14"/>
      <c r="N457" s="14"/>
      <c r="O457" s="14"/>
      <c r="P457" s="14"/>
      <c r="Q457" s="14"/>
      <c r="R457" s="14"/>
      <c r="S457" s="14"/>
      <c r="T457" s="14"/>
      <c r="U457" s="14"/>
      <c r="V457" s="14"/>
      <c r="W457" s="14"/>
      <c r="X457" s="14"/>
    </row>
    <row r="458" spans="1:24" x14ac:dyDescent="0.25">
      <c r="A458" s="127"/>
      <c r="B458" s="27"/>
      <c r="C458" s="24"/>
      <c r="D458" s="24"/>
      <c r="E458" s="28"/>
      <c r="F458" s="353"/>
      <c r="G458" s="353"/>
      <c r="H458" s="353"/>
      <c r="I458" s="353"/>
      <c r="J458" s="28"/>
      <c r="K458" s="28"/>
      <c r="L458" s="60"/>
      <c r="M458" s="14"/>
      <c r="N458" s="14"/>
      <c r="O458" s="14"/>
      <c r="P458" s="14"/>
      <c r="Q458" s="14"/>
      <c r="R458" s="14"/>
      <c r="S458" s="14"/>
      <c r="T458" s="14"/>
      <c r="U458" s="14"/>
      <c r="V458" s="14"/>
      <c r="W458" s="14"/>
      <c r="X458" s="14"/>
    </row>
    <row r="459" spans="1:24" x14ac:dyDescent="0.25">
      <c r="A459" s="127"/>
      <c r="B459" s="27"/>
      <c r="C459" s="24"/>
      <c r="D459" s="24"/>
      <c r="E459" s="28"/>
      <c r="F459" s="353"/>
      <c r="G459" s="353"/>
      <c r="H459" s="353"/>
      <c r="I459" s="353"/>
      <c r="J459" s="28"/>
      <c r="K459" s="28"/>
      <c r="L459" s="60"/>
      <c r="M459" s="14"/>
      <c r="N459" s="14"/>
      <c r="O459" s="14"/>
      <c r="P459" s="14"/>
      <c r="Q459" s="14"/>
      <c r="R459" s="14"/>
      <c r="S459" s="14"/>
      <c r="T459" s="14"/>
      <c r="U459" s="14"/>
      <c r="V459" s="14"/>
      <c r="W459" s="14"/>
      <c r="X459" s="14"/>
    </row>
    <row r="460" spans="1:24" x14ac:dyDescent="0.25">
      <c r="A460" s="127"/>
      <c r="B460" s="29"/>
      <c r="C460" s="23"/>
      <c r="D460" s="23"/>
      <c r="E460" s="24"/>
      <c r="J460" s="24"/>
      <c r="K460" s="24"/>
      <c r="L460" s="60"/>
      <c r="M460" s="14"/>
      <c r="N460" s="14"/>
      <c r="O460" s="14"/>
      <c r="P460" s="14"/>
      <c r="Q460" s="14"/>
      <c r="R460" s="14"/>
      <c r="S460" s="14"/>
      <c r="T460" s="14"/>
      <c r="U460" s="14"/>
      <c r="V460" s="14"/>
      <c r="W460" s="14"/>
      <c r="X460" s="14"/>
    </row>
    <row r="461" spans="1:24" x14ac:dyDescent="0.25">
      <c r="A461" s="127"/>
      <c r="B461" s="32"/>
      <c r="C461" s="33"/>
      <c r="D461" s="33"/>
      <c r="E461" s="24"/>
      <c r="J461" s="24"/>
      <c r="K461" s="24"/>
      <c r="L461" s="60"/>
      <c r="M461" s="14"/>
      <c r="N461" s="14"/>
      <c r="O461" s="14"/>
      <c r="P461" s="14"/>
      <c r="Q461" s="14"/>
      <c r="R461" s="14"/>
      <c r="S461" s="14"/>
      <c r="T461" s="14"/>
      <c r="U461" s="14"/>
      <c r="V461" s="14"/>
      <c r="W461" s="14"/>
      <c r="X461" s="14"/>
    </row>
    <row r="462" spans="1:24" x14ac:dyDescent="0.25">
      <c r="A462" s="127"/>
      <c r="B462" s="34"/>
      <c r="C462" s="35"/>
      <c r="D462" s="35"/>
      <c r="E462" s="36"/>
      <c r="F462" s="354"/>
      <c r="G462" s="354"/>
      <c r="H462" s="354"/>
      <c r="I462" s="354"/>
      <c r="J462" s="36"/>
      <c r="K462" s="36"/>
      <c r="L462" s="60"/>
      <c r="M462" s="14"/>
      <c r="N462" s="14"/>
      <c r="O462" s="14"/>
      <c r="P462" s="14"/>
      <c r="Q462" s="14"/>
      <c r="R462" s="14"/>
      <c r="S462" s="14"/>
      <c r="T462" s="14"/>
      <c r="U462" s="14"/>
      <c r="V462" s="14"/>
      <c r="W462" s="14"/>
      <c r="X462" s="14"/>
    </row>
    <row r="463" spans="1:24" x14ac:dyDescent="0.25">
      <c r="A463" s="127"/>
      <c r="B463" s="19"/>
      <c r="C463" s="37"/>
      <c r="D463" s="37"/>
      <c r="E463" s="24"/>
      <c r="J463" s="24"/>
      <c r="K463" s="24"/>
      <c r="L463" s="60"/>
      <c r="M463" s="14"/>
      <c r="N463" s="14"/>
      <c r="O463" s="14"/>
      <c r="P463" s="14"/>
      <c r="Q463" s="14"/>
      <c r="R463" s="14"/>
      <c r="S463" s="14"/>
      <c r="T463" s="14"/>
      <c r="U463" s="14"/>
      <c r="V463" s="14"/>
      <c r="W463" s="14"/>
      <c r="X463" s="14"/>
    </row>
    <row r="464" spans="1:24" x14ac:dyDescent="0.25">
      <c r="A464" s="127"/>
      <c r="B464" s="19"/>
      <c r="C464" s="37"/>
      <c r="D464" s="37"/>
      <c r="E464" s="24"/>
      <c r="J464" s="24"/>
      <c r="K464" s="24"/>
      <c r="L464" s="60"/>
      <c r="M464" s="14"/>
      <c r="N464" s="14"/>
      <c r="O464" s="14"/>
      <c r="P464" s="14"/>
      <c r="Q464" s="14"/>
      <c r="R464" s="14"/>
      <c r="S464" s="14"/>
      <c r="T464" s="14"/>
      <c r="U464" s="14"/>
      <c r="V464" s="14"/>
      <c r="W464" s="14"/>
      <c r="X464" s="14"/>
    </row>
    <row r="465" spans="1:24" x14ac:dyDescent="0.25">
      <c r="A465" s="127"/>
      <c r="B465" s="19"/>
      <c r="C465" s="37"/>
      <c r="D465" s="37"/>
      <c r="E465" s="24"/>
      <c r="J465" s="24"/>
      <c r="K465" s="24"/>
      <c r="L465" s="60"/>
      <c r="M465" s="14"/>
      <c r="N465" s="14"/>
      <c r="O465" s="14"/>
      <c r="P465" s="14"/>
      <c r="Q465" s="14"/>
      <c r="R465" s="14"/>
      <c r="S465" s="14"/>
      <c r="T465" s="14"/>
      <c r="U465" s="14"/>
      <c r="V465" s="14"/>
      <c r="W465" s="14"/>
      <c r="X465" s="14"/>
    </row>
    <row r="466" spans="1:24" x14ac:dyDescent="0.25">
      <c r="A466" s="127"/>
      <c r="B466" s="34"/>
      <c r="C466" s="35"/>
      <c r="D466" s="35"/>
      <c r="E466" s="36"/>
      <c r="F466" s="354"/>
      <c r="G466" s="354"/>
      <c r="H466" s="354"/>
      <c r="I466" s="354"/>
      <c r="J466" s="36"/>
      <c r="K466" s="36"/>
      <c r="L466" s="60"/>
      <c r="M466" s="14"/>
      <c r="N466" s="14"/>
      <c r="O466" s="14"/>
      <c r="P466" s="14"/>
      <c r="Q466" s="14"/>
      <c r="R466" s="14"/>
      <c r="S466" s="14"/>
      <c r="T466" s="14"/>
      <c r="U466" s="14"/>
      <c r="V466" s="14"/>
      <c r="W466" s="14"/>
      <c r="X466" s="14"/>
    </row>
    <row r="467" spans="1:24" x14ac:dyDescent="0.25">
      <c r="A467" s="127"/>
      <c r="B467" s="19"/>
      <c r="C467" s="37"/>
      <c r="D467" s="37"/>
      <c r="E467" s="24"/>
      <c r="J467" s="24"/>
      <c r="K467" s="24"/>
      <c r="L467" s="60"/>
      <c r="M467" s="14"/>
      <c r="N467" s="14"/>
      <c r="O467" s="14"/>
      <c r="P467" s="14"/>
      <c r="Q467" s="14"/>
      <c r="R467" s="14"/>
      <c r="S467" s="14"/>
      <c r="T467" s="14"/>
      <c r="U467" s="14"/>
      <c r="V467" s="14"/>
      <c r="W467" s="14"/>
      <c r="X467" s="14"/>
    </row>
    <row r="468" spans="1:24" x14ac:dyDescent="0.25">
      <c r="A468" s="127"/>
      <c r="B468" s="19"/>
      <c r="C468" s="24"/>
      <c r="D468" s="24"/>
      <c r="E468" s="37"/>
      <c r="F468" s="353"/>
      <c r="G468" s="353"/>
      <c r="H468" s="353"/>
      <c r="I468" s="353"/>
      <c r="J468" s="37"/>
      <c r="K468" s="37"/>
    </row>
    <row r="469" spans="1:24" x14ac:dyDescent="0.25">
      <c r="A469" s="127"/>
      <c r="B469" s="19"/>
      <c r="C469" s="24"/>
      <c r="D469" s="24"/>
      <c r="E469" s="37"/>
      <c r="F469" s="353"/>
      <c r="G469" s="353"/>
      <c r="H469" s="353"/>
      <c r="I469" s="353"/>
      <c r="J469" s="37"/>
      <c r="K469" s="37"/>
    </row>
    <row r="470" spans="1:24" x14ac:dyDescent="0.25">
      <c r="A470" s="127"/>
      <c r="B470" s="19"/>
      <c r="C470" s="24"/>
      <c r="D470" s="24"/>
      <c r="E470" s="37"/>
      <c r="F470" s="353"/>
      <c r="G470" s="353"/>
      <c r="H470" s="353"/>
      <c r="I470" s="353"/>
      <c r="J470" s="37"/>
      <c r="K470" s="37"/>
    </row>
    <row r="471" spans="1:24" x14ac:dyDescent="0.25">
      <c r="A471" s="127"/>
      <c r="B471" s="19"/>
      <c r="C471" s="24"/>
      <c r="D471" s="24"/>
      <c r="E471" s="37"/>
      <c r="F471" s="353"/>
      <c r="G471" s="353"/>
      <c r="H471" s="353"/>
      <c r="I471" s="353"/>
      <c r="J471" s="37"/>
      <c r="K471" s="37"/>
    </row>
    <row r="472" spans="1:24" x14ac:dyDescent="0.25">
      <c r="A472" s="127"/>
      <c r="B472" s="19"/>
      <c r="C472" s="24"/>
      <c r="D472" s="24"/>
      <c r="E472" s="37"/>
      <c r="F472" s="353"/>
      <c r="G472" s="353"/>
      <c r="H472" s="353"/>
      <c r="I472" s="353"/>
      <c r="J472" s="37"/>
      <c r="K472" s="37"/>
    </row>
    <row r="473" spans="1:24" x14ac:dyDescent="0.25">
      <c r="A473" s="127"/>
      <c r="B473" s="19"/>
      <c r="C473" s="24"/>
      <c r="D473" s="24"/>
      <c r="E473" s="37"/>
      <c r="F473" s="353"/>
      <c r="G473" s="353"/>
      <c r="H473" s="353"/>
      <c r="I473" s="353"/>
      <c r="J473" s="37"/>
      <c r="K473" s="37"/>
    </row>
    <row r="474" spans="1:24" x14ac:dyDescent="0.25">
      <c r="A474" s="127"/>
      <c r="B474" s="34"/>
      <c r="C474" s="35"/>
      <c r="D474" s="35"/>
      <c r="E474" s="36"/>
      <c r="F474" s="354"/>
      <c r="G474" s="354"/>
      <c r="H474" s="354"/>
      <c r="I474" s="354"/>
      <c r="J474" s="36"/>
      <c r="K474" s="36"/>
    </row>
    <row r="475" spans="1:24" x14ac:dyDescent="0.25">
      <c r="A475" s="127"/>
      <c r="B475" s="19"/>
      <c r="C475" s="37"/>
      <c r="D475" s="37"/>
      <c r="E475" s="24"/>
      <c r="J475" s="24"/>
      <c r="K475" s="24"/>
    </row>
    <row r="476" spans="1:24" x14ac:dyDescent="0.25">
      <c r="A476" s="127"/>
      <c r="B476" s="19"/>
      <c r="C476" s="37"/>
      <c r="D476" s="37"/>
      <c r="E476" s="24"/>
      <c r="J476" s="24"/>
      <c r="K476" s="24"/>
    </row>
    <row r="477" spans="1:24" x14ac:dyDescent="0.25">
      <c r="A477" s="127"/>
      <c r="B477" s="19"/>
      <c r="C477" s="37"/>
      <c r="D477" s="37"/>
      <c r="E477" s="24"/>
      <c r="J477" s="24"/>
      <c r="K477" s="24"/>
    </row>
    <row r="478" spans="1:24" x14ac:dyDescent="0.25">
      <c r="B478" s="19"/>
      <c r="C478" s="37"/>
      <c r="D478" s="37"/>
      <c r="E478" s="24"/>
      <c r="J478" s="24"/>
      <c r="K478" s="24"/>
      <c r="L478" s="18"/>
      <c r="M478" s="17"/>
      <c r="N478" s="17"/>
      <c r="O478" s="17"/>
      <c r="P478" s="17"/>
      <c r="Q478" s="17"/>
      <c r="R478" s="17"/>
      <c r="S478" s="17"/>
      <c r="T478" s="17"/>
      <c r="U478" s="17"/>
      <c r="V478" s="17"/>
      <c r="W478" s="17"/>
      <c r="X478" s="17"/>
    </row>
    <row r="479" spans="1:24" s="12" customFormat="1" x14ac:dyDescent="0.25">
      <c r="A479" s="128"/>
      <c r="B479" s="19"/>
      <c r="C479" s="37"/>
      <c r="D479" s="37"/>
      <c r="E479" s="24"/>
      <c r="F479" s="352"/>
      <c r="G479" s="352"/>
      <c r="H479" s="352"/>
      <c r="I479" s="352"/>
      <c r="J479" s="24"/>
      <c r="K479" s="24"/>
      <c r="L479" s="49"/>
    </row>
    <row r="480" spans="1:24" s="12" customFormat="1" x14ac:dyDescent="0.25">
      <c r="A480" s="128"/>
      <c r="B480" s="32"/>
      <c r="C480" s="33"/>
      <c r="D480" s="33"/>
      <c r="E480" s="24"/>
      <c r="F480" s="352"/>
      <c r="G480" s="352"/>
      <c r="H480" s="352"/>
      <c r="I480" s="352"/>
      <c r="J480" s="24"/>
      <c r="K480" s="24"/>
      <c r="L480" s="49"/>
    </row>
    <row r="481" spans="1:24" s="12" customFormat="1" x14ac:dyDescent="0.25">
      <c r="A481" s="128"/>
      <c r="B481" s="19"/>
      <c r="C481" s="37"/>
      <c r="D481" s="37"/>
      <c r="E481" s="24"/>
      <c r="F481" s="352"/>
      <c r="G481" s="352"/>
      <c r="H481" s="352"/>
      <c r="I481" s="352"/>
      <c r="J481" s="24"/>
      <c r="K481" s="24"/>
      <c r="L481" s="49"/>
    </row>
    <row r="482" spans="1:24" s="12" customFormat="1" x14ac:dyDescent="0.25">
      <c r="A482" s="128"/>
      <c r="B482" s="19"/>
      <c r="C482" s="37"/>
      <c r="D482" s="37"/>
      <c r="E482" s="24"/>
      <c r="F482" s="352"/>
      <c r="G482" s="352"/>
      <c r="H482" s="352"/>
      <c r="I482" s="352"/>
      <c r="J482" s="24"/>
      <c r="K482" s="24"/>
      <c r="L482" s="49"/>
    </row>
    <row r="483" spans="1:24" s="12" customFormat="1" x14ac:dyDescent="0.25">
      <c r="A483" s="128"/>
      <c r="B483" s="19"/>
      <c r="C483" s="37"/>
      <c r="D483" s="37"/>
      <c r="E483" s="24"/>
      <c r="F483" s="352"/>
      <c r="G483" s="352"/>
      <c r="H483" s="352"/>
      <c r="I483" s="352"/>
      <c r="J483" s="24"/>
      <c r="K483" s="24"/>
      <c r="L483" s="49"/>
    </row>
    <row r="484" spans="1:24" s="12" customFormat="1" x14ac:dyDescent="0.25">
      <c r="A484" s="128"/>
      <c r="B484" s="19"/>
      <c r="C484" s="37"/>
      <c r="D484" s="37"/>
      <c r="E484" s="24"/>
      <c r="F484" s="352"/>
      <c r="G484" s="352"/>
      <c r="H484" s="352"/>
      <c r="I484" s="352"/>
      <c r="J484" s="24"/>
      <c r="K484" s="24"/>
      <c r="L484" s="49"/>
    </row>
    <row r="485" spans="1:24" s="12" customFormat="1" x14ac:dyDescent="0.25">
      <c r="A485" s="128"/>
      <c r="B485" s="19"/>
      <c r="C485" s="37"/>
      <c r="D485" s="37"/>
      <c r="E485" s="24"/>
      <c r="F485" s="352"/>
      <c r="G485" s="352"/>
      <c r="H485" s="352"/>
      <c r="I485" s="352"/>
      <c r="J485" s="24"/>
      <c r="K485" s="24"/>
      <c r="L485" s="49"/>
    </row>
    <row r="486" spans="1:24" s="12" customFormat="1" x14ac:dyDescent="0.25">
      <c r="A486" s="128"/>
      <c r="B486" s="19"/>
      <c r="C486" s="37"/>
      <c r="D486" s="37"/>
      <c r="E486" s="24"/>
      <c r="F486" s="352"/>
      <c r="G486" s="352"/>
      <c r="H486" s="352"/>
      <c r="I486" s="352"/>
      <c r="J486" s="24"/>
      <c r="K486" s="24"/>
      <c r="L486" s="49"/>
    </row>
    <row r="487" spans="1:24" x14ac:dyDescent="0.25">
      <c r="A487" s="127"/>
      <c r="B487" s="17"/>
      <c r="C487" s="17"/>
      <c r="D487" s="17"/>
      <c r="E487" s="17"/>
      <c r="F487" s="385"/>
      <c r="G487" s="385"/>
      <c r="H487" s="385"/>
      <c r="I487" s="385"/>
      <c r="J487" s="17"/>
      <c r="K487" s="17"/>
      <c r="L487" s="18"/>
      <c r="M487" s="17"/>
      <c r="N487" s="17"/>
      <c r="O487" s="17"/>
      <c r="P487" s="17"/>
      <c r="Q487" s="17"/>
      <c r="R487" s="17"/>
      <c r="S487" s="17"/>
      <c r="T487" s="17"/>
      <c r="U487" s="17"/>
      <c r="V487" s="17"/>
      <c r="W487" s="17"/>
      <c r="X487" s="17"/>
    </row>
    <row r="488" spans="1:24" x14ac:dyDescent="0.25">
      <c r="A488" s="127"/>
      <c r="B488" s="17"/>
      <c r="C488" s="17"/>
      <c r="D488" s="17"/>
      <c r="E488" s="17"/>
      <c r="F488" s="385"/>
      <c r="G488" s="385"/>
      <c r="H488" s="385"/>
      <c r="I488" s="385"/>
      <c r="J488" s="17"/>
      <c r="K488" s="17"/>
      <c r="L488" s="18"/>
      <c r="M488" s="17"/>
      <c r="N488" s="17"/>
      <c r="O488" s="17"/>
      <c r="P488" s="17"/>
      <c r="Q488" s="17"/>
      <c r="R488" s="17"/>
      <c r="S488" s="17"/>
      <c r="T488" s="17"/>
      <c r="U488" s="17"/>
      <c r="V488" s="17"/>
      <c r="W488" s="17"/>
      <c r="X488" s="17"/>
    </row>
    <row r="489" spans="1:24" x14ac:dyDescent="0.25">
      <c r="A489" s="127"/>
      <c r="B489" s="17"/>
      <c r="C489" s="17"/>
      <c r="D489" s="17"/>
      <c r="E489" s="17"/>
      <c r="F489" s="385"/>
      <c r="G489" s="385"/>
      <c r="H489" s="385"/>
      <c r="I489" s="385"/>
      <c r="J489" s="17"/>
      <c r="K489" s="17"/>
      <c r="L489" s="18"/>
      <c r="M489" s="17"/>
      <c r="N489" s="17"/>
      <c r="O489" s="17"/>
      <c r="P489" s="17"/>
      <c r="Q489" s="17"/>
      <c r="R489" s="17"/>
      <c r="S489" s="17"/>
      <c r="T489" s="17"/>
      <c r="U489" s="17"/>
      <c r="V489" s="17"/>
      <c r="W489" s="17"/>
      <c r="X489" s="17"/>
    </row>
    <row r="490" spans="1:24" x14ac:dyDescent="0.25">
      <c r="A490" s="127"/>
      <c r="B490" s="17"/>
      <c r="C490" s="17"/>
      <c r="D490" s="17"/>
      <c r="E490" s="17"/>
      <c r="F490" s="385"/>
      <c r="G490" s="385"/>
      <c r="H490" s="385"/>
      <c r="I490" s="385"/>
      <c r="J490" s="17"/>
      <c r="K490" s="17"/>
      <c r="L490" s="18"/>
      <c r="M490" s="17"/>
      <c r="N490" s="17"/>
      <c r="O490" s="17"/>
      <c r="P490" s="17"/>
      <c r="Q490" s="17"/>
      <c r="R490" s="17"/>
      <c r="S490" s="17"/>
      <c r="T490" s="17"/>
      <c r="U490" s="17"/>
      <c r="V490" s="17"/>
      <c r="W490" s="17"/>
      <c r="X490" s="17"/>
    </row>
    <row r="491" spans="1:24" x14ac:dyDescent="0.25">
      <c r="A491" s="127"/>
      <c r="B491" s="17"/>
      <c r="C491" s="17"/>
      <c r="D491" s="17"/>
      <c r="E491" s="17"/>
      <c r="F491" s="385"/>
      <c r="G491" s="385"/>
      <c r="H491" s="385"/>
      <c r="I491" s="385"/>
      <c r="J491" s="17"/>
      <c r="K491" s="17"/>
      <c r="L491" s="18"/>
      <c r="M491" s="17"/>
      <c r="N491" s="17"/>
      <c r="O491" s="17"/>
      <c r="P491" s="17"/>
      <c r="Q491" s="17"/>
      <c r="R491" s="17"/>
      <c r="S491" s="17"/>
      <c r="T491" s="17"/>
      <c r="U491" s="17"/>
      <c r="V491" s="17"/>
      <c r="W491" s="17"/>
      <c r="X491" s="17"/>
    </row>
    <row r="492" spans="1:24" x14ac:dyDescent="0.25">
      <c r="A492" s="127"/>
      <c r="B492" s="17"/>
      <c r="C492" s="17"/>
      <c r="D492" s="17"/>
      <c r="E492" s="17"/>
      <c r="F492" s="385"/>
      <c r="G492" s="385"/>
      <c r="H492" s="385"/>
      <c r="I492" s="385"/>
      <c r="J492" s="17"/>
      <c r="K492" s="17"/>
      <c r="L492" s="18"/>
      <c r="M492" s="17"/>
      <c r="N492" s="17"/>
      <c r="O492" s="17"/>
      <c r="P492" s="17"/>
      <c r="Q492" s="17"/>
      <c r="R492" s="17"/>
      <c r="S492" s="17"/>
      <c r="T492" s="17"/>
      <c r="U492" s="17"/>
      <c r="V492" s="17"/>
      <c r="W492" s="17"/>
      <c r="X492" s="17"/>
    </row>
    <row r="493" spans="1:24" x14ac:dyDescent="0.25">
      <c r="A493" s="127"/>
      <c r="B493" s="17"/>
      <c r="C493" s="17"/>
      <c r="D493" s="17"/>
      <c r="E493" s="17"/>
      <c r="F493" s="385"/>
      <c r="G493" s="385"/>
      <c r="H493" s="385"/>
      <c r="I493" s="385"/>
      <c r="J493" s="17"/>
      <c r="K493" s="17"/>
      <c r="L493" s="18"/>
      <c r="M493" s="17"/>
      <c r="N493" s="17"/>
      <c r="O493" s="17"/>
      <c r="P493" s="17"/>
      <c r="Q493" s="17"/>
      <c r="R493" s="17"/>
      <c r="S493" s="17"/>
      <c r="T493" s="17"/>
      <c r="U493" s="17"/>
      <c r="V493" s="17"/>
      <c r="W493" s="17"/>
      <c r="X493" s="17"/>
    </row>
    <row r="494" spans="1:24" x14ac:dyDescent="0.25">
      <c r="A494" s="127"/>
      <c r="B494" s="17"/>
      <c r="C494" s="17"/>
      <c r="D494" s="17"/>
      <c r="E494" s="17"/>
      <c r="F494" s="385"/>
      <c r="G494" s="385"/>
      <c r="H494" s="385"/>
      <c r="I494" s="385"/>
      <c r="J494" s="17"/>
      <c r="K494" s="17"/>
      <c r="L494" s="18"/>
      <c r="M494" s="17"/>
      <c r="N494" s="17"/>
      <c r="O494" s="17"/>
      <c r="P494" s="17"/>
      <c r="Q494" s="17"/>
      <c r="R494" s="17"/>
      <c r="S494" s="17"/>
      <c r="T494" s="17"/>
      <c r="U494" s="17"/>
      <c r="V494" s="17"/>
      <c r="W494" s="17"/>
      <c r="X494" s="17"/>
    </row>
    <row r="495" spans="1:24" x14ac:dyDescent="0.25">
      <c r="A495" s="127"/>
      <c r="B495" s="17"/>
      <c r="C495" s="17"/>
      <c r="D495" s="17"/>
      <c r="E495" s="17"/>
      <c r="F495" s="385"/>
      <c r="G495" s="385"/>
      <c r="H495" s="385"/>
      <c r="I495" s="385"/>
      <c r="J495" s="17"/>
      <c r="K495" s="17"/>
      <c r="L495" s="18"/>
      <c r="M495" s="17"/>
      <c r="N495" s="17"/>
      <c r="O495" s="17"/>
      <c r="P495" s="17"/>
      <c r="Q495" s="17"/>
      <c r="R495" s="17"/>
      <c r="S495" s="17"/>
      <c r="T495" s="17"/>
      <c r="U495" s="17"/>
      <c r="V495" s="17"/>
      <c r="W495" s="17"/>
      <c r="X495" s="17"/>
    </row>
    <row r="496" spans="1:24" x14ac:dyDescent="0.25">
      <c r="A496" s="127"/>
      <c r="B496" s="17"/>
      <c r="C496" s="17"/>
      <c r="D496" s="17"/>
      <c r="E496" s="17"/>
      <c r="F496" s="385"/>
      <c r="G496" s="385"/>
      <c r="H496" s="385"/>
      <c r="I496" s="385"/>
      <c r="J496" s="17"/>
      <c r="K496" s="17"/>
      <c r="L496" s="18"/>
      <c r="M496" s="17"/>
      <c r="N496" s="17"/>
      <c r="O496" s="17"/>
      <c r="P496" s="17"/>
      <c r="Q496" s="17"/>
      <c r="R496" s="17"/>
      <c r="S496" s="17"/>
      <c r="T496" s="17"/>
      <c r="U496" s="17"/>
      <c r="V496" s="17"/>
      <c r="W496" s="17"/>
      <c r="X496" s="17"/>
    </row>
    <row r="497" spans="1:24" x14ac:dyDescent="0.25">
      <c r="A497" s="127"/>
      <c r="B497" s="17"/>
      <c r="C497" s="17"/>
      <c r="D497" s="17"/>
      <c r="E497" s="17"/>
      <c r="F497" s="385"/>
      <c r="G497" s="385"/>
      <c r="H497" s="385"/>
      <c r="I497" s="385"/>
      <c r="J497" s="17"/>
      <c r="K497" s="17"/>
      <c r="L497" s="18"/>
      <c r="M497" s="17"/>
      <c r="N497" s="17"/>
      <c r="O497" s="17"/>
      <c r="P497" s="17"/>
      <c r="Q497" s="17"/>
      <c r="R497" s="17"/>
      <c r="S497" s="17"/>
      <c r="T497" s="17"/>
      <c r="U497" s="17"/>
      <c r="V497" s="17"/>
      <c r="W497" s="17"/>
      <c r="X497" s="17"/>
    </row>
    <row r="498" spans="1:24" x14ac:dyDescent="0.25">
      <c r="A498" s="127"/>
      <c r="B498" s="17"/>
      <c r="C498" s="17"/>
      <c r="D498" s="17"/>
      <c r="E498" s="17"/>
      <c r="F498" s="385"/>
      <c r="G498" s="385"/>
      <c r="H498" s="385"/>
      <c r="I498" s="385"/>
      <c r="J498" s="17"/>
      <c r="K498" s="17"/>
      <c r="L498" s="18"/>
      <c r="M498" s="17"/>
      <c r="N498" s="17"/>
      <c r="O498" s="17"/>
      <c r="P498" s="17"/>
      <c r="Q498" s="17"/>
      <c r="R498" s="17"/>
      <c r="S498" s="17"/>
      <c r="T498" s="17"/>
      <c r="U498" s="17"/>
      <c r="V498" s="17"/>
      <c r="W498" s="17"/>
      <c r="X498" s="17"/>
    </row>
    <row r="499" spans="1:24" x14ac:dyDescent="0.25">
      <c r="A499" s="127"/>
      <c r="B499" s="17"/>
      <c r="C499" s="17"/>
      <c r="D499" s="17"/>
      <c r="E499" s="17"/>
      <c r="F499" s="385"/>
      <c r="G499" s="385"/>
      <c r="H499" s="385"/>
      <c r="I499" s="385"/>
      <c r="J499" s="17"/>
      <c r="K499" s="17"/>
      <c r="L499" s="18"/>
      <c r="M499" s="17"/>
      <c r="N499" s="17"/>
      <c r="O499" s="17"/>
      <c r="P499" s="17"/>
      <c r="Q499" s="17"/>
      <c r="R499" s="17"/>
      <c r="S499" s="17"/>
      <c r="T499" s="17"/>
      <c r="U499" s="17"/>
      <c r="V499" s="17"/>
      <c r="W499" s="17"/>
      <c r="X499" s="17"/>
    </row>
    <row r="500" spans="1:24" x14ac:dyDescent="0.25">
      <c r="A500" s="127"/>
      <c r="B500" s="17"/>
      <c r="C500" s="17"/>
      <c r="D500" s="17"/>
      <c r="E500" s="17"/>
      <c r="F500" s="385"/>
      <c r="G500" s="385"/>
      <c r="H500" s="385"/>
      <c r="I500" s="385"/>
      <c r="J500" s="17"/>
      <c r="K500" s="17"/>
      <c r="L500" s="18"/>
      <c r="M500" s="17"/>
      <c r="N500" s="17"/>
      <c r="O500" s="17"/>
      <c r="P500" s="17"/>
      <c r="Q500" s="17"/>
      <c r="R500" s="17"/>
      <c r="S500" s="17"/>
      <c r="T500" s="17"/>
      <c r="U500" s="17"/>
      <c r="V500" s="17"/>
      <c r="W500" s="17"/>
      <c r="X500" s="17"/>
    </row>
    <row r="501" spans="1:24" x14ac:dyDescent="0.25">
      <c r="A501" s="127"/>
      <c r="B501" s="17"/>
      <c r="C501" s="17"/>
      <c r="D501" s="17"/>
      <c r="E501" s="17"/>
      <c r="F501" s="385"/>
      <c r="G501" s="385"/>
      <c r="H501" s="385"/>
      <c r="I501" s="385"/>
      <c r="J501" s="17"/>
      <c r="K501" s="17"/>
      <c r="L501" s="18"/>
      <c r="M501" s="17"/>
      <c r="N501" s="17"/>
      <c r="O501" s="17"/>
      <c r="P501" s="17"/>
      <c r="Q501" s="17"/>
      <c r="R501" s="17"/>
      <c r="S501" s="17"/>
      <c r="T501" s="17"/>
      <c r="U501" s="17"/>
      <c r="V501" s="17"/>
      <c r="W501" s="17"/>
      <c r="X501" s="17"/>
    </row>
    <row r="502" spans="1:24" x14ac:dyDescent="0.25">
      <c r="A502" s="127"/>
      <c r="B502" s="17"/>
      <c r="C502" s="17"/>
      <c r="D502" s="17"/>
      <c r="E502" s="17"/>
      <c r="F502" s="385"/>
      <c r="G502" s="385"/>
      <c r="H502" s="385"/>
      <c r="I502" s="385"/>
      <c r="J502" s="17"/>
      <c r="K502" s="17"/>
      <c r="L502" s="18"/>
      <c r="M502" s="17"/>
      <c r="N502" s="17"/>
      <c r="O502" s="17"/>
      <c r="P502" s="17"/>
      <c r="Q502" s="17"/>
      <c r="R502" s="17"/>
      <c r="S502" s="17"/>
      <c r="T502" s="17"/>
      <c r="U502" s="17"/>
      <c r="V502" s="17"/>
      <c r="W502" s="17"/>
      <c r="X502" s="17"/>
    </row>
    <row r="503" spans="1:24" x14ac:dyDescent="0.25">
      <c r="A503" s="127"/>
      <c r="B503" s="17"/>
      <c r="C503" s="17"/>
      <c r="D503" s="17"/>
      <c r="E503" s="17"/>
      <c r="F503" s="385"/>
      <c r="G503" s="385"/>
      <c r="H503" s="385"/>
      <c r="I503" s="385"/>
      <c r="J503" s="17"/>
      <c r="K503" s="17"/>
      <c r="L503" s="18"/>
      <c r="M503" s="17"/>
      <c r="N503" s="17"/>
      <c r="O503" s="17"/>
      <c r="P503" s="17"/>
      <c r="Q503" s="17"/>
      <c r="R503" s="17"/>
      <c r="S503" s="17"/>
      <c r="T503" s="17"/>
      <c r="U503" s="17"/>
      <c r="V503" s="17"/>
      <c r="W503" s="17"/>
      <c r="X503" s="17"/>
    </row>
    <row r="504" spans="1:24" x14ac:dyDescent="0.25">
      <c r="A504" s="127"/>
      <c r="B504" s="17"/>
      <c r="C504" s="17"/>
      <c r="D504" s="17"/>
      <c r="E504" s="17"/>
      <c r="F504" s="385"/>
      <c r="G504" s="385"/>
      <c r="H504" s="385"/>
      <c r="I504" s="385"/>
      <c r="J504" s="17"/>
      <c r="K504" s="17"/>
      <c r="L504" s="18"/>
      <c r="M504" s="17"/>
      <c r="N504" s="17"/>
      <c r="O504" s="17"/>
      <c r="P504" s="17"/>
      <c r="Q504" s="17"/>
      <c r="R504" s="17"/>
      <c r="S504" s="17"/>
      <c r="T504" s="17"/>
      <c r="U504" s="17"/>
      <c r="V504" s="17"/>
      <c r="W504" s="17"/>
      <c r="X504" s="17"/>
    </row>
    <row r="505" spans="1:24" x14ac:dyDescent="0.25">
      <c r="A505" s="127"/>
      <c r="B505" s="17"/>
      <c r="C505" s="17"/>
      <c r="D505" s="17"/>
      <c r="E505" s="17"/>
      <c r="F505" s="385"/>
      <c r="G505" s="385"/>
      <c r="H505" s="385"/>
      <c r="I505" s="385"/>
      <c r="J505" s="17"/>
      <c r="K505" s="17"/>
      <c r="L505" s="18"/>
      <c r="M505" s="17"/>
      <c r="N505" s="17"/>
      <c r="O505" s="17"/>
      <c r="P505" s="17"/>
      <c r="Q505" s="17"/>
      <c r="R505" s="17"/>
      <c r="S505" s="17"/>
      <c r="T505" s="17"/>
      <c r="U505" s="17"/>
      <c r="V505" s="17"/>
      <c r="W505" s="17"/>
      <c r="X505" s="17"/>
    </row>
    <row r="506" spans="1:24" x14ac:dyDescent="0.25">
      <c r="A506" s="127"/>
      <c r="B506" s="17"/>
      <c r="C506" s="17"/>
      <c r="D506" s="17"/>
      <c r="E506" s="17"/>
      <c r="F506" s="385"/>
      <c r="G506" s="385"/>
      <c r="H506" s="385"/>
      <c r="I506" s="385"/>
      <c r="J506" s="17"/>
      <c r="K506" s="17"/>
      <c r="L506" s="18"/>
      <c r="M506" s="17"/>
      <c r="N506" s="17"/>
      <c r="O506" s="17"/>
      <c r="P506" s="17"/>
      <c r="Q506" s="17"/>
      <c r="R506" s="17"/>
      <c r="S506" s="17"/>
      <c r="T506" s="17"/>
      <c r="U506" s="17"/>
      <c r="V506" s="17"/>
      <c r="W506" s="17"/>
      <c r="X506" s="17"/>
    </row>
    <row r="507" spans="1:24" x14ac:dyDescent="0.25">
      <c r="A507" s="127"/>
      <c r="B507" s="17"/>
      <c r="C507" s="17"/>
      <c r="D507" s="17"/>
      <c r="E507" s="17"/>
      <c r="F507" s="385"/>
      <c r="G507" s="385"/>
      <c r="H507" s="385"/>
      <c r="I507" s="385"/>
      <c r="J507" s="17"/>
      <c r="K507" s="17"/>
      <c r="L507" s="18"/>
      <c r="M507" s="17"/>
      <c r="N507" s="17"/>
      <c r="O507" s="17"/>
      <c r="P507" s="17"/>
      <c r="Q507" s="17"/>
      <c r="R507" s="17"/>
      <c r="S507" s="17"/>
      <c r="T507" s="17"/>
      <c r="U507" s="17"/>
      <c r="V507" s="17"/>
      <c r="W507" s="17"/>
      <c r="X507" s="17"/>
    </row>
    <row r="508" spans="1:24" x14ac:dyDescent="0.25">
      <c r="A508" s="127"/>
      <c r="B508" s="17"/>
      <c r="C508" s="17"/>
      <c r="D508" s="17"/>
      <c r="E508" s="17"/>
      <c r="F508" s="385"/>
      <c r="G508" s="385"/>
      <c r="H508" s="385"/>
      <c r="I508" s="385"/>
      <c r="J508" s="17"/>
      <c r="K508" s="17"/>
      <c r="L508" s="18"/>
      <c r="M508" s="17"/>
      <c r="N508" s="17"/>
      <c r="O508" s="17"/>
      <c r="P508" s="17"/>
      <c r="Q508" s="17"/>
      <c r="R508" s="17"/>
      <c r="S508" s="17"/>
      <c r="T508" s="17"/>
      <c r="U508" s="17"/>
      <c r="V508" s="17"/>
      <c r="W508" s="17"/>
      <c r="X508" s="17"/>
    </row>
    <row r="509" spans="1:24" x14ac:dyDescent="0.25">
      <c r="A509" s="127"/>
      <c r="B509" s="17"/>
      <c r="C509" s="17"/>
      <c r="D509" s="17"/>
      <c r="E509" s="17"/>
      <c r="F509" s="385"/>
      <c r="G509" s="385"/>
      <c r="H509" s="385"/>
      <c r="I509" s="385"/>
      <c r="J509" s="17"/>
      <c r="K509" s="17"/>
      <c r="L509" s="18"/>
      <c r="M509" s="17"/>
      <c r="N509" s="17"/>
      <c r="O509" s="17"/>
      <c r="P509" s="17"/>
      <c r="Q509" s="17"/>
      <c r="R509" s="17"/>
      <c r="S509" s="17"/>
      <c r="T509" s="17"/>
      <c r="U509" s="17"/>
      <c r="V509" s="17"/>
      <c r="W509" s="17"/>
      <c r="X509" s="17"/>
    </row>
    <row r="510" spans="1:24" x14ac:dyDescent="0.25">
      <c r="A510" s="127"/>
      <c r="B510" s="17"/>
      <c r="C510" s="17"/>
      <c r="D510" s="17"/>
      <c r="E510" s="17"/>
      <c r="F510" s="385"/>
      <c r="G510" s="385"/>
      <c r="H510" s="385"/>
      <c r="I510" s="385"/>
      <c r="J510" s="17"/>
      <c r="K510" s="17"/>
      <c r="L510" s="18"/>
      <c r="M510" s="17"/>
      <c r="N510" s="17"/>
      <c r="O510" s="17"/>
      <c r="P510" s="17"/>
      <c r="Q510" s="17"/>
      <c r="R510" s="17"/>
      <c r="S510" s="17"/>
      <c r="T510" s="17"/>
      <c r="U510" s="17"/>
      <c r="V510" s="17"/>
      <c r="W510" s="17"/>
      <c r="X510" s="17"/>
    </row>
    <row r="511" spans="1:24" x14ac:dyDescent="0.25">
      <c r="A511" s="127"/>
      <c r="B511" s="17"/>
      <c r="C511" s="17"/>
      <c r="D511" s="17"/>
      <c r="E511" s="17"/>
      <c r="F511" s="385"/>
      <c r="G511" s="385"/>
      <c r="H511" s="385"/>
      <c r="I511" s="385"/>
      <c r="J511" s="17"/>
      <c r="K511" s="17"/>
      <c r="L511" s="18"/>
      <c r="M511" s="17"/>
      <c r="N511" s="17"/>
      <c r="O511" s="17"/>
      <c r="P511" s="17"/>
      <c r="Q511" s="17"/>
      <c r="R511" s="17"/>
      <c r="S511" s="17"/>
      <c r="T511" s="17"/>
      <c r="U511" s="17"/>
      <c r="V511" s="17"/>
      <c r="W511" s="17"/>
      <c r="X511" s="17"/>
    </row>
    <row r="512" spans="1:24" x14ac:dyDescent="0.25">
      <c r="A512" s="127"/>
      <c r="B512" s="17"/>
      <c r="C512" s="17"/>
      <c r="D512" s="17"/>
      <c r="E512" s="17"/>
      <c r="F512" s="385"/>
      <c r="G512" s="385"/>
      <c r="H512" s="385"/>
      <c r="I512" s="385"/>
      <c r="J512" s="17"/>
      <c r="K512" s="17"/>
      <c r="L512" s="18"/>
      <c r="M512" s="17"/>
      <c r="N512" s="17"/>
      <c r="O512" s="17"/>
      <c r="P512" s="17"/>
      <c r="Q512" s="17"/>
      <c r="R512" s="17"/>
      <c r="S512" s="17"/>
      <c r="T512" s="17"/>
      <c r="U512" s="17"/>
      <c r="V512" s="17"/>
      <c r="W512" s="17"/>
      <c r="X512" s="17"/>
    </row>
    <row r="513" spans="1:24" x14ac:dyDescent="0.25">
      <c r="A513" s="127"/>
      <c r="B513" s="17"/>
      <c r="C513" s="17"/>
      <c r="D513" s="17"/>
      <c r="E513" s="17"/>
      <c r="F513" s="385"/>
      <c r="G513" s="385"/>
      <c r="H513" s="385"/>
      <c r="I513" s="385"/>
      <c r="J513" s="17"/>
      <c r="K513" s="17"/>
      <c r="L513" s="18"/>
      <c r="M513" s="17"/>
      <c r="N513" s="17"/>
      <c r="O513" s="17"/>
      <c r="P513" s="17"/>
      <c r="Q513" s="17"/>
      <c r="R513" s="17"/>
      <c r="S513" s="17"/>
      <c r="T513" s="17"/>
      <c r="U513" s="17"/>
      <c r="V513" s="17"/>
      <c r="W513" s="17"/>
      <c r="X513" s="17"/>
    </row>
    <row r="514" spans="1:24" x14ac:dyDescent="0.25">
      <c r="A514" s="127"/>
      <c r="B514" s="17"/>
      <c r="C514" s="17"/>
      <c r="D514" s="17"/>
      <c r="E514" s="17"/>
      <c r="F514" s="385"/>
      <c r="G514" s="385"/>
      <c r="H514" s="385"/>
      <c r="I514" s="385"/>
      <c r="J514" s="17"/>
      <c r="K514" s="17"/>
      <c r="L514" s="18"/>
      <c r="M514" s="17"/>
      <c r="N514" s="17"/>
      <c r="O514" s="17"/>
      <c r="P514" s="17"/>
      <c r="Q514" s="17"/>
      <c r="R514" s="17"/>
      <c r="S514" s="17"/>
      <c r="T514" s="17"/>
      <c r="U514" s="17"/>
      <c r="V514" s="17"/>
      <c r="W514" s="17"/>
      <c r="X514" s="17"/>
    </row>
    <row r="515" spans="1:24" x14ac:dyDescent="0.25">
      <c r="A515" s="127"/>
      <c r="B515" s="17"/>
      <c r="C515" s="17"/>
      <c r="D515" s="17"/>
      <c r="E515" s="17"/>
      <c r="F515" s="385"/>
      <c r="G515" s="385"/>
      <c r="H515" s="385"/>
      <c r="I515" s="385"/>
      <c r="J515" s="17"/>
      <c r="K515" s="17"/>
      <c r="L515" s="18"/>
      <c r="M515" s="17"/>
      <c r="N515" s="17"/>
      <c r="O515" s="17"/>
      <c r="P515" s="17"/>
      <c r="Q515" s="17"/>
      <c r="R515" s="17"/>
      <c r="S515" s="17"/>
      <c r="T515" s="17"/>
      <c r="U515" s="17"/>
      <c r="V515" s="17"/>
      <c r="W515" s="17"/>
      <c r="X515" s="17"/>
    </row>
    <row r="516" spans="1:24" x14ac:dyDescent="0.25">
      <c r="A516" s="127"/>
      <c r="B516" s="17"/>
      <c r="C516" s="17"/>
      <c r="D516" s="17"/>
      <c r="E516" s="17"/>
      <c r="F516" s="385"/>
      <c r="G516" s="385"/>
      <c r="H516" s="385"/>
      <c r="I516" s="385"/>
      <c r="J516" s="17"/>
      <c r="K516" s="17"/>
      <c r="L516" s="18"/>
      <c r="M516" s="17"/>
      <c r="N516" s="17"/>
      <c r="O516" s="17"/>
      <c r="P516" s="17"/>
      <c r="Q516" s="17"/>
      <c r="R516" s="17"/>
      <c r="S516" s="17"/>
      <c r="T516" s="17"/>
      <c r="U516" s="17"/>
      <c r="V516" s="17"/>
      <c r="W516" s="17"/>
      <c r="X516" s="17"/>
    </row>
    <row r="517" spans="1:24" x14ac:dyDescent="0.25">
      <c r="A517" s="127"/>
      <c r="B517" s="17"/>
      <c r="C517" s="17"/>
      <c r="D517" s="17"/>
      <c r="E517" s="17"/>
      <c r="F517" s="385"/>
      <c r="G517" s="385"/>
      <c r="H517" s="385"/>
      <c r="I517" s="385"/>
      <c r="J517" s="17"/>
      <c r="K517" s="17"/>
      <c r="L517" s="18"/>
      <c r="M517" s="17"/>
      <c r="N517" s="17"/>
      <c r="O517" s="17"/>
      <c r="P517" s="17"/>
      <c r="Q517" s="17"/>
      <c r="R517" s="17"/>
      <c r="S517" s="17"/>
      <c r="T517" s="17"/>
      <c r="U517" s="17"/>
      <c r="V517" s="17"/>
      <c r="W517" s="17"/>
      <c r="X517" s="17"/>
    </row>
    <row r="518" spans="1:24" x14ac:dyDescent="0.25">
      <c r="A518" s="127"/>
      <c r="B518" s="17"/>
      <c r="C518" s="17"/>
      <c r="D518" s="17"/>
      <c r="E518" s="17"/>
      <c r="F518" s="385"/>
      <c r="G518" s="385"/>
      <c r="H518" s="385"/>
      <c r="I518" s="385"/>
      <c r="J518" s="17"/>
      <c r="K518" s="17"/>
      <c r="L518" s="18"/>
      <c r="M518" s="17"/>
      <c r="N518" s="17"/>
      <c r="O518" s="17"/>
      <c r="P518" s="17"/>
      <c r="Q518" s="17"/>
      <c r="R518" s="17"/>
      <c r="S518" s="17"/>
      <c r="T518" s="17"/>
      <c r="U518" s="17"/>
      <c r="V518" s="17"/>
      <c r="W518" s="17"/>
      <c r="X518" s="17"/>
    </row>
    <row r="519" spans="1:24" x14ac:dyDescent="0.25">
      <c r="A519" s="127"/>
      <c r="B519" s="17"/>
      <c r="C519" s="17"/>
      <c r="D519" s="17"/>
      <c r="E519" s="17"/>
      <c r="F519" s="385"/>
      <c r="G519" s="385"/>
      <c r="H519" s="385"/>
      <c r="I519" s="385"/>
      <c r="J519" s="17"/>
      <c r="K519" s="17"/>
      <c r="L519" s="18"/>
      <c r="M519" s="17"/>
      <c r="N519" s="17"/>
      <c r="O519" s="17"/>
      <c r="P519" s="17"/>
      <c r="Q519" s="17"/>
      <c r="R519" s="17"/>
      <c r="S519" s="17"/>
      <c r="T519" s="17"/>
      <c r="U519" s="17"/>
      <c r="V519" s="17"/>
      <c r="W519" s="17"/>
      <c r="X519" s="17"/>
    </row>
    <row r="520" spans="1:24" x14ac:dyDescent="0.25">
      <c r="A520" s="127"/>
      <c r="B520" s="17"/>
      <c r="C520" s="17"/>
      <c r="D520" s="17"/>
      <c r="E520" s="17"/>
      <c r="F520" s="385"/>
      <c r="G520" s="385"/>
      <c r="H520" s="385"/>
      <c r="I520" s="385"/>
      <c r="J520" s="17"/>
      <c r="K520" s="17"/>
      <c r="L520" s="18"/>
      <c r="M520" s="17"/>
      <c r="N520" s="17"/>
      <c r="O520" s="17"/>
      <c r="P520" s="17"/>
      <c r="Q520" s="17"/>
      <c r="R520" s="17"/>
      <c r="S520" s="17"/>
      <c r="T520" s="17"/>
      <c r="U520" s="17"/>
      <c r="V520" s="17"/>
      <c r="W520" s="17"/>
      <c r="X520" s="17"/>
    </row>
    <row r="521" spans="1:24" x14ac:dyDescent="0.25">
      <c r="A521" s="127"/>
      <c r="B521" s="17"/>
      <c r="C521" s="17"/>
      <c r="D521" s="17"/>
      <c r="E521" s="17"/>
      <c r="F521" s="385"/>
      <c r="G521" s="385"/>
      <c r="H521" s="385"/>
      <c r="I521" s="385"/>
      <c r="J521" s="17"/>
      <c r="K521" s="17"/>
      <c r="L521" s="18"/>
      <c r="M521" s="17"/>
      <c r="N521" s="17"/>
      <c r="O521" s="17"/>
      <c r="P521" s="17"/>
      <c r="Q521" s="17"/>
      <c r="R521" s="17"/>
      <c r="S521" s="17"/>
      <c r="T521" s="17"/>
      <c r="U521" s="17"/>
      <c r="V521" s="17"/>
      <c r="W521" s="17"/>
      <c r="X521" s="17"/>
    </row>
    <row r="522" spans="1:24" x14ac:dyDescent="0.25">
      <c r="A522" s="127"/>
      <c r="B522" s="17"/>
      <c r="C522" s="17"/>
      <c r="D522" s="17"/>
      <c r="E522" s="17"/>
      <c r="F522" s="385"/>
      <c r="G522" s="385"/>
      <c r="H522" s="385"/>
      <c r="I522" s="385"/>
      <c r="J522" s="17"/>
      <c r="K522" s="17"/>
      <c r="L522" s="18"/>
      <c r="M522" s="17"/>
      <c r="N522" s="17"/>
      <c r="O522" s="17"/>
      <c r="P522" s="17"/>
      <c r="Q522" s="17"/>
      <c r="R522" s="17"/>
      <c r="S522" s="17"/>
      <c r="T522" s="17"/>
      <c r="U522" s="17"/>
      <c r="V522" s="17"/>
      <c r="W522" s="17"/>
      <c r="X522" s="17"/>
    </row>
    <row r="523" spans="1:24" x14ac:dyDescent="0.25">
      <c r="A523" s="127"/>
      <c r="B523" s="17"/>
      <c r="C523" s="17"/>
      <c r="D523" s="17"/>
      <c r="E523" s="17"/>
      <c r="F523" s="385"/>
      <c r="G523" s="385"/>
      <c r="H523" s="385"/>
      <c r="I523" s="385"/>
      <c r="J523" s="17"/>
      <c r="K523" s="17"/>
      <c r="L523" s="18"/>
      <c r="M523" s="17"/>
      <c r="N523" s="17"/>
      <c r="O523" s="17"/>
      <c r="P523" s="17"/>
      <c r="Q523" s="17"/>
      <c r="R523" s="17"/>
      <c r="S523" s="17"/>
      <c r="T523" s="17"/>
      <c r="U523" s="17"/>
      <c r="V523" s="17"/>
      <c r="W523" s="17"/>
      <c r="X523" s="17"/>
    </row>
    <row r="524" spans="1:24" x14ac:dyDescent="0.25">
      <c r="A524" s="127"/>
      <c r="B524" s="17"/>
      <c r="C524" s="17"/>
      <c r="D524" s="17"/>
      <c r="E524" s="17"/>
      <c r="F524" s="385"/>
      <c r="G524" s="385"/>
      <c r="H524" s="385"/>
      <c r="I524" s="385"/>
      <c r="J524" s="17"/>
      <c r="K524" s="17"/>
      <c r="L524" s="18"/>
      <c r="M524" s="17"/>
      <c r="N524" s="17"/>
      <c r="O524" s="17"/>
      <c r="P524" s="17"/>
      <c r="Q524" s="17"/>
      <c r="R524" s="17"/>
      <c r="S524" s="17"/>
      <c r="T524" s="17"/>
      <c r="U524" s="17"/>
      <c r="V524" s="17"/>
      <c r="W524" s="17"/>
      <c r="X524" s="17"/>
    </row>
    <row r="525" spans="1:24" x14ac:dyDescent="0.25">
      <c r="A525" s="127"/>
      <c r="B525" s="17"/>
      <c r="C525" s="17"/>
      <c r="D525" s="17"/>
      <c r="E525" s="17"/>
      <c r="F525" s="385"/>
      <c r="G525" s="385"/>
      <c r="H525" s="385"/>
      <c r="I525" s="385"/>
      <c r="J525" s="17"/>
      <c r="K525" s="17"/>
      <c r="L525" s="18"/>
      <c r="M525" s="17"/>
      <c r="N525" s="17"/>
      <c r="O525" s="17"/>
      <c r="P525" s="17"/>
      <c r="Q525" s="17"/>
      <c r="R525" s="17"/>
      <c r="S525" s="17"/>
      <c r="T525" s="17"/>
      <c r="U525" s="17"/>
      <c r="V525" s="17"/>
      <c r="W525" s="17"/>
      <c r="X525" s="17"/>
    </row>
    <row r="526" spans="1:24" x14ac:dyDescent="0.25">
      <c r="A526" s="127"/>
      <c r="B526" s="17"/>
      <c r="C526" s="17"/>
      <c r="D526" s="17"/>
      <c r="E526" s="17"/>
      <c r="F526" s="385"/>
      <c r="G526" s="385"/>
      <c r="H526" s="385"/>
      <c r="I526" s="385"/>
      <c r="J526" s="17"/>
      <c r="K526" s="17"/>
      <c r="L526" s="18"/>
      <c r="M526" s="17"/>
      <c r="N526" s="17"/>
      <c r="O526" s="17"/>
      <c r="P526" s="17"/>
      <c r="Q526" s="17"/>
      <c r="R526" s="17"/>
      <c r="S526" s="17"/>
      <c r="T526" s="17"/>
      <c r="U526" s="17"/>
      <c r="V526" s="17"/>
      <c r="W526" s="17"/>
      <c r="X526" s="17"/>
    </row>
    <row r="527" spans="1:24" x14ac:dyDescent="0.25">
      <c r="A527" s="127"/>
      <c r="B527" s="17"/>
      <c r="C527" s="17"/>
      <c r="D527" s="17"/>
      <c r="E527" s="17"/>
      <c r="F527" s="385"/>
      <c r="G527" s="385"/>
      <c r="H527" s="385"/>
      <c r="I527" s="385"/>
      <c r="J527" s="17"/>
      <c r="K527" s="17"/>
      <c r="L527" s="18"/>
      <c r="M527" s="17"/>
      <c r="N527" s="17"/>
      <c r="O527" s="17"/>
      <c r="P527" s="17"/>
      <c r="Q527" s="17"/>
      <c r="R527" s="17"/>
      <c r="S527" s="17"/>
      <c r="T527" s="17"/>
      <c r="U527" s="17"/>
      <c r="V527" s="17"/>
      <c r="W527" s="17"/>
      <c r="X527" s="17"/>
    </row>
    <row r="528" spans="1:24" x14ac:dyDescent="0.25">
      <c r="A528" s="127"/>
      <c r="B528" s="17"/>
      <c r="C528" s="17"/>
      <c r="D528" s="17"/>
      <c r="E528" s="17"/>
      <c r="F528" s="385"/>
      <c r="G528" s="385"/>
      <c r="H528" s="385"/>
      <c r="I528" s="385"/>
      <c r="J528" s="17"/>
      <c r="K528" s="17"/>
      <c r="L528" s="18"/>
      <c r="M528" s="17"/>
      <c r="N528" s="17"/>
      <c r="O528" s="17"/>
      <c r="P528" s="17"/>
      <c r="Q528" s="17"/>
      <c r="R528" s="17"/>
      <c r="S528" s="17"/>
      <c r="T528" s="17"/>
      <c r="U528" s="17"/>
      <c r="V528" s="17"/>
      <c r="W528" s="17"/>
      <c r="X528" s="17"/>
    </row>
    <row r="529" spans="1:24" x14ac:dyDescent="0.25">
      <c r="A529" s="127"/>
      <c r="B529" s="17"/>
      <c r="C529" s="17"/>
      <c r="D529" s="17"/>
      <c r="E529" s="17"/>
      <c r="F529" s="385"/>
      <c r="G529" s="385"/>
      <c r="H529" s="385"/>
      <c r="I529" s="385"/>
      <c r="J529" s="17"/>
      <c r="K529" s="17"/>
      <c r="L529" s="18"/>
      <c r="M529" s="17"/>
      <c r="N529" s="17"/>
      <c r="O529" s="17"/>
      <c r="P529" s="17"/>
      <c r="Q529" s="17"/>
      <c r="R529" s="17"/>
      <c r="S529" s="17"/>
      <c r="T529" s="17"/>
      <c r="U529" s="17"/>
      <c r="V529" s="17"/>
      <c r="W529" s="17"/>
      <c r="X529" s="17"/>
    </row>
    <row r="530" spans="1:24" x14ac:dyDescent="0.25">
      <c r="A530" s="127"/>
      <c r="B530" s="17"/>
      <c r="C530" s="17"/>
      <c r="D530" s="17"/>
      <c r="E530" s="17"/>
      <c r="F530" s="385"/>
      <c r="G530" s="385"/>
      <c r="H530" s="385"/>
      <c r="I530" s="385"/>
      <c r="J530" s="17"/>
      <c r="K530" s="17"/>
      <c r="L530" s="18"/>
      <c r="M530" s="17"/>
      <c r="N530" s="17"/>
      <c r="O530" s="17"/>
      <c r="P530" s="17"/>
      <c r="Q530" s="17"/>
      <c r="R530" s="17"/>
      <c r="S530" s="17"/>
      <c r="T530" s="17"/>
      <c r="U530" s="17"/>
      <c r="V530" s="17"/>
      <c r="W530" s="17"/>
      <c r="X530" s="17"/>
    </row>
    <row r="531" spans="1:24" x14ac:dyDescent="0.25">
      <c r="A531" s="127"/>
      <c r="B531" s="17"/>
      <c r="C531" s="17"/>
      <c r="D531" s="17"/>
      <c r="E531" s="17"/>
      <c r="F531" s="385"/>
      <c r="G531" s="385"/>
      <c r="H531" s="385"/>
      <c r="I531" s="385"/>
      <c r="J531" s="17"/>
      <c r="K531" s="17"/>
      <c r="L531" s="18"/>
      <c r="M531" s="17"/>
      <c r="N531" s="17"/>
      <c r="O531" s="17"/>
      <c r="P531" s="17"/>
      <c r="Q531" s="17"/>
      <c r="R531" s="17"/>
      <c r="S531" s="17"/>
      <c r="T531" s="17"/>
      <c r="U531" s="17"/>
      <c r="V531" s="17"/>
      <c r="W531" s="17"/>
      <c r="X531" s="17"/>
    </row>
    <row r="532" spans="1:24" x14ac:dyDescent="0.25">
      <c r="A532" s="127"/>
      <c r="B532" s="17"/>
      <c r="C532" s="17"/>
      <c r="D532" s="17"/>
      <c r="E532" s="17"/>
      <c r="F532" s="385"/>
      <c r="G532" s="385"/>
      <c r="H532" s="385"/>
      <c r="I532" s="385"/>
      <c r="J532" s="17"/>
      <c r="K532" s="17"/>
      <c r="L532" s="18"/>
      <c r="M532" s="17"/>
      <c r="N532" s="17"/>
      <c r="O532" s="17"/>
      <c r="P532" s="17"/>
      <c r="Q532" s="17"/>
      <c r="R532" s="17"/>
      <c r="S532" s="17"/>
      <c r="T532" s="17"/>
      <c r="U532" s="17"/>
      <c r="V532" s="17"/>
      <c r="W532" s="17"/>
      <c r="X532" s="17"/>
    </row>
    <row r="533" spans="1:24" x14ac:dyDescent="0.25">
      <c r="A533" s="127"/>
      <c r="B533" s="17"/>
      <c r="C533" s="17"/>
      <c r="D533" s="17"/>
      <c r="E533" s="17"/>
      <c r="F533" s="385"/>
      <c r="G533" s="385"/>
      <c r="H533" s="385"/>
      <c r="I533" s="385"/>
      <c r="J533" s="17"/>
      <c r="K533" s="17"/>
      <c r="L533" s="18"/>
      <c r="M533" s="17"/>
      <c r="N533" s="17"/>
      <c r="O533" s="17"/>
      <c r="P533" s="17"/>
      <c r="Q533" s="17"/>
      <c r="R533" s="17"/>
      <c r="S533" s="17"/>
      <c r="T533" s="17"/>
      <c r="U533" s="17"/>
      <c r="V533" s="17"/>
      <c r="W533" s="17"/>
      <c r="X533" s="17"/>
    </row>
    <row r="534" spans="1:24" x14ac:dyDescent="0.25">
      <c r="A534" s="127"/>
      <c r="B534" s="17"/>
      <c r="C534" s="17"/>
      <c r="D534" s="17"/>
      <c r="E534" s="17"/>
      <c r="F534" s="385"/>
      <c r="G534" s="385"/>
      <c r="H534" s="385"/>
      <c r="I534" s="385"/>
      <c r="J534" s="17"/>
      <c r="K534" s="17"/>
      <c r="L534" s="18"/>
      <c r="M534" s="17"/>
      <c r="N534" s="17"/>
      <c r="O534" s="17"/>
      <c r="P534" s="17"/>
      <c r="Q534" s="17"/>
      <c r="R534" s="17"/>
      <c r="S534" s="17"/>
      <c r="T534" s="17"/>
      <c r="U534" s="17"/>
      <c r="V534" s="17"/>
      <c r="W534" s="17"/>
      <c r="X534" s="17"/>
    </row>
    <row r="535" spans="1:24" x14ac:dyDescent="0.25">
      <c r="A535" s="127"/>
      <c r="B535" s="17"/>
      <c r="C535" s="17"/>
      <c r="D535" s="17"/>
      <c r="E535" s="17"/>
      <c r="F535" s="385"/>
      <c r="G535" s="385"/>
      <c r="H535" s="385"/>
      <c r="I535" s="385"/>
      <c r="J535" s="17"/>
      <c r="K535" s="17"/>
      <c r="L535" s="18"/>
      <c r="M535" s="17"/>
      <c r="N535" s="17"/>
      <c r="O535" s="17"/>
      <c r="P535" s="17"/>
      <c r="Q535" s="17"/>
      <c r="R535" s="17"/>
      <c r="S535" s="17"/>
      <c r="T535" s="17"/>
      <c r="U535" s="17"/>
      <c r="V535" s="17"/>
      <c r="W535" s="17"/>
      <c r="X535" s="17"/>
    </row>
    <row r="536" spans="1:24" x14ac:dyDescent="0.25">
      <c r="A536" s="127"/>
      <c r="B536" s="17"/>
      <c r="C536" s="17"/>
      <c r="D536" s="17"/>
      <c r="E536" s="17"/>
      <c r="F536" s="385"/>
      <c r="G536" s="385"/>
      <c r="H536" s="385"/>
      <c r="I536" s="385"/>
      <c r="J536" s="17"/>
      <c r="K536" s="17"/>
      <c r="L536" s="18"/>
      <c r="M536" s="17"/>
      <c r="N536" s="17"/>
      <c r="O536" s="17"/>
      <c r="P536" s="17"/>
      <c r="Q536" s="17"/>
      <c r="R536" s="17"/>
      <c r="S536" s="17"/>
      <c r="T536" s="17"/>
      <c r="U536" s="17"/>
      <c r="V536" s="17"/>
      <c r="W536" s="17"/>
      <c r="X536" s="17"/>
    </row>
    <row r="537" spans="1:24" x14ac:dyDescent="0.25">
      <c r="A537" s="127"/>
      <c r="B537" s="17"/>
      <c r="C537" s="17"/>
      <c r="D537" s="17"/>
      <c r="E537" s="17"/>
      <c r="F537" s="385"/>
      <c r="G537" s="385"/>
      <c r="H537" s="385"/>
      <c r="I537" s="385"/>
      <c r="J537" s="17"/>
      <c r="K537" s="17"/>
      <c r="L537" s="18"/>
      <c r="M537" s="17"/>
      <c r="N537" s="17"/>
      <c r="O537" s="17"/>
      <c r="P537" s="17"/>
      <c r="Q537" s="17"/>
      <c r="R537" s="17"/>
      <c r="S537" s="17"/>
      <c r="T537" s="17"/>
      <c r="U537" s="17"/>
      <c r="V537" s="17"/>
      <c r="W537" s="17"/>
      <c r="X537" s="17"/>
    </row>
    <row r="538" spans="1:24" x14ac:dyDescent="0.25">
      <c r="A538" s="127"/>
      <c r="B538" s="17"/>
      <c r="C538" s="17"/>
      <c r="D538" s="17"/>
      <c r="E538" s="17"/>
      <c r="F538" s="385"/>
      <c r="G538" s="385"/>
      <c r="H538" s="385"/>
      <c r="I538" s="385"/>
      <c r="J538" s="17"/>
      <c r="K538" s="17"/>
      <c r="L538" s="18"/>
      <c r="M538" s="17"/>
      <c r="N538" s="17"/>
      <c r="O538" s="17"/>
      <c r="P538" s="17"/>
      <c r="Q538" s="17"/>
      <c r="R538" s="17"/>
      <c r="S538" s="17"/>
      <c r="T538" s="17"/>
      <c r="U538" s="17"/>
      <c r="V538" s="17"/>
      <c r="W538" s="17"/>
      <c r="X538" s="17"/>
    </row>
    <row r="539" spans="1:24" x14ac:dyDescent="0.25">
      <c r="A539" s="127"/>
      <c r="B539" s="17"/>
      <c r="C539" s="17"/>
      <c r="D539" s="17"/>
      <c r="E539" s="17"/>
      <c r="F539" s="385"/>
      <c r="G539" s="385"/>
      <c r="H539" s="385"/>
      <c r="I539" s="385"/>
      <c r="J539" s="17"/>
      <c r="K539" s="17"/>
      <c r="L539" s="18"/>
      <c r="M539" s="17"/>
      <c r="N539" s="17"/>
      <c r="O539" s="17"/>
      <c r="P539" s="17"/>
      <c r="Q539" s="17"/>
      <c r="R539" s="17"/>
      <c r="S539" s="17"/>
      <c r="T539" s="17"/>
      <c r="U539" s="17"/>
      <c r="V539" s="17"/>
      <c r="W539" s="17"/>
      <c r="X539" s="17"/>
    </row>
    <row r="540" spans="1:24" x14ac:dyDescent="0.25">
      <c r="A540" s="127"/>
      <c r="B540" s="17"/>
      <c r="C540" s="17"/>
      <c r="D540" s="17"/>
      <c r="E540" s="17"/>
      <c r="F540" s="385"/>
      <c r="G540" s="385"/>
      <c r="H540" s="385"/>
      <c r="I540" s="385"/>
      <c r="J540" s="17"/>
      <c r="K540" s="17"/>
      <c r="L540" s="18"/>
      <c r="M540" s="17"/>
      <c r="N540" s="17"/>
      <c r="O540" s="17"/>
      <c r="P540" s="17"/>
      <c r="Q540" s="17"/>
      <c r="R540" s="17"/>
      <c r="S540" s="17"/>
      <c r="T540" s="17"/>
      <c r="U540" s="17"/>
      <c r="V540" s="17"/>
      <c r="W540" s="17"/>
      <c r="X540" s="17"/>
    </row>
    <row r="541" spans="1:24" x14ac:dyDescent="0.25">
      <c r="A541" s="127"/>
      <c r="B541" s="17"/>
      <c r="C541" s="17"/>
      <c r="D541" s="17"/>
      <c r="E541" s="17"/>
      <c r="F541" s="385"/>
      <c r="G541" s="385"/>
      <c r="H541" s="385"/>
      <c r="I541" s="385"/>
      <c r="J541" s="17"/>
      <c r="K541" s="17"/>
      <c r="L541" s="18"/>
      <c r="M541" s="17"/>
      <c r="N541" s="17"/>
      <c r="O541" s="17"/>
      <c r="P541" s="17"/>
      <c r="Q541" s="17"/>
      <c r="R541" s="17"/>
      <c r="S541" s="17"/>
      <c r="T541" s="17"/>
      <c r="U541" s="17"/>
      <c r="V541" s="17"/>
      <c r="W541" s="17"/>
      <c r="X541" s="17"/>
    </row>
    <row r="542" spans="1:24" x14ac:dyDescent="0.25">
      <c r="A542" s="127"/>
      <c r="B542" s="17"/>
      <c r="C542" s="17"/>
      <c r="D542" s="17"/>
      <c r="E542" s="17"/>
      <c r="F542" s="385"/>
      <c r="G542" s="385"/>
      <c r="H542" s="385"/>
      <c r="I542" s="385"/>
      <c r="J542" s="17"/>
      <c r="K542" s="17"/>
      <c r="L542" s="18"/>
      <c r="M542" s="17"/>
      <c r="N542" s="17"/>
      <c r="O542" s="17"/>
      <c r="P542" s="17"/>
      <c r="Q542" s="17"/>
      <c r="R542" s="17"/>
      <c r="S542" s="17"/>
      <c r="T542" s="17"/>
      <c r="U542" s="17"/>
      <c r="V542" s="17"/>
      <c r="W542" s="17"/>
      <c r="X542" s="17"/>
    </row>
    <row r="543" spans="1:24" x14ac:dyDescent="0.25">
      <c r="A543" s="127"/>
      <c r="B543" s="17"/>
      <c r="C543" s="17"/>
      <c r="D543" s="17"/>
      <c r="E543" s="17"/>
      <c r="F543" s="385"/>
      <c r="G543" s="385"/>
      <c r="H543" s="385"/>
      <c r="I543" s="385"/>
      <c r="J543" s="17"/>
      <c r="K543" s="17"/>
      <c r="L543" s="18"/>
      <c r="M543" s="17"/>
      <c r="N543" s="17"/>
      <c r="O543" s="17"/>
      <c r="P543" s="17"/>
      <c r="Q543" s="17"/>
      <c r="R543" s="17"/>
      <c r="S543" s="17"/>
      <c r="T543" s="17"/>
      <c r="U543" s="17"/>
      <c r="V543" s="17"/>
      <c r="W543" s="17"/>
      <c r="X543" s="17"/>
    </row>
    <row r="544" spans="1:24" x14ac:dyDescent="0.25">
      <c r="A544" s="127"/>
      <c r="B544" s="17"/>
      <c r="C544" s="17"/>
      <c r="D544" s="17"/>
      <c r="E544" s="17"/>
      <c r="F544" s="385"/>
      <c r="G544" s="385"/>
      <c r="H544" s="385"/>
      <c r="I544" s="385"/>
      <c r="J544" s="17"/>
      <c r="K544" s="17"/>
      <c r="L544" s="18"/>
      <c r="M544" s="17"/>
      <c r="N544" s="17"/>
      <c r="O544" s="17"/>
      <c r="P544" s="17"/>
      <c r="Q544" s="17"/>
      <c r="R544" s="17"/>
      <c r="S544" s="17"/>
      <c r="T544" s="17"/>
      <c r="U544" s="17"/>
      <c r="V544" s="17"/>
      <c r="W544" s="17"/>
      <c r="X544" s="17"/>
    </row>
    <row r="545" spans="1:24" x14ac:dyDescent="0.25">
      <c r="A545" s="127"/>
      <c r="B545" s="17"/>
      <c r="C545" s="17"/>
      <c r="D545" s="17"/>
      <c r="E545" s="17"/>
      <c r="F545" s="385"/>
      <c r="G545" s="385"/>
      <c r="H545" s="385"/>
      <c r="I545" s="385"/>
      <c r="J545" s="17"/>
      <c r="K545" s="17"/>
      <c r="L545" s="18"/>
      <c r="M545" s="17"/>
      <c r="N545" s="17"/>
      <c r="O545" s="17"/>
      <c r="P545" s="17"/>
      <c r="Q545" s="17"/>
      <c r="R545" s="17"/>
      <c r="S545" s="17"/>
      <c r="T545" s="17"/>
      <c r="U545" s="17"/>
      <c r="V545" s="17"/>
      <c r="W545" s="17"/>
      <c r="X545" s="17"/>
    </row>
    <row r="546" spans="1:24" x14ac:dyDescent="0.25">
      <c r="A546" s="127"/>
      <c r="B546" s="17"/>
      <c r="C546" s="17"/>
      <c r="D546" s="17"/>
      <c r="E546" s="17"/>
      <c r="F546" s="385"/>
      <c r="G546" s="385"/>
      <c r="H546" s="385"/>
      <c r="I546" s="385"/>
      <c r="J546" s="17"/>
      <c r="K546" s="17"/>
      <c r="L546" s="18"/>
      <c r="M546" s="17"/>
      <c r="N546" s="17"/>
      <c r="O546" s="17"/>
      <c r="P546" s="17"/>
      <c r="Q546" s="17"/>
      <c r="R546" s="17"/>
      <c r="S546" s="17"/>
      <c r="T546" s="17"/>
      <c r="U546" s="17"/>
      <c r="V546" s="17"/>
      <c r="W546" s="17"/>
      <c r="X546" s="17"/>
    </row>
    <row r="547" spans="1:24" x14ac:dyDescent="0.25">
      <c r="A547" s="127"/>
      <c r="B547" s="17"/>
      <c r="C547" s="17"/>
      <c r="D547" s="17"/>
      <c r="E547" s="17"/>
      <c r="F547" s="385"/>
      <c r="G547" s="385"/>
      <c r="H547" s="385"/>
      <c r="I547" s="385"/>
      <c r="J547" s="17"/>
      <c r="K547" s="17"/>
      <c r="L547" s="18"/>
      <c r="M547" s="17"/>
      <c r="N547" s="17"/>
      <c r="O547" s="17"/>
      <c r="P547" s="17"/>
      <c r="Q547" s="17"/>
      <c r="R547" s="17"/>
      <c r="S547" s="17"/>
      <c r="T547" s="17"/>
      <c r="U547" s="17"/>
      <c r="V547" s="17"/>
      <c r="W547" s="17"/>
      <c r="X547" s="17"/>
    </row>
    <row r="548" spans="1:24" x14ac:dyDescent="0.25">
      <c r="A548" s="127"/>
      <c r="B548" s="17"/>
      <c r="C548" s="17"/>
      <c r="D548" s="17"/>
      <c r="E548" s="17"/>
      <c r="F548" s="385"/>
      <c r="G548" s="385"/>
      <c r="H548" s="385"/>
      <c r="I548" s="385"/>
      <c r="J548" s="17"/>
      <c r="K548" s="17"/>
      <c r="L548" s="18"/>
      <c r="M548" s="17"/>
      <c r="N548" s="17"/>
      <c r="O548" s="17"/>
      <c r="P548" s="17"/>
      <c r="Q548" s="17"/>
      <c r="R548" s="17"/>
      <c r="S548" s="17"/>
      <c r="T548" s="17"/>
      <c r="U548" s="17"/>
      <c r="V548" s="17"/>
      <c r="W548" s="17"/>
      <c r="X548" s="17"/>
    </row>
    <row r="549" spans="1:24" x14ac:dyDescent="0.25">
      <c r="A549" s="127"/>
      <c r="B549" s="17"/>
      <c r="C549" s="17"/>
      <c r="D549" s="17"/>
      <c r="E549" s="17"/>
      <c r="F549" s="385"/>
      <c r="G549" s="385"/>
      <c r="H549" s="385"/>
      <c r="I549" s="385"/>
      <c r="J549" s="17"/>
      <c r="K549" s="17"/>
      <c r="L549" s="18"/>
      <c r="M549" s="17"/>
      <c r="N549" s="17"/>
      <c r="O549" s="17"/>
      <c r="P549" s="17"/>
      <c r="Q549" s="17"/>
      <c r="R549" s="17"/>
      <c r="S549" s="17"/>
      <c r="T549" s="17"/>
      <c r="U549" s="17"/>
      <c r="V549" s="17"/>
      <c r="W549" s="17"/>
      <c r="X549" s="17"/>
    </row>
    <row r="550" spans="1:24" x14ac:dyDescent="0.25">
      <c r="A550" s="127"/>
      <c r="B550" s="17"/>
      <c r="C550" s="17"/>
      <c r="D550" s="17"/>
      <c r="E550" s="17"/>
      <c r="F550" s="385"/>
      <c r="G550" s="385"/>
      <c r="H550" s="385"/>
      <c r="I550" s="385"/>
      <c r="J550" s="17"/>
      <c r="K550" s="17"/>
      <c r="L550" s="18"/>
      <c r="M550" s="17"/>
      <c r="N550" s="17"/>
      <c r="O550" s="17"/>
      <c r="P550" s="17"/>
      <c r="Q550" s="17"/>
      <c r="R550" s="17"/>
      <c r="S550" s="17"/>
      <c r="T550" s="17"/>
      <c r="U550" s="17"/>
      <c r="V550" s="17"/>
      <c r="W550" s="17"/>
      <c r="X550" s="17"/>
    </row>
    <row r="551" spans="1:24" x14ac:dyDescent="0.25">
      <c r="A551" s="127"/>
      <c r="B551" s="17"/>
      <c r="C551" s="17"/>
      <c r="D551" s="17"/>
      <c r="E551" s="17"/>
      <c r="F551" s="385"/>
      <c r="G551" s="385"/>
      <c r="H551" s="385"/>
      <c r="I551" s="385"/>
      <c r="J551" s="17"/>
      <c r="K551" s="17"/>
      <c r="L551" s="18"/>
      <c r="M551" s="17"/>
      <c r="N551" s="17"/>
      <c r="O551" s="17"/>
      <c r="P551" s="17"/>
      <c r="Q551" s="17"/>
      <c r="R551" s="17"/>
      <c r="S551" s="17"/>
      <c r="T551" s="17"/>
      <c r="U551" s="17"/>
      <c r="V551" s="17"/>
      <c r="W551" s="17"/>
      <c r="X551" s="17"/>
    </row>
    <row r="552" spans="1:24" x14ac:dyDescent="0.25">
      <c r="A552" s="127"/>
      <c r="B552" s="17"/>
      <c r="C552" s="17"/>
      <c r="D552" s="17"/>
      <c r="E552" s="17"/>
      <c r="F552" s="385"/>
      <c r="G552" s="385"/>
      <c r="H552" s="385"/>
      <c r="I552" s="385"/>
      <c r="J552" s="17"/>
      <c r="K552" s="17"/>
      <c r="L552" s="18"/>
      <c r="M552" s="17"/>
      <c r="N552" s="17"/>
      <c r="O552" s="17"/>
      <c r="P552" s="17"/>
      <c r="Q552" s="17"/>
      <c r="R552" s="17"/>
      <c r="S552" s="17"/>
      <c r="T552" s="17"/>
      <c r="U552" s="17"/>
      <c r="V552" s="17"/>
      <c r="W552" s="17"/>
      <c r="X552" s="17"/>
    </row>
    <row r="553" spans="1:24" x14ac:dyDescent="0.25">
      <c r="A553" s="127"/>
      <c r="B553" s="17"/>
      <c r="C553" s="17"/>
      <c r="D553" s="17"/>
      <c r="E553" s="17"/>
      <c r="F553" s="385"/>
      <c r="G553" s="385"/>
      <c r="H553" s="385"/>
      <c r="I553" s="385"/>
      <c r="J553" s="17"/>
      <c r="K553" s="17"/>
      <c r="L553" s="18"/>
      <c r="M553" s="17"/>
      <c r="N553" s="17"/>
      <c r="O553" s="17"/>
      <c r="P553" s="17"/>
      <c r="Q553" s="17"/>
      <c r="R553" s="17"/>
      <c r="S553" s="17"/>
      <c r="T553" s="17"/>
      <c r="U553" s="17"/>
      <c r="V553" s="17"/>
      <c r="W553" s="17"/>
      <c r="X553" s="17"/>
    </row>
    <row r="554" spans="1:24" x14ac:dyDescent="0.25">
      <c r="A554" s="127"/>
      <c r="B554" s="17"/>
      <c r="C554" s="17"/>
      <c r="D554" s="17"/>
      <c r="E554" s="17"/>
      <c r="F554" s="385"/>
      <c r="G554" s="385"/>
      <c r="H554" s="385"/>
      <c r="I554" s="385"/>
      <c r="J554" s="17"/>
      <c r="K554" s="17"/>
      <c r="L554" s="18"/>
      <c r="M554" s="17"/>
      <c r="N554" s="17"/>
      <c r="O554" s="17"/>
      <c r="P554" s="17"/>
      <c r="Q554" s="17"/>
      <c r="R554" s="17"/>
      <c r="S554" s="17"/>
      <c r="T554" s="17"/>
      <c r="U554" s="17"/>
      <c r="V554" s="17"/>
      <c r="W554" s="17"/>
      <c r="X554" s="17"/>
    </row>
    <row r="555" spans="1:24" x14ac:dyDescent="0.25">
      <c r="A555" s="127"/>
      <c r="B555" s="17"/>
      <c r="C555" s="17"/>
      <c r="D555" s="17"/>
      <c r="E555" s="17"/>
      <c r="F555" s="385"/>
      <c r="G555" s="385"/>
      <c r="H555" s="385"/>
      <c r="I555" s="385"/>
      <c r="J555" s="17"/>
      <c r="K555" s="17"/>
      <c r="L555" s="18"/>
      <c r="M555" s="17"/>
      <c r="N555" s="17"/>
      <c r="O555" s="17"/>
      <c r="P555" s="17"/>
      <c r="Q555" s="17"/>
      <c r="R555" s="17"/>
      <c r="S555" s="17"/>
      <c r="T555" s="17"/>
      <c r="U555" s="17"/>
      <c r="V555" s="17"/>
      <c r="W555" s="17"/>
      <c r="X555" s="17"/>
    </row>
    <row r="556" spans="1:24" x14ac:dyDescent="0.25">
      <c r="A556" s="127"/>
      <c r="B556" s="17"/>
      <c r="C556" s="17"/>
      <c r="D556" s="17"/>
      <c r="E556" s="17"/>
      <c r="F556" s="385"/>
      <c r="G556" s="385"/>
      <c r="H556" s="385"/>
      <c r="I556" s="385"/>
      <c r="J556" s="17"/>
      <c r="K556" s="17"/>
      <c r="L556" s="18"/>
      <c r="M556" s="17"/>
      <c r="N556" s="17"/>
      <c r="O556" s="17"/>
      <c r="P556" s="17"/>
      <c r="Q556" s="17"/>
      <c r="R556" s="17"/>
      <c r="S556" s="17"/>
      <c r="T556" s="17"/>
      <c r="U556" s="17"/>
      <c r="V556" s="17"/>
      <c r="W556" s="17"/>
      <c r="X556" s="17"/>
    </row>
    <row r="557" spans="1:24" x14ac:dyDescent="0.25">
      <c r="A557" s="127"/>
      <c r="B557" s="17"/>
      <c r="C557" s="17"/>
      <c r="D557" s="17"/>
      <c r="E557" s="17"/>
      <c r="F557" s="385"/>
      <c r="G557" s="385"/>
      <c r="H557" s="385"/>
      <c r="I557" s="385"/>
      <c r="J557" s="17"/>
      <c r="K557" s="17"/>
      <c r="L557" s="18"/>
      <c r="M557" s="17"/>
      <c r="N557" s="17"/>
      <c r="O557" s="17"/>
      <c r="P557" s="17"/>
      <c r="Q557" s="17"/>
      <c r="R557" s="17"/>
      <c r="S557" s="17"/>
      <c r="T557" s="17"/>
      <c r="U557" s="17"/>
      <c r="V557" s="17"/>
      <c r="W557" s="17"/>
      <c r="X557" s="17"/>
    </row>
    <row r="558" spans="1:24" x14ac:dyDescent="0.25">
      <c r="A558" s="127"/>
      <c r="B558" s="17"/>
      <c r="C558" s="17"/>
      <c r="D558" s="17"/>
      <c r="E558" s="17"/>
      <c r="F558" s="385"/>
      <c r="G558" s="385"/>
      <c r="H558" s="385"/>
      <c r="I558" s="385"/>
      <c r="J558" s="17"/>
      <c r="K558" s="17"/>
      <c r="L558" s="18"/>
      <c r="M558" s="17"/>
      <c r="N558" s="17"/>
      <c r="O558" s="17"/>
      <c r="P558" s="17"/>
      <c r="Q558" s="17"/>
      <c r="R558" s="17"/>
      <c r="S558" s="17"/>
      <c r="T558" s="17"/>
      <c r="U558" s="17"/>
      <c r="V558" s="17"/>
      <c r="W558" s="17"/>
      <c r="X558" s="17"/>
    </row>
    <row r="559" spans="1:24" x14ac:dyDescent="0.25">
      <c r="A559" s="127"/>
      <c r="B559" s="17"/>
      <c r="C559" s="17"/>
      <c r="D559" s="17"/>
      <c r="E559" s="17"/>
      <c r="F559" s="385"/>
      <c r="G559" s="385"/>
      <c r="H559" s="385"/>
      <c r="I559" s="385"/>
      <c r="J559" s="17"/>
      <c r="K559" s="17"/>
      <c r="L559" s="18"/>
      <c r="M559" s="17"/>
      <c r="N559" s="17"/>
      <c r="O559" s="17"/>
      <c r="P559" s="17"/>
      <c r="Q559" s="17"/>
      <c r="R559" s="17"/>
      <c r="S559" s="17"/>
      <c r="T559" s="17"/>
      <c r="U559" s="17"/>
      <c r="V559" s="17"/>
      <c r="W559" s="17"/>
      <c r="X559" s="17"/>
    </row>
    <row r="560" spans="1:24" x14ac:dyDescent="0.25">
      <c r="A560" s="127"/>
      <c r="B560" s="17"/>
      <c r="C560" s="17"/>
      <c r="D560" s="17"/>
      <c r="E560" s="17"/>
      <c r="F560" s="385"/>
      <c r="G560" s="385"/>
      <c r="H560" s="385"/>
      <c r="I560" s="385"/>
      <c r="J560" s="17"/>
      <c r="K560" s="17"/>
      <c r="L560" s="18"/>
      <c r="M560" s="17"/>
      <c r="N560" s="17"/>
      <c r="O560" s="17"/>
      <c r="P560" s="17"/>
      <c r="Q560" s="17"/>
      <c r="R560" s="17"/>
      <c r="S560" s="17"/>
      <c r="T560" s="17"/>
      <c r="U560" s="17"/>
      <c r="V560" s="17"/>
      <c r="W560" s="17"/>
      <c r="X560" s="17"/>
    </row>
    <row r="561" spans="1:24" x14ac:dyDescent="0.25">
      <c r="A561" s="127"/>
      <c r="B561" s="17"/>
      <c r="C561" s="17"/>
      <c r="D561" s="17"/>
      <c r="E561" s="17"/>
      <c r="F561" s="385"/>
      <c r="G561" s="385"/>
      <c r="H561" s="385"/>
      <c r="I561" s="385"/>
      <c r="J561" s="17"/>
      <c r="K561" s="17"/>
      <c r="L561" s="18"/>
      <c r="M561" s="17"/>
      <c r="N561" s="17"/>
      <c r="O561" s="17"/>
      <c r="P561" s="17"/>
      <c r="Q561" s="17"/>
      <c r="R561" s="17"/>
      <c r="S561" s="17"/>
      <c r="T561" s="17"/>
      <c r="U561" s="17"/>
      <c r="V561" s="17"/>
      <c r="W561" s="17"/>
      <c r="X561" s="17"/>
    </row>
    <row r="562" spans="1:24" x14ac:dyDescent="0.25">
      <c r="A562" s="127"/>
      <c r="B562" s="17"/>
      <c r="C562" s="17"/>
      <c r="D562" s="17"/>
      <c r="E562" s="17"/>
      <c r="F562" s="385"/>
      <c r="G562" s="385"/>
      <c r="H562" s="385"/>
      <c r="I562" s="385"/>
      <c r="J562" s="17"/>
      <c r="K562" s="17"/>
      <c r="L562" s="18"/>
      <c r="M562" s="17"/>
      <c r="N562" s="17"/>
      <c r="O562" s="17"/>
      <c r="P562" s="17"/>
      <c r="Q562" s="17"/>
      <c r="R562" s="17"/>
      <c r="S562" s="17"/>
      <c r="T562" s="17"/>
      <c r="U562" s="17"/>
      <c r="V562" s="17"/>
      <c r="W562" s="17"/>
      <c r="X562" s="17"/>
    </row>
    <row r="563" spans="1:24" x14ac:dyDescent="0.25">
      <c r="A563" s="127"/>
      <c r="B563" s="17"/>
      <c r="C563" s="17"/>
      <c r="D563" s="17"/>
      <c r="E563" s="17"/>
      <c r="F563" s="385"/>
      <c r="G563" s="385"/>
      <c r="H563" s="385"/>
      <c r="I563" s="385"/>
      <c r="J563" s="17"/>
      <c r="K563" s="17"/>
      <c r="L563" s="18"/>
      <c r="M563" s="17"/>
      <c r="N563" s="17"/>
      <c r="O563" s="17"/>
      <c r="P563" s="17"/>
      <c r="Q563" s="17"/>
      <c r="R563" s="17"/>
      <c r="S563" s="17"/>
      <c r="T563" s="17"/>
      <c r="U563" s="17"/>
      <c r="V563" s="17"/>
      <c r="W563" s="17"/>
      <c r="X563" s="17"/>
    </row>
    <row r="564" spans="1:24" x14ac:dyDescent="0.25">
      <c r="A564" s="127"/>
      <c r="B564" s="17"/>
      <c r="C564" s="17"/>
      <c r="D564" s="17"/>
      <c r="E564" s="17"/>
      <c r="F564" s="385"/>
      <c r="G564" s="385"/>
      <c r="H564" s="385"/>
      <c r="I564" s="385"/>
      <c r="J564" s="17"/>
      <c r="K564" s="17"/>
      <c r="L564" s="18"/>
      <c r="M564" s="17"/>
      <c r="N564" s="17"/>
      <c r="O564" s="17"/>
      <c r="P564" s="17"/>
      <c r="Q564" s="17"/>
      <c r="R564" s="17"/>
      <c r="S564" s="17"/>
      <c r="T564" s="17"/>
      <c r="U564" s="17"/>
      <c r="V564" s="17"/>
      <c r="W564" s="17"/>
      <c r="X564" s="17"/>
    </row>
    <row r="565" spans="1:24" x14ac:dyDescent="0.25">
      <c r="A565" s="127"/>
      <c r="B565" s="17"/>
      <c r="C565" s="17"/>
      <c r="D565" s="17"/>
      <c r="E565" s="17"/>
      <c r="F565" s="385"/>
      <c r="G565" s="385"/>
      <c r="H565" s="385"/>
      <c r="I565" s="385"/>
      <c r="J565" s="17"/>
      <c r="K565" s="17"/>
      <c r="L565" s="18"/>
      <c r="M565" s="17"/>
      <c r="N565" s="17"/>
      <c r="O565" s="17"/>
      <c r="P565" s="17"/>
      <c r="Q565" s="17"/>
      <c r="R565" s="17"/>
      <c r="S565" s="17"/>
      <c r="T565" s="17"/>
      <c r="U565" s="17"/>
      <c r="V565" s="17"/>
      <c r="W565" s="17"/>
      <c r="X565" s="17"/>
    </row>
    <row r="566" spans="1:24" x14ac:dyDescent="0.25">
      <c r="A566" s="127"/>
      <c r="B566" s="17"/>
      <c r="C566" s="17"/>
      <c r="D566" s="17"/>
      <c r="E566" s="17"/>
      <c r="F566" s="385"/>
      <c r="G566" s="385"/>
      <c r="H566" s="385"/>
      <c r="I566" s="385"/>
      <c r="J566" s="17"/>
      <c r="K566" s="17"/>
      <c r="L566" s="18"/>
      <c r="M566" s="17"/>
      <c r="N566" s="17"/>
      <c r="O566" s="17"/>
      <c r="P566" s="17"/>
      <c r="Q566" s="17"/>
      <c r="R566" s="17"/>
      <c r="S566" s="17"/>
      <c r="T566" s="17"/>
      <c r="U566" s="17"/>
      <c r="V566" s="17"/>
      <c r="W566" s="17"/>
      <c r="X566" s="17"/>
    </row>
    <row r="567" spans="1:24" x14ac:dyDescent="0.25">
      <c r="A567" s="127"/>
      <c r="B567" s="17"/>
      <c r="C567" s="17"/>
      <c r="D567" s="17"/>
      <c r="E567" s="17"/>
      <c r="F567" s="385"/>
      <c r="G567" s="385"/>
      <c r="H567" s="385"/>
      <c r="I567" s="385"/>
      <c r="J567" s="17"/>
      <c r="K567" s="17"/>
      <c r="L567" s="18"/>
      <c r="M567" s="17"/>
      <c r="N567" s="17"/>
      <c r="O567" s="17"/>
      <c r="P567" s="17"/>
      <c r="Q567" s="17"/>
      <c r="R567" s="17"/>
      <c r="S567" s="17"/>
      <c r="T567" s="17"/>
      <c r="U567" s="17"/>
      <c r="V567" s="17"/>
      <c r="W567" s="17"/>
      <c r="X567" s="17"/>
    </row>
    <row r="568" spans="1:24" x14ac:dyDescent="0.25">
      <c r="A568" s="127"/>
      <c r="B568" s="17"/>
      <c r="C568" s="17"/>
      <c r="D568" s="17"/>
      <c r="E568" s="17"/>
      <c r="F568" s="385"/>
      <c r="G568" s="385"/>
      <c r="H568" s="385"/>
      <c r="I568" s="385"/>
      <c r="J568" s="17"/>
      <c r="K568" s="17"/>
      <c r="L568" s="18"/>
      <c r="M568" s="17"/>
      <c r="N568" s="17"/>
      <c r="O568" s="17"/>
      <c r="P568" s="17"/>
      <c r="Q568" s="17"/>
      <c r="R568" s="17"/>
      <c r="S568" s="17"/>
      <c r="T568" s="17"/>
      <c r="U568" s="17"/>
      <c r="V568" s="17"/>
      <c r="W568" s="17"/>
      <c r="X568" s="17"/>
    </row>
    <row r="569" spans="1:24" x14ac:dyDescent="0.25">
      <c r="A569" s="127"/>
      <c r="B569" s="17"/>
      <c r="C569" s="17"/>
      <c r="D569" s="17"/>
      <c r="E569" s="17"/>
      <c r="F569" s="385"/>
      <c r="G569" s="385"/>
      <c r="H569" s="385"/>
      <c r="I569" s="385"/>
      <c r="J569" s="17"/>
      <c r="K569" s="17"/>
      <c r="L569" s="18"/>
      <c r="M569" s="17"/>
      <c r="N569" s="17"/>
      <c r="O569" s="17"/>
      <c r="P569" s="17"/>
      <c r="Q569" s="17"/>
      <c r="R569" s="17"/>
      <c r="S569" s="17"/>
      <c r="T569" s="17"/>
      <c r="U569" s="17"/>
      <c r="V569" s="17"/>
      <c r="W569" s="17"/>
      <c r="X569" s="17"/>
    </row>
    <row r="570" spans="1:24" x14ac:dyDescent="0.25">
      <c r="A570" s="127"/>
      <c r="B570" s="17"/>
      <c r="C570" s="17"/>
      <c r="D570" s="17"/>
      <c r="E570" s="17"/>
      <c r="F570" s="385"/>
      <c r="G570" s="385"/>
      <c r="H570" s="385"/>
      <c r="I570" s="385"/>
      <c r="J570" s="17"/>
      <c r="K570" s="17"/>
      <c r="L570" s="18"/>
      <c r="M570" s="17"/>
      <c r="N570" s="17"/>
      <c r="O570" s="17"/>
      <c r="P570" s="17"/>
      <c r="Q570" s="17"/>
      <c r="R570" s="17"/>
      <c r="S570" s="17"/>
      <c r="T570" s="17"/>
      <c r="U570" s="17"/>
      <c r="V570" s="17"/>
      <c r="W570" s="17"/>
      <c r="X570" s="17"/>
    </row>
    <row r="571" spans="1:24" x14ac:dyDescent="0.25">
      <c r="A571" s="127"/>
      <c r="B571" s="17"/>
      <c r="C571" s="17"/>
      <c r="D571" s="17"/>
      <c r="E571" s="17"/>
      <c r="F571" s="385"/>
      <c r="G571" s="385"/>
      <c r="H571" s="385"/>
      <c r="I571" s="385"/>
      <c r="J571" s="17"/>
      <c r="K571" s="17"/>
      <c r="L571" s="18"/>
      <c r="M571" s="17"/>
      <c r="N571" s="17"/>
      <c r="O571" s="17"/>
      <c r="P571" s="17"/>
      <c r="Q571" s="17"/>
      <c r="R571" s="17"/>
      <c r="S571" s="17"/>
      <c r="T571" s="17"/>
      <c r="U571" s="17"/>
      <c r="V571" s="17"/>
      <c r="W571" s="17"/>
      <c r="X571" s="17"/>
    </row>
    <row r="572" spans="1:24" x14ac:dyDescent="0.25">
      <c r="A572" s="127"/>
      <c r="B572" s="17"/>
      <c r="C572" s="17"/>
      <c r="D572" s="17"/>
      <c r="E572" s="17"/>
      <c r="F572" s="385"/>
      <c r="G572" s="385"/>
      <c r="H572" s="385"/>
      <c r="I572" s="385"/>
      <c r="J572" s="17"/>
      <c r="K572" s="17"/>
      <c r="L572" s="18"/>
      <c r="M572" s="17"/>
      <c r="N572" s="17"/>
      <c r="O572" s="17"/>
      <c r="P572" s="17"/>
      <c r="Q572" s="17"/>
      <c r="R572" s="17"/>
      <c r="S572" s="17"/>
      <c r="T572" s="17"/>
      <c r="U572" s="17"/>
      <c r="V572" s="17"/>
      <c r="W572" s="17"/>
      <c r="X572" s="17"/>
    </row>
    <row r="573" spans="1:24" x14ac:dyDescent="0.25">
      <c r="A573" s="127"/>
      <c r="B573" s="17"/>
      <c r="C573" s="17"/>
      <c r="D573" s="17"/>
      <c r="E573" s="17"/>
      <c r="F573" s="385"/>
      <c r="G573" s="385"/>
      <c r="H573" s="385"/>
      <c r="I573" s="385"/>
      <c r="J573" s="17"/>
      <c r="K573" s="17"/>
      <c r="L573" s="18"/>
      <c r="M573" s="17"/>
      <c r="N573" s="17"/>
      <c r="O573" s="17"/>
      <c r="P573" s="17"/>
      <c r="Q573" s="17"/>
      <c r="R573" s="17"/>
      <c r="S573" s="17"/>
      <c r="T573" s="17"/>
      <c r="U573" s="17"/>
      <c r="V573" s="17"/>
      <c r="W573" s="17"/>
      <c r="X573" s="17"/>
    </row>
    <row r="574" spans="1:24" x14ac:dyDescent="0.25">
      <c r="A574" s="127"/>
      <c r="B574" s="17"/>
      <c r="C574" s="17"/>
      <c r="D574" s="17"/>
      <c r="E574" s="17"/>
      <c r="F574" s="385"/>
      <c r="G574" s="385"/>
      <c r="H574" s="385"/>
      <c r="I574" s="385"/>
      <c r="J574" s="17"/>
      <c r="K574" s="17"/>
      <c r="L574" s="18"/>
      <c r="M574" s="17"/>
      <c r="N574" s="17"/>
      <c r="O574" s="17"/>
      <c r="P574" s="17"/>
      <c r="Q574" s="17"/>
      <c r="R574" s="17"/>
      <c r="S574" s="17"/>
      <c r="T574" s="17"/>
      <c r="U574" s="17"/>
      <c r="V574" s="17"/>
      <c r="W574" s="17"/>
      <c r="X574" s="17"/>
    </row>
    <row r="575" spans="1:24" x14ac:dyDescent="0.25">
      <c r="A575" s="127"/>
      <c r="B575" s="17"/>
      <c r="C575" s="17"/>
      <c r="D575" s="17"/>
      <c r="E575" s="17"/>
      <c r="F575" s="385"/>
      <c r="G575" s="385"/>
      <c r="H575" s="385"/>
      <c r="I575" s="385"/>
      <c r="J575" s="17"/>
      <c r="K575" s="17"/>
      <c r="L575" s="18"/>
      <c r="M575" s="17"/>
      <c r="N575" s="17"/>
      <c r="O575" s="17"/>
      <c r="P575" s="17"/>
      <c r="Q575" s="17"/>
      <c r="R575" s="17"/>
      <c r="S575" s="17"/>
      <c r="T575" s="17"/>
      <c r="U575" s="17"/>
      <c r="V575" s="17"/>
      <c r="W575" s="17"/>
      <c r="X575" s="17"/>
    </row>
    <row r="576" spans="1:24" x14ac:dyDescent="0.25">
      <c r="A576" s="127"/>
      <c r="B576" s="17"/>
      <c r="C576" s="17"/>
      <c r="D576" s="17"/>
      <c r="E576" s="17"/>
      <c r="F576" s="385"/>
      <c r="G576" s="385"/>
      <c r="H576" s="385"/>
      <c r="I576" s="385"/>
      <c r="J576" s="17"/>
      <c r="K576" s="17"/>
      <c r="L576" s="18"/>
      <c r="M576" s="17"/>
      <c r="N576" s="17"/>
      <c r="O576" s="17"/>
      <c r="P576" s="17"/>
      <c r="Q576" s="17"/>
      <c r="R576" s="17"/>
      <c r="S576" s="17"/>
      <c r="T576" s="17"/>
      <c r="U576" s="17"/>
      <c r="V576" s="17"/>
      <c r="W576" s="17"/>
      <c r="X576" s="17"/>
    </row>
    <row r="577" spans="1:24" x14ac:dyDescent="0.25">
      <c r="A577" s="127"/>
      <c r="B577" s="17"/>
      <c r="C577" s="17"/>
      <c r="D577" s="17"/>
      <c r="E577" s="17"/>
      <c r="F577" s="385"/>
      <c r="G577" s="385"/>
      <c r="H577" s="385"/>
      <c r="I577" s="385"/>
      <c r="J577" s="17"/>
      <c r="K577" s="17"/>
      <c r="L577" s="18"/>
      <c r="M577" s="17"/>
      <c r="N577" s="17"/>
      <c r="O577" s="17"/>
      <c r="P577" s="17"/>
      <c r="Q577" s="17"/>
      <c r="R577" s="17"/>
      <c r="S577" s="17"/>
      <c r="T577" s="17"/>
      <c r="U577" s="17"/>
      <c r="V577" s="17"/>
      <c r="W577" s="17"/>
      <c r="X577" s="17"/>
    </row>
    <row r="578" spans="1:24" x14ac:dyDescent="0.25">
      <c r="A578" s="127"/>
      <c r="B578" s="17"/>
      <c r="C578" s="17"/>
      <c r="D578" s="17"/>
      <c r="E578" s="17"/>
      <c r="F578" s="385"/>
      <c r="G578" s="385"/>
      <c r="H578" s="385"/>
      <c r="I578" s="385"/>
      <c r="J578" s="17"/>
      <c r="K578" s="17"/>
      <c r="L578" s="18"/>
      <c r="M578" s="17"/>
      <c r="N578" s="17"/>
      <c r="O578" s="17"/>
      <c r="P578" s="17"/>
      <c r="Q578" s="17"/>
      <c r="R578" s="17"/>
      <c r="S578" s="17"/>
      <c r="T578" s="17"/>
      <c r="U578" s="17"/>
      <c r="V578" s="17"/>
      <c r="W578" s="17"/>
      <c r="X578" s="17"/>
    </row>
    <row r="579" spans="1:24" x14ac:dyDescent="0.25">
      <c r="A579" s="127"/>
      <c r="B579" s="17"/>
      <c r="C579" s="17"/>
      <c r="D579" s="17"/>
      <c r="E579" s="17"/>
      <c r="F579" s="385"/>
      <c r="G579" s="385"/>
      <c r="H579" s="385"/>
      <c r="I579" s="385"/>
      <c r="J579" s="17"/>
      <c r="K579" s="17"/>
      <c r="L579" s="18"/>
      <c r="M579" s="17"/>
      <c r="N579" s="17"/>
      <c r="O579" s="17"/>
      <c r="P579" s="17"/>
      <c r="Q579" s="17"/>
      <c r="R579" s="17"/>
      <c r="S579" s="17"/>
      <c r="T579" s="17"/>
      <c r="U579" s="17"/>
      <c r="V579" s="17"/>
      <c r="W579" s="17"/>
      <c r="X579" s="17"/>
    </row>
    <row r="580" spans="1:24" x14ac:dyDescent="0.25">
      <c r="A580" s="127"/>
      <c r="B580" s="17"/>
      <c r="C580" s="17"/>
      <c r="D580" s="17"/>
      <c r="E580" s="17"/>
      <c r="F580" s="385"/>
      <c r="G580" s="385"/>
      <c r="H580" s="385"/>
      <c r="I580" s="385"/>
      <c r="J580" s="17"/>
      <c r="K580" s="17"/>
      <c r="L580" s="18"/>
      <c r="M580" s="17"/>
      <c r="N580" s="17"/>
      <c r="O580" s="17"/>
      <c r="P580" s="17"/>
      <c r="Q580" s="17"/>
      <c r="R580" s="17"/>
      <c r="S580" s="17"/>
      <c r="T580" s="17"/>
      <c r="U580" s="17"/>
      <c r="V580" s="17"/>
      <c r="W580" s="17"/>
      <c r="X580" s="17"/>
    </row>
    <row r="581" spans="1:24" x14ac:dyDescent="0.25">
      <c r="A581" s="127"/>
      <c r="B581" s="17"/>
      <c r="C581" s="17"/>
      <c r="D581" s="17"/>
      <c r="E581" s="17"/>
      <c r="F581" s="385"/>
      <c r="G581" s="385"/>
      <c r="H581" s="385"/>
      <c r="I581" s="385"/>
      <c r="J581" s="17"/>
      <c r="K581" s="17"/>
      <c r="L581" s="18"/>
      <c r="M581" s="17"/>
      <c r="N581" s="17"/>
      <c r="O581" s="17"/>
      <c r="P581" s="17"/>
      <c r="Q581" s="17"/>
      <c r="R581" s="17"/>
      <c r="S581" s="17"/>
      <c r="T581" s="17"/>
      <c r="U581" s="17"/>
      <c r="V581" s="17"/>
      <c r="W581" s="17"/>
      <c r="X581" s="17"/>
    </row>
    <row r="582" spans="1:24" x14ac:dyDescent="0.25">
      <c r="A582" s="127"/>
      <c r="B582" s="17"/>
      <c r="C582" s="17"/>
      <c r="D582" s="17"/>
      <c r="E582" s="17"/>
      <c r="F582" s="385"/>
      <c r="G582" s="385"/>
      <c r="H582" s="385"/>
      <c r="I582" s="385"/>
      <c r="J582" s="17"/>
      <c r="K582" s="17"/>
      <c r="L582" s="18"/>
      <c r="M582" s="17"/>
      <c r="N582" s="17"/>
      <c r="O582" s="17"/>
      <c r="P582" s="17"/>
      <c r="Q582" s="17"/>
      <c r="R582" s="17"/>
      <c r="S582" s="17"/>
      <c r="T582" s="17"/>
      <c r="U582" s="17"/>
      <c r="V582" s="17"/>
      <c r="W582" s="17"/>
      <c r="X582" s="17"/>
    </row>
    <row r="583" spans="1:24" x14ac:dyDescent="0.25">
      <c r="A583" s="127"/>
      <c r="B583" s="17"/>
      <c r="C583" s="17"/>
      <c r="D583" s="17"/>
      <c r="E583" s="17"/>
      <c r="F583" s="385"/>
      <c r="G583" s="385"/>
      <c r="H583" s="385"/>
      <c r="I583" s="385"/>
      <c r="J583" s="17"/>
      <c r="K583" s="17"/>
      <c r="L583" s="18"/>
      <c r="M583" s="17"/>
      <c r="N583" s="17"/>
      <c r="O583" s="17"/>
      <c r="P583" s="17"/>
      <c r="Q583" s="17"/>
      <c r="R583" s="17"/>
      <c r="S583" s="17"/>
      <c r="T583" s="17"/>
      <c r="U583" s="17"/>
      <c r="V583" s="17"/>
      <c r="W583" s="17"/>
      <c r="X583" s="17"/>
    </row>
    <row r="584" spans="1:24" x14ac:dyDescent="0.25">
      <c r="A584" s="127"/>
      <c r="B584" s="17"/>
      <c r="C584" s="17"/>
      <c r="D584" s="17"/>
      <c r="E584" s="17"/>
      <c r="F584" s="385"/>
      <c r="G584" s="385"/>
      <c r="H584" s="385"/>
      <c r="I584" s="385"/>
      <c r="J584" s="17"/>
      <c r="K584" s="17"/>
      <c r="L584" s="18"/>
      <c r="M584" s="17"/>
      <c r="N584" s="17"/>
      <c r="O584" s="17"/>
      <c r="P584" s="17"/>
      <c r="Q584" s="17"/>
      <c r="R584" s="17"/>
      <c r="S584" s="17"/>
      <c r="T584" s="17"/>
      <c r="U584" s="17"/>
      <c r="V584" s="17"/>
      <c r="W584" s="17"/>
      <c r="X584" s="17"/>
    </row>
    <row r="585" spans="1:24" x14ac:dyDescent="0.25">
      <c r="A585" s="127"/>
      <c r="B585" s="17"/>
      <c r="C585" s="17"/>
      <c r="D585" s="17"/>
      <c r="E585" s="17"/>
      <c r="F585" s="385"/>
      <c r="G585" s="385"/>
      <c r="H585" s="385"/>
      <c r="I585" s="385"/>
      <c r="J585" s="17"/>
      <c r="K585" s="17"/>
      <c r="L585" s="18"/>
      <c r="M585" s="17"/>
      <c r="N585" s="17"/>
      <c r="O585" s="17"/>
      <c r="P585" s="17"/>
      <c r="Q585" s="17"/>
      <c r="R585" s="17"/>
      <c r="S585" s="17"/>
      <c r="T585" s="17"/>
      <c r="U585" s="17"/>
      <c r="V585" s="17"/>
      <c r="W585" s="17"/>
      <c r="X585" s="17"/>
    </row>
    <row r="586" spans="1:24" x14ac:dyDescent="0.25">
      <c r="A586" s="127"/>
      <c r="B586" s="17"/>
      <c r="C586" s="17"/>
      <c r="D586" s="17"/>
      <c r="E586" s="17"/>
      <c r="F586" s="385"/>
      <c r="G586" s="385"/>
      <c r="H586" s="385"/>
      <c r="I586" s="385"/>
      <c r="J586" s="17"/>
      <c r="K586" s="17"/>
      <c r="L586" s="18"/>
      <c r="M586" s="17"/>
      <c r="N586" s="17"/>
      <c r="O586" s="17"/>
      <c r="P586" s="17"/>
      <c r="Q586" s="17"/>
      <c r="R586" s="17"/>
      <c r="S586" s="17"/>
      <c r="T586" s="17"/>
      <c r="U586" s="17"/>
      <c r="V586" s="17"/>
      <c r="W586" s="17"/>
      <c r="X586" s="17"/>
    </row>
    <row r="587" spans="1:24" x14ac:dyDescent="0.25">
      <c r="A587" s="127"/>
      <c r="B587" s="17"/>
      <c r="C587" s="17"/>
      <c r="D587" s="17"/>
      <c r="E587" s="17"/>
      <c r="F587" s="385"/>
      <c r="G587" s="385"/>
      <c r="H587" s="385"/>
      <c r="I587" s="385"/>
      <c r="J587" s="17"/>
      <c r="K587" s="17"/>
      <c r="L587" s="18"/>
      <c r="M587" s="17"/>
      <c r="N587" s="17"/>
      <c r="O587" s="17"/>
      <c r="P587" s="17"/>
      <c r="Q587" s="17"/>
      <c r="R587" s="17"/>
      <c r="S587" s="17"/>
      <c r="T587" s="17"/>
      <c r="U587" s="17"/>
      <c r="V587" s="17"/>
      <c r="W587" s="17"/>
      <c r="X587" s="17"/>
    </row>
    <row r="588" spans="1:24" x14ac:dyDescent="0.25">
      <c r="A588" s="127"/>
      <c r="B588" s="17"/>
      <c r="C588" s="17"/>
      <c r="D588" s="17"/>
      <c r="E588" s="17"/>
      <c r="F588" s="385"/>
      <c r="G588" s="385"/>
      <c r="H588" s="385"/>
      <c r="I588" s="385"/>
      <c r="J588" s="17"/>
      <c r="K588" s="17"/>
      <c r="L588" s="18"/>
      <c r="M588" s="17"/>
      <c r="N588" s="17"/>
      <c r="O588" s="17"/>
      <c r="P588" s="17"/>
      <c r="Q588" s="17"/>
      <c r="R588" s="17"/>
      <c r="S588" s="17"/>
      <c r="T588" s="17"/>
      <c r="U588" s="17"/>
      <c r="V588" s="17"/>
      <c r="W588" s="17"/>
      <c r="X588" s="17"/>
    </row>
    <row r="589" spans="1:24" x14ac:dyDescent="0.25">
      <c r="A589" s="127"/>
      <c r="B589" s="17"/>
      <c r="C589" s="17"/>
      <c r="D589" s="17"/>
      <c r="E589" s="17"/>
      <c r="F589" s="385"/>
      <c r="G589" s="385"/>
      <c r="H589" s="385"/>
      <c r="I589" s="385"/>
      <c r="J589" s="17"/>
      <c r="K589" s="17"/>
      <c r="L589" s="18"/>
      <c r="M589" s="17"/>
      <c r="N589" s="17"/>
      <c r="O589" s="17"/>
      <c r="P589" s="17"/>
      <c r="Q589" s="17"/>
      <c r="R589" s="17"/>
      <c r="S589" s="17"/>
      <c r="T589" s="17"/>
      <c r="U589" s="17"/>
      <c r="V589" s="17"/>
      <c r="W589" s="17"/>
      <c r="X589" s="17"/>
    </row>
    <row r="590" spans="1:24" x14ac:dyDescent="0.25">
      <c r="A590" s="127"/>
      <c r="B590" s="17"/>
      <c r="C590" s="17"/>
      <c r="D590" s="17"/>
      <c r="E590" s="17"/>
      <c r="F590" s="385"/>
      <c r="G590" s="385"/>
      <c r="H590" s="385"/>
      <c r="I590" s="385"/>
      <c r="J590" s="17"/>
      <c r="K590" s="17"/>
      <c r="L590" s="18"/>
      <c r="M590" s="17"/>
      <c r="N590" s="17"/>
      <c r="O590" s="17"/>
      <c r="P590" s="17"/>
      <c r="Q590" s="17"/>
      <c r="R590" s="17"/>
      <c r="S590" s="17"/>
      <c r="T590" s="17"/>
      <c r="U590" s="17"/>
      <c r="V590" s="17"/>
      <c r="W590" s="17"/>
      <c r="X590" s="17"/>
    </row>
    <row r="591" spans="1:24" x14ac:dyDescent="0.25">
      <c r="A591" s="127"/>
      <c r="B591" s="17"/>
      <c r="C591" s="17"/>
      <c r="D591" s="17"/>
      <c r="E591" s="17"/>
      <c r="F591" s="385"/>
      <c r="G591" s="385"/>
      <c r="H591" s="385"/>
      <c r="I591" s="385"/>
      <c r="J591" s="17"/>
      <c r="K591" s="17"/>
      <c r="L591" s="18"/>
      <c r="M591" s="17"/>
      <c r="N591" s="17"/>
      <c r="O591" s="17"/>
      <c r="P591" s="17"/>
      <c r="Q591" s="17"/>
      <c r="R591" s="17"/>
      <c r="S591" s="17"/>
      <c r="T591" s="17"/>
      <c r="U591" s="17"/>
      <c r="V591" s="17"/>
      <c r="W591" s="17"/>
      <c r="X591" s="17"/>
    </row>
    <row r="592" spans="1:24" x14ac:dyDescent="0.25">
      <c r="A592" s="127"/>
      <c r="B592" s="17"/>
      <c r="C592" s="17"/>
      <c r="D592" s="17"/>
      <c r="E592" s="17"/>
      <c r="F592" s="385"/>
      <c r="G592" s="385"/>
      <c r="H592" s="385"/>
      <c r="I592" s="385"/>
      <c r="J592" s="17"/>
      <c r="K592" s="17"/>
      <c r="L592" s="18"/>
      <c r="M592" s="17"/>
      <c r="N592" s="17"/>
      <c r="O592" s="17"/>
      <c r="P592" s="17"/>
      <c r="Q592" s="17"/>
      <c r="R592" s="17"/>
      <c r="S592" s="17"/>
      <c r="T592" s="17"/>
      <c r="U592" s="17"/>
      <c r="V592" s="17"/>
      <c r="W592" s="17"/>
      <c r="X592" s="17"/>
    </row>
    <row r="593" spans="1:24" x14ac:dyDescent="0.25">
      <c r="A593" s="127"/>
      <c r="B593" s="17"/>
      <c r="C593" s="17"/>
      <c r="D593" s="17"/>
      <c r="E593" s="17"/>
      <c r="F593" s="385"/>
      <c r="G593" s="385"/>
      <c r="H593" s="385"/>
      <c r="I593" s="385"/>
      <c r="J593" s="17"/>
      <c r="K593" s="17"/>
      <c r="L593" s="18"/>
      <c r="M593" s="17"/>
      <c r="N593" s="17"/>
      <c r="O593" s="17"/>
      <c r="P593" s="17"/>
      <c r="Q593" s="17"/>
      <c r="R593" s="17"/>
      <c r="S593" s="17"/>
      <c r="T593" s="17"/>
      <c r="U593" s="17"/>
      <c r="V593" s="17"/>
      <c r="W593" s="17"/>
      <c r="X593" s="17"/>
    </row>
    <row r="594" spans="1:24" x14ac:dyDescent="0.25">
      <c r="A594" s="127"/>
      <c r="B594" s="17"/>
      <c r="C594" s="17"/>
      <c r="D594" s="17"/>
      <c r="E594" s="17"/>
      <c r="F594" s="385"/>
      <c r="G594" s="385"/>
      <c r="H594" s="385"/>
      <c r="I594" s="385"/>
      <c r="J594" s="17"/>
      <c r="K594" s="17"/>
      <c r="L594" s="18"/>
      <c r="M594" s="17"/>
      <c r="N594" s="17"/>
      <c r="O594" s="17"/>
      <c r="P594" s="17"/>
      <c r="Q594" s="17"/>
      <c r="R594" s="17"/>
      <c r="S594" s="17"/>
      <c r="T594" s="17"/>
      <c r="U594" s="17"/>
      <c r="V594" s="17"/>
      <c r="W594" s="17"/>
      <c r="X594" s="17"/>
    </row>
    <row r="595" spans="1:24" x14ac:dyDescent="0.25">
      <c r="A595" s="127"/>
      <c r="B595" s="17"/>
      <c r="C595" s="17"/>
      <c r="D595" s="17"/>
      <c r="E595" s="17"/>
      <c r="F595" s="385"/>
      <c r="G595" s="385"/>
      <c r="H595" s="385"/>
      <c r="I595" s="385"/>
      <c r="J595" s="17"/>
      <c r="K595" s="17"/>
      <c r="L595" s="18"/>
      <c r="M595" s="17"/>
      <c r="N595" s="17"/>
      <c r="O595" s="17"/>
      <c r="P595" s="17"/>
      <c r="Q595" s="17"/>
      <c r="R595" s="17"/>
      <c r="S595" s="17"/>
      <c r="T595" s="17"/>
      <c r="U595" s="17"/>
      <c r="V595" s="17"/>
      <c r="W595" s="17"/>
      <c r="X595" s="17"/>
    </row>
    <row r="596" spans="1:24" x14ac:dyDescent="0.25">
      <c r="A596" s="127"/>
      <c r="B596" s="17"/>
      <c r="C596" s="17"/>
      <c r="D596" s="17"/>
      <c r="E596" s="17"/>
      <c r="F596" s="385"/>
      <c r="G596" s="385"/>
      <c r="H596" s="385"/>
      <c r="I596" s="385"/>
      <c r="J596" s="17"/>
      <c r="K596" s="17"/>
      <c r="L596" s="18"/>
      <c r="M596" s="17"/>
      <c r="N596" s="17"/>
      <c r="O596" s="17"/>
      <c r="P596" s="17"/>
      <c r="Q596" s="17"/>
      <c r="R596" s="17"/>
      <c r="S596" s="17"/>
      <c r="T596" s="17"/>
      <c r="U596" s="17"/>
      <c r="V596" s="17"/>
      <c r="W596" s="17"/>
      <c r="X596" s="17"/>
    </row>
    <row r="597" spans="1:24" x14ac:dyDescent="0.25">
      <c r="A597" s="127"/>
      <c r="B597" s="17"/>
      <c r="C597" s="17"/>
      <c r="D597" s="17"/>
      <c r="E597" s="17"/>
      <c r="F597" s="385"/>
      <c r="G597" s="385"/>
      <c r="H597" s="385"/>
      <c r="I597" s="385"/>
      <c r="J597" s="17"/>
      <c r="K597" s="17"/>
      <c r="L597" s="18"/>
      <c r="M597" s="17"/>
      <c r="N597" s="17"/>
      <c r="O597" s="17"/>
      <c r="P597" s="17"/>
      <c r="Q597" s="17"/>
      <c r="R597" s="17"/>
      <c r="S597" s="17"/>
      <c r="T597" s="17"/>
      <c r="U597" s="17"/>
      <c r="V597" s="17"/>
      <c r="W597" s="17"/>
      <c r="X597" s="17"/>
    </row>
    <row r="598" spans="1:24" x14ac:dyDescent="0.25">
      <c r="A598" s="127"/>
      <c r="B598" s="17"/>
      <c r="C598" s="17"/>
      <c r="D598" s="17"/>
      <c r="E598" s="17"/>
      <c r="F598" s="385"/>
      <c r="G598" s="385"/>
      <c r="H598" s="385"/>
      <c r="I598" s="385"/>
      <c r="J598" s="17"/>
      <c r="K598" s="17"/>
      <c r="L598" s="18"/>
      <c r="M598" s="17"/>
      <c r="N598" s="17"/>
      <c r="O598" s="17"/>
      <c r="P598" s="17"/>
      <c r="Q598" s="17"/>
      <c r="R598" s="17"/>
      <c r="S598" s="17"/>
      <c r="T598" s="17"/>
      <c r="U598" s="17"/>
      <c r="V598" s="17"/>
      <c r="W598" s="17"/>
      <c r="X598" s="17"/>
    </row>
    <row r="599" spans="1:24" x14ac:dyDescent="0.25">
      <c r="A599" s="127"/>
      <c r="B599" s="17"/>
      <c r="C599" s="17"/>
      <c r="D599" s="17"/>
      <c r="E599" s="17"/>
      <c r="F599" s="385"/>
      <c r="G599" s="385"/>
      <c r="H599" s="385"/>
      <c r="I599" s="385"/>
      <c r="J599" s="17"/>
      <c r="K599" s="17"/>
      <c r="L599" s="18"/>
      <c r="M599" s="17"/>
      <c r="N599" s="17"/>
      <c r="O599" s="17"/>
      <c r="P599" s="17"/>
      <c r="Q599" s="17"/>
      <c r="R599" s="17"/>
      <c r="S599" s="17"/>
      <c r="T599" s="17"/>
      <c r="U599" s="17"/>
      <c r="V599" s="17"/>
      <c r="W599" s="17"/>
      <c r="X599" s="17"/>
    </row>
    <row r="600" spans="1:24" x14ac:dyDescent="0.25">
      <c r="A600" s="127"/>
      <c r="B600" s="17"/>
      <c r="C600" s="17"/>
      <c r="D600" s="17"/>
      <c r="E600" s="17"/>
      <c r="F600" s="385"/>
      <c r="G600" s="385"/>
      <c r="H600" s="385"/>
      <c r="I600" s="385"/>
      <c r="J600" s="17"/>
      <c r="K600" s="17"/>
      <c r="L600" s="18"/>
      <c r="M600" s="17"/>
      <c r="N600" s="17"/>
      <c r="O600" s="17"/>
      <c r="P600" s="17"/>
      <c r="Q600" s="17"/>
      <c r="R600" s="17"/>
      <c r="S600" s="17"/>
      <c r="T600" s="17"/>
      <c r="U600" s="17"/>
      <c r="V600" s="17"/>
      <c r="W600" s="17"/>
      <c r="X600" s="17"/>
    </row>
    <row r="601" spans="1:24" x14ac:dyDescent="0.25">
      <c r="A601" s="127"/>
      <c r="B601" s="17"/>
      <c r="C601" s="17"/>
      <c r="D601" s="17"/>
      <c r="E601" s="17"/>
      <c r="F601" s="385"/>
      <c r="G601" s="385"/>
      <c r="H601" s="385"/>
      <c r="I601" s="385"/>
      <c r="J601" s="17"/>
      <c r="K601" s="17"/>
      <c r="L601" s="18"/>
      <c r="M601" s="17"/>
      <c r="N601" s="17"/>
      <c r="O601" s="17"/>
      <c r="P601" s="17"/>
      <c r="Q601" s="17"/>
      <c r="R601" s="17"/>
      <c r="S601" s="17"/>
      <c r="T601" s="17"/>
      <c r="U601" s="17"/>
      <c r="V601" s="17"/>
      <c r="W601" s="17"/>
      <c r="X601" s="17"/>
    </row>
    <row r="602" spans="1:24" x14ac:dyDescent="0.25">
      <c r="A602" s="127"/>
      <c r="B602" s="17"/>
      <c r="C602" s="17"/>
      <c r="D602" s="17"/>
      <c r="E602" s="17"/>
      <c r="F602" s="385"/>
      <c r="G602" s="385"/>
      <c r="H602" s="385"/>
      <c r="I602" s="385"/>
      <c r="J602" s="17"/>
      <c r="K602" s="17"/>
      <c r="L602" s="18"/>
      <c r="M602" s="17"/>
      <c r="N602" s="17"/>
      <c r="O602" s="17"/>
      <c r="P602" s="17"/>
      <c r="Q602" s="17"/>
      <c r="R602" s="17"/>
      <c r="S602" s="17"/>
      <c r="T602" s="17"/>
      <c r="U602" s="17"/>
      <c r="V602" s="17"/>
      <c r="W602" s="17"/>
      <c r="X602" s="17"/>
    </row>
    <row r="603" spans="1:24" x14ac:dyDescent="0.25">
      <c r="A603" s="127"/>
      <c r="B603" s="17"/>
      <c r="C603" s="17"/>
      <c r="D603" s="17"/>
      <c r="E603" s="17"/>
      <c r="F603" s="385"/>
      <c r="G603" s="385"/>
      <c r="H603" s="385"/>
      <c r="I603" s="385"/>
      <c r="J603" s="17"/>
      <c r="K603" s="17"/>
      <c r="L603" s="18"/>
      <c r="M603" s="17"/>
      <c r="N603" s="17"/>
      <c r="O603" s="17"/>
      <c r="P603" s="17"/>
      <c r="Q603" s="17"/>
      <c r="R603" s="17"/>
      <c r="S603" s="17"/>
      <c r="T603" s="17"/>
      <c r="U603" s="17"/>
      <c r="V603" s="17"/>
      <c r="W603" s="17"/>
      <c r="X603" s="17"/>
    </row>
    <row r="604" spans="1:24" x14ac:dyDescent="0.25">
      <c r="A604" s="127"/>
      <c r="B604" s="17"/>
      <c r="C604" s="17"/>
      <c r="D604" s="17"/>
      <c r="E604" s="17"/>
      <c r="F604" s="385"/>
      <c r="G604" s="385"/>
      <c r="H604" s="385"/>
      <c r="I604" s="385"/>
      <c r="J604" s="17"/>
      <c r="K604" s="17"/>
      <c r="L604" s="18"/>
      <c r="M604" s="17"/>
      <c r="N604" s="17"/>
      <c r="O604" s="17"/>
      <c r="P604" s="17"/>
      <c r="Q604" s="17"/>
      <c r="R604" s="17"/>
      <c r="S604" s="17"/>
      <c r="T604" s="17"/>
      <c r="U604" s="17"/>
      <c r="V604" s="17"/>
      <c r="W604" s="17"/>
      <c r="X604" s="17"/>
    </row>
    <row r="605" spans="1:24" x14ac:dyDescent="0.25">
      <c r="A605" s="127"/>
      <c r="B605" s="17"/>
      <c r="C605" s="17"/>
      <c r="D605" s="17"/>
      <c r="E605" s="17"/>
      <c r="F605" s="385"/>
      <c r="G605" s="385"/>
      <c r="H605" s="385"/>
      <c r="I605" s="385"/>
      <c r="J605" s="17"/>
      <c r="K605" s="17"/>
      <c r="L605" s="18"/>
      <c r="M605" s="17"/>
      <c r="N605" s="17"/>
      <c r="O605" s="17"/>
      <c r="P605" s="17"/>
      <c r="Q605" s="17"/>
      <c r="R605" s="17"/>
      <c r="S605" s="17"/>
      <c r="T605" s="17"/>
      <c r="U605" s="17"/>
      <c r="V605" s="17"/>
      <c r="W605" s="17"/>
      <c r="X605" s="17"/>
    </row>
    <row r="606" spans="1:24" x14ac:dyDescent="0.25">
      <c r="A606" s="127"/>
      <c r="B606" s="17"/>
      <c r="C606" s="17"/>
      <c r="D606" s="17"/>
      <c r="E606" s="17"/>
      <c r="F606" s="385"/>
      <c r="G606" s="385"/>
      <c r="H606" s="385"/>
      <c r="I606" s="385"/>
      <c r="J606" s="17"/>
      <c r="K606" s="17"/>
      <c r="L606" s="18"/>
      <c r="M606" s="17"/>
      <c r="N606" s="17"/>
      <c r="O606" s="17"/>
      <c r="P606" s="17"/>
      <c r="Q606" s="17"/>
      <c r="R606" s="17"/>
      <c r="S606" s="17"/>
      <c r="T606" s="17"/>
      <c r="U606" s="17"/>
      <c r="V606" s="17"/>
      <c r="W606" s="17"/>
      <c r="X606" s="17"/>
    </row>
    <row r="607" spans="1:24" x14ac:dyDescent="0.25">
      <c r="A607" s="127"/>
      <c r="B607" s="17"/>
      <c r="C607" s="17"/>
      <c r="D607" s="17"/>
      <c r="E607" s="17"/>
      <c r="F607" s="385"/>
      <c r="G607" s="385"/>
      <c r="H607" s="385"/>
      <c r="I607" s="385"/>
      <c r="J607" s="17"/>
      <c r="K607" s="17"/>
      <c r="L607" s="18"/>
      <c r="M607" s="17"/>
      <c r="N607" s="17"/>
      <c r="O607" s="17"/>
      <c r="P607" s="17"/>
      <c r="Q607" s="17"/>
      <c r="R607" s="17"/>
      <c r="S607" s="17"/>
      <c r="T607" s="17"/>
      <c r="U607" s="17"/>
      <c r="V607" s="17"/>
      <c r="W607" s="17"/>
      <c r="X607" s="17"/>
    </row>
    <row r="608" spans="1:24" x14ac:dyDescent="0.25">
      <c r="A608" s="127"/>
      <c r="B608" s="17"/>
      <c r="C608" s="17"/>
      <c r="D608" s="17"/>
      <c r="E608" s="17"/>
      <c r="F608" s="385"/>
      <c r="G608" s="385"/>
      <c r="H608" s="385"/>
      <c r="I608" s="385"/>
      <c r="J608" s="17"/>
      <c r="K608" s="17"/>
      <c r="L608" s="18"/>
      <c r="M608" s="17"/>
      <c r="N608" s="17"/>
      <c r="O608" s="17"/>
      <c r="P608" s="17"/>
      <c r="Q608" s="17"/>
      <c r="R608" s="17"/>
      <c r="S608" s="17"/>
      <c r="T608" s="17"/>
      <c r="U608" s="17"/>
      <c r="V608" s="17"/>
      <c r="W608" s="17"/>
      <c r="X608" s="17"/>
    </row>
    <row r="609" spans="1:24" x14ac:dyDescent="0.25">
      <c r="A609" s="127"/>
      <c r="B609" s="17"/>
      <c r="C609" s="17"/>
      <c r="D609" s="17"/>
      <c r="E609" s="17"/>
      <c r="F609" s="385"/>
      <c r="G609" s="385"/>
      <c r="H609" s="385"/>
      <c r="I609" s="385"/>
      <c r="J609" s="17"/>
      <c r="K609" s="17"/>
      <c r="L609" s="18"/>
      <c r="M609" s="17"/>
      <c r="N609" s="17"/>
      <c r="O609" s="17"/>
      <c r="P609" s="17"/>
      <c r="Q609" s="17"/>
      <c r="R609" s="17"/>
      <c r="S609" s="17"/>
      <c r="T609" s="17"/>
      <c r="U609" s="17"/>
      <c r="V609" s="17"/>
      <c r="W609" s="17"/>
      <c r="X609" s="17"/>
    </row>
    <row r="610" spans="1:24" x14ac:dyDescent="0.25">
      <c r="A610" s="127"/>
      <c r="B610" s="17"/>
      <c r="C610" s="17"/>
      <c r="D610" s="17"/>
      <c r="E610" s="17"/>
      <c r="F610" s="385"/>
      <c r="G610" s="385"/>
      <c r="H610" s="385"/>
      <c r="I610" s="385"/>
      <c r="J610" s="17"/>
      <c r="K610" s="17"/>
      <c r="L610" s="18"/>
      <c r="M610" s="17"/>
      <c r="N610" s="17"/>
      <c r="O610" s="17"/>
      <c r="P610" s="17"/>
      <c r="Q610" s="17"/>
      <c r="R610" s="17"/>
      <c r="S610" s="17"/>
      <c r="T610" s="17"/>
      <c r="U610" s="17"/>
      <c r="V610" s="17"/>
      <c r="W610" s="17"/>
      <c r="X610" s="17"/>
    </row>
    <row r="611" spans="1:24" x14ac:dyDescent="0.25">
      <c r="A611" s="127"/>
      <c r="B611" s="17"/>
      <c r="C611" s="17"/>
      <c r="D611" s="17"/>
      <c r="E611" s="17"/>
      <c r="F611" s="385"/>
      <c r="G611" s="385"/>
      <c r="H611" s="385"/>
      <c r="I611" s="385"/>
      <c r="J611" s="17"/>
      <c r="K611" s="17"/>
      <c r="L611" s="18"/>
      <c r="M611" s="17"/>
      <c r="N611" s="17"/>
      <c r="O611" s="17"/>
      <c r="P611" s="17"/>
      <c r="Q611" s="17"/>
      <c r="R611" s="17"/>
      <c r="S611" s="17"/>
      <c r="T611" s="17"/>
      <c r="U611" s="17"/>
      <c r="V611" s="17"/>
      <c r="W611" s="17"/>
      <c r="X611" s="17"/>
    </row>
    <row r="612" spans="1:24" x14ac:dyDescent="0.25">
      <c r="A612" s="127"/>
      <c r="B612" s="17"/>
      <c r="C612" s="17"/>
      <c r="D612" s="17"/>
      <c r="E612" s="17"/>
      <c r="F612" s="385"/>
      <c r="G612" s="385"/>
      <c r="H612" s="385"/>
      <c r="I612" s="385"/>
      <c r="J612" s="17"/>
      <c r="K612" s="17"/>
      <c r="L612" s="18"/>
      <c r="M612" s="17"/>
      <c r="N612" s="17"/>
      <c r="O612" s="17"/>
      <c r="P612" s="17"/>
      <c r="Q612" s="17"/>
      <c r="R612" s="17"/>
      <c r="S612" s="17"/>
      <c r="T612" s="17"/>
      <c r="U612" s="17"/>
      <c r="V612" s="17"/>
      <c r="W612" s="17"/>
      <c r="X612" s="17"/>
    </row>
    <row r="613" spans="1:24" x14ac:dyDescent="0.25">
      <c r="A613" s="127"/>
      <c r="B613" s="17"/>
      <c r="C613" s="17"/>
      <c r="D613" s="17"/>
      <c r="E613" s="17"/>
      <c r="F613" s="385"/>
      <c r="G613" s="385"/>
      <c r="H613" s="385"/>
      <c r="I613" s="385"/>
      <c r="J613" s="17"/>
      <c r="K613" s="17"/>
      <c r="L613" s="18"/>
      <c r="M613" s="17"/>
      <c r="N613" s="17"/>
      <c r="O613" s="17"/>
      <c r="P613" s="17"/>
      <c r="Q613" s="17"/>
      <c r="R613" s="17"/>
      <c r="S613" s="17"/>
      <c r="T613" s="17"/>
      <c r="U613" s="17"/>
      <c r="V613" s="17"/>
      <c r="W613" s="17"/>
      <c r="X613" s="17"/>
    </row>
    <row r="614" spans="1:24" x14ac:dyDescent="0.25">
      <c r="A614" s="127"/>
      <c r="B614" s="17"/>
      <c r="C614" s="17"/>
      <c r="D614" s="17"/>
      <c r="E614" s="17"/>
      <c r="F614" s="385"/>
      <c r="G614" s="385"/>
      <c r="H614" s="385"/>
      <c r="I614" s="385"/>
      <c r="J614" s="17"/>
      <c r="K614" s="17"/>
      <c r="L614" s="18"/>
      <c r="M614" s="17"/>
      <c r="N614" s="17"/>
      <c r="O614" s="17"/>
      <c r="P614" s="17"/>
      <c r="Q614" s="17"/>
      <c r="R614" s="17"/>
      <c r="S614" s="17"/>
      <c r="T614" s="17"/>
      <c r="U614" s="17"/>
      <c r="V614" s="17"/>
      <c r="W614" s="17"/>
      <c r="X614" s="17"/>
    </row>
    <row r="615" spans="1:24" x14ac:dyDescent="0.25">
      <c r="A615" s="127"/>
      <c r="B615" s="17"/>
      <c r="C615" s="17"/>
      <c r="D615" s="17"/>
      <c r="E615" s="17"/>
      <c r="F615" s="385"/>
      <c r="G615" s="385"/>
      <c r="H615" s="385"/>
      <c r="I615" s="385"/>
      <c r="J615" s="17"/>
      <c r="K615" s="17"/>
      <c r="L615" s="18"/>
      <c r="M615" s="17"/>
      <c r="N615" s="17"/>
      <c r="O615" s="17"/>
      <c r="P615" s="17"/>
      <c r="Q615" s="17"/>
      <c r="R615" s="17"/>
      <c r="S615" s="17"/>
      <c r="T615" s="17"/>
      <c r="U615" s="17"/>
      <c r="V615" s="17"/>
      <c r="W615" s="17"/>
      <c r="X615" s="17"/>
    </row>
    <row r="616" spans="1:24" x14ac:dyDescent="0.25">
      <c r="A616" s="127"/>
      <c r="B616" s="17"/>
      <c r="C616" s="17"/>
      <c r="D616" s="17"/>
      <c r="E616" s="17"/>
      <c r="F616" s="385"/>
      <c r="G616" s="385"/>
      <c r="H616" s="385"/>
      <c r="I616" s="385"/>
      <c r="J616" s="17"/>
      <c r="K616" s="17"/>
      <c r="L616" s="18"/>
      <c r="M616" s="17"/>
      <c r="N616" s="17"/>
      <c r="O616" s="17"/>
      <c r="P616" s="17"/>
      <c r="Q616" s="17"/>
      <c r="R616" s="17"/>
      <c r="S616" s="17"/>
      <c r="T616" s="17"/>
      <c r="U616" s="17"/>
      <c r="V616" s="17"/>
      <c r="W616" s="17"/>
      <c r="X616" s="17"/>
    </row>
    <row r="617" spans="1:24" x14ac:dyDescent="0.25">
      <c r="A617" s="127"/>
      <c r="B617" s="17"/>
      <c r="C617" s="17"/>
      <c r="D617" s="17"/>
      <c r="E617" s="17"/>
      <c r="F617" s="385"/>
      <c r="G617" s="385"/>
      <c r="H617" s="385"/>
      <c r="I617" s="385"/>
      <c r="J617" s="17"/>
      <c r="K617" s="17"/>
      <c r="L617" s="18"/>
      <c r="M617" s="17"/>
      <c r="N617" s="17"/>
      <c r="O617" s="17"/>
      <c r="P617" s="17"/>
      <c r="Q617" s="17"/>
      <c r="R617" s="17"/>
      <c r="S617" s="17"/>
      <c r="T617" s="17"/>
      <c r="U617" s="17"/>
      <c r="V617" s="17"/>
      <c r="W617" s="17"/>
      <c r="X617" s="17"/>
    </row>
    <row r="618" spans="1:24" x14ac:dyDescent="0.25">
      <c r="A618" s="127"/>
      <c r="B618" s="17"/>
      <c r="C618" s="17"/>
      <c r="D618" s="17"/>
      <c r="E618" s="17"/>
      <c r="F618" s="385"/>
      <c r="G618" s="385"/>
      <c r="H618" s="385"/>
      <c r="I618" s="385"/>
      <c r="J618" s="17"/>
      <c r="K618" s="17"/>
      <c r="L618" s="18"/>
      <c r="M618" s="17"/>
      <c r="N618" s="17"/>
      <c r="O618" s="17"/>
      <c r="P618" s="17"/>
      <c r="Q618" s="17"/>
      <c r="R618" s="17"/>
      <c r="S618" s="17"/>
      <c r="T618" s="17"/>
      <c r="U618" s="17"/>
      <c r="V618" s="17"/>
      <c r="W618" s="17"/>
      <c r="X618" s="17"/>
    </row>
    <row r="619" spans="1:24" x14ac:dyDescent="0.25">
      <c r="A619" s="127"/>
      <c r="B619" s="17"/>
      <c r="C619" s="17"/>
      <c r="D619" s="17"/>
      <c r="E619" s="17"/>
      <c r="F619" s="385"/>
      <c r="G619" s="385"/>
      <c r="H619" s="385"/>
      <c r="I619" s="385"/>
      <c r="J619" s="17"/>
      <c r="K619" s="17"/>
      <c r="L619" s="18"/>
      <c r="M619" s="17"/>
      <c r="N619" s="17"/>
      <c r="O619" s="17"/>
      <c r="P619" s="17"/>
      <c r="Q619" s="17"/>
      <c r="R619" s="17"/>
      <c r="S619" s="17"/>
      <c r="T619" s="17"/>
      <c r="U619" s="17"/>
      <c r="V619" s="17"/>
      <c r="W619" s="17"/>
      <c r="X619" s="17"/>
    </row>
    <row r="620" spans="1:24" x14ac:dyDescent="0.25">
      <c r="A620" s="127"/>
      <c r="B620" s="17"/>
      <c r="C620" s="17"/>
      <c r="D620" s="17"/>
      <c r="E620" s="17"/>
      <c r="F620" s="385"/>
      <c r="G620" s="385"/>
      <c r="H620" s="385"/>
      <c r="I620" s="385"/>
      <c r="J620" s="17"/>
      <c r="K620" s="17"/>
      <c r="L620" s="18"/>
      <c r="M620" s="17"/>
      <c r="N620" s="17"/>
      <c r="O620" s="17"/>
      <c r="P620" s="17"/>
      <c r="Q620" s="17"/>
      <c r="R620" s="17"/>
      <c r="S620" s="17"/>
      <c r="T620" s="17"/>
      <c r="U620" s="17"/>
      <c r="V620" s="17"/>
      <c r="W620" s="17"/>
      <c r="X620" s="17"/>
    </row>
    <row r="621" spans="1:24" x14ac:dyDescent="0.25">
      <c r="A621" s="127"/>
      <c r="B621" s="17"/>
      <c r="C621" s="17"/>
      <c r="D621" s="17"/>
      <c r="E621" s="17"/>
      <c r="F621" s="385"/>
      <c r="G621" s="385"/>
      <c r="H621" s="385"/>
      <c r="I621" s="385"/>
      <c r="J621" s="17"/>
      <c r="K621" s="17"/>
      <c r="L621" s="18"/>
      <c r="M621" s="17"/>
      <c r="N621" s="17"/>
      <c r="O621" s="17"/>
      <c r="P621" s="17"/>
      <c r="Q621" s="17"/>
      <c r="R621" s="17"/>
      <c r="S621" s="17"/>
      <c r="T621" s="17"/>
      <c r="U621" s="17"/>
      <c r="V621" s="17"/>
      <c r="W621" s="17"/>
      <c r="X621" s="17"/>
    </row>
    <row r="622" spans="1:24" x14ac:dyDescent="0.25">
      <c r="A622" s="127"/>
      <c r="B622" s="17"/>
      <c r="C622" s="17"/>
      <c r="D622" s="17"/>
      <c r="E622" s="17"/>
      <c r="F622" s="385"/>
      <c r="G622" s="385"/>
      <c r="H622" s="385"/>
      <c r="I622" s="385"/>
      <c r="J622" s="17"/>
      <c r="K622" s="17"/>
      <c r="L622" s="18"/>
      <c r="M622" s="17"/>
      <c r="N622" s="17"/>
      <c r="O622" s="17"/>
      <c r="P622" s="17"/>
      <c r="Q622" s="17"/>
      <c r="R622" s="17"/>
      <c r="S622" s="17"/>
      <c r="T622" s="17"/>
      <c r="U622" s="17"/>
      <c r="V622" s="17"/>
      <c r="W622" s="17"/>
      <c r="X622" s="17"/>
    </row>
    <row r="623" spans="1:24" x14ac:dyDescent="0.25">
      <c r="A623" s="127"/>
      <c r="B623" s="17"/>
      <c r="C623" s="17"/>
      <c r="D623" s="17"/>
      <c r="E623" s="17"/>
      <c r="F623" s="385"/>
      <c r="G623" s="385"/>
      <c r="H623" s="385"/>
      <c r="I623" s="385"/>
      <c r="J623" s="17"/>
      <c r="K623" s="17"/>
      <c r="L623" s="18"/>
      <c r="M623" s="17"/>
      <c r="N623" s="17"/>
      <c r="O623" s="17"/>
      <c r="P623" s="17"/>
      <c r="Q623" s="17"/>
      <c r="R623" s="17"/>
      <c r="S623" s="17"/>
      <c r="T623" s="17"/>
      <c r="U623" s="17"/>
      <c r="V623" s="17"/>
      <c r="W623" s="17"/>
      <c r="X623" s="17"/>
    </row>
    <row r="624" spans="1:24" x14ac:dyDescent="0.25">
      <c r="A624" s="127"/>
      <c r="B624" s="17"/>
      <c r="C624" s="17"/>
      <c r="D624" s="17"/>
      <c r="E624" s="17"/>
      <c r="F624" s="385"/>
      <c r="G624" s="385"/>
      <c r="H624" s="385"/>
      <c r="I624" s="385"/>
      <c r="J624" s="17"/>
      <c r="K624" s="17"/>
      <c r="L624" s="18"/>
      <c r="M624" s="17"/>
      <c r="N624" s="17"/>
      <c r="O624" s="17"/>
      <c r="P624" s="17"/>
      <c r="Q624" s="17"/>
      <c r="R624" s="17"/>
      <c r="S624" s="17"/>
      <c r="T624" s="17"/>
      <c r="U624" s="17"/>
      <c r="V624" s="17"/>
      <c r="W624" s="17"/>
      <c r="X624" s="17"/>
    </row>
    <row r="625" spans="1:24" x14ac:dyDescent="0.25">
      <c r="A625" s="127"/>
      <c r="B625" s="17"/>
      <c r="C625" s="17"/>
      <c r="D625" s="17"/>
      <c r="E625" s="17"/>
      <c r="F625" s="385"/>
      <c r="G625" s="385"/>
      <c r="H625" s="385"/>
      <c r="I625" s="385"/>
      <c r="J625" s="17"/>
      <c r="K625" s="17"/>
      <c r="L625" s="18"/>
      <c r="M625" s="17"/>
      <c r="N625" s="17"/>
      <c r="O625" s="17"/>
      <c r="P625" s="17"/>
      <c r="Q625" s="17"/>
      <c r="R625" s="17"/>
      <c r="S625" s="17"/>
      <c r="T625" s="17"/>
      <c r="U625" s="17"/>
      <c r="V625" s="17"/>
      <c r="W625" s="17"/>
      <c r="X625" s="17"/>
    </row>
    <row r="626" spans="1:24" x14ac:dyDescent="0.25">
      <c r="A626" s="127"/>
      <c r="B626" s="17"/>
      <c r="C626" s="17"/>
      <c r="D626" s="17"/>
      <c r="E626" s="17"/>
      <c r="F626" s="385"/>
      <c r="G626" s="385"/>
      <c r="H626" s="385"/>
      <c r="I626" s="385"/>
      <c r="J626" s="17"/>
      <c r="K626" s="17"/>
      <c r="L626" s="18"/>
      <c r="M626" s="17"/>
      <c r="N626" s="17"/>
      <c r="O626" s="17"/>
      <c r="P626" s="17"/>
      <c r="Q626" s="17"/>
      <c r="R626" s="17"/>
      <c r="S626" s="17"/>
      <c r="T626" s="17"/>
      <c r="U626" s="17"/>
      <c r="V626" s="17"/>
      <c r="W626" s="17"/>
      <c r="X626" s="17"/>
    </row>
    <row r="627" spans="1:24" x14ac:dyDescent="0.25">
      <c r="A627" s="127"/>
      <c r="B627" s="17"/>
      <c r="C627" s="17"/>
      <c r="D627" s="17"/>
      <c r="E627" s="17"/>
      <c r="F627" s="385"/>
      <c r="G627" s="385"/>
      <c r="H627" s="385"/>
      <c r="I627" s="385"/>
      <c r="J627" s="17"/>
      <c r="K627" s="17"/>
      <c r="L627" s="18"/>
      <c r="M627" s="17"/>
      <c r="N627" s="17"/>
      <c r="O627" s="17"/>
      <c r="P627" s="17"/>
      <c r="Q627" s="17"/>
      <c r="R627" s="17"/>
      <c r="S627" s="17"/>
      <c r="T627" s="17"/>
      <c r="U627" s="17"/>
      <c r="V627" s="17"/>
      <c r="W627" s="17"/>
      <c r="X627" s="17"/>
    </row>
    <row r="628" spans="1:24" x14ac:dyDescent="0.25">
      <c r="A628" s="127"/>
      <c r="B628" s="17"/>
      <c r="C628" s="17"/>
      <c r="D628" s="17"/>
      <c r="E628" s="17"/>
      <c r="F628" s="385"/>
      <c r="G628" s="385"/>
      <c r="H628" s="385"/>
      <c r="I628" s="385"/>
      <c r="J628" s="17"/>
      <c r="K628" s="17"/>
      <c r="L628" s="18"/>
      <c r="M628" s="17"/>
      <c r="N628" s="17"/>
      <c r="O628" s="17"/>
      <c r="P628" s="17"/>
      <c r="Q628" s="17"/>
      <c r="R628" s="17"/>
      <c r="S628" s="17"/>
      <c r="T628" s="17"/>
      <c r="U628" s="17"/>
      <c r="V628" s="17"/>
      <c r="W628" s="17"/>
      <c r="X628" s="17"/>
    </row>
    <row r="629" spans="1:24" x14ac:dyDescent="0.25">
      <c r="A629" s="127"/>
      <c r="B629" s="17"/>
      <c r="C629" s="17"/>
      <c r="D629" s="17"/>
      <c r="E629" s="17"/>
      <c r="F629" s="385"/>
      <c r="G629" s="385"/>
      <c r="H629" s="385"/>
      <c r="I629" s="385"/>
      <c r="J629" s="17"/>
      <c r="K629" s="17"/>
      <c r="L629" s="18"/>
      <c r="M629" s="17"/>
      <c r="N629" s="17"/>
      <c r="O629" s="17"/>
      <c r="P629" s="17"/>
      <c r="Q629" s="17"/>
      <c r="R629" s="17"/>
      <c r="S629" s="17"/>
      <c r="T629" s="17"/>
      <c r="U629" s="17"/>
      <c r="V629" s="17"/>
      <c r="W629" s="17"/>
      <c r="X629" s="17"/>
    </row>
    <row r="630" spans="1:24" x14ac:dyDescent="0.25">
      <c r="A630" s="127"/>
      <c r="B630" s="17"/>
      <c r="C630" s="17"/>
      <c r="D630" s="17"/>
      <c r="E630" s="17"/>
      <c r="F630" s="385"/>
      <c r="G630" s="385"/>
      <c r="H630" s="385"/>
      <c r="I630" s="385"/>
      <c r="J630" s="17"/>
      <c r="K630" s="17"/>
      <c r="L630" s="18"/>
      <c r="M630" s="17"/>
      <c r="N630" s="17"/>
      <c r="O630" s="17"/>
      <c r="P630" s="17"/>
      <c r="Q630" s="17"/>
      <c r="R630" s="17"/>
      <c r="S630" s="17"/>
      <c r="T630" s="17"/>
      <c r="U630" s="17"/>
      <c r="V630" s="17"/>
      <c r="W630" s="17"/>
      <c r="X630" s="17"/>
    </row>
    <row r="631" spans="1:24" x14ac:dyDescent="0.25">
      <c r="A631" s="127"/>
      <c r="B631" s="17"/>
      <c r="C631" s="17"/>
      <c r="D631" s="17"/>
      <c r="E631" s="17"/>
      <c r="F631" s="385"/>
      <c r="G631" s="385"/>
      <c r="H631" s="385"/>
      <c r="I631" s="385"/>
      <c r="J631" s="17"/>
      <c r="K631" s="17"/>
      <c r="L631" s="18"/>
      <c r="M631" s="17"/>
      <c r="N631" s="17"/>
      <c r="O631" s="17"/>
      <c r="P631" s="17"/>
      <c r="Q631" s="17"/>
      <c r="R631" s="17"/>
      <c r="S631" s="17"/>
      <c r="T631" s="17"/>
      <c r="U631" s="17"/>
      <c r="V631" s="17"/>
      <c r="W631" s="17"/>
      <c r="X631" s="17"/>
    </row>
    <row r="632" spans="1:24" x14ac:dyDescent="0.25">
      <c r="A632" s="127"/>
      <c r="B632" s="17"/>
      <c r="C632" s="17"/>
      <c r="D632" s="17"/>
      <c r="E632" s="17"/>
      <c r="F632" s="385"/>
      <c r="G632" s="385"/>
      <c r="H632" s="385"/>
      <c r="I632" s="385"/>
      <c r="J632" s="17"/>
      <c r="K632" s="17"/>
      <c r="L632" s="18"/>
      <c r="M632" s="17"/>
      <c r="N632" s="17"/>
      <c r="O632" s="17"/>
      <c r="P632" s="17"/>
      <c r="Q632" s="17"/>
      <c r="R632" s="17"/>
      <c r="S632" s="17"/>
      <c r="T632" s="17"/>
      <c r="U632" s="17"/>
      <c r="V632" s="17"/>
      <c r="W632" s="17"/>
      <c r="X632" s="17"/>
    </row>
    <row r="633" spans="1:24" x14ac:dyDescent="0.25">
      <c r="A633" s="127"/>
      <c r="B633" s="17"/>
      <c r="C633" s="17"/>
      <c r="D633" s="17"/>
      <c r="E633" s="17"/>
      <c r="F633" s="385"/>
      <c r="G633" s="385"/>
      <c r="H633" s="385"/>
      <c r="I633" s="385"/>
      <c r="J633" s="17"/>
      <c r="K633" s="17"/>
      <c r="L633" s="18"/>
      <c r="M633" s="17"/>
      <c r="N633" s="17"/>
      <c r="O633" s="17"/>
      <c r="P633" s="17"/>
      <c r="Q633" s="17"/>
      <c r="R633" s="17"/>
      <c r="S633" s="17"/>
      <c r="T633" s="17"/>
      <c r="U633" s="17"/>
      <c r="V633" s="17"/>
      <c r="W633" s="17"/>
      <c r="X633" s="17"/>
    </row>
    <row r="634" spans="1:24" x14ac:dyDescent="0.25">
      <c r="A634" s="127"/>
      <c r="B634" s="17"/>
      <c r="C634" s="17"/>
      <c r="D634" s="17"/>
      <c r="E634" s="17"/>
      <c r="F634" s="385"/>
      <c r="G634" s="385"/>
      <c r="H634" s="385"/>
      <c r="I634" s="385"/>
      <c r="J634" s="17"/>
      <c r="K634" s="17"/>
      <c r="L634" s="18"/>
      <c r="M634" s="17"/>
      <c r="N634" s="17"/>
      <c r="O634" s="17"/>
      <c r="P634" s="17"/>
      <c r="Q634" s="17"/>
      <c r="R634" s="17"/>
      <c r="S634" s="17"/>
      <c r="T634" s="17"/>
      <c r="U634" s="17"/>
      <c r="V634" s="17"/>
      <c r="W634" s="17"/>
      <c r="X634" s="17"/>
    </row>
    <row r="635" spans="1:24" x14ac:dyDescent="0.25">
      <c r="A635" s="127"/>
      <c r="B635" s="17"/>
      <c r="C635" s="17"/>
      <c r="D635" s="17"/>
      <c r="E635" s="17"/>
      <c r="F635" s="385"/>
      <c r="G635" s="385"/>
      <c r="H635" s="385"/>
      <c r="I635" s="385"/>
      <c r="J635" s="17"/>
      <c r="K635" s="17"/>
      <c r="L635" s="18"/>
      <c r="M635" s="17"/>
      <c r="N635" s="17"/>
      <c r="O635" s="17"/>
      <c r="P635" s="17"/>
      <c r="Q635" s="17"/>
      <c r="R635" s="17"/>
      <c r="S635" s="17"/>
      <c r="T635" s="17"/>
      <c r="U635" s="17"/>
      <c r="V635" s="17"/>
      <c r="W635" s="17"/>
      <c r="X635" s="17"/>
    </row>
    <row r="636" spans="1:24" x14ac:dyDescent="0.25">
      <c r="A636" s="127"/>
      <c r="B636" s="17"/>
      <c r="C636" s="17"/>
      <c r="D636" s="17"/>
      <c r="E636" s="17"/>
      <c r="F636" s="385"/>
      <c r="G636" s="385"/>
      <c r="H636" s="385"/>
      <c r="I636" s="385"/>
      <c r="J636" s="17"/>
      <c r="K636" s="17"/>
      <c r="L636" s="18"/>
      <c r="M636" s="17"/>
      <c r="N636" s="17"/>
      <c r="O636" s="17"/>
      <c r="P636" s="17"/>
      <c r="Q636" s="17"/>
      <c r="R636" s="17"/>
      <c r="S636" s="17"/>
      <c r="T636" s="17"/>
      <c r="U636" s="17"/>
      <c r="V636" s="17"/>
      <c r="W636" s="17"/>
      <c r="X636" s="17"/>
    </row>
    <row r="637" spans="1:24" x14ac:dyDescent="0.25">
      <c r="A637" s="127"/>
      <c r="B637" s="17"/>
      <c r="C637" s="17"/>
      <c r="D637" s="17"/>
      <c r="E637" s="17"/>
      <c r="F637" s="385"/>
      <c r="G637" s="385"/>
      <c r="H637" s="385"/>
      <c r="I637" s="385"/>
      <c r="J637" s="17"/>
      <c r="K637" s="17"/>
      <c r="L637" s="18"/>
      <c r="M637" s="17"/>
      <c r="N637" s="17"/>
      <c r="O637" s="17"/>
      <c r="P637" s="17"/>
      <c r="Q637" s="17"/>
      <c r="R637" s="17"/>
      <c r="S637" s="17"/>
      <c r="T637" s="17"/>
      <c r="U637" s="17"/>
      <c r="V637" s="17"/>
      <c r="W637" s="17"/>
      <c r="X637" s="17"/>
    </row>
    <row r="638" spans="1:24" x14ac:dyDescent="0.25">
      <c r="A638" s="127"/>
      <c r="B638" s="17"/>
      <c r="C638" s="17"/>
      <c r="D638" s="17"/>
      <c r="E638" s="17"/>
      <c r="F638" s="385"/>
      <c r="G638" s="385"/>
      <c r="H638" s="385"/>
      <c r="I638" s="385"/>
      <c r="J638" s="17"/>
      <c r="K638" s="17"/>
      <c r="L638" s="18"/>
      <c r="M638" s="17"/>
      <c r="N638" s="17"/>
      <c r="O638" s="17"/>
      <c r="P638" s="17"/>
      <c r="Q638" s="17"/>
      <c r="R638" s="17"/>
      <c r="S638" s="17"/>
      <c r="T638" s="17"/>
      <c r="U638" s="17"/>
      <c r="V638" s="17"/>
      <c r="W638" s="17"/>
      <c r="X638" s="17"/>
    </row>
    <row r="639" spans="1:24" x14ac:dyDescent="0.25">
      <c r="A639" s="127"/>
      <c r="B639" s="17"/>
      <c r="C639" s="17"/>
      <c r="D639" s="17"/>
      <c r="E639" s="17"/>
      <c r="F639" s="385"/>
      <c r="G639" s="385"/>
      <c r="H639" s="385"/>
      <c r="I639" s="385"/>
      <c r="J639" s="17"/>
      <c r="K639" s="17"/>
      <c r="L639" s="18"/>
      <c r="M639" s="17"/>
      <c r="N639" s="17"/>
      <c r="O639" s="17"/>
      <c r="P639" s="17"/>
      <c r="Q639" s="17"/>
      <c r="R639" s="17"/>
      <c r="S639" s="17"/>
      <c r="T639" s="17"/>
      <c r="U639" s="17"/>
      <c r="V639" s="17"/>
      <c r="W639" s="17"/>
      <c r="X639" s="17"/>
    </row>
    <row r="640" spans="1:24" x14ac:dyDescent="0.25">
      <c r="A640" s="127"/>
      <c r="B640" s="17"/>
      <c r="C640" s="17"/>
      <c r="D640" s="17"/>
      <c r="E640" s="17"/>
      <c r="F640" s="385"/>
      <c r="G640" s="385"/>
      <c r="H640" s="385"/>
      <c r="I640" s="385"/>
      <c r="J640" s="17"/>
      <c r="K640" s="17"/>
      <c r="L640" s="18"/>
      <c r="M640" s="17"/>
      <c r="N640" s="17"/>
      <c r="O640" s="17"/>
      <c r="P640" s="17"/>
      <c r="Q640" s="17"/>
      <c r="R640" s="17"/>
      <c r="S640" s="17"/>
      <c r="T640" s="17"/>
      <c r="U640" s="17"/>
      <c r="V640" s="17"/>
      <c r="W640" s="17"/>
      <c r="X640" s="17"/>
    </row>
    <row r="641" spans="1:24" x14ac:dyDescent="0.25">
      <c r="A641" s="127"/>
      <c r="B641" s="17"/>
      <c r="C641" s="17"/>
      <c r="D641" s="17"/>
      <c r="E641" s="17"/>
      <c r="F641" s="385"/>
      <c r="G641" s="385"/>
      <c r="H641" s="385"/>
      <c r="I641" s="385"/>
      <c r="J641" s="17"/>
      <c r="K641" s="17"/>
      <c r="L641" s="18"/>
      <c r="M641" s="17"/>
      <c r="N641" s="17"/>
      <c r="O641" s="17"/>
      <c r="P641" s="17"/>
      <c r="Q641" s="17"/>
      <c r="R641" s="17"/>
      <c r="S641" s="17"/>
      <c r="T641" s="17"/>
      <c r="U641" s="17"/>
      <c r="V641" s="17"/>
      <c r="W641" s="17"/>
      <c r="X641" s="17"/>
    </row>
    <row r="642" spans="1:24" x14ac:dyDescent="0.25">
      <c r="A642" s="127"/>
      <c r="B642" s="17"/>
      <c r="C642" s="17"/>
      <c r="D642" s="17"/>
      <c r="E642" s="17"/>
      <c r="F642" s="385"/>
      <c r="G642" s="385"/>
      <c r="H642" s="385"/>
      <c r="I642" s="385"/>
      <c r="J642" s="17"/>
      <c r="K642" s="17"/>
      <c r="L642" s="18"/>
      <c r="M642" s="17"/>
      <c r="N642" s="17"/>
      <c r="O642" s="17"/>
      <c r="P642" s="17"/>
      <c r="Q642" s="17"/>
      <c r="R642" s="17"/>
      <c r="S642" s="17"/>
      <c r="T642" s="17"/>
      <c r="U642" s="17"/>
      <c r="V642" s="17"/>
      <c r="W642" s="17"/>
      <c r="X642" s="17"/>
    </row>
    <row r="643" spans="1:24" x14ac:dyDescent="0.25">
      <c r="A643" s="127"/>
      <c r="B643" s="17"/>
      <c r="C643" s="17"/>
      <c r="D643" s="17"/>
      <c r="E643" s="17"/>
      <c r="F643" s="385"/>
      <c r="G643" s="385"/>
      <c r="H643" s="385"/>
      <c r="I643" s="385"/>
      <c r="J643" s="17"/>
      <c r="K643" s="17"/>
      <c r="L643" s="18"/>
      <c r="M643" s="17"/>
      <c r="N643" s="17"/>
      <c r="O643" s="17"/>
      <c r="P643" s="17"/>
      <c r="Q643" s="17"/>
      <c r="R643" s="17"/>
      <c r="S643" s="17"/>
      <c r="T643" s="17"/>
      <c r="U643" s="17"/>
      <c r="V643" s="17"/>
      <c r="W643" s="17"/>
      <c r="X643" s="17"/>
    </row>
    <row r="644" spans="1:24" x14ac:dyDescent="0.25">
      <c r="A644" s="127"/>
      <c r="B644" s="17"/>
      <c r="C644" s="17"/>
      <c r="D644" s="17"/>
      <c r="E644" s="17"/>
      <c r="F644" s="385"/>
      <c r="G644" s="385"/>
      <c r="H644" s="385"/>
      <c r="I644" s="385"/>
      <c r="J644" s="17"/>
      <c r="K644" s="17"/>
      <c r="L644" s="18"/>
      <c r="M644" s="17"/>
      <c r="N644" s="17"/>
      <c r="O644" s="17"/>
      <c r="P644" s="17"/>
      <c r="Q644" s="17"/>
      <c r="R644" s="17"/>
      <c r="S644" s="17"/>
      <c r="T644" s="17"/>
      <c r="U644" s="17"/>
      <c r="V644" s="17"/>
      <c r="W644" s="17"/>
      <c r="X644" s="17"/>
    </row>
    <row r="645" spans="1:24" x14ac:dyDescent="0.25">
      <c r="A645" s="127"/>
      <c r="B645" s="17"/>
      <c r="C645" s="17"/>
      <c r="D645" s="17"/>
      <c r="E645" s="17"/>
      <c r="F645" s="385"/>
      <c r="G645" s="385"/>
      <c r="H645" s="385"/>
      <c r="I645" s="385"/>
      <c r="J645" s="17"/>
      <c r="K645" s="17"/>
      <c r="L645" s="18"/>
      <c r="M645" s="17"/>
      <c r="N645" s="17"/>
      <c r="O645" s="17"/>
      <c r="P645" s="17"/>
      <c r="Q645" s="17"/>
      <c r="R645" s="17"/>
      <c r="S645" s="17"/>
      <c r="T645" s="17"/>
      <c r="U645" s="17"/>
      <c r="V645" s="17"/>
      <c r="W645" s="17"/>
      <c r="X645" s="17"/>
    </row>
    <row r="646" spans="1:24" x14ac:dyDescent="0.25">
      <c r="A646" s="127"/>
      <c r="B646" s="17"/>
      <c r="C646" s="17"/>
      <c r="D646" s="17"/>
      <c r="E646" s="17"/>
      <c r="F646" s="385"/>
      <c r="G646" s="385"/>
      <c r="H646" s="385"/>
      <c r="I646" s="385"/>
      <c r="J646" s="17"/>
      <c r="K646" s="17"/>
      <c r="L646" s="18"/>
      <c r="M646" s="17"/>
      <c r="N646" s="17"/>
      <c r="O646" s="17"/>
      <c r="P646" s="17"/>
      <c r="Q646" s="17"/>
      <c r="R646" s="17"/>
      <c r="S646" s="17"/>
      <c r="T646" s="17"/>
      <c r="U646" s="17"/>
      <c r="V646" s="17"/>
      <c r="W646" s="17"/>
      <c r="X646" s="17"/>
    </row>
    <row r="647" spans="1:24" x14ac:dyDescent="0.25">
      <c r="A647" s="127"/>
      <c r="B647" s="17"/>
      <c r="C647" s="17"/>
      <c r="D647" s="17"/>
      <c r="E647" s="17"/>
      <c r="F647" s="385"/>
      <c r="G647" s="385"/>
      <c r="H647" s="385"/>
      <c r="I647" s="385"/>
      <c r="J647" s="17"/>
      <c r="K647" s="17"/>
      <c r="L647" s="18"/>
      <c r="M647" s="17"/>
      <c r="N647" s="17"/>
      <c r="O647" s="17"/>
      <c r="P647" s="17"/>
      <c r="Q647" s="17"/>
      <c r="R647" s="17"/>
      <c r="S647" s="17"/>
      <c r="T647" s="17"/>
      <c r="U647" s="17"/>
      <c r="V647" s="17"/>
      <c r="W647" s="17"/>
      <c r="X647" s="17"/>
    </row>
    <row r="648" spans="1:24" x14ac:dyDescent="0.25">
      <c r="A648" s="127"/>
      <c r="B648" s="17"/>
      <c r="C648" s="17"/>
      <c r="D648" s="17"/>
      <c r="E648" s="17"/>
      <c r="F648" s="385"/>
      <c r="G648" s="385"/>
      <c r="H648" s="385"/>
      <c r="I648" s="385"/>
      <c r="J648" s="17"/>
      <c r="K648" s="17"/>
      <c r="L648" s="18"/>
      <c r="M648" s="17"/>
      <c r="N648" s="17"/>
      <c r="O648" s="17"/>
      <c r="P648" s="17"/>
      <c r="Q648" s="17"/>
      <c r="R648" s="17"/>
      <c r="S648" s="17"/>
      <c r="T648" s="17"/>
      <c r="U648" s="17"/>
      <c r="V648" s="17"/>
      <c r="W648" s="17"/>
      <c r="X648" s="17"/>
    </row>
    <row r="649" spans="1:24" x14ac:dyDescent="0.25">
      <c r="A649" s="127"/>
      <c r="B649" s="17"/>
      <c r="C649" s="17"/>
      <c r="D649" s="17"/>
      <c r="E649" s="17"/>
      <c r="F649" s="385"/>
      <c r="G649" s="385"/>
      <c r="H649" s="385"/>
      <c r="I649" s="385"/>
      <c r="J649" s="17"/>
      <c r="K649" s="17"/>
      <c r="L649" s="18"/>
      <c r="M649" s="17"/>
      <c r="N649" s="17"/>
      <c r="O649" s="17"/>
      <c r="P649" s="17"/>
      <c r="Q649" s="17"/>
      <c r="R649" s="17"/>
      <c r="S649" s="17"/>
      <c r="T649" s="17"/>
      <c r="U649" s="17"/>
      <c r="V649" s="17"/>
      <c r="W649" s="17"/>
      <c r="X649" s="17"/>
    </row>
    <row r="650" spans="1:24" x14ac:dyDescent="0.25">
      <c r="A650" s="127"/>
      <c r="B650" s="17"/>
      <c r="C650" s="17"/>
      <c r="D650" s="17"/>
      <c r="E650" s="17"/>
      <c r="F650" s="385"/>
      <c r="G650" s="385"/>
      <c r="H650" s="385"/>
      <c r="I650" s="385"/>
      <c r="J650" s="17"/>
      <c r="K650" s="17"/>
      <c r="L650" s="18"/>
      <c r="M650" s="17"/>
      <c r="N650" s="17"/>
      <c r="O650" s="17"/>
      <c r="P650" s="17"/>
      <c r="Q650" s="17"/>
      <c r="R650" s="17"/>
      <c r="S650" s="17"/>
      <c r="T650" s="17"/>
      <c r="U650" s="17"/>
      <c r="V650" s="17"/>
      <c r="W650" s="17"/>
      <c r="X650" s="17"/>
    </row>
    <row r="651" spans="1:24" x14ac:dyDescent="0.25">
      <c r="A651" s="127"/>
      <c r="B651" s="17"/>
      <c r="C651" s="17"/>
      <c r="D651" s="17"/>
      <c r="E651" s="17"/>
      <c r="F651" s="385"/>
      <c r="G651" s="385"/>
      <c r="H651" s="385"/>
      <c r="I651" s="385"/>
      <c r="J651" s="17"/>
      <c r="K651" s="17"/>
      <c r="L651" s="18"/>
      <c r="M651" s="17"/>
      <c r="N651" s="17"/>
      <c r="O651" s="17"/>
      <c r="P651" s="17"/>
      <c r="Q651" s="17"/>
      <c r="R651" s="17"/>
      <c r="S651" s="17"/>
      <c r="T651" s="17"/>
      <c r="U651" s="17"/>
      <c r="V651" s="17"/>
      <c r="W651" s="17"/>
      <c r="X651" s="17"/>
    </row>
    <row r="652" spans="1:24" x14ac:dyDescent="0.25">
      <c r="A652" s="127"/>
      <c r="B652" s="17"/>
      <c r="C652" s="17"/>
      <c r="D652" s="17"/>
      <c r="E652" s="17"/>
      <c r="F652" s="385"/>
      <c r="G652" s="385"/>
      <c r="H652" s="385"/>
      <c r="I652" s="385"/>
      <c r="J652" s="17"/>
      <c r="K652" s="17"/>
      <c r="L652" s="18"/>
      <c r="M652" s="17"/>
      <c r="N652" s="17"/>
      <c r="O652" s="17"/>
      <c r="P652" s="17"/>
      <c r="Q652" s="17"/>
      <c r="R652" s="17"/>
      <c r="S652" s="17"/>
      <c r="T652" s="17"/>
      <c r="U652" s="17"/>
      <c r="V652" s="17"/>
      <c r="W652" s="17"/>
      <c r="X652" s="17"/>
    </row>
    <row r="653" spans="1:24" x14ac:dyDescent="0.25">
      <c r="A653" s="127"/>
      <c r="B653" s="17"/>
      <c r="C653" s="17"/>
      <c r="D653" s="17"/>
      <c r="E653" s="17"/>
      <c r="F653" s="385"/>
      <c r="G653" s="385"/>
      <c r="H653" s="385"/>
      <c r="I653" s="385"/>
      <c r="J653" s="17"/>
      <c r="K653" s="17"/>
      <c r="L653" s="18"/>
      <c r="M653" s="17"/>
      <c r="N653" s="17"/>
      <c r="O653" s="17"/>
      <c r="P653" s="17"/>
      <c r="Q653" s="17"/>
      <c r="R653" s="17"/>
      <c r="S653" s="17"/>
      <c r="T653" s="17"/>
      <c r="U653" s="17"/>
      <c r="V653" s="17"/>
      <c r="W653" s="17"/>
      <c r="X653" s="17"/>
    </row>
    <row r="654" spans="1:24" x14ac:dyDescent="0.25">
      <c r="A654" s="127"/>
      <c r="B654" s="17"/>
      <c r="C654" s="17"/>
      <c r="D654" s="17"/>
      <c r="E654" s="17"/>
      <c r="F654" s="385"/>
      <c r="G654" s="385"/>
      <c r="H654" s="385"/>
      <c r="I654" s="385"/>
      <c r="J654" s="17"/>
      <c r="K654" s="17"/>
      <c r="L654" s="18"/>
      <c r="M654" s="17"/>
      <c r="N654" s="17"/>
      <c r="O654" s="17"/>
      <c r="P654" s="17"/>
      <c r="Q654" s="17"/>
      <c r="R654" s="17"/>
      <c r="S654" s="17"/>
      <c r="T654" s="17"/>
      <c r="U654" s="17"/>
      <c r="V654" s="17"/>
      <c r="W654" s="17"/>
      <c r="X654" s="17"/>
    </row>
    <row r="655" spans="1:24" x14ac:dyDescent="0.25">
      <c r="A655" s="127"/>
      <c r="B655" s="17"/>
      <c r="C655" s="17"/>
      <c r="D655" s="17"/>
      <c r="E655" s="17"/>
      <c r="F655" s="385"/>
      <c r="G655" s="385"/>
      <c r="H655" s="385"/>
      <c r="I655" s="385"/>
      <c r="J655" s="17"/>
      <c r="K655" s="17"/>
      <c r="L655" s="18"/>
      <c r="M655" s="17"/>
      <c r="N655" s="17"/>
      <c r="O655" s="17"/>
      <c r="P655" s="17"/>
      <c r="Q655" s="17"/>
      <c r="R655" s="17"/>
      <c r="S655" s="17"/>
      <c r="T655" s="17"/>
      <c r="U655" s="17"/>
      <c r="V655" s="17"/>
      <c r="W655" s="17"/>
      <c r="X655" s="17"/>
    </row>
    <row r="656" spans="1:24" x14ac:dyDescent="0.25">
      <c r="A656" s="127"/>
      <c r="B656" s="17"/>
      <c r="C656" s="17"/>
      <c r="D656" s="17"/>
      <c r="E656" s="17"/>
      <c r="F656" s="385"/>
      <c r="G656" s="385"/>
      <c r="H656" s="385"/>
      <c r="I656" s="385"/>
      <c r="J656" s="17"/>
      <c r="K656" s="17"/>
      <c r="L656" s="18"/>
      <c r="M656" s="17"/>
      <c r="N656" s="17"/>
      <c r="O656" s="17"/>
      <c r="P656" s="17"/>
      <c r="Q656" s="17"/>
      <c r="R656" s="17"/>
      <c r="S656" s="17"/>
      <c r="T656" s="17"/>
      <c r="U656" s="17"/>
      <c r="V656" s="17"/>
      <c r="W656" s="17"/>
      <c r="X656" s="17"/>
    </row>
    <row r="657" spans="1:24" x14ac:dyDescent="0.25">
      <c r="A657" s="127"/>
      <c r="B657" s="17"/>
      <c r="C657" s="17"/>
      <c r="D657" s="17"/>
      <c r="E657" s="17"/>
      <c r="F657" s="385"/>
      <c r="G657" s="385"/>
      <c r="H657" s="385"/>
      <c r="I657" s="385"/>
      <c r="J657" s="17"/>
      <c r="K657" s="17"/>
      <c r="L657" s="18"/>
      <c r="M657" s="17"/>
      <c r="N657" s="17"/>
      <c r="O657" s="17"/>
      <c r="P657" s="17"/>
      <c r="Q657" s="17"/>
      <c r="R657" s="17"/>
      <c r="S657" s="17"/>
      <c r="T657" s="17"/>
      <c r="U657" s="17"/>
      <c r="V657" s="17"/>
      <c r="W657" s="17"/>
      <c r="X657" s="17"/>
    </row>
    <row r="658" spans="1:24" x14ac:dyDescent="0.25">
      <c r="A658" s="127"/>
      <c r="B658" s="17"/>
      <c r="C658" s="17"/>
      <c r="D658" s="17"/>
      <c r="E658" s="17"/>
      <c r="F658" s="385"/>
      <c r="G658" s="385"/>
      <c r="H658" s="385"/>
      <c r="I658" s="385"/>
      <c r="J658" s="17"/>
      <c r="K658" s="17"/>
      <c r="L658" s="18"/>
      <c r="M658" s="17"/>
      <c r="N658" s="17"/>
      <c r="O658" s="17"/>
      <c r="P658" s="17"/>
      <c r="Q658" s="17"/>
      <c r="R658" s="17"/>
      <c r="S658" s="17"/>
      <c r="T658" s="17"/>
      <c r="U658" s="17"/>
      <c r="V658" s="17"/>
      <c r="W658" s="17"/>
      <c r="X658" s="17"/>
    </row>
    <row r="659" spans="1:24" x14ac:dyDescent="0.25">
      <c r="A659" s="127"/>
      <c r="B659" s="17"/>
      <c r="C659" s="17"/>
      <c r="D659" s="17"/>
      <c r="E659" s="17"/>
      <c r="F659" s="385"/>
      <c r="G659" s="385"/>
      <c r="H659" s="385"/>
      <c r="I659" s="385"/>
      <c r="J659" s="17"/>
      <c r="K659" s="17"/>
      <c r="L659" s="18"/>
      <c r="M659" s="17"/>
      <c r="N659" s="17"/>
      <c r="O659" s="17"/>
      <c r="P659" s="17"/>
      <c r="Q659" s="17"/>
      <c r="R659" s="17"/>
      <c r="S659" s="17"/>
      <c r="T659" s="17"/>
      <c r="U659" s="17"/>
      <c r="V659" s="17"/>
      <c r="W659" s="17"/>
      <c r="X659" s="17"/>
    </row>
    <row r="660" spans="1:24" x14ac:dyDescent="0.25">
      <c r="A660" s="127"/>
      <c r="B660" s="17"/>
      <c r="C660" s="17"/>
      <c r="D660" s="17"/>
      <c r="E660" s="17"/>
      <c r="F660" s="385"/>
      <c r="G660" s="385"/>
      <c r="H660" s="385"/>
      <c r="I660" s="385"/>
      <c r="J660" s="17"/>
      <c r="K660" s="17"/>
      <c r="L660" s="18"/>
      <c r="M660" s="17"/>
      <c r="N660" s="17"/>
      <c r="O660" s="17"/>
      <c r="P660" s="17"/>
      <c r="Q660" s="17"/>
      <c r="R660" s="17"/>
      <c r="S660" s="17"/>
      <c r="T660" s="17"/>
      <c r="U660" s="17"/>
      <c r="V660" s="17"/>
      <c r="W660" s="17"/>
      <c r="X660" s="17"/>
    </row>
    <row r="661" spans="1:24" x14ac:dyDescent="0.25">
      <c r="A661" s="127"/>
      <c r="B661" s="17"/>
      <c r="C661" s="17"/>
      <c r="D661" s="17"/>
      <c r="E661" s="17"/>
      <c r="F661" s="385"/>
      <c r="G661" s="385"/>
      <c r="H661" s="385"/>
      <c r="I661" s="385"/>
      <c r="J661" s="17"/>
      <c r="K661" s="17"/>
      <c r="L661" s="18"/>
      <c r="M661" s="17"/>
      <c r="N661" s="17"/>
      <c r="O661" s="17"/>
      <c r="P661" s="17"/>
      <c r="Q661" s="17"/>
      <c r="R661" s="17"/>
      <c r="S661" s="17"/>
      <c r="T661" s="17"/>
      <c r="U661" s="17"/>
      <c r="V661" s="17"/>
      <c r="W661" s="17"/>
      <c r="X661" s="17"/>
    </row>
    <row r="662" spans="1:24" x14ac:dyDescent="0.25">
      <c r="A662" s="127"/>
      <c r="B662" s="17"/>
      <c r="C662" s="17"/>
      <c r="D662" s="17"/>
      <c r="E662" s="17"/>
      <c r="F662" s="385"/>
      <c r="G662" s="385"/>
      <c r="H662" s="385"/>
      <c r="I662" s="385"/>
      <c r="J662" s="17"/>
      <c r="K662" s="17"/>
      <c r="L662" s="18"/>
      <c r="M662" s="17"/>
      <c r="N662" s="17"/>
      <c r="O662" s="17"/>
      <c r="P662" s="17"/>
      <c r="Q662" s="17"/>
      <c r="R662" s="17"/>
      <c r="S662" s="17"/>
      <c r="T662" s="17"/>
      <c r="U662" s="17"/>
      <c r="V662" s="17"/>
      <c r="W662" s="17"/>
      <c r="X662" s="17"/>
    </row>
    <row r="663" spans="1:24" x14ac:dyDescent="0.25">
      <c r="A663" s="127"/>
      <c r="B663" s="17"/>
      <c r="C663" s="17"/>
      <c r="D663" s="17"/>
      <c r="E663" s="17"/>
      <c r="F663" s="385"/>
      <c r="G663" s="385"/>
      <c r="H663" s="385"/>
      <c r="I663" s="385"/>
      <c r="J663" s="17"/>
      <c r="K663" s="17"/>
      <c r="L663" s="18"/>
      <c r="M663" s="17"/>
      <c r="N663" s="17"/>
      <c r="O663" s="17"/>
      <c r="P663" s="17"/>
      <c r="Q663" s="17"/>
      <c r="R663" s="17"/>
      <c r="S663" s="17"/>
      <c r="T663" s="17"/>
      <c r="U663" s="17"/>
      <c r="V663" s="17"/>
      <c r="W663" s="17"/>
      <c r="X663" s="17"/>
    </row>
    <row r="664" spans="1:24" x14ac:dyDescent="0.25">
      <c r="A664" s="127"/>
      <c r="B664" s="17"/>
      <c r="C664" s="17"/>
      <c r="D664" s="17"/>
      <c r="E664" s="17"/>
      <c r="F664" s="385"/>
      <c r="G664" s="385"/>
      <c r="H664" s="385"/>
      <c r="I664" s="385"/>
      <c r="J664" s="17"/>
      <c r="K664" s="17"/>
      <c r="L664" s="18"/>
      <c r="M664" s="17"/>
      <c r="N664" s="17"/>
      <c r="O664" s="17"/>
      <c r="P664" s="17"/>
      <c r="Q664" s="17"/>
      <c r="R664" s="17"/>
      <c r="S664" s="17"/>
      <c r="T664" s="17"/>
      <c r="U664" s="17"/>
      <c r="V664" s="17"/>
      <c r="W664" s="17"/>
      <c r="X664" s="17"/>
    </row>
    <row r="665" spans="1:24" x14ac:dyDescent="0.25">
      <c r="A665" s="127"/>
      <c r="B665" s="17"/>
      <c r="C665" s="17"/>
      <c r="D665" s="17"/>
      <c r="E665" s="17"/>
      <c r="F665" s="385"/>
      <c r="G665" s="385"/>
      <c r="H665" s="385"/>
      <c r="I665" s="385"/>
      <c r="J665" s="17"/>
      <c r="K665" s="17"/>
      <c r="L665" s="18"/>
      <c r="M665" s="17"/>
      <c r="N665" s="17"/>
      <c r="O665" s="17"/>
      <c r="P665" s="17"/>
      <c r="Q665" s="17"/>
      <c r="R665" s="17"/>
      <c r="S665" s="17"/>
      <c r="T665" s="17"/>
      <c r="U665" s="17"/>
      <c r="V665" s="17"/>
      <c r="W665" s="17"/>
      <c r="X665" s="17"/>
    </row>
    <row r="666" spans="1:24" x14ac:dyDescent="0.25">
      <c r="A666" s="127"/>
      <c r="B666" s="17"/>
      <c r="C666" s="17"/>
      <c r="D666" s="17"/>
      <c r="E666" s="17"/>
      <c r="F666" s="385"/>
      <c r="G666" s="385"/>
      <c r="H666" s="385"/>
      <c r="I666" s="385"/>
      <c r="J666" s="17"/>
      <c r="K666" s="17"/>
      <c r="L666" s="18"/>
      <c r="M666" s="17"/>
      <c r="N666" s="17"/>
      <c r="O666" s="17"/>
      <c r="P666" s="17"/>
      <c r="Q666" s="17"/>
      <c r="R666" s="17"/>
      <c r="S666" s="17"/>
      <c r="T666" s="17"/>
      <c r="U666" s="17"/>
      <c r="V666" s="17"/>
      <c r="W666" s="17"/>
      <c r="X666" s="17"/>
    </row>
    <row r="667" spans="1:24" x14ac:dyDescent="0.25">
      <c r="A667" s="127"/>
      <c r="B667" s="17"/>
      <c r="C667" s="17"/>
      <c r="D667" s="17"/>
      <c r="E667" s="17"/>
      <c r="F667" s="385"/>
      <c r="G667" s="385"/>
      <c r="H667" s="385"/>
      <c r="I667" s="385"/>
      <c r="J667" s="17"/>
      <c r="K667" s="17"/>
      <c r="L667" s="18"/>
      <c r="M667" s="17"/>
      <c r="N667" s="17"/>
      <c r="O667" s="17"/>
      <c r="P667" s="17"/>
      <c r="Q667" s="17"/>
      <c r="R667" s="17"/>
      <c r="S667" s="17"/>
      <c r="T667" s="17"/>
      <c r="U667" s="17"/>
      <c r="V667" s="17"/>
      <c r="W667" s="17"/>
      <c r="X667" s="17"/>
    </row>
    <row r="668" spans="1:24" x14ac:dyDescent="0.25">
      <c r="A668" s="127"/>
      <c r="B668" s="17"/>
      <c r="C668" s="17"/>
      <c r="D668" s="17"/>
      <c r="E668" s="17"/>
      <c r="F668" s="385"/>
      <c r="G668" s="385"/>
      <c r="H668" s="385"/>
      <c r="I668" s="385"/>
      <c r="J668" s="17"/>
      <c r="K668" s="17"/>
      <c r="L668" s="18"/>
      <c r="M668" s="17"/>
      <c r="N668" s="17"/>
      <c r="O668" s="17"/>
      <c r="P668" s="17"/>
      <c r="Q668" s="17"/>
      <c r="R668" s="17"/>
      <c r="S668" s="17"/>
      <c r="T668" s="17"/>
      <c r="U668" s="17"/>
      <c r="V668" s="17"/>
      <c r="W668" s="17"/>
      <c r="X668" s="17"/>
    </row>
    <row r="669" spans="1:24" x14ac:dyDescent="0.25">
      <c r="A669" s="127"/>
      <c r="B669" s="17"/>
      <c r="C669" s="17"/>
      <c r="D669" s="17"/>
      <c r="E669" s="17"/>
      <c r="F669" s="385"/>
      <c r="G669" s="385"/>
      <c r="H669" s="385"/>
      <c r="I669" s="385"/>
      <c r="J669" s="17"/>
      <c r="K669" s="17"/>
      <c r="L669" s="18"/>
      <c r="M669" s="17"/>
      <c r="N669" s="17"/>
      <c r="O669" s="17"/>
      <c r="P669" s="17"/>
      <c r="Q669" s="17"/>
      <c r="R669" s="17"/>
      <c r="S669" s="17"/>
      <c r="T669" s="17"/>
      <c r="U669" s="17"/>
      <c r="V669" s="17"/>
      <c r="W669" s="17"/>
      <c r="X669" s="17"/>
    </row>
    <row r="670" spans="1:24" x14ac:dyDescent="0.25">
      <c r="A670" s="127"/>
      <c r="B670" s="17"/>
      <c r="C670" s="17"/>
      <c r="D670" s="17"/>
      <c r="E670" s="17"/>
      <c r="F670" s="385"/>
      <c r="G670" s="385"/>
      <c r="H670" s="385"/>
      <c r="I670" s="385"/>
      <c r="J670" s="17"/>
      <c r="K670" s="17"/>
      <c r="L670" s="18"/>
      <c r="M670" s="17"/>
      <c r="N670" s="17"/>
      <c r="O670" s="17"/>
      <c r="P670" s="17"/>
      <c r="Q670" s="17"/>
      <c r="R670" s="17"/>
      <c r="S670" s="17"/>
      <c r="T670" s="17"/>
      <c r="U670" s="17"/>
      <c r="V670" s="17"/>
      <c r="W670" s="17"/>
      <c r="X670" s="17"/>
    </row>
    <row r="671" spans="1:24" x14ac:dyDescent="0.25">
      <c r="A671" s="127"/>
      <c r="B671" s="17"/>
      <c r="C671" s="17"/>
      <c r="D671" s="17"/>
      <c r="E671" s="17"/>
      <c r="F671" s="385"/>
      <c r="G671" s="385"/>
      <c r="H671" s="385"/>
      <c r="I671" s="385"/>
      <c r="J671" s="17"/>
      <c r="K671" s="17"/>
      <c r="L671" s="18"/>
      <c r="M671" s="17"/>
      <c r="N671" s="17"/>
      <c r="O671" s="17"/>
      <c r="P671" s="17"/>
      <c r="Q671" s="17"/>
      <c r="R671" s="17"/>
      <c r="S671" s="17"/>
      <c r="T671" s="17"/>
      <c r="U671" s="17"/>
      <c r="V671" s="17"/>
      <c r="W671" s="17"/>
      <c r="X671" s="17"/>
    </row>
    <row r="672" spans="1:24" x14ac:dyDescent="0.25">
      <c r="A672" s="127"/>
      <c r="B672" s="17"/>
      <c r="C672" s="17"/>
      <c r="D672" s="17"/>
      <c r="E672" s="17"/>
      <c r="F672" s="385"/>
      <c r="G672" s="385"/>
      <c r="H672" s="385"/>
      <c r="I672" s="385"/>
      <c r="J672" s="17"/>
      <c r="K672" s="17"/>
      <c r="L672" s="18"/>
      <c r="M672" s="17"/>
      <c r="N672" s="17"/>
      <c r="O672" s="17"/>
      <c r="P672" s="17"/>
      <c r="Q672" s="17"/>
      <c r="R672" s="17"/>
      <c r="S672" s="17"/>
      <c r="T672" s="17"/>
      <c r="U672" s="17"/>
      <c r="V672" s="17"/>
      <c r="W672" s="17"/>
      <c r="X672" s="17"/>
    </row>
    <row r="673" spans="1:24" x14ac:dyDescent="0.25">
      <c r="A673" s="127"/>
      <c r="B673" s="17"/>
      <c r="C673" s="17"/>
      <c r="D673" s="17"/>
      <c r="E673" s="17"/>
      <c r="F673" s="385"/>
      <c r="G673" s="385"/>
      <c r="H673" s="385"/>
      <c r="I673" s="385"/>
      <c r="J673" s="17"/>
      <c r="K673" s="17"/>
      <c r="L673" s="18"/>
      <c r="M673" s="17"/>
      <c r="N673" s="17"/>
      <c r="O673" s="17"/>
      <c r="P673" s="17"/>
      <c r="Q673" s="17"/>
      <c r="R673" s="17"/>
      <c r="S673" s="17"/>
      <c r="T673" s="17"/>
      <c r="U673" s="17"/>
      <c r="V673" s="17"/>
      <c r="W673" s="17"/>
      <c r="X673" s="17"/>
    </row>
    <row r="674" spans="1:24" x14ac:dyDescent="0.25">
      <c r="A674" s="127"/>
      <c r="B674" s="17"/>
      <c r="C674" s="17"/>
      <c r="D674" s="17"/>
      <c r="E674" s="17"/>
      <c r="F674" s="385"/>
      <c r="G674" s="385"/>
      <c r="H674" s="385"/>
      <c r="I674" s="385"/>
      <c r="J674" s="17"/>
      <c r="K674" s="17"/>
      <c r="L674" s="18"/>
      <c r="M674" s="17"/>
      <c r="N674" s="17"/>
      <c r="O674" s="17"/>
      <c r="P674" s="17"/>
      <c r="Q674" s="17"/>
      <c r="R674" s="17"/>
      <c r="S674" s="17"/>
      <c r="T674" s="17"/>
      <c r="U674" s="17"/>
      <c r="V674" s="17"/>
      <c r="W674" s="17"/>
      <c r="X674" s="17"/>
    </row>
    <row r="675" spans="1:24" x14ac:dyDescent="0.25">
      <c r="A675" s="127"/>
      <c r="B675" s="17"/>
      <c r="C675" s="17"/>
      <c r="D675" s="17"/>
      <c r="E675" s="17"/>
      <c r="F675" s="385"/>
      <c r="G675" s="385"/>
      <c r="H675" s="385"/>
      <c r="I675" s="385"/>
      <c r="J675" s="17"/>
      <c r="K675" s="17"/>
      <c r="L675" s="18"/>
      <c r="M675" s="17"/>
      <c r="N675" s="17"/>
      <c r="O675" s="17"/>
      <c r="P675" s="17"/>
      <c r="Q675" s="17"/>
      <c r="R675" s="17"/>
      <c r="S675" s="17"/>
      <c r="T675" s="17"/>
      <c r="U675" s="17"/>
      <c r="V675" s="17"/>
      <c r="W675" s="17"/>
      <c r="X675" s="17"/>
    </row>
    <row r="676" spans="1:24" x14ac:dyDescent="0.25">
      <c r="A676" s="127"/>
      <c r="B676" s="17"/>
      <c r="C676" s="17"/>
      <c r="D676" s="17"/>
      <c r="E676" s="17"/>
      <c r="F676" s="385"/>
      <c r="G676" s="385"/>
      <c r="H676" s="385"/>
      <c r="I676" s="385"/>
      <c r="J676" s="17"/>
      <c r="K676" s="17"/>
      <c r="L676" s="18"/>
      <c r="M676" s="17"/>
      <c r="N676" s="17"/>
      <c r="O676" s="17"/>
      <c r="P676" s="17"/>
      <c r="Q676" s="17"/>
      <c r="R676" s="17"/>
      <c r="S676" s="17"/>
      <c r="T676" s="17"/>
      <c r="U676" s="17"/>
      <c r="V676" s="17"/>
      <c r="W676" s="17"/>
      <c r="X676" s="17"/>
    </row>
    <row r="677" spans="1:24" x14ac:dyDescent="0.25">
      <c r="A677" s="127"/>
      <c r="B677" s="17"/>
      <c r="C677" s="17"/>
      <c r="D677" s="17"/>
      <c r="E677" s="17"/>
      <c r="F677" s="385"/>
      <c r="G677" s="385"/>
      <c r="H677" s="385"/>
      <c r="I677" s="385"/>
      <c r="J677" s="17"/>
      <c r="K677" s="17"/>
      <c r="L677" s="18"/>
      <c r="M677" s="17"/>
      <c r="N677" s="17"/>
      <c r="O677" s="17"/>
      <c r="P677" s="17"/>
      <c r="Q677" s="17"/>
      <c r="R677" s="17"/>
      <c r="S677" s="17"/>
      <c r="T677" s="17"/>
      <c r="U677" s="17"/>
      <c r="V677" s="17"/>
      <c r="W677" s="17"/>
      <c r="X677" s="17"/>
    </row>
    <row r="678" spans="1:24" x14ac:dyDescent="0.25">
      <c r="A678" s="127"/>
      <c r="B678" s="17"/>
      <c r="C678" s="17"/>
      <c r="D678" s="17"/>
      <c r="E678" s="17"/>
      <c r="F678" s="385"/>
      <c r="G678" s="385"/>
      <c r="H678" s="385"/>
      <c r="I678" s="385"/>
      <c r="J678" s="17"/>
      <c r="K678" s="17"/>
      <c r="L678" s="18"/>
      <c r="M678" s="17"/>
      <c r="N678" s="17"/>
      <c r="O678" s="17"/>
      <c r="P678" s="17"/>
      <c r="Q678" s="17"/>
      <c r="R678" s="17"/>
      <c r="S678" s="17"/>
      <c r="T678" s="17"/>
      <c r="U678" s="17"/>
      <c r="V678" s="17"/>
      <c r="W678" s="17"/>
      <c r="X678" s="17"/>
    </row>
    <row r="679" spans="1:24" x14ac:dyDescent="0.25">
      <c r="A679" s="127"/>
      <c r="B679" s="17"/>
      <c r="C679" s="17"/>
      <c r="D679" s="17"/>
      <c r="E679" s="17"/>
      <c r="F679" s="385"/>
      <c r="G679" s="385"/>
      <c r="H679" s="385"/>
      <c r="I679" s="385"/>
      <c r="J679" s="17"/>
      <c r="K679" s="17"/>
      <c r="L679" s="18"/>
      <c r="M679" s="17"/>
      <c r="N679" s="17"/>
      <c r="O679" s="17"/>
      <c r="P679" s="17"/>
      <c r="Q679" s="17"/>
      <c r="R679" s="17"/>
      <c r="S679" s="17"/>
      <c r="T679" s="17"/>
      <c r="U679" s="17"/>
      <c r="V679" s="17"/>
      <c r="W679" s="17"/>
      <c r="X679" s="17"/>
    </row>
    <row r="680" spans="1:24" x14ac:dyDescent="0.25">
      <c r="A680" s="127"/>
      <c r="B680" s="17"/>
      <c r="C680" s="17"/>
      <c r="D680" s="17"/>
      <c r="E680" s="17"/>
      <c r="F680" s="385"/>
      <c r="G680" s="385"/>
      <c r="H680" s="385"/>
      <c r="I680" s="385"/>
      <c r="J680" s="17"/>
      <c r="K680" s="17"/>
      <c r="L680" s="18"/>
      <c r="M680" s="17"/>
      <c r="N680" s="17"/>
      <c r="O680" s="17"/>
      <c r="P680" s="17"/>
      <c r="Q680" s="17"/>
      <c r="R680" s="17"/>
      <c r="S680" s="17"/>
      <c r="T680" s="17"/>
      <c r="U680" s="17"/>
      <c r="V680" s="17"/>
      <c r="W680" s="17"/>
      <c r="X680" s="17"/>
    </row>
    <row r="681" spans="1:24" x14ac:dyDescent="0.25">
      <c r="A681" s="127"/>
      <c r="B681" s="17"/>
      <c r="C681" s="17"/>
      <c r="D681" s="17"/>
      <c r="E681" s="17"/>
      <c r="F681" s="385"/>
      <c r="G681" s="385"/>
      <c r="H681" s="385"/>
      <c r="I681" s="385"/>
      <c r="J681" s="17"/>
      <c r="K681" s="17"/>
      <c r="L681" s="18"/>
      <c r="M681" s="17"/>
      <c r="N681" s="17"/>
      <c r="O681" s="17"/>
      <c r="P681" s="17"/>
      <c r="Q681" s="17"/>
      <c r="R681" s="17"/>
      <c r="S681" s="17"/>
      <c r="T681" s="17"/>
      <c r="U681" s="17"/>
      <c r="V681" s="17"/>
      <c r="W681" s="17"/>
      <c r="X681" s="17"/>
    </row>
    <row r="682" spans="1:24" x14ac:dyDescent="0.25">
      <c r="A682" s="127"/>
      <c r="B682" s="17"/>
      <c r="C682" s="17"/>
      <c r="D682" s="17"/>
      <c r="E682" s="17"/>
      <c r="F682" s="385"/>
      <c r="G682" s="385"/>
      <c r="H682" s="385"/>
      <c r="I682" s="385"/>
      <c r="J682" s="17"/>
      <c r="K682" s="17"/>
      <c r="L682" s="18"/>
      <c r="M682" s="17"/>
      <c r="N682" s="17"/>
      <c r="O682" s="17"/>
      <c r="P682" s="17"/>
      <c r="Q682" s="17"/>
      <c r="R682" s="17"/>
      <c r="S682" s="17"/>
      <c r="T682" s="17"/>
      <c r="U682" s="17"/>
      <c r="V682" s="17"/>
      <c r="W682" s="17"/>
      <c r="X682" s="17"/>
    </row>
    <row r="683" spans="1:24" x14ac:dyDescent="0.25">
      <c r="A683" s="127"/>
      <c r="B683" s="17"/>
      <c r="C683" s="17"/>
      <c r="D683" s="17"/>
      <c r="E683" s="17"/>
      <c r="F683" s="385"/>
      <c r="G683" s="385"/>
      <c r="H683" s="385"/>
      <c r="I683" s="385"/>
      <c r="J683" s="17"/>
      <c r="K683" s="17"/>
      <c r="L683" s="18"/>
      <c r="M683" s="17"/>
      <c r="N683" s="17"/>
      <c r="O683" s="17"/>
      <c r="P683" s="17"/>
      <c r="Q683" s="17"/>
      <c r="R683" s="17"/>
      <c r="S683" s="17"/>
      <c r="T683" s="17"/>
      <c r="U683" s="17"/>
      <c r="V683" s="17"/>
      <c r="W683" s="17"/>
      <c r="X683" s="17"/>
    </row>
    <row r="684" spans="1:24" x14ac:dyDescent="0.25">
      <c r="A684" s="127"/>
      <c r="B684" s="17"/>
      <c r="C684" s="17"/>
      <c r="D684" s="17"/>
      <c r="E684" s="17"/>
      <c r="F684" s="385"/>
      <c r="G684" s="385"/>
      <c r="H684" s="385"/>
      <c r="I684" s="385"/>
      <c r="J684" s="17"/>
      <c r="K684" s="17"/>
      <c r="L684" s="18"/>
      <c r="M684" s="17"/>
      <c r="N684" s="17"/>
      <c r="O684" s="17"/>
      <c r="P684" s="17"/>
      <c r="Q684" s="17"/>
      <c r="R684" s="17"/>
      <c r="S684" s="17"/>
      <c r="T684" s="17"/>
      <c r="U684" s="17"/>
      <c r="V684" s="17"/>
      <c r="W684" s="17"/>
      <c r="X684" s="17"/>
    </row>
    <row r="685" spans="1:24" x14ac:dyDescent="0.25">
      <c r="A685" s="127"/>
      <c r="B685" s="17"/>
      <c r="C685" s="17"/>
      <c r="D685" s="17"/>
      <c r="E685" s="17"/>
      <c r="F685" s="385"/>
      <c r="G685" s="385"/>
      <c r="H685" s="385"/>
      <c r="I685" s="385"/>
      <c r="J685" s="17"/>
      <c r="K685" s="17"/>
      <c r="L685" s="18"/>
      <c r="M685" s="17"/>
      <c r="N685" s="17"/>
      <c r="O685" s="17"/>
      <c r="P685" s="17"/>
      <c r="Q685" s="17"/>
      <c r="R685" s="17"/>
      <c r="S685" s="17"/>
      <c r="T685" s="17"/>
      <c r="U685" s="17"/>
      <c r="V685" s="17"/>
      <c r="W685" s="17"/>
      <c r="X685" s="17"/>
    </row>
    <row r="686" spans="1:24" x14ac:dyDescent="0.25">
      <c r="A686" s="127"/>
      <c r="B686" s="17"/>
      <c r="C686" s="17"/>
      <c r="D686" s="17"/>
      <c r="E686" s="17"/>
      <c r="F686" s="385"/>
      <c r="G686" s="385"/>
      <c r="H686" s="385"/>
      <c r="I686" s="385"/>
      <c r="J686" s="17"/>
      <c r="K686" s="17"/>
      <c r="L686" s="18"/>
      <c r="M686" s="17"/>
      <c r="N686" s="17"/>
      <c r="O686" s="17"/>
      <c r="P686" s="17"/>
      <c r="Q686" s="17"/>
      <c r="R686" s="17"/>
      <c r="S686" s="17"/>
      <c r="T686" s="17"/>
      <c r="U686" s="17"/>
      <c r="V686" s="17"/>
      <c r="W686" s="17"/>
      <c r="X686" s="17"/>
    </row>
    <row r="687" spans="1:24" x14ac:dyDescent="0.25">
      <c r="A687" s="127"/>
      <c r="B687" s="17"/>
      <c r="C687" s="17"/>
      <c r="D687" s="17"/>
      <c r="E687" s="17"/>
      <c r="F687" s="385"/>
      <c r="G687" s="385"/>
      <c r="H687" s="385"/>
      <c r="I687" s="385"/>
      <c r="J687" s="17"/>
      <c r="K687" s="17"/>
      <c r="L687" s="18"/>
      <c r="M687" s="17"/>
      <c r="N687" s="17"/>
      <c r="O687" s="17"/>
      <c r="P687" s="17"/>
      <c r="Q687" s="17"/>
      <c r="R687" s="17"/>
      <c r="S687" s="17"/>
      <c r="T687" s="17"/>
      <c r="U687" s="17"/>
      <c r="V687" s="17"/>
      <c r="W687" s="17"/>
      <c r="X687" s="17"/>
    </row>
    <row r="688" spans="1:24" x14ac:dyDescent="0.25">
      <c r="A688" s="127"/>
      <c r="B688" s="17"/>
      <c r="C688" s="17"/>
      <c r="D688" s="17"/>
      <c r="E688" s="17"/>
      <c r="F688" s="385"/>
      <c r="G688" s="385"/>
      <c r="H688" s="385"/>
      <c r="I688" s="385"/>
      <c r="J688" s="17"/>
      <c r="K688" s="17"/>
      <c r="L688" s="18"/>
      <c r="M688" s="17"/>
      <c r="N688" s="17"/>
      <c r="O688" s="17"/>
      <c r="P688" s="17"/>
      <c r="Q688" s="17"/>
      <c r="R688" s="17"/>
      <c r="S688" s="17"/>
      <c r="T688" s="17"/>
      <c r="U688" s="17"/>
      <c r="V688" s="17"/>
      <c r="W688" s="17"/>
      <c r="X688" s="17"/>
    </row>
    <row r="689" spans="1:24" x14ac:dyDescent="0.25">
      <c r="A689" s="127"/>
      <c r="B689" s="17"/>
      <c r="C689" s="17"/>
      <c r="D689" s="17"/>
      <c r="E689" s="17"/>
      <c r="F689" s="385"/>
      <c r="G689" s="385"/>
      <c r="H689" s="385"/>
      <c r="I689" s="385"/>
      <c r="J689" s="17"/>
      <c r="K689" s="17"/>
      <c r="L689" s="18"/>
      <c r="M689" s="17"/>
      <c r="N689" s="17"/>
      <c r="O689" s="17"/>
      <c r="P689" s="17"/>
      <c r="Q689" s="17"/>
      <c r="R689" s="17"/>
      <c r="S689" s="17"/>
      <c r="T689" s="17"/>
      <c r="U689" s="17"/>
      <c r="V689" s="17"/>
      <c r="W689" s="17"/>
      <c r="X689" s="17"/>
    </row>
    <row r="690" spans="1:24" x14ac:dyDescent="0.25">
      <c r="A690" s="127"/>
      <c r="B690" s="17"/>
      <c r="C690" s="17"/>
      <c r="D690" s="17"/>
      <c r="E690" s="17"/>
      <c r="F690" s="385"/>
      <c r="G690" s="385"/>
      <c r="H690" s="385"/>
      <c r="I690" s="385"/>
      <c r="J690" s="17"/>
      <c r="K690" s="17"/>
      <c r="L690" s="18"/>
      <c r="M690" s="17"/>
      <c r="N690" s="17"/>
      <c r="O690" s="17"/>
      <c r="P690" s="17"/>
      <c r="Q690" s="17"/>
      <c r="R690" s="17"/>
      <c r="S690" s="17"/>
      <c r="T690" s="17"/>
      <c r="U690" s="17"/>
      <c r="V690" s="17"/>
      <c r="W690" s="17"/>
      <c r="X690" s="17"/>
    </row>
    <row r="691" spans="1:24" x14ac:dyDescent="0.25">
      <c r="A691" s="127"/>
      <c r="B691" s="17"/>
      <c r="C691" s="17"/>
      <c r="D691" s="17"/>
      <c r="E691" s="17"/>
      <c r="F691" s="385"/>
      <c r="G691" s="385"/>
      <c r="H691" s="385"/>
      <c r="I691" s="385"/>
      <c r="J691" s="17"/>
      <c r="K691" s="17"/>
      <c r="L691" s="18"/>
      <c r="M691" s="17"/>
      <c r="N691" s="17"/>
      <c r="O691" s="17"/>
      <c r="P691" s="17"/>
      <c r="Q691" s="17"/>
      <c r="R691" s="17"/>
      <c r="S691" s="17"/>
      <c r="T691" s="17"/>
      <c r="U691" s="17"/>
      <c r="V691" s="17"/>
      <c r="W691" s="17"/>
      <c r="X691" s="17"/>
    </row>
    <row r="692" spans="1:24" x14ac:dyDescent="0.25">
      <c r="A692" s="127"/>
      <c r="B692" s="17"/>
      <c r="C692" s="17"/>
      <c r="D692" s="17"/>
      <c r="E692" s="17"/>
      <c r="F692" s="385"/>
      <c r="G692" s="385"/>
      <c r="H692" s="385"/>
      <c r="I692" s="385"/>
      <c r="J692" s="17"/>
      <c r="K692" s="17"/>
      <c r="L692" s="18"/>
      <c r="M692" s="17"/>
      <c r="N692" s="17"/>
      <c r="O692" s="17"/>
      <c r="P692" s="17"/>
      <c r="Q692" s="17"/>
      <c r="R692" s="17"/>
      <c r="S692" s="17"/>
      <c r="T692" s="17"/>
      <c r="U692" s="17"/>
      <c r="V692" s="17"/>
      <c r="W692" s="17"/>
      <c r="X692" s="17"/>
    </row>
    <row r="693" spans="1:24" x14ac:dyDescent="0.25">
      <c r="A693" s="127"/>
      <c r="B693" s="17"/>
      <c r="C693" s="17"/>
      <c r="D693" s="17"/>
      <c r="E693" s="17"/>
      <c r="F693" s="385"/>
      <c r="G693" s="385"/>
      <c r="H693" s="385"/>
      <c r="I693" s="385"/>
      <c r="J693" s="17"/>
      <c r="K693" s="17"/>
      <c r="L693" s="18"/>
      <c r="M693" s="17"/>
      <c r="N693" s="17"/>
      <c r="O693" s="17"/>
      <c r="P693" s="17"/>
      <c r="Q693" s="17"/>
      <c r="R693" s="17"/>
      <c r="S693" s="17"/>
      <c r="T693" s="17"/>
      <c r="U693" s="17"/>
      <c r="V693" s="17"/>
      <c r="W693" s="17"/>
      <c r="X693" s="17"/>
    </row>
    <row r="694" spans="1:24" x14ac:dyDescent="0.25">
      <c r="A694" s="127"/>
      <c r="B694" s="17"/>
      <c r="C694" s="17"/>
      <c r="D694" s="17"/>
      <c r="E694" s="17"/>
      <c r="F694" s="385"/>
      <c r="G694" s="385"/>
      <c r="H694" s="385"/>
      <c r="I694" s="385"/>
      <c r="J694" s="17"/>
      <c r="K694" s="17"/>
      <c r="L694" s="18"/>
      <c r="M694" s="17"/>
      <c r="N694" s="17"/>
      <c r="O694" s="17"/>
      <c r="P694" s="17"/>
      <c r="Q694" s="17"/>
      <c r="R694" s="17"/>
      <c r="S694" s="17"/>
      <c r="T694" s="17"/>
      <c r="U694" s="17"/>
      <c r="V694" s="17"/>
      <c r="W694" s="17"/>
      <c r="X694" s="17"/>
    </row>
    <row r="695" spans="1:24" x14ac:dyDescent="0.25">
      <c r="A695" s="127"/>
      <c r="B695" s="17"/>
      <c r="C695" s="17"/>
      <c r="D695" s="17"/>
      <c r="E695" s="17"/>
      <c r="F695" s="385"/>
      <c r="G695" s="385"/>
      <c r="H695" s="385"/>
      <c r="I695" s="385"/>
      <c r="J695" s="17"/>
      <c r="K695" s="17"/>
      <c r="L695" s="18"/>
      <c r="M695" s="17"/>
      <c r="N695" s="17"/>
      <c r="O695" s="17"/>
      <c r="P695" s="17"/>
      <c r="Q695" s="17"/>
      <c r="R695" s="17"/>
      <c r="S695" s="17"/>
      <c r="T695" s="17"/>
      <c r="U695" s="17"/>
      <c r="V695" s="17"/>
      <c r="W695" s="17"/>
      <c r="X695" s="17"/>
    </row>
    <row r="696" spans="1:24" x14ac:dyDescent="0.25">
      <c r="A696" s="127"/>
      <c r="B696" s="17"/>
      <c r="C696" s="17"/>
      <c r="D696" s="17"/>
      <c r="E696" s="17"/>
      <c r="F696" s="385"/>
      <c r="G696" s="385"/>
      <c r="H696" s="385"/>
      <c r="I696" s="385"/>
      <c r="J696" s="17"/>
      <c r="K696" s="17"/>
      <c r="L696" s="18"/>
      <c r="M696" s="17"/>
      <c r="N696" s="17"/>
      <c r="O696" s="17"/>
      <c r="P696" s="17"/>
      <c r="Q696" s="17"/>
      <c r="R696" s="17"/>
      <c r="S696" s="17"/>
      <c r="T696" s="17"/>
      <c r="U696" s="17"/>
      <c r="V696" s="17"/>
      <c r="W696" s="17"/>
      <c r="X696" s="17"/>
    </row>
    <row r="697" spans="1:24" x14ac:dyDescent="0.25">
      <c r="A697" s="127"/>
      <c r="B697" s="17"/>
      <c r="C697" s="17"/>
      <c r="D697" s="17"/>
      <c r="E697" s="17"/>
      <c r="F697" s="385"/>
      <c r="G697" s="385"/>
      <c r="H697" s="385"/>
      <c r="I697" s="385"/>
      <c r="J697" s="17"/>
      <c r="K697" s="17"/>
      <c r="L697" s="18"/>
      <c r="M697" s="17"/>
      <c r="N697" s="17"/>
      <c r="O697" s="17"/>
      <c r="P697" s="17"/>
      <c r="Q697" s="17"/>
      <c r="R697" s="17"/>
      <c r="S697" s="17"/>
      <c r="T697" s="17"/>
      <c r="U697" s="17"/>
      <c r="V697" s="17"/>
      <c r="W697" s="17"/>
      <c r="X697" s="17"/>
    </row>
    <row r="698" spans="1:24" x14ac:dyDescent="0.25">
      <c r="A698" s="127"/>
      <c r="B698" s="17"/>
      <c r="C698" s="17"/>
      <c r="D698" s="17"/>
      <c r="E698" s="17"/>
      <c r="F698" s="385"/>
      <c r="G698" s="385"/>
      <c r="H698" s="385"/>
      <c r="I698" s="385"/>
      <c r="J698" s="17"/>
      <c r="K698" s="17"/>
      <c r="L698" s="18"/>
      <c r="M698" s="17"/>
      <c r="N698" s="17"/>
      <c r="O698" s="17"/>
      <c r="P698" s="17"/>
      <c r="Q698" s="17"/>
      <c r="R698" s="17"/>
      <c r="S698" s="17"/>
      <c r="T698" s="17"/>
      <c r="U698" s="17"/>
      <c r="V698" s="17"/>
      <c r="W698" s="17"/>
      <c r="X698" s="17"/>
    </row>
    <row r="699" spans="1:24" x14ac:dyDescent="0.25">
      <c r="A699" s="127"/>
      <c r="B699" s="17"/>
      <c r="C699" s="17"/>
      <c r="D699" s="17"/>
      <c r="E699" s="17"/>
      <c r="F699" s="385"/>
      <c r="G699" s="385"/>
      <c r="H699" s="385"/>
      <c r="I699" s="385"/>
      <c r="J699" s="17"/>
      <c r="K699" s="17"/>
      <c r="L699" s="18"/>
      <c r="M699" s="17"/>
      <c r="N699" s="17"/>
      <c r="O699" s="17"/>
      <c r="P699" s="17"/>
      <c r="Q699" s="17"/>
      <c r="R699" s="17"/>
      <c r="S699" s="17"/>
      <c r="T699" s="17"/>
      <c r="U699" s="17"/>
      <c r="V699" s="17"/>
      <c r="W699" s="17"/>
      <c r="X699" s="17"/>
    </row>
    <row r="700" spans="1:24" x14ac:dyDescent="0.25">
      <c r="A700" s="127"/>
      <c r="B700" s="17"/>
      <c r="C700" s="17"/>
      <c r="D700" s="17"/>
      <c r="E700" s="17"/>
      <c r="F700" s="385"/>
      <c r="G700" s="385"/>
      <c r="H700" s="385"/>
      <c r="I700" s="385"/>
      <c r="J700" s="17"/>
      <c r="K700" s="17"/>
      <c r="L700" s="18"/>
      <c r="M700" s="17"/>
      <c r="N700" s="17"/>
      <c r="O700" s="17"/>
      <c r="P700" s="17"/>
      <c r="Q700" s="17"/>
      <c r="R700" s="17"/>
      <c r="S700" s="17"/>
      <c r="T700" s="17"/>
      <c r="U700" s="17"/>
      <c r="V700" s="17"/>
      <c r="W700" s="17"/>
      <c r="X700" s="17"/>
    </row>
    <row r="701" spans="1:24" x14ac:dyDescent="0.25">
      <c r="A701" s="127"/>
      <c r="B701" s="17"/>
      <c r="C701" s="17"/>
      <c r="D701" s="17"/>
      <c r="E701" s="17"/>
      <c r="F701" s="385"/>
      <c r="G701" s="385"/>
      <c r="H701" s="385"/>
      <c r="I701" s="385"/>
      <c r="J701" s="17"/>
      <c r="K701" s="17"/>
      <c r="L701" s="18"/>
      <c r="M701" s="17"/>
      <c r="N701" s="17"/>
      <c r="O701" s="17"/>
      <c r="P701" s="17"/>
      <c r="Q701" s="17"/>
      <c r="R701" s="17"/>
      <c r="S701" s="17"/>
      <c r="T701" s="17"/>
      <c r="U701" s="17"/>
      <c r="V701" s="17"/>
      <c r="W701" s="17"/>
      <c r="X701" s="17"/>
    </row>
    <row r="702" spans="1:24" x14ac:dyDescent="0.25">
      <c r="A702" s="127"/>
      <c r="B702" s="17"/>
      <c r="C702" s="17"/>
      <c r="D702" s="17"/>
      <c r="E702" s="17"/>
      <c r="F702" s="385"/>
      <c r="G702" s="385"/>
      <c r="H702" s="385"/>
      <c r="I702" s="385"/>
      <c r="J702" s="17"/>
      <c r="K702" s="17"/>
      <c r="L702" s="18"/>
      <c r="M702" s="17"/>
      <c r="N702" s="17"/>
      <c r="O702" s="17"/>
      <c r="P702" s="17"/>
      <c r="Q702" s="17"/>
      <c r="R702" s="17"/>
      <c r="S702" s="17"/>
      <c r="T702" s="17"/>
      <c r="U702" s="17"/>
      <c r="V702" s="17"/>
      <c r="W702" s="17"/>
      <c r="X702" s="17"/>
    </row>
    <row r="703" spans="1:24" x14ac:dyDescent="0.25">
      <c r="A703" s="127"/>
      <c r="B703" s="17"/>
      <c r="C703" s="17"/>
      <c r="D703" s="17"/>
      <c r="E703" s="17"/>
      <c r="F703" s="385"/>
      <c r="G703" s="385"/>
      <c r="H703" s="385"/>
      <c r="I703" s="385"/>
      <c r="J703" s="17"/>
      <c r="K703" s="17"/>
      <c r="L703" s="18"/>
      <c r="M703" s="17"/>
      <c r="N703" s="17"/>
      <c r="O703" s="17"/>
      <c r="P703" s="17"/>
      <c r="Q703" s="17"/>
      <c r="R703" s="17"/>
      <c r="S703" s="17"/>
      <c r="T703" s="17"/>
      <c r="U703" s="17"/>
      <c r="V703" s="17"/>
      <c r="W703" s="17"/>
      <c r="X703" s="17"/>
    </row>
    <row r="704" spans="1:24" x14ac:dyDescent="0.25">
      <c r="A704" s="127"/>
      <c r="B704" s="17"/>
      <c r="C704" s="17"/>
      <c r="D704" s="17"/>
      <c r="E704" s="17"/>
      <c r="F704" s="385"/>
      <c r="G704" s="385"/>
      <c r="H704" s="385"/>
      <c r="I704" s="385"/>
      <c r="J704" s="17"/>
      <c r="K704" s="17"/>
      <c r="L704" s="18"/>
      <c r="M704" s="17"/>
      <c r="N704" s="17"/>
      <c r="O704" s="17"/>
      <c r="P704" s="17"/>
      <c r="Q704" s="17"/>
      <c r="R704" s="17"/>
      <c r="S704" s="17"/>
      <c r="T704" s="17"/>
      <c r="U704" s="17"/>
      <c r="V704" s="17"/>
      <c r="W704" s="17"/>
      <c r="X704" s="17"/>
    </row>
    <row r="705" spans="1:24" x14ac:dyDescent="0.25">
      <c r="A705" s="127"/>
      <c r="B705" s="17"/>
      <c r="C705" s="17"/>
      <c r="D705" s="17"/>
      <c r="E705" s="17"/>
      <c r="F705" s="385"/>
      <c r="G705" s="385"/>
      <c r="H705" s="385"/>
      <c r="I705" s="385"/>
      <c r="J705" s="17"/>
      <c r="K705" s="17"/>
      <c r="L705" s="18"/>
      <c r="M705" s="17"/>
      <c r="N705" s="17"/>
      <c r="O705" s="17"/>
      <c r="P705" s="17"/>
      <c r="Q705" s="17"/>
      <c r="R705" s="17"/>
      <c r="S705" s="17"/>
      <c r="T705" s="17"/>
      <c r="U705" s="17"/>
      <c r="V705" s="17"/>
      <c r="W705" s="17"/>
      <c r="X705" s="17"/>
    </row>
    <row r="706" spans="1:24" x14ac:dyDescent="0.25">
      <c r="A706" s="127"/>
      <c r="B706" s="17"/>
      <c r="C706" s="17"/>
      <c r="D706" s="17"/>
      <c r="E706" s="17"/>
      <c r="F706" s="385"/>
      <c r="G706" s="385"/>
      <c r="H706" s="385"/>
      <c r="I706" s="385"/>
      <c r="J706" s="17"/>
      <c r="K706" s="17"/>
      <c r="L706" s="18"/>
      <c r="M706" s="17"/>
      <c r="N706" s="17"/>
      <c r="O706" s="17"/>
      <c r="P706" s="17"/>
      <c r="Q706" s="17"/>
      <c r="R706" s="17"/>
      <c r="S706" s="17"/>
      <c r="T706" s="17"/>
      <c r="U706" s="17"/>
      <c r="V706" s="17"/>
      <c r="W706" s="17"/>
      <c r="X706" s="17"/>
    </row>
    <row r="707" spans="1:24" x14ac:dyDescent="0.25">
      <c r="A707" s="127"/>
      <c r="B707" s="17"/>
      <c r="C707" s="17"/>
      <c r="D707" s="17"/>
      <c r="E707" s="17"/>
      <c r="F707" s="385"/>
      <c r="G707" s="385"/>
      <c r="H707" s="385"/>
      <c r="I707" s="385"/>
      <c r="J707" s="17"/>
      <c r="K707" s="17"/>
      <c r="L707" s="18"/>
      <c r="M707" s="17"/>
      <c r="N707" s="17"/>
      <c r="O707" s="17"/>
      <c r="P707" s="17"/>
      <c r="Q707" s="17"/>
      <c r="R707" s="17"/>
      <c r="S707" s="17"/>
      <c r="T707" s="17"/>
      <c r="U707" s="17"/>
      <c r="V707" s="17"/>
      <c r="W707" s="17"/>
      <c r="X707" s="17"/>
    </row>
    <row r="708" spans="1:24" x14ac:dyDescent="0.25">
      <c r="A708" s="127"/>
      <c r="B708" s="17"/>
      <c r="C708" s="17"/>
      <c r="D708" s="17"/>
      <c r="E708" s="17"/>
      <c r="F708" s="385"/>
      <c r="G708" s="385"/>
      <c r="H708" s="385"/>
      <c r="I708" s="385"/>
      <c r="J708" s="17"/>
      <c r="K708" s="17"/>
      <c r="L708" s="18"/>
      <c r="M708" s="17"/>
      <c r="N708" s="17"/>
      <c r="O708" s="17"/>
      <c r="P708" s="17"/>
      <c r="Q708" s="17"/>
      <c r="R708" s="17"/>
      <c r="S708" s="17"/>
      <c r="T708" s="17"/>
      <c r="U708" s="17"/>
      <c r="V708" s="17"/>
      <c r="W708" s="17"/>
      <c r="X708" s="17"/>
    </row>
    <row r="709" spans="1:24" x14ac:dyDescent="0.25">
      <c r="A709" s="127"/>
      <c r="B709" s="17"/>
      <c r="C709" s="17"/>
      <c r="D709" s="17"/>
      <c r="E709" s="17"/>
      <c r="F709" s="385"/>
      <c r="G709" s="385"/>
      <c r="H709" s="385"/>
      <c r="I709" s="385"/>
      <c r="J709" s="17"/>
      <c r="K709" s="17"/>
      <c r="L709" s="18"/>
      <c r="M709" s="17"/>
      <c r="N709" s="17"/>
      <c r="O709" s="17"/>
      <c r="P709" s="17"/>
      <c r="Q709" s="17"/>
      <c r="R709" s="17"/>
      <c r="S709" s="17"/>
      <c r="T709" s="17"/>
      <c r="U709" s="17"/>
      <c r="V709" s="17"/>
      <c r="W709" s="17"/>
      <c r="X709" s="17"/>
    </row>
    <row r="710" spans="1:24" x14ac:dyDescent="0.25">
      <c r="A710" s="127"/>
      <c r="B710" s="17"/>
      <c r="C710" s="17"/>
      <c r="D710" s="17"/>
      <c r="E710" s="17"/>
      <c r="F710" s="385"/>
      <c r="G710" s="385"/>
      <c r="H710" s="385"/>
      <c r="I710" s="385"/>
      <c r="J710" s="17"/>
      <c r="K710" s="17"/>
      <c r="L710" s="18"/>
      <c r="M710" s="17"/>
      <c r="N710" s="17"/>
      <c r="O710" s="17"/>
      <c r="P710" s="17"/>
      <c r="Q710" s="17"/>
      <c r="R710" s="17"/>
      <c r="S710" s="17"/>
      <c r="T710" s="17"/>
      <c r="U710" s="17"/>
      <c r="V710" s="17"/>
      <c r="W710" s="17"/>
      <c r="X710" s="17"/>
    </row>
    <row r="711" spans="1:24" x14ac:dyDescent="0.25">
      <c r="A711" s="127"/>
      <c r="B711" s="17"/>
      <c r="C711" s="17"/>
      <c r="D711" s="17"/>
      <c r="E711" s="17"/>
      <c r="F711" s="385"/>
      <c r="G711" s="385"/>
      <c r="H711" s="385"/>
      <c r="I711" s="385"/>
      <c r="J711" s="17"/>
      <c r="K711" s="17"/>
      <c r="L711" s="18"/>
      <c r="M711" s="17"/>
      <c r="N711" s="17"/>
      <c r="O711" s="17"/>
      <c r="P711" s="17"/>
      <c r="Q711" s="17"/>
      <c r="R711" s="17"/>
      <c r="S711" s="17"/>
      <c r="T711" s="17"/>
      <c r="U711" s="17"/>
      <c r="V711" s="17"/>
      <c r="W711" s="17"/>
      <c r="X711" s="17"/>
    </row>
    <row r="712" spans="1:24" x14ac:dyDescent="0.25">
      <c r="A712" s="127"/>
      <c r="B712" s="17"/>
      <c r="C712" s="17"/>
      <c r="D712" s="17"/>
      <c r="E712" s="17"/>
      <c r="F712" s="385"/>
      <c r="G712" s="385"/>
      <c r="H712" s="385"/>
      <c r="I712" s="385"/>
      <c r="J712" s="17"/>
      <c r="K712" s="17"/>
      <c r="L712" s="18"/>
      <c r="M712" s="17"/>
      <c r="N712" s="17"/>
      <c r="O712" s="17"/>
      <c r="P712" s="17"/>
      <c r="Q712" s="17"/>
      <c r="R712" s="17"/>
      <c r="S712" s="17"/>
      <c r="T712" s="17"/>
      <c r="U712" s="17"/>
      <c r="V712" s="17"/>
      <c r="W712" s="17"/>
      <c r="X712" s="17"/>
    </row>
    <row r="713" spans="1:24" x14ac:dyDescent="0.25">
      <c r="A713" s="127"/>
      <c r="B713" s="17"/>
      <c r="C713" s="17"/>
      <c r="D713" s="17"/>
      <c r="E713" s="17"/>
      <c r="F713" s="385"/>
      <c r="G713" s="385"/>
      <c r="H713" s="385"/>
      <c r="I713" s="385"/>
      <c r="J713" s="17"/>
      <c r="K713" s="17"/>
      <c r="L713" s="18"/>
      <c r="M713" s="17"/>
      <c r="N713" s="17"/>
      <c r="O713" s="17"/>
      <c r="P713" s="17"/>
      <c r="Q713" s="17"/>
      <c r="R713" s="17"/>
      <c r="S713" s="17"/>
      <c r="T713" s="17"/>
      <c r="U713" s="17"/>
      <c r="V713" s="17"/>
      <c r="W713" s="17"/>
      <c r="X713" s="17"/>
    </row>
    <row r="714" spans="1:24" x14ac:dyDescent="0.25">
      <c r="A714" s="127"/>
      <c r="B714" s="17"/>
      <c r="C714" s="17"/>
      <c r="D714" s="17"/>
      <c r="E714" s="17"/>
      <c r="F714" s="385"/>
      <c r="G714" s="385"/>
      <c r="H714" s="385"/>
      <c r="I714" s="385"/>
      <c r="J714" s="17"/>
      <c r="K714" s="17"/>
      <c r="L714" s="18"/>
      <c r="M714" s="17"/>
      <c r="N714" s="17"/>
      <c r="O714" s="17"/>
      <c r="P714" s="17"/>
      <c r="Q714" s="17"/>
      <c r="R714" s="17"/>
      <c r="S714" s="17"/>
      <c r="T714" s="17"/>
      <c r="U714" s="17"/>
      <c r="V714" s="17"/>
      <c r="W714" s="17"/>
      <c r="X714" s="17"/>
    </row>
    <row r="715" spans="1:24" x14ac:dyDescent="0.25">
      <c r="A715" s="127"/>
      <c r="B715" s="17"/>
      <c r="C715" s="17"/>
      <c r="D715" s="17"/>
      <c r="E715" s="17"/>
      <c r="F715" s="385"/>
      <c r="G715" s="385"/>
      <c r="H715" s="385"/>
      <c r="I715" s="385"/>
      <c r="J715" s="17"/>
      <c r="K715" s="17"/>
      <c r="L715" s="18"/>
      <c r="M715" s="17"/>
      <c r="N715" s="17"/>
      <c r="O715" s="17"/>
      <c r="P715" s="17"/>
      <c r="Q715" s="17"/>
      <c r="R715" s="17"/>
      <c r="S715" s="17"/>
      <c r="T715" s="17"/>
      <c r="U715" s="17"/>
      <c r="V715" s="17"/>
      <c r="W715" s="17"/>
      <c r="X715" s="17"/>
    </row>
    <row r="716" spans="1:24" x14ac:dyDescent="0.25">
      <c r="A716" s="127"/>
      <c r="B716" s="17"/>
      <c r="C716" s="17"/>
      <c r="D716" s="17"/>
      <c r="E716" s="17"/>
      <c r="F716" s="385"/>
      <c r="G716" s="385"/>
      <c r="H716" s="385"/>
      <c r="I716" s="385"/>
      <c r="J716" s="17"/>
      <c r="K716" s="17"/>
      <c r="L716" s="18"/>
      <c r="M716" s="17"/>
      <c r="N716" s="17"/>
      <c r="O716" s="17"/>
      <c r="P716" s="17"/>
      <c r="Q716" s="17"/>
      <c r="R716" s="17"/>
      <c r="S716" s="17"/>
      <c r="T716" s="17"/>
      <c r="U716" s="17"/>
      <c r="V716" s="17"/>
      <c r="W716" s="17"/>
      <c r="X716" s="17"/>
    </row>
    <row r="717" spans="1:24" x14ac:dyDescent="0.25">
      <c r="A717" s="127"/>
      <c r="B717" s="17"/>
      <c r="C717" s="17"/>
      <c r="D717" s="17"/>
      <c r="E717" s="17"/>
      <c r="F717" s="385"/>
      <c r="G717" s="385"/>
      <c r="H717" s="385"/>
      <c r="I717" s="385"/>
      <c r="J717" s="17"/>
      <c r="K717" s="17"/>
      <c r="L717" s="18"/>
      <c r="M717" s="17"/>
      <c r="N717" s="17"/>
      <c r="O717" s="17"/>
      <c r="P717" s="17"/>
      <c r="Q717" s="17"/>
      <c r="R717" s="17"/>
      <c r="S717" s="17"/>
      <c r="T717" s="17"/>
      <c r="U717" s="17"/>
      <c r="V717" s="17"/>
      <c r="W717" s="17"/>
      <c r="X717" s="17"/>
    </row>
    <row r="718" spans="1:24" x14ac:dyDescent="0.25">
      <c r="A718" s="127"/>
      <c r="B718" s="17"/>
      <c r="C718" s="17"/>
      <c r="D718" s="17"/>
      <c r="E718" s="17"/>
      <c r="F718" s="385"/>
      <c r="G718" s="385"/>
      <c r="H718" s="385"/>
      <c r="I718" s="385"/>
      <c r="J718" s="17"/>
      <c r="K718" s="17"/>
      <c r="L718" s="18"/>
      <c r="M718" s="17"/>
      <c r="N718" s="17"/>
      <c r="O718" s="17"/>
      <c r="P718" s="17"/>
      <c r="Q718" s="17"/>
      <c r="R718" s="17"/>
      <c r="S718" s="17"/>
      <c r="T718" s="17"/>
      <c r="U718" s="17"/>
      <c r="V718" s="17"/>
      <c r="W718" s="17"/>
      <c r="X718" s="17"/>
    </row>
    <row r="719" spans="1:24" x14ac:dyDescent="0.25">
      <c r="A719" s="127"/>
      <c r="B719" s="17"/>
      <c r="C719" s="17"/>
      <c r="D719" s="17"/>
      <c r="E719" s="17"/>
      <c r="F719" s="385"/>
      <c r="G719" s="385"/>
      <c r="H719" s="385"/>
      <c r="I719" s="385"/>
      <c r="J719" s="17"/>
      <c r="K719" s="17"/>
      <c r="L719" s="18"/>
      <c r="M719" s="17"/>
      <c r="N719" s="17"/>
      <c r="O719" s="17"/>
      <c r="P719" s="17"/>
      <c r="Q719" s="17"/>
      <c r="R719" s="17"/>
      <c r="S719" s="17"/>
      <c r="T719" s="17"/>
      <c r="U719" s="17"/>
      <c r="V719" s="17"/>
      <c r="W719" s="17"/>
      <c r="X719" s="17"/>
    </row>
  </sheetData>
  <mergeCells count="246">
    <mergeCell ref="M2:X2"/>
    <mergeCell ref="F2:F4"/>
    <mergeCell ref="C5:E5"/>
    <mergeCell ref="C6:E6"/>
    <mergeCell ref="C20:E20"/>
    <mergeCell ref="C21:E21"/>
    <mergeCell ref="C22:E22"/>
    <mergeCell ref="G2:G4"/>
    <mergeCell ref="H2:H4"/>
    <mergeCell ref="M3:W3"/>
    <mergeCell ref="C23:E23"/>
    <mergeCell ref="B2:E4"/>
    <mergeCell ref="J2:L2"/>
    <mergeCell ref="J3:J4"/>
    <mergeCell ref="K3:K4"/>
    <mergeCell ref="L3:L4"/>
    <mergeCell ref="C30:E30"/>
    <mergeCell ref="C31:E31"/>
    <mergeCell ref="C32:E32"/>
    <mergeCell ref="I2:I4"/>
    <mergeCell ref="C33:E33"/>
    <mergeCell ref="C34:E34"/>
    <mergeCell ref="C35:E35"/>
    <mergeCell ref="C24:E24"/>
    <mergeCell ref="C25:E25"/>
    <mergeCell ref="C26:E26"/>
    <mergeCell ref="C27:E27"/>
    <mergeCell ref="C28:E28"/>
    <mergeCell ref="C29:E29"/>
    <mergeCell ref="C42:E42"/>
    <mergeCell ref="C43:E43"/>
    <mergeCell ref="C44:E44"/>
    <mergeCell ref="C45:E45"/>
    <mergeCell ref="D46:E46"/>
    <mergeCell ref="D47:E47"/>
    <mergeCell ref="C36:E36"/>
    <mergeCell ref="C37:E37"/>
    <mergeCell ref="C38:E38"/>
    <mergeCell ref="C39:E39"/>
    <mergeCell ref="C40:E40"/>
    <mergeCell ref="C41:E41"/>
    <mergeCell ref="C54:E54"/>
    <mergeCell ref="C55:E55"/>
    <mergeCell ref="C56:E56"/>
    <mergeCell ref="C57:E57"/>
    <mergeCell ref="C58:E58"/>
    <mergeCell ref="C59:E59"/>
    <mergeCell ref="C48:E48"/>
    <mergeCell ref="C49:E49"/>
    <mergeCell ref="C50:E50"/>
    <mergeCell ref="C51:E51"/>
    <mergeCell ref="C52:E52"/>
    <mergeCell ref="C53:E53"/>
    <mergeCell ref="C66:E66"/>
    <mergeCell ref="D67:E67"/>
    <mergeCell ref="D68:E68"/>
    <mergeCell ref="D69:E69"/>
    <mergeCell ref="C70:E70"/>
    <mergeCell ref="D71:E71"/>
    <mergeCell ref="C60:E60"/>
    <mergeCell ref="C61:E61"/>
    <mergeCell ref="C62:E62"/>
    <mergeCell ref="C63:E63"/>
    <mergeCell ref="C64:E64"/>
    <mergeCell ref="C65:E65"/>
    <mergeCell ref="D78:E78"/>
    <mergeCell ref="C79:E79"/>
    <mergeCell ref="C83:E83"/>
    <mergeCell ref="C84:E84"/>
    <mergeCell ref="D85:E85"/>
    <mergeCell ref="D86:E86"/>
    <mergeCell ref="D72:E72"/>
    <mergeCell ref="D73:E73"/>
    <mergeCell ref="D74:E74"/>
    <mergeCell ref="C75:E75"/>
    <mergeCell ref="C76:E76"/>
    <mergeCell ref="D77:E77"/>
    <mergeCell ref="D93:E93"/>
    <mergeCell ref="D94:E94"/>
    <mergeCell ref="C95:E95"/>
    <mergeCell ref="D96:E96"/>
    <mergeCell ref="D97:E97"/>
    <mergeCell ref="D98:E98"/>
    <mergeCell ref="D87:E87"/>
    <mergeCell ref="D88:E88"/>
    <mergeCell ref="D89:E89"/>
    <mergeCell ref="D90:E90"/>
    <mergeCell ref="D91:E91"/>
    <mergeCell ref="D92:E92"/>
    <mergeCell ref="D105:E105"/>
    <mergeCell ref="C106:E106"/>
    <mergeCell ref="D107:E107"/>
    <mergeCell ref="D108:E108"/>
    <mergeCell ref="D109:E109"/>
    <mergeCell ref="D110:E110"/>
    <mergeCell ref="D99:E99"/>
    <mergeCell ref="D100:E100"/>
    <mergeCell ref="D101:E101"/>
    <mergeCell ref="D102:E102"/>
    <mergeCell ref="D103:E103"/>
    <mergeCell ref="D104:E104"/>
    <mergeCell ref="C117:E117"/>
    <mergeCell ref="D118:E118"/>
    <mergeCell ref="D119:E119"/>
    <mergeCell ref="C120:E120"/>
    <mergeCell ref="D121:E121"/>
    <mergeCell ref="D122:E122"/>
    <mergeCell ref="D111:E111"/>
    <mergeCell ref="D112:E112"/>
    <mergeCell ref="D113:E113"/>
    <mergeCell ref="D114:E114"/>
    <mergeCell ref="D115:E115"/>
    <mergeCell ref="D116:E116"/>
    <mergeCell ref="D129:E129"/>
    <mergeCell ref="D130:E130"/>
    <mergeCell ref="D131:E131"/>
    <mergeCell ref="C132:E132"/>
    <mergeCell ref="C133:E133"/>
    <mergeCell ref="C134:E134"/>
    <mergeCell ref="D123:E123"/>
    <mergeCell ref="D124:E124"/>
    <mergeCell ref="D125:E125"/>
    <mergeCell ref="D126:E126"/>
    <mergeCell ref="D127:E127"/>
    <mergeCell ref="D128:E128"/>
    <mergeCell ref="D141:E141"/>
    <mergeCell ref="D142:E142"/>
    <mergeCell ref="D143:E143"/>
    <mergeCell ref="D144:E144"/>
    <mergeCell ref="D145:E145"/>
    <mergeCell ref="C146:E146"/>
    <mergeCell ref="C135:E135"/>
    <mergeCell ref="D136:E136"/>
    <mergeCell ref="D137:E137"/>
    <mergeCell ref="D138:E138"/>
    <mergeCell ref="D139:E139"/>
    <mergeCell ref="D140:E140"/>
    <mergeCell ref="C153:E153"/>
    <mergeCell ref="C154:E154"/>
    <mergeCell ref="C155:E155"/>
    <mergeCell ref="C156:E156"/>
    <mergeCell ref="C157:E157"/>
    <mergeCell ref="C158:E158"/>
    <mergeCell ref="C147:E147"/>
    <mergeCell ref="C148:E148"/>
    <mergeCell ref="C149:E149"/>
    <mergeCell ref="D150:E150"/>
    <mergeCell ref="D151:E151"/>
    <mergeCell ref="C152:E152"/>
    <mergeCell ref="D165:E165"/>
    <mergeCell ref="D166:E166"/>
    <mergeCell ref="D167:E167"/>
    <mergeCell ref="D168:E168"/>
    <mergeCell ref="D169:E169"/>
    <mergeCell ref="D170:E170"/>
    <mergeCell ref="C159:E159"/>
    <mergeCell ref="C160:E160"/>
    <mergeCell ref="C161:E161"/>
    <mergeCell ref="C162:E162"/>
    <mergeCell ref="C163:E163"/>
    <mergeCell ref="C164:E164"/>
    <mergeCell ref="D177:E177"/>
    <mergeCell ref="D178:E178"/>
    <mergeCell ref="D179:E179"/>
    <mergeCell ref="D180:E180"/>
    <mergeCell ref="D181:E181"/>
    <mergeCell ref="D182:E182"/>
    <mergeCell ref="D171:E171"/>
    <mergeCell ref="D172:E172"/>
    <mergeCell ref="D173:E173"/>
    <mergeCell ref="D174:E174"/>
    <mergeCell ref="C175:E175"/>
    <mergeCell ref="D176:E176"/>
    <mergeCell ref="D189:E189"/>
    <mergeCell ref="D190:E190"/>
    <mergeCell ref="D191:E191"/>
    <mergeCell ref="D192:E192"/>
    <mergeCell ref="D193:E193"/>
    <mergeCell ref="D194:E194"/>
    <mergeCell ref="D183:E183"/>
    <mergeCell ref="D184:E184"/>
    <mergeCell ref="D185:E185"/>
    <mergeCell ref="C186:E186"/>
    <mergeCell ref="D187:E187"/>
    <mergeCell ref="D188:E188"/>
    <mergeCell ref="D201:E201"/>
    <mergeCell ref="D202:E202"/>
    <mergeCell ref="D203:E203"/>
    <mergeCell ref="D204:E204"/>
    <mergeCell ref="D205:E205"/>
    <mergeCell ref="D206:E206"/>
    <mergeCell ref="D195:E195"/>
    <mergeCell ref="D196:E196"/>
    <mergeCell ref="C197:E197"/>
    <mergeCell ref="D198:E198"/>
    <mergeCell ref="D199:E199"/>
    <mergeCell ref="C200:E200"/>
    <mergeCell ref="C213:E213"/>
    <mergeCell ref="C214:E214"/>
    <mergeCell ref="D215:E215"/>
    <mergeCell ref="D216:E216"/>
    <mergeCell ref="D217:E217"/>
    <mergeCell ref="D218:E218"/>
    <mergeCell ref="D207:E207"/>
    <mergeCell ref="D208:E208"/>
    <mergeCell ref="D209:E209"/>
    <mergeCell ref="D210:E210"/>
    <mergeCell ref="D211:E211"/>
    <mergeCell ref="C212:E212"/>
    <mergeCell ref="C225:E225"/>
    <mergeCell ref="C226:E226"/>
    <mergeCell ref="C227:E227"/>
    <mergeCell ref="D228:E228"/>
    <mergeCell ref="D229:E229"/>
    <mergeCell ref="D230:E230"/>
    <mergeCell ref="D219:E219"/>
    <mergeCell ref="D220:E220"/>
    <mergeCell ref="D221:E221"/>
    <mergeCell ref="D222:E222"/>
    <mergeCell ref="D223:E223"/>
    <mergeCell ref="D224:E224"/>
    <mergeCell ref="D237:E237"/>
    <mergeCell ref="C238:E238"/>
    <mergeCell ref="C239:E239"/>
    <mergeCell ref="C240:E240"/>
    <mergeCell ref="C241:E241"/>
    <mergeCell ref="C242:E242"/>
    <mergeCell ref="C231:E231"/>
    <mergeCell ref="D232:E232"/>
    <mergeCell ref="D233:E233"/>
    <mergeCell ref="D234:E234"/>
    <mergeCell ref="D235:E235"/>
    <mergeCell ref="D236:E236"/>
    <mergeCell ref="B255:E255"/>
    <mergeCell ref="C249:E249"/>
    <mergeCell ref="C250:E250"/>
    <mergeCell ref="C251:E251"/>
    <mergeCell ref="C252:E252"/>
    <mergeCell ref="C253:E253"/>
    <mergeCell ref="C254:E254"/>
    <mergeCell ref="C243:E243"/>
    <mergeCell ref="C244:E244"/>
    <mergeCell ref="D245:E245"/>
    <mergeCell ref="D246:E246"/>
    <mergeCell ref="C247:E247"/>
    <mergeCell ref="C248:E248"/>
  </mergeCells>
  <pageMargins left="0.25" right="0.25" top="0.75" bottom="0.75" header="0.3" footer="0.3"/>
  <pageSetup paperSize="9" scale="54" orientation="landscape" horizontalDpi="4294967293" r:id="rId1"/>
  <headerFooter>
    <oddHeader>&amp;C&amp;"Times New Roman,Félkövér"&amp;12 045160 Közutak, hidak, alagutak üzemeltetése, fenntartásaKiadások - 2017. év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721"/>
  <sheetViews>
    <sheetView view="pageBreakPreview" zoomScale="60" zoomScaleNormal="83" workbookViewId="0">
      <pane xSplit="5" ySplit="4" topLeftCell="F5" activePane="bottomRight" state="frozen"/>
      <selection pane="topRight" activeCell="F1" sqref="F1"/>
      <selection pane="bottomLeft" activeCell="A5" sqref="A5"/>
      <selection pane="bottomRight" activeCell="S273" sqref="S273"/>
    </sheetView>
  </sheetViews>
  <sheetFormatPr defaultColWidth="9.140625" defaultRowHeight="15" x14ac:dyDescent="0.25"/>
  <cols>
    <col min="1" max="1" width="7.85546875" style="125" bestFit="1" customWidth="1"/>
    <col min="2" max="2" width="6.85546875" style="16" bestFit="1" customWidth="1"/>
    <col min="3" max="4" width="3.28515625" style="12" customWidth="1"/>
    <col min="5" max="5" width="48.85546875" style="12" customWidth="1"/>
    <col min="6" max="9" width="10.28515625" style="12" customWidth="1"/>
    <col min="10" max="10" width="11" style="12" customWidth="1"/>
    <col min="11" max="11" width="11.140625" style="12" customWidth="1"/>
    <col min="12" max="12" width="11.7109375" style="49" customWidth="1"/>
    <col min="13" max="23" width="10.140625" style="12" bestFit="1" customWidth="1"/>
    <col min="24" max="24" width="11.28515625" style="12" bestFit="1" customWidth="1"/>
    <col min="25" max="16384" width="9.140625" style="17"/>
  </cols>
  <sheetData>
    <row r="1" spans="1:24" ht="15.75" thickBot="1" x14ac:dyDescent="0.3">
      <c r="X1" s="11" t="s">
        <v>828</v>
      </c>
    </row>
    <row r="2" spans="1:24" ht="15" customHeight="1" x14ac:dyDescent="0.25">
      <c r="B2" s="854" t="s">
        <v>0</v>
      </c>
      <c r="C2" s="855"/>
      <c r="D2" s="855"/>
      <c r="E2" s="855"/>
      <c r="F2" s="938" t="s">
        <v>1037</v>
      </c>
      <c r="G2" s="938" t="s">
        <v>1053</v>
      </c>
      <c r="H2" s="938" t="s">
        <v>1055</v>
      </c>
      <c r="I2" s="938" t="s">
        <v>1060</v>
      </c>
      <c r="J2" s="927" t="s">
        <v>1031</v>
      </c>
      <c r="K2" s="840"/>
      <c r="L2" s="841"/>
      <c r="M2" s="836" t="s">
        <v>1032</v>
      </c>
      <c r="N2" s="855"/>
      <c r="O2" s="855"/>
      <c r="P2" s="855"/>
      <c r="Q2" s="855"/>
      <c r="R2" s="855"/>
      <c r="S2" s="855"/>
      <c r="T2" s="855"/>
      <c r="U2" s="855"/>
      <c r="V2" s="855"/>
      <c r="W2" s="855"/>
      <c r="X2" s="897"/>
    </row>
    <row r="3" spans="1:24" ht="22.5" customHeight="1" x14ac:dyDescent="0.25">
      <c r="B3" s="856"/>
      <c r="C3" s="857"/>
      <c r="D3" s="857"/>
      <c r="E3" s="857"/>
      <c r="F3" s="939"/>
      <c r="G3" s="939"/>
      <c r="H3" s="939"/>
      <c r="I3" s="939"/>
      <c r="J3" s="928" t="s">
        <v>854</v>
      </c>
      <c r="K3" s="930" t="s">
        <v>855</v>
      </c>
      <c r="L3" s="932" t="s">
        <v>571</v>
      </c>
      <c r="M3" s="895" t="s">
        <v>1033</v>
      </c>
      <c r="N3" s="896"/>
      <c r="O3" s="896"/>
      <c r="P3" s="896"/>
      <c r="Q3" s="896"/>
      <c r="R3" s="896"/>
      <c r="S3" s="896"/>
      <c r="T3" s="896"/>
      <c r="U3" s="896"/>
      <c r="V3" s="896"/>
      <c r="W3" s="941"/>
      <c r="X3" s="735" t="s">
        <v>1034</v>
      </c>
    </row>
    <row r="4" spans="1:24" ht="26.25" customHeight="1" thickBot="1" x14ac:dyDescent="0.3">
      <c r="B4" s="858"/>
      <c r="C4" s="859"/>
      <c r="D4" s="859"/>
      <c r="E4" s="859"/>
      <c r="F4" s="940"/>
      <c r="G4" s="940"/>
      <c r="H4" s="940"/>
      <c r="I4" s="940"/>
      <c r="J4" s="929"/>
      <c r="K4" s="931"/>
      <c r="L4" s="933"/>
      <c r="M4" s="129" t="s">
        <v>593</v>
      </c>
      <c r="N4" s="65" t="s">
        <v>594</v>
      </c>
      <c r="O4" s="65" t="s">
        <v>595</v>
      </c>
      <c r="P4" s="65" t="s">
        <v>596</v>
      </c>
      <c r="Q4" s="65" t="s">
        <v>597</v>
      </c>
      <c r="R4" s="628" t="s">
        <v>598</v>
      </c>
      <c r="S4" s="82" t="s">
        <v>599</v>
      </c>
      <c r="T4" s="268" t="s">
        <v>600</v>
      </c>
      <c r="U4" s="650" t="s">
        <v>601</v>
      </c>
      <c r="V4" s="724" t="s">
        <v>602</v>
      </c>
      <c r="W4" s="652" t="s">
        <v>603</v>
      </c>
      <c r="X4" s="727" t="s">
        <v>604</v>
      </c>
    </row>
    <row r="5" spans="1:24" ht="15.75" thickBot="1" x14ac:dyDescent="0.3">
      <c r="B5" s="83" t="s">
        <v>118</v>
      </c>
      <c r="C5" s="934" t="s">
        <v>119</v>
      </c>
      <c r="D5" s="935"/>
      <c r="E5" s="935"/>
      <c r="F5" s="380"/>
      <c r="G5" s="585"/>
      <c r="H5" s="585"/>
      <c r="I5" s="585"/>
      <c r="J5" s="247">
        <f>J6+J20</f>
        <v>0</v>
      </c>
      <c r="K5" s="146">
        <f t="shared" ref="K5:X5" si="0">K6+K20</f>
        <v>0</v>
      </c>
      <c r="L5" s="163">
        <f>SUM(J5:K5)</f>
        <v>0</v>
      </c>
      <c r="M5" s="85">
        <f t="shared" si="0"/>
        <v>0</v>
      </c>
      <c r="N5" s="86">
        <f t="shared" si="0"/>
        <v>0</v>
      </c>
      <c r="O5" s="86">
        <f t="shared" si="0"/>
        <v>0</v>
      </c>
      <c r="P5" s="86">
        <f t="shared" si="0"/>
        <v>0</v>
      </c>
      <c r="Q5" s="86">
        <f t="shared" si="0"/>
        <v>0</v>
      </c>
      <c r="R5" s="89">
        <f t="shared" si="0"/>
        <v>0</v>
      </c>
      <c r="S5" s="86">
        <f t="shared" si="0"/>
        <v>0</v>
      </c>
      <c r="T5" s="88">
        <f t="shared" si="0"/>
        <v>0</v>
      </c>
      <c r="U5" s="482">
        <f t="shared" si="0"/>
        <v>0</v>
      </c>
      <c r="V5" s="89">
        <f t="shared" si="0"/>
        <v>0</v>
      </c>
      <c r="W5" s="90">
        <f t="shared" si="0"/>
        <v>0</v>
      </c>
      <c r="X5" s="728">
        <f t="shared" si="0"/>
        <v>0</v>
      </c>
    </row>
    <row r="6" spans="1:24" ht="15.75" hidden="1" thickBot="1" x14ac:dyDescent="0.3">
      <c r="B6" s="122" t="s">
        <v>609</v>
      </c>
      <c r="C6" s="868" t="s">
        <v>120</v>
      </c>
      <c r="D6" s="869"/>
      <c r="E6" s="869"/>
      <c r="F6" s="416"/>
      <c r="G6" s="586"/>
      <c r="H6" s="586"/>
      <c r="I6" s="586"/>
      <c r="J6" s="248">
        <f>J7+J8+J9+J10+J11+J12+J13+J14+J15+J16+J17+J18+J19</f>
        <v>0</v>
      </c>
      <c r="K6" s="147">
        <f t="shared" ref="K6:X6" si="1">K7+K8+K9+K10+K11+K12+K13+K14+K15+K16+K17+K18+K19</f>
        <v>0</v>
      </c>
      <c r="L6" s="164">
        <f t="shared" ref="L6:L71" si="2">SUM(J6:K6)</f>
        <v>0</v>
      </c>
      <c r="M6" s="116">
        <f t="shared" si="1"/>
        <v>0</v>
      </c>
      <c r="N6" s="117">
        <f t="shared" si="1"/>
        <v>0</v>
      </c>
      <c r="O6" s="117">
        <f t="shared" si="1"/>
        <v>0</v>
      </c>
      <c r="P6" s="117">
        <f t="shared" si="1"/>
        <v>0</v>
      </c>
      <c r="Q6" s="117">
        <f t="shared" si="1"/>
        <v>0</v>
      </c>
      <c r="R6" s="120">
        <f t="shared" si="1"/>
        <v>0</v>
      </c>
      <c r="S6" s="117">
        <f t="shared" si="1"/>
        <v>0</v>
      </c>
      <c r="T6" s="119">
        <f t="shared" si="1"/>
        <v>0</v>
      </c>
      <c r="U6" s="483">
        <f t="shared" si="1"/>
        <v>0</v>
      </c>
      <c r="V6" s="120">
        <f t="shared" si="1"/>
        <v>0</v>
      </c>
      <c r="W6" s="121">
        <f t="shared" si="1"/>
        <v>0</v>
      </c>
      <c r="X6" s="729">
        <f t="shared" si="1"/>
        <v>0</v>
      </c>
    </row>
    <row r="7" spans="1:24" s="208" customFormat="1" ht="15.75" hidden="1" thickBot="1" x14ac:dyDescent="0.3">
      <c r="A7" s="125" t="s">
        <v>121</v>
      </c>
      <c r="B7" s="188" t="s">
        <v>610</v>
      </c>
      <c r="C7" s="201"/>
      <c r="D7" s="264" t="s">
        <v>122</v>
      </c>
      <c r="E7" s="264"/>
      <c r="F7" s="420"/>
      <c r="G7" s="587"/>
      <c r="H7" s="587"/>
      <c r="I7" s="587"/>
      <c r="J7" s="269">
        <f>SUM(M7:X7)</f>
        <v>0</v>
      </c>
      <c r="K7" s="189"/>
      <c r="L7" s="190">
        <f t="shared" si="2"/>
        <v>0</v>
      </c>
      <c r="M7" s="198"/>
      <c r="N7" s="192"/>
      <c r="O7" s="192"/>
      <c r="P7" s="192"/>
      <c r="Q7" s="192"/>
      <c r="R7" s="193"/>
      <c r="S7" s="192"/>
      <c r="T7" s="191"/>
      <c r="U7" s="484"/>
      <c r="V7" s="193"/>
      <c r="W7" s="194"/>
      <c r="X7" s="646"/>
    </row>
    <row r="8" spans="1:24" s="208" customFormat="1" ht="15.75" hidden="1" thickBot="1" x14ac:dyDescent="0.3">
      <c r="A8" s="125" t="s">
        <v>123</v>
      </c>
      <c r="B8" s="188" t="s">
        <v>611</v>
      </c>
      <c r="C8" s="201"/>
      <c r="D8" s="264" t="s">
        <v>124</v>
      </c>
      <c r="E8" s="264"/>
      <c r="F8" s="420"/>
      <c r="G8" s="587"/>
      <c r="H8" s="587"/>
      <c r="I8" s="587"/>
      <c r="J8" s="269">
        <f t="shared" ref="J8:J19" si="3">SUM(M8:X8)</f>
        <v>0</v>
      </c>
      <c r="K8" s="189"/>
      <c r="L8" s="190">
        <f t="shared" si="2"/>
        <v>0</v>
      </c>
      <c r="M8" s="198"/>
      <c r="N8" s="192"/>
      <c r="O8" s="192"/>
      <c r="P8" s="192"/>
      <c r="Q8" s="192"/>
      <c r="R8" s="193"/>
      <c r="S8" s="192"/>
      <c r="T8" s="191"/>
      <c r="U8" s="484"/>
      <c r="V8" s="193"/>
      <c r="W8" s="194"/>
      <c r="X8" s="646"/>
    </row>
    <row r="9" spans="1:24" s="208" customFormat="1" ht="15.75" hidden="1" thickBot="1" x14ac:dyDescent="0.3">
      <c r="A9" s="125" t="s">
        <v>125</v>
      </c>
      <c r="B9" s="188" t="s">
        <v>612</v>
      </c>
      <c r="C9" s="201"/>
      <c r="D9" s="264" t="s">
        <v>126</v>
      </c>
      <c r="E9" s="264"/>
      <c r="F9" s="420"/>
      <c r="G9" s="587"/>
      <c r="H9" s="587"/>
      <c r="I9" s="587"/>
      <c r="J9" s="269">
        <f t="shared" si="3"/>
        <v>0</v>
      </c>
      <c r="K9" s="189"/>
      <c r="L9" s="190">
        <f t="shared" si="2"/>
        <v>0</v>
      </c>
      <c r="M9" s="198"/>
      <c r="N9" s="192"/>
      <c r="O9" s="192"/>
      <c r="P9" s="192"/>
      <c r="Q9" s="192"/>
      <c r="R9" s="193"/>
      <c r="S9" s="192"/>
      <c r="T9" s="191"/>
      <c r="U9" s="484"/>
      <c r="V9" s="193"/>
      <c r="W9" s="194"/>
      <c r="X9" s="646"/>
    </row>
    <row r="10" spans="1:24" s="208" customFormat="1" ht="15.75" hidden="1" thickBot="1" x14ac:dyDescent="0.3">
      <c r="A10" s="125" t="s">
        <v>127</v>
      </c>
      <c r="B10" s="188" t="s">
        <v>613</v>
      </c>
      <c r="C10" s="201"/>
      <c r="D10" s="264" t="s">
        <v>351</v>
      </c>
      <c r="E10" s="264"/>
      <c r="F10" s="420"/>
      <c r="G10" s="587"/>
      <c r="H10" s="587"/>
      <c r="I10" s="587"/>
      <c r="J10" s="269">
        <f t="shared" si="3"/>
        <v>0</v>
      </c>
      <c r="K10" s="189"/>
      <c r="L10" s="190">
        <f t="shared" si="2"/>
        <v>0</v>
      </c>
      <c r="M10" s="198"/>
      <c r="N10" s="192"/>
      <c r="O10" s="192"/>
      <c r="P10" s="192"/>
      <c r="Q10" s="192"/>
      <c r="R10" s="193"/>
      <c r="S10" s="192"/>
      <c r="T10" s="191"/>
      <c r="U10" s="484"/>
      <c r="V10" s="193"/>
      <c r="W10" s="194"/>
      <c r="X10" s="646"/>
    </row>
    <row r="11" spans="1:24" s="208" customFormat="1" ht="15.75" hidden="1" thickBot="1" x14ac:dyDescent="0.3">
      <c r="A11" s="125" t="s">
        <v>128</v>
      </c>
      <c r="B11" s="188" t="s">
        <v>614</v>
      </c>
      <c r="C11" s="201"/>
      <c r="D11" s="264" t="s">
        <v>129</v>
      </c>
      <c r="E11" s="264"/>
      <c r="F11" s="420"/>
      <c r="G11" s="587"/>
      <c r="H11" s="587"/>
      <c r="I11" s="587"/>
      <c r="J11" s="269">
        <f t="shared" si="3"/>
        <v>0</v>
      </c>
      <c r="K11" s="189"/>
      <c r="L11" s="190">
        <f t="shared" si="2"/>
        <v>0</v>
      </c>
      <c r="M11" s="198"/>
      <c r="N11" s="192"/>
      <c r="O11" s="192"/>
      <c r="P11" s="192"/>
      <c r="Q11" s="192"/>
      <c r="R11" s="193"/>
      <c r="S11" s="192"/>
      <c r="T11" s="191"/>
      <c r="U11" s="484"/>
      <c r="V11" s="193"/>
      <c r="W11" s="194"/>
      <c r="X11" s="646"/>
    </row>
    <row r="12" spans="1:24" s="208" customFormat="1" ht="15.75" hidden="1" thickBot="1" x14ac:dyDescent="0.3">
      <c r="A12" s="125" t="s">
        <v>130</v>
      </c>
      <c r="B12" s="188" t="s">
        <v>615</v>
      </c>
      <c r="C12" s="201"/>
      <c r="D12" s="264" t="s">
        <v>131</v>
      </c>
      <c r="E12" s="264"/>
      <c r="F12" s="420"/>
      <c r="G12" s="587"/>
      <c r="H12" s="587"/>
      <c r="I12" s="587"/>
      <c r="J12" s="269">
        <f t="shared" si="3"/>
        <v>0</v>
      </c>
      <c r="K12" s="189"/>
      <c r="L12" s="190">
        <f t="shared" si="2"/>
        <v>0</v>
      </c>
      <c r="M12" s="198"/>
      <c r="N12" s="192"/>
      <c r="O12" s="192"/>
      <c r="P12" s="192"/>
      <c r="Q12" s="192"/>
      <c r="R12" s="193"/>
      <c r="S12" s="192"/>
      <c r="T12" s="191"/>
      <c r="U12" s="484"/>
      <c r="V12" s="193"/>
      <c r="W12" s="194"/>
      <c r="X12" s="646"/>
    </row>
    <row r="13" spans="1:24" s="208" customFormat="1" ht="15.75" hidden="1" thickBot="1" x14ac:dyDescent="0.3">
      <c r="A13" s="125" t="s">
        <v>132</v>
      </c>
      <c r="B13" s="188" t="s">
        <v>616</v>
      </c>
      <c r="C13" s="201"/>
      <c r="D13" s="264" t="s">
        <v>133</v>
      </c>
      <c r="E13" s="264"/>
      <c r="F13" s="420"/>
      <c r="G13" s="587"/>
      <c r="H13" s="587"/>
      <c r="I13" s="587"/>
      <c r="J13" s="269">
        <f t="shared" si="3"/>
        <v>0</v>
      </c>
      <c r="K13" s="189"/>
      <c r="L13" s="190">
        <f t="shared" si="2"/>
        <v>0</v>
      </c>
      <c r="M13" s="198"/>
      <c r="N13" s="192"/>
      <c r="O13" s="192"/>
      <c r="P13" s="192"/>
      <c r="Q13" s="192"/>
      <c r="R13" s="193"/>
      <c r="S13" s="192"/>
      <c r="T13" s="191"/>
      <c r="U13" s="484"/>
      <c r="V13" s="193"/>
      <c r="W13" s="194"/>
      <c r="X13" s="646"/>
    </row>
    <row r="14" spans="1:24" s="208" customFormat="1" ht="15.75" hidden="1" thickBot="1" x14ac:dyDescent="0.3">
      <c r="A14" s="125" t="s">
        <v>134</v>
      </c>
      <c r="B14" s="188" t="s">
        <v>617</v>
      </c>
      <c r="C14" s="201"/>
      <c r="D14" s="264" t="s">
        <v>135</v>
      </c>
      <c r="E14" s="264"/>
      <c r="F14" s="420"/>
      <c r="G14" s="587"/>
      <c r="H14" s="587"/>
      <c r="I14" s="587"/>
      <c r="J14" s="269">
        <f t="shared" si="3"/>
        <v>0</v>
      </c>
      <c r="K14" s="189"/>
      <c r="L14" s="190">
        <f t="shared" si="2"/>
        <v>0</v>
      </c>
      <c r="M14" s="198"/>
      <c r="N14" s="192"/>
      <c r="O14" s="192"/>
      <c r="P14" s="192"/>
      <c r="Q14" s="192"/>
      <c r="R14" s="193"/>
      <c r="S14" s="192"/>
      <c r="T14" s="191"/>
      <c r="U14" s="484"/>
      <c r="V14" s="193"/>
      <c r="W14" s="194"/>
      <c r="X14" s="646"/>
    </row>
    <row r="15" spans="1:24" s="208" customFormat="1" ht="15.75" hidden="1" thickBot="1" x14ac:dyDescent="0.3">
      <c r="A15" s="125" t="s">
        <v>136</v>
      </c>
      <c r="B15" s="188" t="s">
        <v>618</v>
      </c>
      <c r="C15" s="201"/>
      <c r="D15" s="264" t="s">
        <v>137</v>
      </c>
      <c r="E15" s="264"/>
      <c r="F15" s="420"/>
      <c r="G15" s="587"/>
      <c r="H15" s="587"/>
      <c r="I15" s="587"/>
      <c r="J15" s="269">
        <f t="shared" si="3"/>
        <v>0</v>
      </c>
      <c r="K15" s="189"/>
      <c r="L15" s="190">
        <f t="shared" si="2"/>
        <v>0</v>
      </c>
      <c r="M15" s="198"/>
      <c r="N15" s="192"/>
      <c r="O15" s="192"/>
      <c r="P15" s="192"/>
      <c r="Q15" s="192"/>
      <c r="R15" s="193"/>
      <c r="S15" s="192"/>
      <c r="T15" s="191"/>
      <c r="U15" s="484"/>
      <c r="V15" s="193"/>
      <c r="W15" s="194"/>
      <c r="X15" s="646"/>
    </row>
    <row r="16" spans="1:24" s="208" customFormat="1" ht="15.75" hidden="1" thickBot="1" x14ac:dyDescent="0.3">
      <c r="A16" s="125" t="s">
        <v>138</v>
      </c>
      <c r="B16" s="188" t="s">
        <v>619</v>
      </c>
      <c r="C16" s="201"/>
      <c r="D16" s="264" t="s">
        <v>139</v>
      </c>
      <c r="E16" s="264"/>
      <c r="F16" s="420"/>
      <c r="G16" s="587"/>
      <c r="H16" s="587"/>
      <c r="I16" s="587"/>
      <c r="J16" s="269">
        <f t="shared" si="3"/>
        <v>0</v>
      </c>
      <c r="K16" s="189"/>
      <c r="L16" s="190">
        <f t="shared" si="2"/>
        <v>0</v>
      </c>
      <c r="M16" s="198"/>
      <c r="N16" s="192"/>
      <c r="O16" s="192"/>
      <c r="P16" s="192"/>
      <c r="Q16" s="192"/>
      <c r="R16" s="193"/>
      <c r="S16" s="192"/>
      <c r="T16" s="191"/>
      <c r="U16" s="484"/>
      <c r="V16" s="193"/>
      <c r="W16" s="194"/>
      <c r="X16" s="646"/>
    </row>
    <row r="17" spans="1:24" s="208" customFormat="1" ht="15.75" hidden="1" thickBot="1" x14ac:dyDescent="0.3">
      <c r="A17" s="125" t="s">
        <v>140</v>
      </c>
      <c r="B17" s="188" t="s">
        <v>620</v>
      </c>
      <c r="C17" s="201"/>
      <c r="D17" s="264" t="s">
        <v>141</v>
      </c>
      <c r="E17" s="264"/>
      <c r="F17" s="420"/>
      <c r="G17" s="587"/>
      <c r="H17" s="587"/>
      <c r="I17" s="587"/>
      <c r="J17" s="269">
        <f t="shared" si="3"/>
        <v>0</v>
      </c>
      <c r="K17" s="189"/>
      <c r="L17" s="190">
        <f t="shared" si="2"/>
        <v>0</v>
      </c>
      <c r="M17" s="198"/>
      <c r="N17" s="192"/>
      <c r="O17" s="192"/>
      <c r="P17" s="192"/>
      <c r="Q17" s="192"/>
      <c r="R17" s="193"/>
      <c r="S17" s="192"/>
      <c r="T17" s="191"/>
      <c r="U17" s="484"/>
      <c r="V17" s="193"/>
      <c r="W17" s="194"/>
      <c r="X17" s="646"/>
    </row>
    <row r="18" spans="1:24" s="208" customFormat="1" ht="15.75" hidden="1" thickBot="1" x14ac:dyDescent="0.3">
      <c r="A18" s="125" t="s">
        <v>142</v>
      </c>
      <c r="B18" s="188" t="s">
        <v>621</v>
      </c>
      <c r="C18" s="201"/>
      <c r="D18" s="264" t="s">
        <v>143</v>
      </c>
      <c r="E18" s="264"/>
      <c r="F18" s="420"/>
      <c r="G18" s="587"/>
      <c r="H18" s="587"/>
      <c r="I18" s="587"/>
      <c r="J18" s="269">
        <f t="shared" si="3"/>
        <v>0</v>
      </c>
      <c r="K18" s="189"/>
      <c r="L18" s="190">
        <f t="shared" si="2"/>
        <v>0</v>
      </c>
      <c r="M18" s="198"/>
      <c r="N18" s="192"/>
      <c r="O18" s="192"/>
      <c r="P18" s="192"/>
      <c r="Q18" s="192"/>
      <c r="R18" s="193"/>
      <c r="S18" s="192"/>
      <c r="T18" s="191"/>
      <c r="U18" s="484"/>
      <c r="V18" s="193"/>
      <c r="W18" s="194"/>
      <c r="X18" s="646"/>
    </row>
    <row r="19" spans="1:24" s="208" customFormat="1" ht="15.75" hidden="1" thickBot="1" x14ac:dyDescent="0.3">
      <c r="A19" s="125" t="s">
        <v>144</v>
      </c>
      <c r="B19" s="188" t="s">
        <v>622</v>
      </c>
      <c r="C19" s="201"/>
      <c r="D19" s="264" t="s">
        <v>145</v>
      </c>
      <c r="E19" s="264"/>
      <c r="F19" s="420"/>
      <c r="G19" s="587"/>
      <c r="H19" s="587"/>
      <c r="I19" s="587"/>
      <c r="J19" s="269">
        <f t="shared" si="3"/>
        <v>0</v>
      </c>
      <c r="K19" s="189"/>
      <c r="L19" s="190">
        <f t="shared" si="2"/>
        <v>0</v>
      </c>
      <c r="M19" s="198"/>
      <c r="N19" s="192"/>
      <c r="O19" s="192"/>
      <c r="P19" s="192"/>
      <c r="Q19" s="192"/>
      <c r="R19" s="193"/>
      <c r="S19" s="192"/>
      <c r="T19" s="191"/>
      <c r="U19" s="484"/>
      <c r="V19" s="193"/>
      <c r="W19" s="194"/>
      <c r="X19" s="646"/>
    </row>
    <row r="20" spans="1:24" ht="15.75" hidden="1" thickBot="1" x14ac:dyDescent="0.3">
      <c r="B20" s="91" t="s">
        <v>623</v>
      </c>
      <c r="C20" s="870" t="s">
        <v>146</v>
      </c>
      <c r="D20" s="871"/>
      <c r="E20" s="871"/>
      <c r="F20" s="419"/>
      <c r="G20" s="588"/>
      <c r="H20" s="588"/>
      <c r="I20" s="588"/>
      <c r="J20" s="250">
        <f>J21+J22+J23</f>
        <v>0</v>
      </c>
      <c r="K20" s="149">
        <f t="shared" ref="K20:X20" si="4">K21+K22+K23</f>
        <v>0</v>
      </c>
      <c r="L20" s="165">
        <f t="shared" si="2"/>
        <v>0</v>
      </c>
      <c r="M20" s="93">
        <f t="shared" si="4"/>
        <v>0</v>
      </c>
      <c r="N20" s="94">
        <f t="shared" si="4"/>
        <v>0</v>
      </c>
      <c r="O20" s="94">
        <f t="shared" si="4"/>
        <v>0</v>
      </c>
      <c r="P20" s="94">
        <f t="shared" si="4"/>
        <v>0</v>
      </c>
      <c r="Q20" s="94">
        <f t="shared" si="4"/>
        <v>0</v>
      </c>
      <c r="R20" s="97">
        <f t="shared" si="4"/>
        <v>0</v>
      </c>
      <c r="S20" s="94">
        <f t="shared" si="4"/>
        <v>0</v>
      </c>
      <c r="T20" s="96">
        <f t="shared" si="4"/>
        <v>0</v>
      </c>
      <c r="U20" s="485">
        <f t="shared" si="4"/>
        <v>0</v>
      </c>
      <c r="V20" s="97">
        <f t="shared" si="4"/>
        <v>0</v>
      </c>
      <c r="W20" s="98">
        <f t="shared" si="4"/>
        <v>0</v>
      </c>
      <c r="X20" s="731">
        <f t="shared" si="4"/>
        <v>0</v>
      </c>
    </row>
    <row r="21" spans="1:24" s="41" customFormat="1" ht="15.75" hidden="1" thickBot="1" x14ac:dyDescent="0.3">
      <c r="A21" s="125" t="s">
        <v>147</v>
      </c>
      <c r="B21" s="53" t="s">
        <v>624</v>
      </c>
      <c r="C21" s="891" t="s">
        <v>148</v>
      </c>
      <c r="D21" s="892"/>
      <c r="E21" s="892"/>
      <c r="F21" s="417"/>
      <c r="G21" s="589"/>
      <c r="H21" s="589"/>
      <c r="I21" s="589"/>
      <c r="J21" s="256">
        <f>SUM(M21:X21)</f>
        <v>0</v>
      </c>
      <c r="K21" s="155"/>
      <c r="L21" s="167">
        <f t="shared" si="2"/>
        <v>0</v>
      </c>
      <c r="M21" s="76"/>
      <c r="N21" s="13"/>
      <c r="O21" s="13"/>
      <c r="P21" s="13"/>
      <c r="Q21" s="13"/>
      <c r="R21" s="81"/>
      <c r="S21" s="13"/>
      <c r="T21" s="43"/>
      <c r="U21" s="486"/>
      <c r="V21" s="81"/>
      <c r="W21" s="45"/>
      <c r="X21" s="730"/>
    </row>
    <row r="22" spans="1:24" s="41" customFormat="1" ht="25.5" hidden="1" customHeight="1" x14ac:dyDescent="0.25">
      <c r="A22" s="125" t="s">
        <v>149</v>
      </c>
      <c r="B22" s="53" t="s">
        <v>625</v>
      </c>
      <c r="C22" s="893" t="s">
        <v>877</v>
      </c>
      <c r="D22" s="894"/>
      <c r="E22" s="894"/>
      <c r="F22" s="440"/>
      <c r="G22" s="590"/>
      <c r="H22" s="590"/>
      <c r="I22" s="590"/>
      <c r="J22" s="256">
        <f>SUM(M22:X22)</f>
        <v>0</v>
      </c>
      <c r="K22" s="155"/>
      <c r="L22" s="167">
        <f t="shared" si="2"/>
        <v>0</v>
      </c>
      <c r="M22" s="76"/>
      <c r="N22" s="13"/>
      <c r="O22" s="13"/>
      <c r="P22" s="13"/>
      <c r="Q22" s="13"/>
      <c r="R22" s="81"/>
      <c r="S22" s="13"/>
      <c r="T22" s="43"/>
      <c r="U22" s="486"/>
      <c r="V22" s="81"/>
      <c r="W22" s="45"/>
      <c r="X22" s="730"/>
    </row>
    <row r="23" spans="1:24" s="41" customFormat="1" ht="15.75" hidden="1" thickBot="1" x14ac:dyDescent="0.3">
      <c r="A23" s="125" t="s">
        <v>150</v>
      </c>
      <c r="B23" s="195" t="s">
        <v>626</v>
      </c>
      <c r="C23" s="936" t="s">
        <v>151</v>
      </c>
      <c r="D23" s="937"/>
      <c r="E23" s="937"/>
      <c r="F23" s="439"/>
      <c r="G23" s="591"/>
      <c r="H23" s="591"/>
      <c r="I23" s="591"/>
      <c r="J23" s="270">
        <f>SUM(M23:X23)</f>
        <v>0</v>
      </c>
      <c r="K23" s="196"/>
      <c r="L23" s="167">
        <f t="shared" si="2"/>
        <v>0</v>
      </c>
      <c r="M23" s="76"/>
      <c r="N23" s="13"/>
      <c r="O23" s="13"/>
      <c r="P23" s="13"/>
      <c r="Q23" s="13"/>
      <c r="R23" s="81"/>
      <c r="S23" s="13"/>
      <c r="T23" s="43"/>
      <c r="U23" s="486"/>
      <c r="V23" s="81"/>
      <c r="W23" s="45"/>
      <c r="X23" s="730"/>
    </row>
    <row r="24" spans="1:24" ht="15.75" thickBot="1" x14ac:dyDescent="0.3">
      <c r="A24" s="125" t="s">
        <v>966</v>
      </c>
      <c r="B24" s="83" t="s">
        <v>152</v>
      </c>
      <c r="C24" s="866" t="s">
        <v>803</v>
      </c>
      <c r="D24" s="866"/>
      <c r="E24" s="867"/>
      <c r="F24" s="410"/>
      <c r="G24" s="592"/>
      <c r="H24" s="592"/>
      <c r="I24" s="592"/>
      <c r="J24" s="252">
        <f>J25+J26+J27+J28+J29+J30+J31</f>
        <v>0</v>
      </c>
      <c r="K24" s="151">
        <f t="shared" ref="K24:X24" si="5">K25+K26+K27+K28+K29+K30+K31</f>
        <v>0</v>
      </c>
      <c r="L24" s="163">
        <f t="shared" si="2"/>
        <v>0</v>
      </c>
      <c r="M24" s="85">
        <f t="shared" si="5"/>
        <v>0</v>
      </c>
      <c r="N24" s="86">
        <f t="shared" si="5"/>
        <v>0</v>
      </c>
      <c r="O24" s="86">
        <f t="shared" si="5"/>
        <v>0</v>
      </c>
      <c r="P24" s="86">
        <f t="shared" si="5"/>
        <v>0</v>
      </c>
      <c r="Q24" s="86">
        <f t="shared" si="5"/>
        <v>0</v>
      </c>
      <c r="R24" s="89">
        <f t="shared" si="5"/>
        <v>0</v>
      </c>
      <c r="S24" s="86">
        <f t="shared" si="5"/>
        <v>0</v>
      </c>
      <c r="T24" s="88">
        <f t="shared" si="5"/>
        <v>0</v>
      </c>
      <c r="U24" s="482">
        <f t="shared" si="5"/>
        <v>0</v>
      </c>
      <c r="V24" s="89">
        <f t="shared" si="5"/>
        <v>0</v>
      </c>
      <c r="W24" s="90">
        <f t="shared" si="5"/>
        <v>0</v>
      </c>
      <c r="X24" s="728">
        <f t="shared" si="5"/>
        <v>0</v>
      </c>
    </row>
    <row r="25" spans="1:24" ht="15.75" hidden="1" thickBot="1" x14ac:dyDescent="0.3">
      <c r="B25" s="61"/>
      <c r="C25" s="921" t="s">
        <v>154</v>
      </c>
      <c r="D25" s="922"/>
      <c r="E25" s="922"/>
      <c r="F25" s="412"/>
      <c r="G25" s="593"/>
      <c r="H25" s="593"/>
      <c r="I25" s="593"/>
      <c r="J25" s="253">
        <f t="shared" ref="J25:J31" si="6">SUM(M25:X25)</f>
        <v>0</v>
      </c>
      <c r="K25" s="152"/>
      <c r="L25" s="166">
        <f t="shared" si="2"/>
        <v>0</v>
      </c>
      <c r="M25" s="74"/>
      <c r="N25" s="1"/>
      <c r="O25" s="1"/>
      <c r="P25" s="1"/>
      <c r="Q25" s="1"/>
      <c r="R25" s="80"/>
      <c r="S25" s="1"/>
      <c r="T25" s="42"/>
      <c r="U25" s="487"/>
      <c r="V25" s="80"/>
      <c r="W25" s="44"/>
      <c r="X25" s="718"/>
    </row>
    <row r="26" spans="1:24" ht="15.75" hidden="1" thickBot="1" x14ac:dyDescent="0.3">
      <c r="B26" s="62"/>
      <c r="C26" s="923" t="s">
        <v>155</v>
      </c>
      <c r="D26" s="924"/>
      <c r="E26" s="924"/>
      <c r="F26" s="413"/>
      <c r="G26" s="594"/>
      <c r="H26" s="594"/>
      <c r="I26" s="594"/>
      <c r="J26" s="254">
        <f t="shared" si="6"/>
        <v>0</v>
      </c>
      <c r="K26" s="153"/>
      <c r="L26" s="166">
        <f t="shared" si="2"/>
        <v>0</v>
      </c>
      <c r="M26" s="74"/>
      <c r="N26" s="1"/>
      <c r="O26" s="1"/>
      <c r="P26" s="1"/>
      <c r="Q26" s="1"/>
      <c r="R26" s="80"/>
      <c r="S26" s="1"/>
      <c r="T26" s="42"/>
      <c r="U26" s="487"/>
      <c r="V26" s="80"/>
      <c r="W26" s="44"/>
      <c r="X26" s="718"/>
    </row>
    <row r="27" spans="1:24" ht="15.75" hidden="1" thickBot="1" x14ac:dyDescent="0.3">
      <c r="B27" s="62"/>
      <c r="C27" s="923" t="s">
        <v>156</v>
      </c>
      <c r="D27" s="924"/>
      <c r="E27" s="924"/>
      <c r="F27" s="413"/>
      <c r="G27" s="594"/>
      <c r="H27" s="594"/>
      <c r="I27" s="594"/>
      <c r="J27" s="254">
        <f t="shared" si="6"/>
        <v>0</v>
      </c>
      <c r="K27" s="153"/>
      <c r="L27" s="166">
        <f t="shared" si="2"/>
        <v>0</v>
      </c>
      <c r="M27" s="74"/>
      <c r="N27" s="1"/>
      <c r="O27" s="1"/>
      <c r="P27" s="1"/>
      <c r="Q27" s="1"/>
      <c r="R27" s="80"/>
      <c r="S27" s="1"/>
      <c r="T27" s="42"/>
      <c r="U27" s="487"/>
      <c r="V27" s="80"/>
      <c r="W27" s="44"/>
      <c r="X27" s="718"/>
    </row>
    <row r="28" spans="1:24" ht="15.75" hidden="1" thickBot="1" x14ac:dyDescent="0.3">
      <c r="B28" s="62"/>
      <c r="C28" s="923" t="s">
        <v>157</v>
      </c>
      <c r="D28" s="924"/>
      <c r="E28" s="924"/>
      <c r="F28" s="413"/>
      <c r="G28" s="594"/>
      <c r="H28" s="594"/>
      <c r="I28" s="594"/>
      <c r="J28" s="254">
        <f t="shared" si="6"/>
        <v>0</v>
      </c>
      <c r="K28" s="153"/>
      <c r="L28" s="166">
        <f t="shared" si="2"/>
        <v>0</v>
      </c>
      <c r="M28" s="74"/>
      <c r="N28" s="1"/>
      <c r="O28" s="1"/>
      <c r="P28" s="1"/>
      <c r="Q28" s="1"/>
      <c r="R28" s="80"/>
      <c r="S28" s="1"/>
      <c r="T28" s="42"/>
      <c r="U28" s="487"/>
      <c r="V28" s="80"/>
      <c r="W28" s="44"/>
      <c r="X28" s="718"/>
    </row>
    <row r="29" spans="1:24" ht="15.75" hidden="1" thickBot="1" x14ac:dyDescent="0.3">
      <c r="B29" s="62"/>
      <c r="C29" s="923" t="s">
        <v>158</v>
      </c>
      <c r="D29" s="924"/>
      <c r="E29" s="924"/>
      <c r="F29" s="413"/>
      <c r="G29" s="594"/>
      <c r="H29" s="594"/>
      <c r="I29" s="594"/>
      <c r="J29" s="254">
        <f t="shared" si="6"/>
        <v>0</v>
      </c>
      <c r="K29" s="153"/>
      <c r="L29" s="166">
        <f t="shared" si="2"/>
        <v>0</v>
      </c>
      <c r="M29" s="74"/>
      <c r="N29" s="1"/>
      <c r="O29" s="1"/>
      <c r="P29" s="1"/>
      <c r="Q29" s="1"/>
      <c r="R29" s="80"/>
      <c r="S29" s="1"/>
      <c r="T29" s="42"/>
      <c r="U29" s="487"/>
      <c r="V29" s="80"/>
      <c r="W29" s="44"/>
      <c r="X29" s="718"/>
    </row>
    <row r="30" spans="1:24" ht="15.75" hidden="1" thickBot="1" x14ac:dyDescent="0.3">
      <c r="B30" s="62"/>
      <c r="C30" s="923" t="s">
        <v>159</v>
      </c>
      <c r="D30" s="924"/>
      <c r="E30" s="924"/>
      <c r="F30" s="413"/>
      <c r="G30" s="594"/>
      <c r="H30" s="594"/>
      <c r="I30" s="594"/>
      <c r="J30" s="254">
        <f t="shared" si="6"/>
        <v>0</v>
      </c>
      <c r="K30" s="153"/>
      <c r="L30" s="166">
        <f t="shared" si="2"/>
        <v>0</v>
      </c>
      <c r="M30" s="74"/>
      <c r="N30" s="1"/>
      <c r="O30" s="1"/>
      <c r="P30" s="1"/>
      <c r="Q30" s="1"/>
      <c r="R30" s="80"/>
      <c r="S30" s="1"/>
      <c r="T30" s="42"/>
      <c r="U30" s="487"/>
      <c r="V30" s="80"/>
      <c r="W30" s="44"/>
      <c r="X30" s="718"/>
    </row>
    <row r="31" spans="1:24" ht="15.75" hidden="1" thickBot="1" x14ac:dyDescent="0.3">
      <c r="B31" s="63"/>
      <c r="C31" s="925" t="s">
        <v>160</v>
      </c>
      <c r="D31" s="926"/>
      <c r="E31" s="926"/>
      <c r="F31" s="415"/>
      <c r="G31" s="595"/>
      <c r="H31" s="595"/>
      <c r="I31" s="595"/>
      <c r="J31" s="255">
        <f t="shared" si="6"/>
        <v>0</v>
      </c>
      <c r="K31" s="154"/>
      <c r="L31" s="166">
        <f t="shared" si="2"/>
        <v>0</v>
      </c>
      <c r="M31" s="74"/>
      <c r="N31" s="1"/>
      <c r="O31" s="1"/>
      <c r="P31" s="1"/>
      <c r="Q31" s="1"/>
      <c r="R31" s="80"/>
      <c r="S31" s="1"/>
      <c r="T31" s="42"/>
      <c r="U31" s="487"/>
      <c r="V31" s="80"/>
      <c r="W31" s="44"/>
      <c r="X31" s="718"/>
    </row>
    <row r="32" spans="1:24" ht="15.75" thickBot="1" x14ac:dyDescent="0.3">
      <c r="B32" s="83" t="s">
        <v>161</v>
      </c>
      <c r="C32" s="867" t="s">
        <v>162</v>
      </c>
      <c r="D32" s="875"/>
      <c r="E32" s="875"/>
      <c r="F32" s="410">
        <f>F40+F55</f>
        <v>104000</v>
      </c>
      <c r="G32" s="410">
        <f>G40+G55</f>
        <v>118690</v>
      </c>
      <c r="H32" s="410">
        <f>H40+H55</f>
        <v>125369</v>
      </c>
      <c r="I32" s="410">
        <f>I40+I55</f>
        <v>125112</v>
      </c>
      <c r="J32" s="252">
        <f>J33+J37+J40+J52+J55</f>
        <v>124968</v>
      </c>
      <c r="K32" s="151">
        <f t="shared" ref="K32:X32" si="7">K33+K37+K40+K52+K55</f>
        <v>0</v>
      </c>
      <c r="L32" s="163">
        <f t="shared" si="2"/>
        <v>124968</v>
      </c>
      <c r="M32" s="85">
        <f t="shared" si="7"/>
        <v>10879</v>
      </c>
      <c r="N32" s="86">
        <f t="shared" si="7"/>
        <v>11097</v>
      </c>
      <c r="O32" s="86">
        <f t="shared" si="7"/>
        <v>10017</v>
      </c>
      <c r="P32" s="86">
        <f t="shared" si="7"/>
        <v>18797</v>
      </c>
      <c r="Q32" s="86">
        <f t="shared" si="7"/>
        <v>10638</v>
      </c>
      <c r="R32" s="89">
        <f t="shared" si="7"/>
        <v>-8587</v>
      </c>
      <c r="S32" s="86">
        <f t="shared" si="7"/>
        <v>9192</v>
      </c>
      <c r="T32" s="88">
        <f t="shared" si="7"/>
        <v>9481</v>
      </c>
      <c r="U32" s="482">
        <f t="shared" si="7"/>
        <v>11502</v>
      </c>
      <c r="V32" s="89">
        <f t="shared" si="7"/>
        <v>23116</v>
      </c>
      <c r="W32" s="90">
        <f t="shared" si="7"/>
        <v>9522</v>
      </c>
      <c r="X32" s="728">
        <f t="shared" si="7"/>
        <v>9314</v>
      </c>
    </row>
    <row r="33" spans="1:24" hidden="1" x14ac:dyDescent="0.25">
      <c r="B33" s="122" t="s">
        <v>627</v>
      </c>
      <c r="C33" s="868" t="s">
        <v>163</v>
      </c>
      <c r="D33" s="869"/>
      <c r="E33" s="869"/>
      <c r="F33" s="416"/>
      <c r="G33" s="416"/>
      <c r="H33" s="248">
        <v>0</v>
      </c>
      <c r="I33" s="248">
        <v>0</v>
      </c>
      <c r="J33" s="248">
        <f>J34+J35+J36</f>
        <v>0</v>
      </c>
      <c r="K33" s="147">
        <f t="shared" ref="K33:X33" si="8">K34+K35+K36</f>
        <v>0</v>
      </c>
      <c r="L33" s="164">
        <f t="shared" si="2"/>
        <v>0</v>
      </c>
      <c r="M33" s="116">
        <f t="shared" si="8"/>
        <v>0</v>
      </c>
      <c r="N33" s="117">
        <f t="shared" si="8"/>
        <v>0</v>
      </c>
      <c r="O33" s="117">
        <f t="shared" si="8"/>
        <v>0</v>
      </c>
      <c r="P33" s="117">
        <f t="shared" si="8"/>
        <v>0</v>
      </c>
      <c r="Q33" s="117">
        <f t="shared" si="8"/>
        <v>0</v>
      </c>
      <c r="R33" s="120">
        <f t="shared" si="8"/>
        <v>0</v>
      </c>
      <c r="S33" s="117">
        <f t="shared" si="8"/>
        <v>0</v>
      </c>
      <c r="T33" s="119">
        <f t="shared" si="8"/>
        <v>0</v>
      </c>
      <c r="U33" s="483">
        <f t="shared" si="8"/>
        <v>0</v>
      </c>
      <c r="V33" s="120">
        <f t="shared" si="8"/>
        <v>0</v>
      </c>
      <c r="W33" s="121">
        <f t="shared" si="8"/>
        <v>0</v>
      </c>
      <c r="X33" s="729">
        <f t="shared" si="8"/>
        <v>0</v>
      </c>
    </row>
    <row r="34" spans="1:24" s="41" customFormat="1" hidden="1" x14ac:dyDescent="0.25">
      <c r="A34" s="125" t="s">
        <v>164</v>
      </c>
      <c r="B34" s="53" t="s">
        <v>628</v>
      </c>
      <c r="C34" s="891" t="s">
        <v>165</v>
      </c>
      <c r="D34" s="892"/>
      <c r="E34" s="892"/>
      <c r="F34" s="417"/>
      <c r="G34" s="417"/>
      <c r="H34" s="256">
        <v>0</v>
      </c>
      <c r="I34" s="256">
        <v>0</v>
      </c>
      <c r="J34" s="256">
        <f>SUM(M34:X34)</f>
        <v>0</v>
      </c>
      <c r="K34" s="155"/>
      <c r="L34" s="167">
        <f t="shared" si="2"/>
        <v>0</v>
      </c>
      <c r="M34" s="76"/>
      <c r="N34" s="13"/>
      <c r="O34" s="13"/>
      <c r="P34" s="13"/>
      <c r="Q34" s="13"/>
      <c r="R34" s="81"/>
      <c r="S34" s="13"/>
      <c r="T34" s="43"/>
      <c r="U34" s="486"/>
      <c r="V34" s="81"/>
      <c r="W34" s="45"/>
      <c r="X34" s="730"/>
    </row>
    <row r="35" spans="1:24" s="41" customFormat="1" hidden="1" x14ac:dyDescent="0.25">
      <c r="A35" s="125" t="s">
        <v>166</v>
      </c>
      <c r="B35" s="53" t="s">
        <v>629</v>
      </c>
      <c r="C35" s="891" t="s">
        <v>167</v>
      </c>
      <c r="D35" s="892"/>
      <c r="E35" s="892"/>
      <c r="F35" s="417"/>
      <c r="G35" s="417"/>
      <c r="H35" s="256">
        <v>0</v>
      </c>
      <c r="I35" s="256">
        <v>0</v>
      </c>
      <c r="J35" s="256">
        <f>SUM(M35:X35)</f>
        <v>0</v>
      </c>
      <c r="K35" s="155"/>
      <c r="L35" s="167">
        <f t="shared" si="2"/>
        <v>0</v>
      </c>
      <c r="M35" s="76"/>
      <c r="N35" s="13"/>
      <c r="O35" s="13"/>
      <c r="P35" s="13"/>
      <c r="Q35" s="13"/>
      <c r="R35" s="81"/>
      <c r="S35" s="13"/>
      <c r="T35" s="43"/>
      <c r="U35" s="486"/>
      <c r="V35" s="81"/>
      <c r="W35" s="45"/>
      <c r="X35" s="730"/>
    </row>
    <row r="36" spans="1:24" s="41" customFormat="1" hidden="1" x14ac:dyDescent="0.25">
      <c r="A36" s="125" t="s">
        <v>168</v>
      </c>
      <c r="B36" s="53" t="s">
        <v>630</v>
      </c>
      <c r="C36" s="891" t="s">
        <v>169</v>
      </c>
      <c r="D36" s="892"/>
      <c r="E36" s="892"/>
      <c r="F36" s="417"/>
      <c r="G36" s="417"/>
      <c r="H36" s="256">
        <v>0</v>
      </c>
      <c r="I36" s="256">
        <v>0</v>
      </c>
      <c r="J36" s="256">
        <f>SUM(M36:X36)</f>
        <v>0</v>
      </c>
      <c r="K36" s="155"/>
      <c r="L36" s="167">
        <f t="shared" si="2"/>
        <v>0</v>
      </c>
      <c r="M36" s="76"/>
      <c r="N36" s="13"/>
      <c r="O36" s="13"/>
      <c r="P36" s="13"/>
      <c r="Q36" s="13"/>
      <c r="R36" s="81"/>
      <c r="S36" s="13"/>
      <c r="T36" s="43"/>
      <c r="U36" s="486"/>
      <c r="V36" s="81"/>
      <c r="W36" s="45"/>
      <c r="X36" s="730"/>
    </row>
    <row r="37" spans="1:24" hidden="1" x14ac:dyDescent="0.25">
      <c r="B37" s="91" t="s">
        <v>631</v>
      </c>
      <c r="C37" s="870" t="s">
        <v>170</v>
      </c>
      <c r="D37" s="871"/>
      <c r="E37" s="871"/>
      <c r="F37" s="419"/>
      <c r="G37" s="419"/>
      <c r="H37" s="250">
        <v>0</v>
      </c>
      <c r="I37" s="250">
        <v>0</v>
      </c>
      <c r="J37" s="250">
        <f>J38+J39</f>
        <v>0</v>
      </c>
      <c r="K37" s="149">
        <f t="shared" ref="K37:X37" si="9">K38+K39</f>
        <v>0</v>
      </c>
      <c r="L37" s="165">
        <f t="shared" si="2"/>
        <v>0</v>
      </c>
      <c r="M37" s="93">
        <f t="shared" si="9"/>
        <v>0</v>
      </c>
      <c r="N37" s="94">
        <f t="shared" si="9"/>
        <v>0</v>
      </c>
      <c r="O37" s="94">
        <f t="shared" si="9"/>
        <v>0</v>
      </c>
      <c r="P37" s="94">
        <f t="shared" si="9"/>
        <v>0</v>
      </c>
      <c r="Q37" s="94">
        <f t="shared" si="9"/>
        <v>0</v>
      </c>
      <c r="R37" s="97">
        <f t="shared" si="9"/>
        <v>0</v>
      </c>
      <c r="S37" s="94">
        <f t="shared" si="9"/>
        <v>0</v>
      </c>
      <c r="T37" s="96">
        <f t="shared" si="9"/>
        <v>0</v>
      </c>
      <c r="U37" s="485">
        <f t="shared" si="9"/>
        <v>0</v>
      </c>
      <c r="V37" s="97">
        <f t="shared" si="9"/>
        <v>0</v>
      </c>
      <c r="W37" s="98">
        <f t="shared" si="9"/>
        <v>0</v>
      </c>
      <c r="X37" s="731">
        <f t="shared" si="9"/>
        <v>0</v>
      </c>
    </row>
    <row r="38" spans="1:24" s="41" customFormat="1" hidden="1" x14ac:dyDescent="0.25">
      <c r="A38" s="125" t="s">
        <v>171</v>
      </c>
      <c r="B38" s="53" t="s">
        <v>632</v>
      </c>
      <c r="C38" s="891" t="s">
        <v>172</v>
      </c>
      <c r="D38" s="892"/>
      <c r="E38" s="892"/>
      <c r="F38" s="417"/>
      <c r="G38" s="417"/>
      <c r="H38" s="256">
        <v>0</v>
      </c>
      <c r="I38" s="256">
        <v>0</v>
      </c>
      <c r="J38" s="256">
        <f>SUM(M38:X38)</f>
        <v>0</v>
      </c>
      <c r="K38" s="155"/>
      <c r="L38" s="167">
        <f t="shared" si="2"/>
        <v>0</v>
      </c>
      <c r="M38" s="76"/>
      <c r="N38" s="13"/>
      <c r="O38" s="13"/>
      <c r="P38" s="13"/>
      <c r="Q38" s="13"/>
      <c r="R38" s="81"/>
      <c r="S38" s="13"/>
      <c r="T38" s="43"/>
      <c r="U38" s="486"/>
      <c r="V38" s="81"/>
      <c r="W38" s="45"/>
      <c r="X38" s="730"/>
    </row>
    <row r="39" spans="1:24" s="41" customFormat="1" hidden="1" x14ac:dyDescent="0.25">
      <c r="A39" s="125" t="s">
        <v>173</v>
      </c>
      <c r="B39" s="53" t="s">
        <v>633</v>
      </c>
      <c r="C39" s="891" t="s">
        <v>174</v>
      </c>
      <c r="D39" s="892"/>
      <c r="E39" s="892"/>
      <c r="F39" s="417"/>
      <c r="G39" s="417"/>
      <c r="H39" s="256">
        <v>0</v>
      </c>
      <c r="I39" s="256">
        <v>0</v>
      </c>
      <c r="J39" s="256">
        <f>SUM(M39:X39)</f>
        <v>0</v>
      </c>
      <c r="K39" s="155"/>
      <c r="L39" s="167">
        <f t="shared" si="2"/>
        <v>0</v>
      </c>
      <c r="M39" s="76"/>
      <c r="N39" s="13"/>
      <c r="O39" s="13"/>
      <c r="P39" s="13"/>
      <c r="Q39" s="13"/>
      <c r="R39" s="81"/>
      <c r="S39" s="13"/>
      <c r="T39" s="43"/>
      <c r="U39" s="486"/>
      <c r="V39" s="81"/>
      <c r="W39" s="45"/>
      <c r="X39" s="730"/>
    </row>
    <row r="40" spans="1:24" x14ac:dyDescent="0.25">
      <c r="B40" s="91" t="s">
        <v>634</v>
      </c>
      <c r="C40" s="870" t="s">
        <v>175</v>
      </c>
      <c r="D40" s="871"/>
      <c r="E40" s="871"/>
      <c r="F40" s="419">
        <f>F41</f>
        <v>81890</v>
      </c>
      <c r="G40" s="419">
        <f>G41+G51</f>
        <v>96580</v>
      </c>
      <c r="H40" s="419">
        <f>H41+H51</f>
        <v>101274</v>
      </c>
      <c r="I40" s="419">
        <f>I41+I51</f>
        <v>101081</v>
      </c>
      <c r="J40" s="250">
        <f>J41+J44+J45+J46+J47+J50+J51</f>
        <v>100873</v>
      </c>
      <c r="K40" s="149">
        <f t="shared" ref="K40:X40" si="10">K41+K44+K45+K46+K47+K50+K51</f>
        <v>0</v>
      </c>
      <c r="L40" s="165">
        <f t="shared" si="2"/>
        <v>100873</v>
      </c>
      <c r="M40" s="93">
        <f t="shared" si="10"/>
        <v>8766</v>
      </c>
      <c r="N40" s="94">
        <f t="shared" si="10"/>
        <v>8866</v>
      </c>
      <c r="O40" s="94">
        <f t="shared" si="10"/>
        <v>8038</v>
      </c>
      <c r="P40" s="94">
        <f t="shared" si="10"/>
        <v>15442</v>
      </c>
      <c r="Q40" s="94">
        <f t="shared" si="10"/>
        <v>8603</v>
      </c>
      <c r="R40" s="97">
        <f t="shared" si="10"/>
        <v>-6914</v>
      </c>
      <c r="S40" s="94">
        <f t="shared" si="10"/>
        <v>7395</v>
      </c>
      <c r="T40" s="96">
        <f t="shared" si="10"/>
        <v>7622</v>
      </c>
      <c r="U40" s="485">
        <f t="shared" si="10"/>
        <v>9632</v>
      </c>
      <c r="V40" s="97">
        <f t="shared" si="10"/>
        <v>18353</v>
      </c>
      <c r="W40" s="98">
        <f t="shared" si="10"/>
        <v>7656</v>
      </c>
      <c r="X40" s="731">
        <f t="shared" si="10"/>
        <v>7414</v>
      </c>
    </row>
    <row r="41" spans="1:24" s="41" customFormat="1" x14ac:dyDescent="0.25">
      <c r="A41" s="125" t="s">
        <v>176</v>
      </c>
      <c r="B41" s="53" t="s">
        <v>635</v>
      </c>
      <c r="C41" s="891" t="s">
        <v>177</v>
      </c>
      <c r="D41" s="892"/>
      <c r="E41" s="892"/>
      <c r="F41" s="417">
        <f>F42+F43</f>
        <v>81890</v>
      </c>
      <c r="G41" s="417">
        <f>G42+G43</f>
        <v>92560</v>
      </c>
      <c r="H41" s="256">
        <v>97254</v>
      </c>
      <c r="I41" s="256">
        <v>97061</v>
      </c>
      <c r="J41" s="256">
        <f>SUM(J42:J43)</f>
        <v>96853</v>
      </c>
      <c r="K41" s="155">
        <f>SUM(K42:K43)</f>
        <v>0</v>
      </c>
      <c r="L41" s="167">
        <f t="shared" si="2"/>
        <v>96853</v>
      </c>
      <c r="M41" s="76">
        <f t="shared" ref="M41:X41" si="11">SUM(M42:M43)</f>
        <v>8766</v>
      </c>
      <c r="N41" s="13">
        <f t="shared" si="11"/>
        <v>8866</v>
      </c>
      <c r="O41" s="13">
        <f t="shared" si="11"/>
        <v>8038</v>
      </c>
      <c r="P41" s="13">
        <f t="shared" si="11"/>
        <v>13432</v>
      </c>
      <c r="Q41" s="13">
        <f t="shared" si="11"/>
        <v>8603</v>
      </c>
      <c r="R41" s="81">
        <f t="shared" si="11"/>
        <v>-6914</v>
      </c>
      <c r="S41" s="13">
        <f t="shared" si="11"/>
        <v>7395</v>
      </c>
      <c r="T41" s="43">
        <f t="shared" si="11"/>
        <v>7622</v>
      </c>
      <c r="U41" s="486">
        <f t="shared" si="11"/>
        <v>7622</v>
      </c>
      <c r="V41" s="81">
        <f t="shared" si="11"/>
        <v>18353</v>
      </c>
      <c r="W41" s="45">
        <f t="shared" si="11"/>
        <v>7656</v>
      </c>
      <c r="X41" s="730">
        <f t="shared" si="11"/>
        <v>7414</v>
      </c>
    </row>
    <row r="42" spans="1:24" x14ac:dyDescent="0.25">
      <c r="B42" s="55"/>
      <c r="C42" s="301"/>
      <c r="D42" s="241" t="s">
        <v>997</v>
      </c>
      <c r="E42" s="241"/>
      <c r="F42" s="418">
        <v>66142</v>
      </c>
      <c r="G42" s="418">
        <v>80120</v>
      </c>
      <c r="H42" s="249">
        <v>81730</v>
      </c>
      <c r="I42" s="249">
        <v>81730</v>
      </c>
      <c r="J42" s="249">
        <f>SUM(M42:X42)</f>
        <v>81329</v>
      </c>
      <c r="K42" s="148"/>
      <c r="L42" s="166">
        <f>SUM(J42:K42)</f>
        <v>81329</v>
      </c>
      <c r="M42" s="74">
        <v>8766</v>
      </c>
      <c r="N42" s="1">
        <v>8866</v>
      </c>
      <c r="O42" s="1">
        <v>8038</v>
      </c>
      <c r="P42" s="1">
        <v>8866</v>
      </c>
      <c r="Q42" s="1">
        <v>8603</v>
      </c>
      <c r="R42" s="80">
        <v>-6914</v>
      </c>
      <c r="S42" s="1">
        <v>7395</v>
      </c>
      <c r="T42" s="42">
        <v>7622</v>
      </c>
      <c r="U42" s="487">
        <v>7622</v>
      </c>
      <c r="V42" s="80">
        <v>7395</v>
      </c>
      <c r="W42" s="44">
        <v>7656</v>
      </c>
      <c r="X42" s="334">
        <v>7414</v>
      </c>
    </row>
    <row r="43" spans="1:24" x14ac:dyDescent="0.25">
      <c r="B43" s="55"/>
      <c r="C43" s="301"/>
      <c r="D43" s="241" t="s">
        <v>999</v>
      </c>
      <c r="E43" s="241"/>
      <c r="F43" s="418">
        <v>15748</v>
      </c>
      <c r="G43" s="418">
        <v>12440</v>
      </c>
      <c r="H43" s="249">
        <v>15524</v>
      </c>
      <c r="I43" s="249">
        <v>15524</v>
      </c>
      <c r="J43" s="249">
        <f>SUM(M43:X43)</f>
        <v>15524</v>
      </c>
      <c r="K43" s="148"/>
      <c r="L43" s="166">
        <f>SUM(J43:K43)</f>
        <v>15524</v>
      </c>
      <c r="M43" s="74"/>
      <c r="N43" s="1"/>
      <c r="O43" s="1"/>
      <c r="P43" s="1">
        <v>4566</v>
      </c>
      <c r="Q43" s="1"/>
      <c r="R43" s="80"/>
      <c r="S43" s="1"/>
      <c r="T43" s="42"/>
      <c r="U43" s="487"/>
      <c r="V43" s="80">
        <v>10958</v>
      </c>
      <c r="W43" s="44"/>
      <c r="X43" s="718"/>
    </row>
    <row r="44" spans="1:24" s="41" customFormat="1" hidden="1" x14ac:dyDescent="0.25">
      <c r="A44" s="125" t="s">
        <v>178</v>
      </c>
      <c r="B44" s="53" t="s">
        <v>636</v>
      </c>
      <c r="C44" s="891" t="s">
        <v>179</v>
      </c>
      <c r="D44" s="892"/>
      <c r="E44" s="892"/>
      <c r="F44" s="417"/>
      <c r="G44" s="417"/>
      <c r="H44" s="256">
        <v>0</v>
      </c>
      <c r="I44" s="256">
        <v>0</v>
      </c>
      <c r="J44" s="256">
        <f>SUM(M44:X44)</f>
        <v>0</v>
      </c>
      <c r="K44" s="155"/>
      <c r="L44" s="167">
        <f t="shared" si="2"/>
        <v>0</v>
      </c>
      <c r="M44" s="76"/>
      <c r="N44" s="13"/>
      <c r="O44" s="13"/>
      <c r="P44" s="13"/>
      <c r="Q44" s="13"/>
      <c r="R44" s="81"/>
      <c r="S44" s="13"/>
      <c r="T44" s="43"/>
      <c r="U44" s="486"/>
      <c r="V44" s="81"/>
      <c r="W44" s="45"/>
      <c r="X44" s="730"/>
    </row>
    <row r="45" spans="1:24" s="41" customFormat="1" hidden="1" x14ac:dyDescent="0.25">
      <c r="A45" s="125" t="s">
        <v>180</v>
      </c>
      <c r="B45" s="53" t="s">
        <v>637</v>
      </c>
      <c r="C45" s="891" t="s">
        <v>181</v>
      </c>
      <c r="D45" s="892"/>
      <c r="E45" s="892"/>
      <c r="F45" s="417"/>
      <c r="G45" s="417"/>
      <c r="H45" s="256">
        <v>0</v>
      </c>
      <c r="I45" s="256">
        <v>0</v>
      </c>
      <c r="J45" s="256">
        <f>SUM(M45:X45)</f>
        <v>0</v>
      </c>
      <c r="K45" s="155"/>
      <c r="L45" s="167">
        <f t="shared" si="2"/>
        <v>0</v>
      </c>
      <c r="M45" s="76"/>
      <c r="N45" s="13"/>
      <c r="O45" s="13"/>
      <c r="P45" s="13"/>
      <c r="Q45" s="13"/>
      <c r="R45" s="81"/>
      <c r="S45" s="13"/>
      <c r="T45" s="43"/>
      <c r="U45" s="486"/>
      <c r="V45" s="81"/>
      <c r="W45" s="45"/>
      <c r="X45" s="730"/>
    </row>
    <row r="46" spans="1:24" s="41" customFormat="1" hidden="1" x14ac:dyDescent="0.25">
      <c r="A46" s="125" t="s">
        <v>182</v>
      </c>
      <c r="B46" s="53" t="s">
        <v>638</v>
      </c>
      <c r="C46" s="891" t="s">
        <v>183</v>
      </c>
      <c r="D46" s="892"/>
      <c r="E46" s="892"/>
      <c r="F46" s="417"/>
      <c r="G46" s="417"/>
      <c r="H46" s="256">
        <v>0</v>
      </c>
      <c r="I46" s="256">
        <v>0</v>
      </c>
      <c r="J46" s="256">
        <f>SUM(M46:X46)</f>
        <v>0</v>
      </c>
      <c r="K46" s="155"/>
      <c r="L46" s="167">
        <f t="shared" si="2"/>
        <v>0</v>
      </c>
      <c r="M46" s="76"/>
      <c r="N46" s="13"/>
      <c r="O46" s="13"/>
      <c r="P46" s="13"/>
      <c r="Q46" s="13"/>
      <c r="R46" s="81"/>
      <c r="S46" s="13"/>
      <c r="T46" s="43"/>
      <c r="U46" s="486"/>
      <c r="V46" s="81"/>
      <c r="W46" s="45"/>
      <c r="X46" s="730"/>
    </row>
    <row r="47" spans="1:24" s="18" customFormat="1" hidden="1" x14ac:dyDescent="0.25">
      <c r="A47" s="125" t="s">
        <v>184</v>
      </c>
      <c r="B47" s="53" t="s">
        <v>639</v>
      </c>
      <c r="C47" s="891" t="s">
        <v>185</v>
      </c>
      <c r="D47" s="892"/>
      <c r="E47" s="892"/>
      <c r="F47" s="417"/>
      <c r="G47" s="417"/>
      <c r="H47" s="256">
        <v>0</v>
      </c>
      <c r="I47" s="256">
        <v>0</v>
      </c>
      <c r="J47" s="256">
        <f>J48+J49</f>
        <v>0</v>
      </c>
      <c r="K47" s="155">
        <f t="shared" ref="K47:X47" si="12">K48+K49</f>
        <v>0</v>
      </c>
      <c r="L47" s="167">
        <f t="shared" si="2"/>
        <v>0</v>
      </c>
      <c r="M47" s="76">
        <f t="shared" si="12"/>
        <v>0</v>
      </c>
      <c r="N47" s="13">
        <f t="shared" si="12"/>
        <v>0</v>
      </c>
      <c r="O47" s="13">
        <f t="shared" si="12"/>
        <v>0</v>
      </c>
      <c r="P47" s="13">
        <f t="shared" si="12"/>
        <v>0</v>
      </c>
      <c r="Q47" s="13">
        <f t="shared" si="12"/>
        <v>0</v>
      </c>
      <c r="R47" s="81">
        <f t="shared" si="12"/>
        <v>0</v>
      </c>
      <c r="S47" s="13">
        <f t="shared" si="12"/>
        <v>0</v>
      </c>
      <c r="T47" s="43">
        <f t="shared" si="12"/>
        <v>0</v>
      </c>
      <c r="U47" s="486">
        <f t="shared" si="12"/>
        <v>0</v>
      </c>
      <c r="V47" s="81">
        <f t="shared" si="12"/>
        <v>0</v>
      </c>
      <c r="W47" s="45">
        <f t="shared" si="12"/>
        <v>0</v>
      </c>
      <c r="X47" s="730">
        <f t="shared" si="12"/>
        <v>0</v>
      </c>
    </row>
    <row r="48" spans="1:24" hidden="1" x14ac:dyDescent="0.25">
      <c r="B48" s="55"/>
      <c r="C48" s="267"/>
      <c r="D48" s="850" t="s">
        <v>186</v>
      </c>
      <c r="E48" s="850"/>
      <c r="F48" s="418"/>
      <c r="G48" s="418"/>
      <c r="H48" s="249">
        <v>0</v>
      </c>
      <c r="I48" s="249">
        <v>0</v>
      </c>
      <c r="J48" s="249">
        <f>SUM(M48:X48)</f>
        <v>0</v>
      </c>
      <c r="K48" s="148"/>
      <c r="L48" s="166">
        <f t="shared" si="2"/>
        <v>0</v>
      </c>
      <c r="M48" s="74"/>
      <c r="N48" s="1"/>
      <c r="O48" s="1"/>
      <c r="P48" s="1"/>
      <c r="Q48" s="1"/>
      <c r="R48" s="80"/>
      <c r="S48" s="1"/>
      <c r="T48" s="42"/>
      <c r="U48" s="487"/>
      <c r="V48" s="80"/>
      <c r="W48" s="44"/>
      <c r="X48" s="718"/>
    </row>
    <row r="49" spans="1:24" hidden="1" x14ac:dyDescent="0.25">
      <c r="B49" s="55"/>
      <c r="C49" s="267"/>
      <c r="D49" s="850" t="s">
        <v>187</v>
      </c>
      <c r="E49" s="850"/>
      <c r="F49" s="418"/>
      <c r="G49" s="418"/>
      <c r="H49" s="249">
        <v>0</v>
      </c>
      <c r="I49" s="249">
        <v>0</v>
      </c>
      <c r="J49" s="249">
        <f>SUM(M49:X49)</f>
        <v>0</v>
      </c>
      <c r="K49" s="148"/>
      <c r="L49" s="166">
        <f t="shared" si="2"/>
        <v>0</v>
      </c>
      <c r="M49" s="74"/>
      <c r="N49" s="1"/>
      <c r="O49" s="1"/>
      <c r="P49" s="1"/>
      <c r="Q49" s="1"/>
      <c r="R49" s="80"/>
      <c r="S49" s="1"/>
      <c r="T49" s="42"/>
      <c r="U49" s="487"/>
      <c r="V49" s="80"/>
      <c r="W49" s="44"/>
      <c r="X49" s="718"/>
    </row>
    <row r="50" spans="1:24" s="41" customFormat="1" hidden="1" x14ac:dyDescent="0.25">
      <c r="A50" s="125" t="s">
        <v>188</v>
      </c>
      <c r="B50" s="53" t="s">
        <v>640</v>
      </c>
      <c r="C50" s="898" t="s">
        <v>189</v>
      </c>
      <c r="D50" s="899"/>
      <c r="E50" s="899"/>
      <c r="F50" s="417"/>
      <c r="G50" s="417"/>
      <c r="H50" s="256">
        <v>0</v>
      </c>
      <c r="I50" s="256">
        <v>0</v>
      </c>
      <c r="J50" s="256">
        <f>SUM(M50:X50)</f>
        <v>0</v>
      </c>
      <c r="K50" s="155"/>
      <c r="L50" s="167">
        <f t="shared" si="2"/>
        <v>0</v>
      </c>
      <c r="M50" s="76"/>
      <c r="N50" s="13"/>
      <c r="O50" s="13"/>
      <c r="P50" s="13"/>
      <c r="Q50" s="13"/>
      <c r="R50" s="81"/>
      <c r="S50" s="13"/>
      <c r="T50" s="43"/>
      <c r="U50" s="486"/>
      <c r="V50" s="81"/>
      <c r="W50" s="45"/>
      <c r="X50" s="730"/>
    </row>
    <row r="51" spans="1:24" s="41" customFormat="1" x14ac:dyDescent="0.25">
      <c r="A51" s="125" t="s">
        <v>190</v>
      </c>
      <c r="B51" s="53" t="s">
        <v>641</v>
      </c>
      <c r="C51" s="898" t="s">
        <v>191</v>
      </c>
      <c r="D51" s="899"/>
      <c r="E51" s="899"/>
      <c r="F51" s="417"/>
      <c r="G51" s="417">
        <v>4020</v>
      </c>
      <c r="H51" s="256">
        <v>4020</v>
      </c>
      <c r="I51" s="256">
        <v>4020</v>
      </c>
      <c r="J51" s="256">
        <f>SUM(M51:X51)</f>
        <v>4020</v>
      </c>
      <c r="K51" s="155"/>
      <c r="L51" s="167">
        <f t="shared" si="2"/>
        <v>4020</v>
      </c>
      <c r="M51" s="76"/>
      <c r="N51" s="13"/>
      <c r="O51" s="13"/>
      <c r="P51" s="13">
        <v>2010</v>
      </c>
      <c r="Q51" s="13"/>
      <c r="R51" s="81"/>
      <c r="S51" s="13"/>
      <c r="T51" s="43"/>
      <c r="U51" s="486">
        <v>2010</v>
      </c>
      <c r="V51" s="81"/>
      <c r="W51" s="45"/>
      <c r="X51" s="730"/>
    </row>
    <row r="52" spans="1:24" hidden="1" x14ac:dyDescent="0.25">
      <c r="B52" s="91" t="s">
        <v>642</v>
      </c>
      <c r="C52" s="873" t="s">
        <v>192</v>
      </c>
      <c r="D52" s="874"/>
      <c r="E52" s="874"/>
      <c r="F52" s="419"/>
      <c r="G52" s="419"/>
      <c r="H52" s="250">
        <v>0</v>
      </c>
      <c r="I52" s="250">
        <v>0</v>
      </c>
      <c r="J52" s="250">
        <f>J53+J54</f>
        <v>0</v>
      </c>
      <c r="K52" s="149">
        <f t="shared" ref="K52:X52" si="13">K53+K54</f>
        <v>0</v>
      </c>
      <c r="L52" s="165">
        <f t="shared" si="2"/>
        <v>0</v>
      </c>
      <c r="M52" s="93">
        <f t="shared" si="13"/>
        <v>0</v>
      </c>
      <c r="N52" s="94">
        <f t="shared" si="13"/>
        <v>0</v>
      </c>
      <c r="O52" s="94">
        <f t="shared" si="13"/>
        <v>0</v>
      </c>
      <c r="P52" s="94">
        <f t="shared" si="13"/>
        <v>0</v>
      </c>
      <c r="Q52" s="94">
        <f t="shared" si="13"/>
        <v>0</v>
      </c>
      <c r="R52" s="97">
        <f t="shared" si="13"/>
        <v>0</v>
      </c>
      <c r="S52" s="94">
        <f t="shared" si="13"/>
        <v>0</v>
      </c>
      <c r="T52" s="96">
        <f t="shared" si="13"/>
        <v>0</v>
      </c>
      <c r="U52" s="485">
        <f t="shared" si="13"/>
        <v>0</v>
      </c>
      <c r="V52" s="97">
        <f t="shared" si="13"/>
        <v>0</v>
      </c>
      <c r="W52" s="98">
        <f t="shared" si="13"/>
        <v>0</v>
      </c>
      <c r="X52" s="731">
        <f t="shared" si="13"/>
        <v>0</v>
      </c>
    </row>
    <row r="53" spans="1:24" s="41" customFormat="1" hidden="1" x14ac:dyDescent="0.25">
      <c r="A53" s="125" t="s">
        <v>193</v>
      </c>
      <c r="B53" s="53" t="s">
        <v>643</v>
      </c>
      <c r="C53" s="898" t="s">
        <v>194</v>
      </c>
      <c r="D53" s="899"/>
      <c r="E53" s="899"/>
      <c r="F53" s="417"/>
      <c r="G53" s="417"/>
      <c r="H53" s="256">
        <v>0</v>
      </c>
      <c r="I53" s="256">
        <v>0</v>
      </c>
      <c r="J53" s="256">
        <f>SUM(M53:X53)</f>
        <v>0</v>
      </c>
      <c r="K53" s="155"/>
      <c r="L53" s="167">
        <f t="shared" si="2"/>
        <v>0</v>
      </c>
      <c r="M53" s="76"/>
      <c r="N53" s="13"/>
      <c r="O53" s="13"/>
      <c r="P53" s="13"/>
      <c r="Q53" s="13"/>
      <c r="R53" s="81"/>
      <c r="S53" s="13"/>
      <c r="T53" s="43"/>
      <c r="U53" s="486"/>
      <c r="V53" s="81"/>
      <c r="W53" s="45"/>
      <c r="X53" s="730"/>
    </row>
    <row r="54" spans="1:24" s="41" customFormat="1" hidden="1" x14ac:dyDescent="0.25">
      <c r="A54" s="125" t="s">
        <v>195</v>
      </c>
      <c r="B54" s="53" t="s">
        <v>644</v>
      </c>
      <c r="C54" s="898" t="s">
        <v>196</v>
      </c>
      <c r="D54" s="899"/>
      <c r="E54" s="899"/>
      <c r="F54" s="417"/>
      <c r="G54" s="417"/>
      <c r="H54" s="256">
        <v>0</v>
      </c>
      <c r="I54" s="256">
        <v>0</v>
      </c>
      <c r="J54" s="256">
        <f>SUM(M54:X54)</f>
        <v>0</v>
      </c>
      <c r="K54" s="155"/>
      <c r="L54" s="167">
        <f t="shared" si="2"/>
        <v>0</v>
      </c>
      <c r="M54" s="76"/>
      <c r="N54" s="13"/>
      <c r="O54" s="13"/>
      <c r="P54" s="13"/>
      <c r="Q54" s="13"/>
      <c r="R54" s="81"/>
      <c r="S54" s="13"/>
      <c r="T54" s="43"/>
      <c r="U54" s="486"/>
      <c r="V54" s="81"/>
      <c r="W54" s="45"/>
      <c r="X54" s="730"/>
    </row>
    <row r="55" spans="1:24" x14ac:dyDescent="0.25">
      <c r="B55" s="91" t="s">
        <v>645</v>
      </c>
      <c r="C55" s="873" t="s">
        <v>197</v>
      </c>
      <c r="D55" s="874"/>
      <c r="E55" s="874"/>
      <c r="F55" s="419">
        <f>F56</f>
        <v>22110</v>
      </c>
      <c r="G55" s="419">
        <f>G56</f>
        <v>22110</v>
      </c>
      <c r="H55" s="419">
        <f>H56</f>
        <v>24095</v>
      </c>
      <c r="I55" s="419">
        <f>I56</f>
        <v>24031</v>
      </c>
      <c r="J55" s="250">
        <f>J56+J57+J58+J59+J60</f>
        <v>24095</v>
      </c>
      <c r="K55" s="149">
        <f t="shared" ref="K55:X55" si="14">K56+K57+K58+K59+K60</f>
        <v>0</v>
      </c>
      <c r="L55" s="165">
        <f t="shared" si="2"/>
        <v>24095</v>
      </c>
      <c r="M55" s="93">
        <f t="shared" si="14"/>
        <v>2113</v>
      </c>
      <c r="N55" s="94">
        <f t="shared" si="14"/>
        <v>2231</v>
      </c>
      <c r="O55" s="94">
        <f t="shared" si="14"/>
        <v>1979</v>
      </c>
      <c r="P55" s="94">
        <f t="shared" si="14"/>
        <v>3355</v>
      </c>
      <c r="Q55" s="94">
        <f t="shared" si="14"/>
        <v>2035</v>
      </c>
      <c r="R55" s="97">
        <f t="shared" si="14"/>
        <v>-1673</v>
      </c>
      <c r="S55" s="94">
        <f t="shared" si="14"/>
        <v>1797</v>
      </c>
      <c r="T55" s="96">
        <f t="shared" si="14"/>
        <v>1859</v>
      </c>
      <c r="U55" s="485">
        <f t="shared" si="14"/>
        <v>1870</v>
      </c>
      <c r="V55" s="97">
        <f t="shared" si="14"/>
        <v>4763</v>
      </c>
      <c r="W55" s="98">
        <f t="shared" si="14"/>
        <v>1866</v>
      </c>
      <c r="X55" s="731">
        <f t="shared" si="14"/>
        <v>1900</v>
      </c>
    </row>
    <row r="56" spans="1:24" s="41" customFormat="1" ht="15.75" thickBot="1" x14ac:dyDescent="0.3">
      <c r="A56" s="125" t="s">
        <v>198</v>
      </c>
      <c r="B56" s="53" t="s">
        <v>646</v>
      </c>
      <c r="C56" s="898" t="s">
        <v>878</v>
      </c>
      <c r="D56" s="899"/>
      <c r="E56" s="899"/>
      <c r="F56" s="417">
        <v>22110</v>
      </c>
      <c r="G56" s="417">
        <v>22110</v>
      </c>
      <c r="H56" s="256">
        <v>24095</v>
      </c>
      <c r="I56" s="256">
        <v>24031</v>
      </c>
      <c r="J56" s="256">
        <f>SUM(M56:X56)</f>
        <v>24095</v>
      </c>
      <c r="K56" s="155"/>
      <c r="L56" s="167">
        <f t="shared" si="2"/>
        <v>24095</v>
      </c>
      <c r="M56" s="76">
        <v>2113</v>
      </c>
      <c r="N56" s="13">
        <v>2231</v>
      </c>
      <c r="O56" s="13">
        <v>1979</v>
      </c>
      <c r="P56" s="13">
        <v>3355</v>
      </c>
      <c r="Q56" s="13">
        <v>2035</v>
      </c>
      <c r="R56" s="81">
        <v>-1673</v>
      </c>
      <c r="S56" s="13">
        <v>1797</v>
      </c>
      <c r="T56" s="43">
        <v>1859</v>
      </c>
      <c r="U56" s="486">
        <v>1870</v>
      </c>
      <c r="V56" s="81">
        <v>4763</v>
      </c>
      <c r="W56" s="45">
        <v>1866</v>
      </c>
      <c r="X56" s="730">
        <v>1900</v>
      </c>
    </row>
    <row r="57" spans="1:24" s="41" customFormat="1" ht="15.75" hidden="1" thickBot="1" x14ac:dyDescent="0.3">
      <c r="A57" s="125" t="s">
        <v>199</v>
      </c>
      <c r="B57" s="53" t="s">
        <v>647</v>
      </c>
      <c r="C57" s="898" t="s">
        <v>200</v>
      </c>
      <c r="D57" s="899"/>
      <c r="E57" s="899"/>
      <c r="F57" s="417"/>
      <c r="G57" s="417"/>
      <c r="H57" s="589"/>
      <c r="I57" s="589"/>
      <c r="J57" s="256">
        <f>SUM(M57:X57)</f>
        <v>0</v>
      </c>
      <c r="K57" s="155"/>
      <c r="L57" s="167">
        <f t="shared" si="2"/>
        <v>0</v>
      </c>
      <c r="M57" s="76"/>
      <c r="N57" s="13"/>
      <c r="O57" s="13"/>
      <c r="P57" s="13"/>
      <c r="Q57" s="13"/>
      <c r="R57" s="81"/>
      <c r="S57" s="13"/>
      <c r="T57" s="43"/>
      <c r="U57" s="486"/>
      <c r="V57" s="81"/>
      <c r="W57" s="45"/>
      <c r="X57" s="730"/>
    </row>
    <row r="58" spans="1:24" s="41" customFormat="1" ht="15.75" hidden="1" thickBot="1" x14ac:dyDescent="0.3">
      <c r="A58" s="125" t="s">
        <v>201</v>
      </c>
      <c r="B58" s="53" t="s">
        <v>648</v>
      </c>
      <c r="C58" s="898" t="s">
        <v>202</v>
      </c>
      <c r="D58" s="899"/>
      <c r="E58" s="899"/>
      <c r="F58" s="417"/>
      <c r="G58" s="417"/>
      <c r="H58" s="589"/>
      <c r="I58" s="589"/>
      <c r="J58" s="256">
        <f>SUM(M58:X58)</f>
        <v>0</v>
      </c>
      <c r="K58" s="155"/>
      <c r="L58" s="167">
        <f t="shared" si="2"/>
        <v>0</v>
      </c>
      <c r="M58" s="76"/>
      <c r="N58" s="13"/>
      <c r="O58" s="13"/>
      <c r="P58" s="13"/>
      <c r="Q58" s="13"/>
      <c r="R58" s="81"/>
      <c r="S58" s="13"/>
      <c r="T58" s="43"/>
      <c r="U58" s="486"/>
      <c r="V58" s="81"/>
      <c r="W58" s="45"/>
      <c r="X58" s="730"/>
    </row>
    <row r="59" spans="1:24" s="41" customFormat="1" ht="15.75" hidden="1" thickBot="1" x14ac:dyDescent="0.3">
      <c r="A59" s="125" t="s">
        <v>203</v>
      </c>
      <c r="B59" s="53" t="s">
        <v>649</v>
      </c>
      <c r="C59" s="898" t="s">
        <v>204</v>
      </c>
      <c r="D59" s="899"/>
      <c r="E59" s="899"/>
      <c r="F59" s="417"/>
      <c r="G59" s="417"/>
      <c r="H59" s="589"/>
      <c r="I59" s="589"/>
      <c r="J59" s="256">
        <f>SUM(M59:X59)</f>
        <v>0</v>
      </c>
      <c r="K59" s="155"/>
      <c r="L59" s="167">
        <f t="shared" si="2"/>
        <v>0</v>
      </c>
      <c r="M59" s="76"/>
      <c r="N59" s="13"/>
      <c r="O59" s="13"/>
      <c r="P59" s="13"/>
      <c r="Q59" s="13"/>
      <c r="R59" s="81"/>
      <c r="S59" s="13"/>
      <c r="T59" s="43"/>
      <c r="U59" s="486"/>
      <c r="V59" s="81"/>
      <c r="W59" s="45"/>
      <c r="X59" s="730"/>
    </row>
    <row r="60" spans="1:24" s="41" customFormat="1" ht="15.75" hidden="1" thickBot="1" x14ac:dyDescent="0.3">
      <c r="A60" s="125" t="s">
        <v>205</v>
      </c>
      <c r="B60" s="195" t="s">
        <v>650</v>
      </c>
      <c r="C60" s="903" t="s">
        <v>206</v>
      </c>
      <c r="D60" s="904"/>
      <c r="E60" s="904"/>
      <c r="F60" s="439"/>
      <c r="G60" s="439"/>
      <c r="H60" s="591"/>
      <c r="I60" s="591"/>
      <c r="J60" s="270">
        <f>SUM(M60:X60)</f>
        <v>0</v>
      </c>
      <c r="K60" s="196"/>
      <c r="L60" s="167">
        <f t="shared" si="2"/>
        <v>0</v>
      </c>
      <c r="M60" s="76"/>
      <c r="N60" s="13"/>
      <c r="O60" s="13"/>
      <c r="P60" s="13"/>
      <c r="Q60" s="13"/>
      <c r="R60" s="81"/>
      <c r="S60" s="13"/>
      <c r="T60" s="43"/>
      <c r="U60" s="486"/>
      <c r="V60" s="81"/>
      <c r="W60" s="45"/>
      <c r="X60" s="730"/>
    </row>
    <row r="61" spans="1:24" ht="15.75" thickBot="1" x14ac:dyDescent="0.3">
      <c r="B61" s="83" t="s">
        <v>207</v>
      </c>
      <c r="C61" s="877" t="s">
        <v>208</v>
      </c>
      <c r="D61" s="878"/>
      <c r="E61" s="878"/>
      <c r="F61" s="410"/>
      <c r="G61" s="410"/>
      <c r="H61" s="592"/>
      <c r="I61" s="592"/>
      <c r="J61" s="252">
        <f>J62+J63+J64+J65+J66+J67+J68+J72</f>
        <v>0</v>
      </c>
      <c r="K61" s="151">
        <f t="shared" ref="K61:X61" si="15">K62+K63+K64+K65+K66+K67+K68+K72</f>
        <v>0</v>
      </c>
      <c r="L61" s="163">
        <f t="shared" si="2"/>
        <v>0</v>
      </c>
      <c r="M61" s="85">
        <f t="shared" si="15"/>
        <v>0</v>
      </c>
      <c r="N61" s="86">
        <f t="shared" si="15"/>
        <v>0</v>
      </c>
      <c r="O61" s="86">
        <f t="shared" si="15"/>
        <v>0</v>
      </c>
      <c r="P61" s="86">
        <f t="shared" si="15"/>
        <v>0</v>
      </c>
      <c r="Q61" s="86">
        <f t="shared" si="15"/>
        <v>0</v>
      </c>
      <c r="R61" s="89">
        <f t="shared" si="15"/>
        <v>0</v>
      </c>
      <c r="S61" s="86">
        <f t="shared" si="15"/>
        <v>0</v>
      </c>
      <c r="T61" s="88">
        <f t="shared" si="15"/>
        <v>0</v>
      </c>
      <c r="U61" s="482">
        <f t="shared" si="15"/>
        <v>0</v>
      </c>
      <c r="V61" s="89">
        <f t="shared" si="15"/>
        <v>0</v>
      </c>
      <c r="W61" s="90">
        <f t="shared" si="15"/>
        <v>0</v>
      </c>
      <c r="X61" s="728">
        <f t="shared" si="15"/>
        <v>0</v>
      </c>
    </row>
    <row r="62" spans="1:24" s="18" customFormat="1" ht="15.75" hidden="1" thickBot="1" x14ac:dyDescent="0.3">
      <c r="A62" s="125" t="s">
        <v>879</v>
      </c>
      <c r="B62" s="114" t="s">
        <v>880</v>
      </c>
      <c r="C62" s="900" t="s">
        <v>881</v>
      </c>
      <c r="D62" s="901"/>
      <c r="E62" s="901"/>
      <c r="F62" s="416"/>
      <c r="G62" s="416"/>
      <c r="H62" s="586"/>
      <c r="I62" s="586"/>
      <c r="J62" s="248">
        <f t="shared" ref="J62:J67" si="16">SUM(M62:X62)</f>
        <v>0</v>
      </c>
      <c r="K62" s="147"/>
      <c r="L62" s="165">
        <f t="shared" si="2"/>
        <v>0</v>
      </c>
      <c r="M62" s="93"/>
      <c r="N62" s="94"/>
      <c r="O62" s="94"/>
      <c r="P62" s="94"/>
      <c r="Q62" s="94"/>
      <c r="R62" s="97"/>
      <c r="S62" s="94"/>
      <c r="T62" s="96"/>
      <c r="U62" s="485"/>
      <c r="V62" s="97"/>
      <c r="W62" s="98"/>
      <c r="X62" s="731"/>
    </row>
    <row r="63" spans="1:24" s="18" customFormat="1" ht="15.75" hidden="1" thickBot="1" x14ac:dyDescent="0.3">
      <c r="A63" s="125" t="s">
        <v>209</v>
      </c>
      <c r="B63" s="114" t="s">
        <v>651</v>
      </c>
      <c r="C63" s="900" t="s">
        <v>210</v>
      </c>
      <c r="D63" s="901"/>
      <c r="E63" s="901"/>
      <c r="F63" s="416"/>
      <c r="G63" s="416"/>
      <c r="H63" s="586"/>
      <c r="I63" s="586"/>
      <c r="J63" s="248">
        <f t="shared" si="16"/>
        <v>0</v>
      </c>
      <c r="K63" s="147"/>
      <c r="L63" s="165">
        <f t="shared" si="2"/>
        <v>0</v>
      </c>
      <c r="M63" s="93"/>
      <c r="N63" s="94"/>
      <c r="O63" s="94"/>
      <c r="P63" s="94"/>
      <c r="Q63" s="94"/>
      <c r="R63" s="97"/>
      <c r="S63" s="94"/>
      <c r="T63" s="96"/>
      <c r="U63" s="485"/>
      <c r="V63" s="97"/>
      <c r="W63" s="98"/>
      <c r="X63" s="731"/>
    </row>
    <row r="64" spans="1:24" s="18" customFormat="1" ht="15.75" hidden="1" thickBot="1" x14ac:dyDescent="0.3">
      <c r="A64" s="125" t="s">
        <v>211</v>
      </c>
      <c r="B64" s="91" t="s">
        <v>652</v>
      </c>
      <c r="C64" s="873" t="s">
        <v>352</v>
      </c>
      <c r="D64" s="874"/>
      <c r="E64" s="874"/>
      <c r="F64" s="419"/>
      <c r="G64" s="419"/>
      <c r="H64" s="588"/>
      <c r="I64" s="588"/>
      <c r="J64" s="250">
        <f t="shared" si="16"/>
        <v>0</v>
      </c>
      <c r="K64" s="149"/>
      <c r="L64" s="165">
        <f t="shared" si="2"/>
        <v>0</v>
      </c>
      <c r="M64" s="93"/>
      <c r="N64" s="94"/>
      <c r="O64" s="94"/>
      <c r="P64" s="94"/>
      <c r="Q64" s="94"/>
      <c r="R64" s="97"/>
      <c r="S64" s="94"/>
      <c r="T64" s="96"/>
      <c r="U64" s="485"/>
      <c r="V64" s="97"/>
      <c r="W64" s="98"/>
      <c r="X64" s="731"/>
    </row>
    <row r="65" spans="1:25" s="18" customFormat="1" ht="15.75" hidden="1" thickBot="1" x14ac:dyDescent="0.3">
      <c r="A65" s="125" t="s">
        <v>212</v>
      </c>
      <c r="B65" s="114" t="s">
        <v>653</v>
      </c>
      <c r="C65" s="873" t="s">
        <v>882</v>
      </c>
      <c r="D65" s="874"/>
      <c r="E65" s="874"/>
      <c r="F65" s="419"/>
      <c r="G65" s="419"/>
      <c r="H65" s="588"/>
      <c r="I65" s="588"/>
      <c r="J65" s="250">
        <f t="shared" si="16"/>
        <v>0</v>
      </c>
      <c r="K65" s="149"/>
      <c r="L65" s="165">
        <f t="shared" si="2"/>
        <v>0</v>
      </c>
      <c r="M65" s="93"/>
      <c r="N65" s="94"/>
      <c r="O65" s="94"/>
      <c r="P65" s="94"/>
      <c r="Q65" s="94"/>
      <c r="R65" s="97"/>
      <c r="S65" s="94"/>
      <c r="T65" s="96"/>
      <c r="U65" s="485"/>
      <c r="V65" s="97"/>
      <c r="W65" s="98"/>
      <c r="X65" s="731"/>
    </row>
    <row r="66" spans="1:25" s="18" customFormat="1" ht="15.75" hidden="1" thickBot="1" x14ac:dyDescent="0.3">
      <c r="A66" s="125" t="s">
        <v>213</v>
      </c>
      <c r="B66" s="91" t="s">
        <v>654</v>
      </c>
      <c r="C66" s="873" t="s">
        <v>883</v>
      </c>
      <c r="D66" s="874"/>
      <c r="E66" s="874"/>
      <c r="F66" s="419"/>
      <c r="G66" s="419"/>
      <c r="H66" s="588"/>
      <c r="I66" s="588"/>
      <c r="J66" s="250">
        <f t="shared" si="16"/>
        <v>0</v>
      </c>
      <c r="K66" s="149"/>
      <c r="L66" s="165">
        <f t="shared" si="2"/>
        <v>0</v>
      </c>
      <c r="M66" s="93"/>
      <c r="N66" s="94"/>
      <c r="O66" s="94"/>
      <c r="P66" s="94"/>
      <c r="Q66" s="94"/>
      <c r="R66" s="97"/>
      <c r="S66" s="94"/>
      <c r="T66" s="96"/>
      <c r="U66" s="485"/>
      <c r="V66" s="97"/>
      <c r="W66" s="98"/>
      <c r="X66" s="731"/>
    </row>
    <row r="67" spans="1:25" s="18" customFormat="1" ht="15.75" hidden="1" thickBot="1" x14ac:dyDescent="0.3">
      <c r="A67" s="125" t="s">
        <v>214</v>
      </c>
      <c r="B67" s="114" t="s">
        <v>655</v>
      </c>
      <c r="C67" s="873" t="s">
        <v>215</v>
      </c>
      <c r="D67" s="874"/>
      <c r="E67" s="874"/>
      <c r="F67" s="419"/>
      <c r="G67" s="419"/>
      <c r="H67" s="588"/>
      <c r="I67" s="588"/>
      <c r="J67" s="250">
        <f t="shared" si="16"/>
        <v>0</v>
      </c>
      <c r="K67" s="149"/>
      <c r="L67" s="165">
        <f t="shared" si="2"/>
        <v>0</v>
      </c>
      <c r="M67" s="93"/>
      <c r="N67" s="94"/>
      <c r="O67" s="94"/>
      <c r="P67" s="94"/>
      <c r="Q67" s="94"/>
      <c r="R67" s="97"/>
      <c r="S67" s="94"/>
      <c r="T67" s="96"/>
      <c r="U67" s="485"/>
      <c r="V67" s="97"/>
      <c r="W67" s="98"/>
      <c r="X67" s="731"/>
    </row>
    <row r="68" spans="1:25" s="18" customFormat="1" ht="15.75" hidden="1" thickBot="1" x14ac:dyDescent="0.3">
      <c r="A68" s="125" t="s">
        <v>216</v>
      </c>
      <c r="B68" s="91" t="s">
        <v>656</v>
      </c>
      <c r="C68" s="873" t="s">
        <v>217</v>
      </c>
      <c r="D68" s="874"/>
      <c r="E68" s="874"/>
      <c r="F68" s="419"/>
      <c r="G68" s="419"/>
      <c r="H68" s="588"/>
      <c r="I68" s="588"/>
      <c r="J68" s="250">
        <f>J69+J70+J71</f>
        <v>0</v>
      </c>
      <c r="K68" s="149">
        <f t="shared" ref="K68:X68" si="17">K69+K70+K71</f>
        <v>0</v>
      </c>
      <c r="L68" s="165">
        <f t="shared" si="2"/>
        <v>0</v>
      </c>
      <c r="M68" s="93">
        <f t="shared" si="17"/>
        <v>0</v>
      </c>
      <c r="N68" s="94">
        <f t="shared" si="17"/>
        <v>0</v>
      </c>
      <c r="O68" s="94">
        <f t="shared" si="17"/>
        <v>0</v>
      </c>
      <c r="P68" s="94">
        <f t="shared" si="17"/>
        <v>0</v>
      </c>
      <c r="Q68" s="94">
        <f t="shared" si="17"/>
        <v>0</v>
      </c>
      <c r="R68" s="97">
        <f t="shared" si="17"/>
        <v>0</v>
      </c>
      <c r="S68" s="94">
        <f t="shared" si="17"/>
        <v>0</v>
      </c>
      <c r="T68" s="96">
        <f t="shared" si="17"/>
        <v>0</v>
      </c>
      <c r="U68" s="485">
        <f t="shared" si="17"/>
        <v>0</v>
      </c>
      <c r="V68" s="97">
        <f t="shared" si="17"/>
        <v>0</v>
      </c>
      <c r="W68" s="98">
        <f t="shared" si="17"/>
        <v>0</v>
      </c>
      <c r="X68" s="731">
        <f t="shared" si="17"/>
        <v>0</v>
      </c>
    </row>
    <row r="69" spans="1:25" ht="15.75" hidden="1" thickBot="1" x14ac:dyDescent="0.3">
      <c r="B69" s="55"/>
      <c r="C69" s="2"/>
      <c r="D69" s="850" t="s">
        <v>343</v>
      </c>
      <c r="E69" s="850"/>
      <c r="F69" s="418"/>
      <c r="G69" s="418"/>
      <c r="H69" s="596"/>
      <c r="I69" s="596"/>
      <c r="J69" s="249">
        <f>SUM(M69:X69)</f>
        <v>0</v>
      </c>
      <c r="K69" s="148"/>
      <c r="L69" s="166">
        <f t="shared" si="2"/>
        <v>0</v>
      </c>
      <c r="M69" s="74"/>
      <c r="N69" s="1"/>
      <c r="O69" s="1"/>
      <c r="P69" s="1"/>
      <c r="Q69" s="1"/>
      <c r="R69" s="80"/>
      <c r="S69" s="1"/>
      <c r="T69" s="42"/>
      <c r="U69" s="487"/>
      <c r="V69" s="80"/>
      <c r="W69" s="44"/>
      <c r="X69" s="718"/>
      <c r="Y69" s="21"/>
    </row>
    <row r="70" spans="1:25" ht="15.75" hidden="1" thickBot="1" x14ac:dyDescent="0.3">
      <c r="B70" s="55"/>
      <c r="C70" s="2"/>
      <c r="D70" s="850" t="s">
        <v>344</v>
      </c>
      <c r="E70" s="850"/>
      <c r="F70" s="418"/>
      <c r="G70" s="418"/>
      <c r="H70" s="596"/>
      <c r="I70" s="596"/>
      <c r="J70" s="249">
        <f>SUM(M70:X70)</f>
        <v>0</v>
      </c>
      <c r="K70" s="148"/>
      <c r="L70" s="166">
        <f t="shared" si="2"/>
        <v>0</v>
      </c>
      <c r="M70" s="74"/>
      <c r="N70" s="1"/>
      <c r="O70" s="1"/>
      <c r="P70" s="1"/>
      <c r="Q70" s="1"/>
      <c r="R70" s="80"/>
      <c r="S70" s="1"/>
      <c r="T70" s="42"/>
      <c r="U70" s="487"/>
      <c r="V70" s="80"/>
      <c r="W70" s="44"/>
      <c r="X70" s="718"/>
    </row>
    <row r="71" spans="1:25" ht="15.75" hidden="1" thickBot="1" x14ac:dyDescent="0.3">
      <c r="B71" s="55"/>
      <c r="C71" s="2"/>
      <c r="D71" s="850" t="s">
        <v>345</v>
      </c>
      <c r="E71" s="850"/>
      <c r="F71" s="418"/>
      <c r="G71" s="418"/>
      <c r="H71" s="596"/>
      <c r="I71" s="596"/>
      <c r="J71" s="249">
        <f>SUM(M71:X71)</f>
        <v>0</v>
      </c>
      <c r="K71" s="148"/>
      <c r="L71" s="166">
        <f t="shared" si="2"/>
        <v>0</v>
      </c>
      <c r="M71" s="74"/>
      <c r="N71" s="1"/>
      <c r="O71" s="1"/>
      <c r="P71" s="1"/>
      <c r="Q71" s="1"/>
      <c r="R71" s="80"/>
      <c r="S71" s="1"/>
      <c r="T71" s="42"/>
      <c r="U71" s="487"/>
      <c r="V71" s="80"/>
      <c r="W71" s="44"/>
      <c r="X71" s="718"/>
    </row>
    <row r="72" spans="1:25" s="18" customFormat="1" ht="15.75" hidden="1" thickBot="1" x14ac:dyDescent="0.3">
      <c r="A72" s="125" t="s">
        <v>218</v>
      </c>
      <c r="B72" s="91" t="s">
        <v>657</v>
      </c>
      <c r="C72" s="873" t="s">
        <v>219</v>
      </c>
      <c r="D72" s="874"/>
      <c r="E72" s="874"/>
      <c r="F72" s="419"/>
      <c r="G72" s="419"/>
      <c r="H72" s="588"/>
      <c r="I72" s="588"/>
      <c r="J72" s="250">
        <f>J73+J74+J75+J76</f>
        <v>0</v>
      </c>
      <c r="K72" s="149">
        <f t="shared" ref="K72:X72" si="18">K73+K74+K75+K76</f>
        <v>0</v>
      </c>
      <c r="L72" s="165">
        <f t="shared" ref="L72:L135" si="19">SUM(J72:K72)</f>
        <v>0</v>
      </c>
      <c r="M72" s="93">
        <f t="shared" si="18"/>
        <v>0</v>
      </c>
      <c r="N72" s="94">
        <f t="shared" si="18"/>
        <v>0</v>
      </c>
      <c r="O72" s="94">
        <f t="shared" si="18"/>
        <v>0</v>
      </c>
      <c r="P72" s="94">
        <f t="shared" si="18"/>
        <v>0</v>
      </c>
      <c r="Q72" s="94">
        <f t="shared" si="18"/>
        <v>0</v>
      </c>
      <c r="R72" s="97">
        <f t="shared" si="18"/>
        <v>0</v>
      </c>
      <c r="S72" s="94">
        <f t="shared" si="18"/>
        <v>0</v>
      </c>
      <c r="T72" s="96">
        <f t="shared" si="18"/>
        <v>0</v>
      </c>
      <c r="U72" s="485">
        <f t="shared" si="18"/>
        <v>0</v>
      </c>
      <c r="V72" s="97">
        <f t="shared" si="18"/>
        <v>0</v>
      </c>
      <c r="W72" s="98">
        <f t="shared" si="18"/>
        <v>0</v>
      </c>
      <c r="X72" s="731">
        <f t="shared" si="18"/>
        <v>0</v>
      </c>
    </row>
    <row r="73" spans="1:25" ht="15.75" hidden="1" thickBot="1" x14ac:dyDescent="0.3">
      <c r="B73" s="55"/>
      <c r="C73" s="2"/>
      <c r="D73" s="850" t="s">
        <v>836</v>
      </c>
      <c r="E73" s="850"/>
      <c r="F73" s="418"/>
      <c r="G73" s="418"/>
      <c r="H73" s="596"/>
      <c r="I73" s="596"/>
      <c r="J73" s="249">
        <f>SUM(M73:X73)</f>
        <v>0</v>
      </c>
      <c r="K73" s="148"/>
      <c r="L73" s="166">
        <f t="shared" si="19"/>
        <v>0</v>
      </c>
      <c r="M73" s="74"/>
      <c r="N73" s="1"/>
      <c r="O73" s="1"/>
      <c r="P73" s="1"/>
      <c r="Q73" s="1"/>
      <c r="R73" s="80"/>
      <c r="S73" s="1"/>
      <c r="T73" s="42"/>
      <c r="U73" s="487"/>
      <c r="V73" s="80"/>
      <c r="W73" s="44"/>
      <c r="X73" s="718"/>
    </row>
    <row r="74" spans="1:25" ht="15.75" hidden="1" thickBot="1" x14ac:dyDescent="0.3">
      <c r="B74" s="55"/>
      <c r="C74" s="2"/>
      <c r="D74" s="850" t="s">
        <v>346</v>
      </c>
      <c r="E74" s="850"/>
      <c r="F74" s="418"/>
      <c r="G74" s="418"/>
      <c r="H74" s="596"/>
      <c r="I74" s="596"/>
      <c r="J74" s="249">
        <f>SUM(M74:X74)</f>
        <v>0</v>
      </c>
      <c r="K74" s="148"/>
      <c r="L74" s="166">
        <f t="shared" si="19"/>
        <v>0</v>
      </c>
      <c r="M74" s="74"/>
      <c r="N74" s="1"/>
      <c r="O74" s="1"/>
      <c r="P74" s="1"/>
      <c r="Q74" s="1"/>
      <c r="R74" s="80"/>
      <c r="S74" s="1"/>
      <c r="T74" s="42"/>
      <c r="U74" s="487"/>
      <c r="V74" s="80"/>
      <c r="W74" s="44"/>
      <c r="X74" s="718"/>
    </row>
    <row r="75" spans="1:25" ht="15.75" hidden="1" thickBot="1" x14ac:dyDescent="0.3">
      <c r="B75" s="55"/>
      <c r="C75" s="2"/>
      <c r="D75" s="850" t="s">
        <v>837</v>
      </c>
      <c r="E75" s="850"/>
      <c r="F75" s="418"/>
      <c r="G75" s="418"/>
      <c r="H75" s="596"/>
      <c r="I75" s="596"/>
      <c r="J75" s="249">
        <f>SUM(M75:X75)</f>
        <v>0</v>
      </c>
      <c r="K75" s="148"/>
      <c r="L75" s="166">
        <f t="shared" si="19"/>
        <v>0</v>
      </c>
      <c r="M75" s="74"/>
      <c r="N75" s="1"/>
      <c r="O75" s="1"/>
      <c r="P75" s="1"/>
      <c r="Q75" s="1"/>
      <c r="R75" s="80"/>
      <c r="S75" s="1"/>
      <c r="T75" s="42"/>
      <c r="U75" s="487"/>
      <c r="V75" s="80"/>
      <c r="W75" s="44"/>
      <c r="X75" s="718"/>
    </row>
    <row r="76" spans="1:25" ht="15.75" hidden="1" thickBot="1" x14ac:dyDescent="0.3">
      <c r="B76" s="55"/>
      <c r="C76" s="2"/>
      <c r="D76" s="850" t="s">
        <v>835</v>
      </c>
      <c r="E76" s="850"/>
      <c r="F76" s="418"/>
      <c r="G76" s="418"/>
      <c r="H76" s="596"/>
      <c r="I76" s="596"/>
      <c r="J76" s="249">
        <f>SUM(M76:X76)</f>
        <v>0</v>
      </c>
      <c r="K76" s="148"/>
      <c r="L76" s="166">
        <f t="shared" si="19"/>
        <v>0</v>
      </c>
      <c r="M76" s="74"/>
      <c r="N76" s="1"/>
      <c r="O76" s="1"/>
      <c r="P76" s="1"/>
      <c r="Q76" s="1"/>
      <c r="R76" s="80"/>
      <c r="S76" s="1"/>
      <c r="T76" s="42"/>
      <c r="U76" s="487"/>
      <c r="V76" s="80"/>
      <c r="W76" s="44"/>
      <c r="X76" s="718"/>
    </row>
    <row r="77" spans="1:25" ht="15.75" thickBot="1" x14ac:dyDescent="0.3">
      <c r="B77" s="99" t="s">
        <v>220</v>
      </c>
      <c r="C77" s="877" t="s">
        <v>221</v>
      </c>
      <c r="D77" s="878"/>
      <c r="E77" s="878"/>
      <c r="F77" s="410"/>
      <c r="G77" s="410"/>
      <c r="H77" s="592"/>
      <c r="I77" s="592"/>
      <c r="J77" s="252">
        <f>J78+J81+J85+J86+J97+J108+J119+J122+J134+J135+J136+J137+J148</f>
        <v>0</v>
      </c>
      <c r="K77" s="151">
        <f t="shared" ref="K77:X77" si="20">K78+K81+K85+K86+K97+K108+K119+K122+K134+K135+K136+K137+K148</f>
        <v>0</v>
      </c>
      <c r="L77" s="163">
        <f t="shared" si="19"/>
        <v>0</v>
      </c>
      <c r="M77" s="85">
        <f t="shared" si="20"/>
        <v>0</v>
      </c>
      <c r="N77" s="86">
        <f t="shared" si="20"/>
        <v>0</v>
      </c>
      <c r="O77" s="86">
        <f t="shared" si="20"/>
        <v>0</v>
      </c>
      <c r="P77" s="86">
        <f t="shared" si="20"/>
        <v>0</v>
      </c>
      <c r="Q77" s="86">
        <f t="shared" si="20"/>
        <v>0</v>
      </c>
      <c r="R77" s="89">
        <f t="shared" si="20"/>
        <v>0</v>
      </c>
      <c r="S77" s="86">
        <f t="shared" si="20"/>
        <v>0</v>
      </c>
      <c r="T77" s="88">
        <f t="shared" si="20"/>
        <v>0</v>
      </c>
      <c r="U77" s="482">
        <f t="shared" si="20"/>
        <v>0</v>
      </c>
      <c r="V77" s="89">
        <f t="shared" si="20"/>
        <v>0</v>
      </c>
      <c r="W77" s="90">
        <f t="shared" si="20"/>
        <v>0</v>
      </c>
      <c r="X77" s="728">
        <f t="shared" si="20"/>
        <v>0</v>
      </c>
    </row>
    <row r="78" spans="1:25" s="41" customFormat="1" ht="15.75" hidden="1" thickBot="1" x14ac:dyDescent="0.3">
      <c r="A78" s="125" t="s">
        <v>222</v>
      </c>
      <c r="B78" s="123" t="s">
        <v>658</v>
      </c>
      <c r="C78" s="879" t="s">
        <v>223</v>
      </c>
      <c r="D78" s="880"/>
      <c r="E78" s="880"/>
      <c r="F78" s="422"/>
      <c r="G78" s="422"/>
      <c r="H78" s="597"/>
      <c r="I78" s="597"/>
      <c r="J78" s="257">
        <f>J79+J80</f>
        <v>0</v>
      </c>
      <c r="K78" s="156">
        <f t="shared" ref="K78:X78" si="21">K79+K80</f>
        <v>0</v>
      </c>
      <c r="L78" s="168">
        <f t="shared" si="19"/>
        <v>0</v>
      </c>
      <c r="M78" s="170">
        <f t="shared" si="21"/>
        <v>0</v>
      </c>
      <c r="N78" s="131">
        <f t="shared" si="21"/>
        <v>0</v>
      </c>
      <c r="O78" s="131">
        <f t="shared" si="21"/>
        <v>0</v>
      </c>
      <c r="P78" s="131">
        <f t="shared" si="21"/>
        <v>0</v>
      </c>
      <c r="Q78" s="131">
        <f t="shared" si="21"/>
        <v>0</v>
      </c>
      <c r="R78" s="132">
        <f t="shared" si="21"/>
        <v>0</v>
      </c>
      <c r="S78" s="131">
        <f t="shared" si="21"/>
        <v>0</v>
      </c>
      <c r="T78" s="130">
        <f t="shared" si="21"/>
        <v>0</v>
      </c>
      <c r="U78" s="488">
        <f t="shared" si="21"/>
        <v>0</v>
      </c>
      <c r="V78" s="132">
        <f t="shared" si="21"/>
        <v>0</v>
      </c>
      <c r="W78" s="133">
        <f t="shared" si="21"/>
        <v>0</v>
      </c>
      <c r="X78" s="736">
        <f t="shared" si="21"/>
        <v>0</v>
      </c>
    </row>
    <row r="79" spans="1:25" ht="15.75" hidden="1" thickBot="1" x14ac:dyDescent="0.3">
      <c r="B79" s="55"/>
      <c r="C79" s="2"/>
      <c r="D79" s="850" t="s">
        <v>347</v>
      </c>
      <c r="E79" s="850"/>
      <c r="F79" s="418"/>
      <c r="G79" s="418"/>
      <c r="H79" s="596"/>
      <c r="I79" s="596"/>
      <c r="J79" s="249">
        <f>SUM(M79:X79)</f>
        <v>0</v>
      </c>
      <c r="K79" s="148"/>
      <c r="L79" s="166">
        <f t="shared" si="19"/>
        <v>0</v>
      </c>
      <c r="M79" s="74"/>
      <c r="N79" s="1"/>
      <c r="O79" s="1"/>
      <c r="P79" s="1"/>
      <c r="Q79" s="1"/>
      <c r="R79" s="80"/>
      <c r="S79" s="1"/>
      <c r="T79" s="42"/>
      <c r="U79" s="487"/>
      <c r="V79" s="80"/>
      <c r="W79" s="44"/>
      <c r="X79" s="718"/>
    </row>
    <row r="80" spans="1:25" ht="15.75" hidden="1" thickBot="1" x14ac:dyDescent="0.3">
      <c r="B80" s="55"/>
      <c r="C80" s="2"/>
      <c r="D80" s="850" t="s">
        <v>348</v>
      </c>
      <c r="E80" s="850"/>
      <c r="F80" s="418"/>
      <c r="G80" s="418"/>
      <c r="H80" s="596"/>
      <c r="I80" s="596"/>
      <c r="J80" s="249">
        <f>SUM(M80:X80)</f>
        <v>0</v>
      </c>
      <c r="K80" s="148"/>
      <c r="L80" s="166">
        <f t="shared" si="19"/>
        <v>0</v>
      </c>
      <c r="M80" s="74"/>
      <c r="N80" s="1"/>
      <c r="O80" s="1"/>
      <c r="P80" s="1"/>
      <c r="Q80" s="1"/>
      <c r="R80" s="80"/>
      <c r="S80" s="1"/>
      <c r="T80" s="42"/>
      <c r="U80" s="487"/>
      <c r="V80" s="80"/>
      <c r="W80" s="44"/>
      <c r="X80" s="718"/>
    </row>
    <row r="81" spans="1:24" ht="15.75" hidden="1" thickBot="1" x14ac:dyDescent="0.3">
      <c r="B81" s="123" t="s">
        <v>838</v>
      </c>
      <c r="C81" s="879" t="s">
        <v>839</v>
      </c>
      <c r="D81" s="880"/>
      <c r="E81" s="880"/>
      <c r="F81" s="422"/>
      <c r="G81" s="422"/>
      <c r="H81" s="597"/>
      <c r="I81" s="597"/>
      <c r="J81" s="257">
        <f>J82+J83+J84</f>
        <v>0</v>
      </c>
      <c r="K81" s="156">
        <f t="shared" ref="K81:X81" si="22">K82+K83+K84</f>
        <v>0</v>
      </c>
      <c r="L81" s="168">
        <f t="shared" si="19"/>
        <v>0</v>
      </c>
      <c r="M81" s="170">
        <f t="shared" si="22"/>
        <v>0</v>
      </c>
      <c r="N81" s="131">
        <f t="shared" si="22"/>
        <v>0</v>
      </c>
      <c r="O81" s="131">
        <f t="shared" si="22"/>
        <v>0</v>
      </c>
      <c r="P81" s="131">
        <f t="shared" si="22"/>
        <v>0</v>
      </c>
      <c r="Q81" s="131">
        <f t="shared" si="22"/>
        <v>0</v>
      </c>
      <c r="R81" s="132">
        <f t="shared" si="22"/>
        <v>0</v>
      </c>
      <c r="S81" s="131">
        <f t="shared" si="22"/>
        <v>0</v>
      </c>
      <c r="T81" s="130">
        <f t="shared" si="22"/>
        <v>0</v>
      </c>
      <c r="U81" s="488">
        <f t="shared" si="22"/>
        <v>0</v>
      </c>
      <c r="V81" s="132">
        <f t="shared" si="22"/>
        <v>0</v>
      </c>
      <c r="W81" s="133">
        <f t="shared" si="22"/>
        <v>0</v>
      </c>
      <c r="X81" s="736">
        <f t="shared" si="22"/>
        <v>0</v>
      </c>
    </row>
    <row r="82" spans="1:24" s="208" customFormat="1" ht="15.75" hidden="1" thickBot="1" x14ac:dyDescent="0.3">
      <c r="A82" s="125" t="s">
        <v>884</v>
      </c>
      <c r="B82" s="188" t="s">
        <v>885</v>
      </c>
      <c r="C82" s="201"/>
      <c r="D82" s="264" t="s">
        <v>971</v>
      </c>
      <c r="E82" s="264"/>
      <c r="F82" s="420"/>
      <c r="G82" s="420"/>
      <c r="H82" s="587"/>
      <c r="I82" s="587"/>
      <c r="J82" s="269">
        <f>SUM(M82:X82)</f>
        <v>0</v>
      </c>
      <c r="K82" s="189"/>
      <c r="L82" s="190">
        <f t="shared" si="19"/>
        <v>0</v>
      </c>
      <c r="M82" s="198"/>
      <c r="N82" s="192"/>
      <c r="O82" s="192"/>
      <c r="P82" s="192"/>
      <c r="Q82" s="192"/>
      <c r="R82" s="193"/>
      <c r="S82" s="192"/>
      <c r="T82" s="191"/>
      <c r="U82" s="484"/>
      <c r="V82" s="193"/>
      <c r="W82" s="194"/>
      <c r="X82" s="646"/>
    </row>
    <row r="83" spans="1:24" s="208" customFormat="1" ht="15.75" hidden="1" thickBot="1" x14ac:dyDescent="0.3">
      <c r="A83" s="125" t="s">
        <v>224</v>
      </c>
      <c r="B83" s="188" t="s">
        <v>659</v>
      </c>
      <c r="C83" s="201"/>
      <c r="D83" s="264" t="s">
        <v>225</v>
      </c>
      <c r="E83" s="264"/>
      <c r="F83" s="420"/>
      <c r="G83" s="420"/>
      <c r="H83" s="587"/>
      <c r="I83" s="587"/>
      <c r="J83" s="269">
        <f>SUM(M83:X83)</f>
        <v>0</v>
      </c>
      <c r="K83" s="189"/>
      <c r="L83" s="190">
        <f t="shared" si="19"/>
        <v>0</v>
      </c>
      <c r="M83" s="198"/>
      <c r="N83" s="192"/>
      <c r="O83" s="192"/>
      <c r="P83" s="192"/>
      <c r="Q83" s="192"/>
      <c r="R83" s="193"/>
      <c r="S83" s="192"/>
      <c r="T83" s="191"/>
      <c r="U83" s="484"/>
      <c r="V83" s="193"/>
      <c r="W83" s="194"/>
      <c r="X83" s="646"/>
    </row>
    <row r="84" spans="1:24" s="208" customFormat="1" ht="15.75" hidden="1" thickBot="1" x14ac:dyDescent="0.3">
      <c r="A84" s="125" t="s">
        <v>226</v>
      </c>
      <c r="B84" s="188" t="s">
        <v>660</v>
      </c>
      <c r="C84" s="201"/>
      <c r="D84" s="264" t="s">
        <v>227</v>
      </c>
      <c r="E84" s="264"/>
      <c r="F84" s="420"/>
      <c r="G84" s="420"/>
      <c r="H84" s="587"/>
      <c r="I84" s="587"/>
      <c r="J84" s="269">
        <f>SUM(M84:X84)</f>
        <v>0</v>
      </c>
      <c r="K84" s="189"/>
      <c r="L84" s="190">
        <f t="shared" si="19"/>
        <v>0</v>
      </c>
      <c r="M84" s="198"/>
      <c r="N84" s="192"/>
      <c r="O84" s="192"/>
      <c r="P84" s="192"/>
      <c r="Q84" s="192"/>
      <c r="R84" s="193"/>
      <c r="S84" s="192"/>
      <c r="T84" s="191"/>
      <c r="U84" s="484"/>
      <c r="V84" s="193"/>
      <c r="W84" s="194"/>
      <c r="X84" s="646"/>
    </row>
    <row r="85" spans="1:24" s="41" customFormat="1" ht="27.75" hidden="1" customHeight="1" x14ac:dyDescent="0.25">
      <c r="A85" s="125" t="s">
        <v>228</v>
      </c>
      <c r="B85" s="106" t="s">
        <v>661</v>
      </c>
      <c r="C85" s="919" t="s">
        <v>353</v>
      </c>
      <c r="D85" s="920"/>
      <c r="E85" s="920"/>
      <c r="F85" s="423"/>
      <c r="G85" s="423"/>
      <c r="H85" s="598"/>
      <c r="I85" s="598"/>
      <c r="J85" s="258">
        <f>SUM(M85:X85)</f>
        <v>0</v>
      </c>
      <c r="K85" s="157"/>
      <c r="L85" s="169">
        <f t="shared" si="19"/>
        <v>0</v>
      </c>
      <c r="M85" s="108"/>
      <c r="N85" s="109"/>
      <c r="O85" s="109"/>
      <c r="P85" s="109"/>
      <c r="Q85" s="109"/>
      <c r="R85" s="112"/>
      <c r="S85" s="109"/>
      <c r="T85" s="111"/>
      <c r="U85" s="489"/>
      <c r="V85" s="112"/>
      <c r="W85" s="113"/>
      <c r="X85" s="732"/>
    </row>
    <row r="86" spans="1:24" s="41" customFormat="1" ht="15.75" hidden="1" thickBot="1" x14ac:dyDescent="0.3">
      <c r="A86" s="125" t="s">
        <v>229</v>
      </c>
      <c r="B86" s="106" t="s">
        <v>662</v>
      </c>
      <c r="C86" s="919" t="s">
        <v>804</v>
      </c>
      <c r="D86" s="920"/>
      <c r="E86" s="920"/>
      <c r="F86" s="423"/>
      <c r="G86" s="423"/>
      <c r="H86" s="598"/>
      <c r="I86" s="598"/>
      <c r="J86" s="258">
        <f>J87+J88+J89+J90+J91+J92+J93+J94+J95+J96</f>
        <v>0</v>
      </c>
      <c r="K86" s="157">
        <f t="shared" ref="K86:X86" si="23">K87+K88+K89+K90+K91+K92+K93+K94+K95+K96</f>
        <v>0</v>
      </c>
      <c r="L86" s="169">
        <f t="shared" si="19"/>
        <v>0</v>
      </c>
      <c r="M86" s="108">
        <f t="shared" si="23"/>
        <v>0</v>
      </c>
      <c r="N86" s="109">
        <f t="shared" si="23"/>
        <v>0</v>
      </c>
      <c r="O86" s="109">
        <f t="shared" si="23"/>
        <v>0</v>
      </c>
      <c r="P86" s="109">
        <f t="shared" si="23"/>
        <v>0</v>
      </c>
      <c r="Q86" s="109">
        <f t="shared" si="23"/>
        <v>0</v>
      </c>
      <c r="R86" s="112">
        <f t="shared" si="23"/>
        <v>0</v>
      </c>
      <c r="S86" s="109">
        <f t="shared" si="23"/>
        <v>0</v>
      </c>
      <c r="T86" s="111">
        <f t="shared" si="23"/>
        <v>0</v>
      </c>
      <c r="U86" s="489">
        <f t="shared" si="23"/>
        <v>0</v>
      </c>
      <c r="V86" s="112">
        <f t="shared" si="23"/>
        <v>0</v>
      </c>
      <c r="W86" s="113">
        <f t="shared" si="23"/>
        <v>0</v>
      </c>
      <c r="X86" s="732">
        <f t="shared" si="23"/>
        <v>0</v>
      </c>
    </row>
    <row r="87" spans="1:24" ht="15.75" hidden="1" thickBot="1" x14ac:dyDescent="0.3">
      <c r="B87" s="55"/>
      <c r="C87" s="2"/>
      <c r="D87" s="850" t="s">
        <v>370</v>
      </c>
      <c r="E87" s="850"/>
      <c r="F87" s="418"/>
      <c r="G87" s="418"/>
      <c r="H87" s="596"/>
      <c r="I87" s="596"/>
      <c r="J87" s="249">
        <f t="shared" ref="J87:J96" si="24">SUM(M87:X87)</f>
        <v>0</v>
      </c>
      <c r="K87" s="148"/>
      <c r="L87" s="166">
        <f t="shared" si="19"/>
        <v>0</v>
      </c>
      <c r="M87" s="74"/>
      <c r="N87" s="1"/>
      <c r="O87" s="1"/>
      <c r="P87" s="1"/>
      <c r="Q87" s="1"/>
      <c r="R87" s="80"/>
      <c r="S87" s="1"/>
      <c r="T87" s="42"/>
      <c r="U87" s="487"/>
      <c r="V87" s="80"/>
      <c r="W87" s="44"/>
      <c r="X87" s="718"/>
    </row>
    <row r="88" spans="1:24" ht="15.75" hidden="1" thickBot="1" x14ac:dyDescent="0.3">
      <c r="B88" s="55"/>
      <c r="C88" s="2"/>
      <c r="D88" s="850" t="s">
        <v>506</v>
      </c>
      <c r="E88" s="850"/>
      <c r="F88" s="418"/>
      <c r="G88" s="418"/>
      <c r="H88" s="596"/>
      <c r="I88" s="596"/>
      <c r="J88" s="249">
        <f t="shared" si="24"/>
        <v>0</v>
      </c>
      <c r="K88" s="148"/>
      <c r="L88" s="166">
        <f t="shared" si="19"/>
        <v>0</v>
      </c>
      <c r="M88" s="74"/>
      <c r="N88" s="1"/>
      <c r="O88" s="1"/>
      <c r="P88" s="1"/>
      <c r="Q88" s="1"/>
      <c r="R88" s="80"/>
      <c r="S88" s="1"/>
      <c r="T88" s="42"/>
      <c r="U88" s="487"/>
      <c r="V88" s="80"/>
      <c r="W88" s="44"/>
      <c r="X88" s="718"/>
    </row>
    <row r="89" spans="1:24" ht="15.75" hidden="1" thickBot="1" x14ac:dyDescent="0.3">
      <c r="B89" s="55"/>
      <c r="C89" s="2"/>
      <c r="D89" s="850" t="s">
        <v>507</v>
      </c>
      <c r="E89" s="850"/>
      <c r="F89" s="418"/>
      <c r="G89" s="418"/>
      <c r="H89" s="596"/>
      <c r="I89" s="596"/>
      <c r="J89" s="249">
        <f t="shared" si="24"/>
        <v>0</v>
      </c>
      <c r="K89" s="148"/>
      <c r="L89" s="166">
        <f t="shared" si="19"/>
        <v>0</v>
      </c>
      <c r="M89" s="74"/>
      <c r="N89" s="1"/>
      <c r="O89" s="1"/>
      <c r="P89" s="1"/>
      <c r="Q89" s="1"/>
      <c r="R89" s="80"/>
      <c r="S89" s="1"/>
      <c r="T89" s="42"/>
      <c r="U89" s="487"/>
      <c r="V89" s="80"/>
      <c r="W89" s="44"/>
      <c r="X89" s="718"/>
    </row>
    <row r="90" spans="1:24" ht="15.75" hidden="1" thickBot="1" x14ac:dyDescent="0.3">
      <c r="B90" s="55"/>
      <c r="C90" s="2"/>
      <c r="D90" s="850" t="s">
        <v>508</v>
      </c>
      <c r="E90" s="850"/>
      <c r="F90" s="418"/>
      <c r="G90" s="418"/>
      <c r="H90" s="596"/>
      <c r="I90" s="596"/>
      <c r="J90" s="249">
        <f t="shared" si="24"/>
        <v>0</v>
      </c>
      <c r="K90" s="148"/>
      <c r="L90" s="166">
        <f t="shared" si="19"/>
        <v>0</v>
      </c>
      <c r="M90" s="74"/>
      <c r="N90" s="1"/>
      <c r="O90" s="1"/>
      <c r="P90" s="1"/>
      <c r="Q90" s="1"/>
      <c r="R90" s="80"/>
      <c r="S90" s="1"/>
      <c r="T90" s="42"/>
      <c r="U90" s="487"/>
      <c r="V90" s="80"/>
      <c r="W90" s="44"/>
      <c r="X90" s="718"/>
    </row>
    <row r="91" spans="1:24" ht="15.75" hidden="1" thickBot="1" x14ac:dyDescent="0.3">
      <c r="B91" s="55"/>
      <c r="C91" s="2"/>
      <c r="D91" s="850" t="s">
        <v>509</v>
      </c>
      <c r="E91" s="850"/>
      <c r="F91" s="418"/>
      <c r="G91" s="418"/>
      <c r="H91" s="596"/>
      <c r="I91" s="596"/>
      <c r="J91" s="249">
        <f t="shared" si="24"/>
        <v>0</v>
      </c>
      <c r="K91" s="148"/>
      <c r="L91" s="166">
        <f t="shared" si="19"/>
        <v>0</v>
      </c>
      <c r="M91" s="74"/>
      <c r="N91" s="1"/>
      <c r="O91" s="1"/>
      <c r="P91" s="1"/>
      <c r="Q91" s="1"/>
      <c r="R91" s="80"/>
      <c r="S91" s="1"/>
      <c r="T91" s="42"/>
      <c r="U91" s="487"/>
      <c r="V91" s="80"/>
      <c r="W91" s="44"/>
      <c r="X91" s="718"/>
    </row>
    <row r="92" spans="1:24" ht="15.75" hidden="1" thickBot="1" x14ac:dyDescent="0.3">
      <c r="B92" s="55"/>
      <c r="C92" s="2"/>
      <c r="D92" s="850" t="s">
        <v>510</v>
      </c>
      <c r="E92" s="850"/>
      <c r="F92" s="418"/>
      <c r="G92" s="418"/>
      <c r="H92" s="596"/>
      <c r="I92" s="596"/>
      <c r="J92" s="249">
        <f t="shared" si="24"/>
        <v>0</v>
      </c>
      <c r="K92" s="148"/>
      <c r="L92" s="166">
        <f t="shared" si="19"/>
        <v>0</v>
      </c>
      <c r="M92" s="74"/>
      <c r="N92" s="1"/>
      <c r="O92" s="1"/>
      <c r="P92" s="1"/>
      <c r="Q92" s="1"/>
      <c r="R92" s="80"/>
      <c r="S92" s="1"/>
      <c r="T92" s="42"/>
      <c r="U92" s="487"/>
      <c r="V92" s="80"/>
      <c r="W92" s="44"/>
      <c r="X92" s="718"/>
    </row>
    <row r="93" spans="1:24" ht="25.5" hidden="1" customHeight="1" x14ac:dyDescent="0.25">
      <c r="B93" s="55"/>
      <c r="C93" s="2"/>
      <c r="D93" s="851" t="s">
        <v>511</v>
      </c>
      <c r="E93" s="851"/>
      <c r="F93" s="424"/>
      <c r="G93" s="424"/>
      <c r="H93" s="599"/>
      <c r="I93" s="599"/>
      <c r="J93" s="259">
        <f t="shared" si="24"/>
        <v>0</v>
      </c>
      <c r="K93" s="158"/>
      <c r="L93" s="166">
        <f t="shared" si="19"/>
        <v>0</v>
      </c>
      <c r="M93" s="74"/>
      <c r="N93" s="1"/>
      <c r="O93" s="1"/>
      <c r="P93" s="1"/>
      <c r="Q93" s="1"/>
      <c r="R93" s="80"/>
      <c r="S93" s="1"/>
      <c r="T93" s="42"/>
      <c r="U93" s="487"/>
      <c r="V93" s="80"/>
      <c r="W93" s="44"/>
      <c r="X93" s="718"/>
    </row>
    <row r="94" spans="1:24" ht="15.75" hidden="1" thickBot="1" x14ac:dyDescent="0.3">
      <c r="B94" s="55"/>
      <c r="C94" s="2"/>
      <c r="D94" s="850" t="s">
        <v>805</v>
      </c>
      <c r="E94" s="850"/>
      <c r="F94" s="418"/>
      <c r="G94" s="418"/>
      <c r="H94" s="596"/>
      <c r="I94" s="596"/>
      <c r="J94" s="249">
        <f t="shared" si="24"/>
        <v>0</v>
      </c>
      <c r="K94" s="148"/>
      <c r="L94" s="166">
        <f t="shared" si="19"/>
        <v>0</v>
      </c>
      <c r="M94" s="74"/>
      <c r="N94" s="1"/>
      <c r="O94" s="1"/>
      <c r="P94" s="1"/>
      <c r="Q94" s="1"/>
      <c r="R94" s="80"/>
      <c r="S94" s="1"/>
      <c r="T94" s="42"/>
      <c r="U94" s="487"/>
      <c r="V94" s="80"/>
      <c r="W94" s="44"/>
      <c r="X94" s="718"/>
    </row>
    <row r="95" spans="1:24" ht="25.5" hidden="1" customHeight="1" x14ac:dyDescent="0.25">
      <c r="B95" s="55"/>
      <c r="C95" s="2"/>
      <c r="D95" s="851" t="s">
        <v>512</v>
      </c>
      <c r="E95" s="851"/>
      <c r="F95" s="424"/>
      <c r="G95" s="424"/>
      <c r="H95" s="599"/>
      <c r="I95" s="599"/>
      <c r="J95" s="259">
        <f t="shared" si="24"/>
        <v>0</v>
      </c>
      <c r="K95" s="158"/>
      <c r="L95" s="166">
        <f t="shared" si="19"/>
        <v>0</v>
      </c>
      <c r="M95" s="74"/>
      <c r="N95" s="1"/>
      <c r="O95" s="1"/>
      <c r="P95" s="1"/>
      <c r="Q95" s="1"/>
      <c r="R95" s="80"/>
      <c r="S95" s="1"/>
      <c r="T95" s="42"/>
      <c r="U95" s="487"/>
      <c r="V95" s="80"/>
      <c r="W95" s="44"/>
      <c r="X95" s="718"/>
    </row>
    <row r="96" spans="1:24" ht="25.5" hidden="1" customHeight="1" x14ac:dyDescent="0.25">
      <c r="B96" s="55"/>
      <c r="C96" s="2"/>
      <c r="D96" s="851" t="s">
        <v>513</v>
      </c>
      <c r="E96" s="851"/>
      <c r="F96" s="424"/>
      <c r="G96" s="424"/>
      <c r="H96" s="599"/>
      <c r="I96" s="599"/>
      <c r="J96" s="259">
        <f t="shared" si="24"/>
        <v>0</v>
      </c>
      <c r="K96" s="158"/>
      <c r="L96" s="166">
        <f t="shared" si="19"/>
        <v>0</v>
      </c>
      <c r="M96" s="74"/>
      <c r="N96" s="1"/>
      <c r="O96" s="1"/>
      <c r="P96" s="1"/>
      <c r="Q96" s="1"/>
      <c r="R96" s="80"/>
      <c r="S96" s="1"/>
      <c r="T96" s="42"/>
      <c r="U96" s="487"/>
      <c r="V96" s="80"/>
      <c r="W96" s="44"/>
      <c r="X96" s="718"/>
    </row>
    <row r="97" spans="1:24" s="41" customFormat="1" ht="15" hidden="1" customHeight="1" x14ac:dyDescent="0.25">
      <c r="A97" s="125" t="s">
        <v>230</v>
      </c>
      <c r="B97" s="106" t="s">
        <v>663</v>
      </c>
      <c r="C97" s="919" t="s">
        <v>806</v>
      </c>
      <c r="D97" s="920"/>
      <c r="E97" s="920"/>
      <c r="F97" s="423"/>
      <c r="G97" s="423"/>
      <c r="H97" s="598"/>
      <c r="I97" s="598"/>
      <c r="J97" s="258">
        <f>J98+J99+J100+J101+J102+J103+J104+J105+J106+J107</f>
        <v>0</v>
      </c>
      <c r="K97" s="157">
        <f t="shared" ref="K97:X97" si="25">K98+K99+K100+K101+K102+K103+K104+K105+K106+K107</f>
        <v>0</v>
      </c>
      <c r="L97" s="169">
        <f t="shared" si="19"/>
        <v>0</v>
      </c>
      <c r="M97" s="108">
        <f t="shared" si="25"/>
        <v>0</v>
      </c>
      <c r="N97" s="109">
        <f t="shared" si="25"/>
        <v>0</v>
      </c>
      <c r="O97" s="109">
        <f t="shared" si="25"/>
        <v>0</v>
      </c>
      <c r="P97" s="109">
        <f t="shared" si="25"/>
        <v>0</v>
      </c>
      <c r="Q97" s="109">
        <f t="shared" si="25"/>
        <v>0</v>
      </c>
      <c r="R97" s="112">
        <f t="shared" si="25"/>
        <v>0</v>
      </c>
      <c r="S97" s="109">
        <f t="shared" si="25"/>
        <v>0</v>
      </c>
      <c r="T97" s="111">
        <f t="shared" si="25"/>
        <v>0</v>
      </c>
      <c r="U97" s="489">
        <f t="shared" si="25"/>
        <v>0</v>
      </c>
      <c r="V97" s="112">
        <f t="shared" si="25"/>
        <v>0</v>
      </c>
      <c r="W97" s="113">
        <f t="shared" si="25"/>
        <v>0</v>
      </c>
      <c r="X97" s="732">
        <f t="shared" si="25"/>
        <v>0</v>
      </c>
    </row>
    <row r="98" spans="1:24" ht="15.75" hidden="1" thickBot="1" x14ac:dyDescent="0.3">
      <c r="B98" s="55"/>
      <c r="C98" s="2"/>
      <c r="D98" s="850" t="s">
        <v>369</v>
      </c>
      <c r="E98" s="850"/>
      <c r="F98" s="418"/>
      <c r="G98" s="418"/>
      <c r="H98" s="596"/>
      <c r="I98" s="596"/>
      <c r="J98" s="249">
        <f t="shared" ref="J98:J107" si="26">SUM(M98:X98)</f>
        <v>0</v>
      </c>
      <c r="K98" s="148"/>
      <c r="L98" s="166">
        <f t="shared" si="19"/>
        <v>0</v>
      </c>
      <c r="M98" s="74"/>
      <c r="N98" s="1"/>
      <c r="O98" s="1"/>
      <c r="P98" s="1"/>
      <c r="Q98" s="1"/>
      <c r="R98" s="80"/>
      <c r="S98" s="1"/>
      <c r="T98" s="42"/>
      <c r="U98" s="487"/>
      <c r="V98" s="80"/>
      <c r="W98" s="44"/>
      <c r="X98" s="718"/>
    </row>
    <row r="99" spans="1:24" ht="15.75" hidden="1" thickBot="1" x14ac:dyDescent="0.3">
      <c r="B99" s="55"/>
      <c r="C99" s="2"/>
      <c r="D99" s="850" t="s">
        <v>514</v>
      </c>
      <c r="E99" s="850"/>
      <c r="F99" s="418"/>
      <c r="G99" s="418"/>
      <c r="H99" s="596"/>
      <c r="I99" s="596"/>
      <c r="J99" s="249">
        <f t="shared" si="26"/>
        <v>0</v>
      </c>
      <c r="K99" s="148"/>
      <c r="L99" s="166">
        <f t="shared" si="19"/>
        <v>0</v>
      </c>
      <c r="M99" s="74"/>
      <c r="N99" s="1"/>
      <c r="O99" s="1"/>
      <c r="P99" s="1"/>
      <c r="Q99" s="1"/>
      <c r="R99" s="80"/>
      <c r="S99" s="1"/>
      <c r="T99" s="42"/>
      <c r="U99" s="487"/>
      <c r="V99" s="80"/>
      <c r="W99" s="44"/>
      <c r="X99" s="718"/>
    </row>
    <row r="100" spans="1:24" ht="15.75" hidden="1" thickBot="1" x14ac:dyDescent="0.3">
      <c r="B100" s="55"/>
      <c r="C100" s="2"/>
      <c r="D100" s="850" t="s">
        <v>516</v>
      </c>
      <c r="E100" s="850"/>
      <c r="F100" s="418"/>
      <c r="G100" s="418"/>
      <c r="H100" s="596"/>
      <c r="I100" s="596"/>
      <c r="J100" s="249">
        <f t="shared" si="26"/>
        <v>0</v>
      </c>
      <c r="K100" s="148"/>
      <c r="L100" s="166">
        <f t="shared" si="19"/>
        <v>0</v>
      </c>
      <c r="M100" s="74"/>
      <c r="N100" s="1"/>
      <c r="O100" s="1"/>
      <c r="P100" s="1"/>
      <c r="Q100" s="1"/>
      <c r="R100" s="80"/>
      <c r="S100" s="1"/>
      <c r="T100" s="42"/>
      <c r="U100" s="487"/>
      <c r="V100" s="80"/>
      <c r="W100" s="44"/>
      <c r="X100" s="718"/>
    </row>
    <row r="101" spans="1:24" ht="15.75" hidden="1" thickBot="1" x14ac:dyDescent="0.3">
      <c r="B101" s="55"/>
      <c r="C101" s="2"/>
      <c r="D101" s="850" t="s">
        <v>808</v>
      </c>
      <c r="E101" s="850"/>
      <c r="F101" s="418"/>
      <c r="G101" s="418"/>
      <c r="H101" s="596"/>
      <c r="I101" s="596"/>
      <c r="J101" s="249">
        <f t="shared" si="26"/>
        <v>0</v>
      </c>
      <c r="K101" s="148"/>
      <c r="L101" s="166">
        <f t="shared" si="19"/>
        <v>0</v>
      </c>
      <c r="M101" s="74"/>
      <c r="N101" s="1"/>
      <c r="O101" s="1"/>
      <c r="P101" s="1"/>
      <c r="Q101" s="1"/>
      <c r="R101" s="80"/>
      <c r="S101" s="1"/>
      <c r="T101" s="42"/>
      <c r="U101" s="487"/>
      <c r="V101" s="80"/>
      <c r="W101" s="44"/>
      <c r="X101" s="718"/>
    </row>
    <row r="102" spans="1:24" ht="15.75" hidden="1" thickBot="1" x14ac:dyDescent="0.3">
      <c r="B102" s="55"/>
      <c r="C102" s="2"/>
      <c r="D102" s="850" t="s">
        <v>521</v>
      </c>
      <c r="E102" s="850"/>
      <c r="F102" s="418"/>
      <c r="G102" s="418"/>
      <c r="H102" s="596"/>
      <c r="I102" s="596"/>
      <c r="J102" s="249">
        <f t="shared" si="26"/>
        <v>0</v>
      </c>
      <c r="K102" s="148"/>
      <c r="L102" s="166">
        <f t="shared" si="19"/>
        <v>0</v>
      </c>
      <c r="M102" s="74"/>
      <c r="N102" s="1"/>
      <c r="O102" s="1"/>
      <c r="P102" s="1"/>
      <c r="Q102" s="1"/>
      <c r="R102" s="80"/>
      <c r="S102" s="1"/>
      <c r="T102" s="42"/>
      <c r="U102" s="487"/>
      <c r="V102" s="80"/>
      <c r="W102" s="44"/>
      <c r="X102" s="718"/>
    </row>
    <row r="103" spans="1:24" ht="15.75" hidden="1" thickBot="1" x14ac:dyDescent="0.3">
      <c r="B103" s="55"/>
      <c r="C103" s="2"/>
      <c r="D103" s="850" t="s">
        <v>519</v>
      </c>
      <c r="E103" s="850"/>
      <c r="F103" s="418"/>
      <c r="G103" s="418"/>
      <c r="H103" s="596"/>
      <c r="I103" s="596"/>
      <c r="J103" s="249">
        <f t="shared" si="26"/>
        <v>0</v>
      </c>
      <c r="K103" s="148"/>
      <c r="L103" s="166">
        <f t="shared" si="19"/>
        <v>0</v>
      </c>
      <c r="M103" s="74"/>
      <c r="N103" s="1"/>
      <c r="O103" s="1"/>
      <c r="P103" s="1"/>
      <c r="Q103" s="1"/>
      <c r="R103" s="80"/>
      <c r="S103" s="1"/>
      <c r="T103" s="42"/>
      <c r="U103" s="487"/>
      <c r="V103" s="80"/>
      <c r="W103" s="44"/>
      <c r="X103" s="718"/>
    </row>
    <row r="104" spans="1:24" ht="25.5" hidden="1" customHeight="1" x14ac:dyDescent="0.25">
      <c r="B104" s="55"/>
      <c r="C104" s="2"/>
      <c r="D104" s="851" t="s">
        <v>523</v>
      </c>
      <c r="E104" s="851"/>
      <c r="F104" s="424"/>
      <c r="G104" s="424"/>
      <c r="H104" s="599"/>
      <c r="I104" s="599"/>
      <c r="J104" s="259">
        <f t="shared" si="26"/>
        <v>0</v>
      </c>
      <c r="K104" s="158"/>
      <c r="L104" s="166">
        <f t="shared" si="19"/>
        <v>0</v>
      </c>
      <c r="M104" s="74"/>
      <c r="N104" s="1"/>
      <c r="O104" s="1"/>
      <c r="P104" s="1"/>
      <c r="Q104" s="1"/>
      <c r="R104" s="80"/>
      <c r="S104" s="1"/>
      <c r="T104" s="42"/>
      <c r="U104" s="487"/>
      <c r="V104" s="80"/>
      <c r="W104" s="44"/>
      <c r="X104" s="718"/>
    </row>
    <row r="105" spans="1:24" ht="15.75" hidden="1" thickBot="1" x14ac:dyDescent="0.3">
      <c r="B105" s="55"/>
      <c r="C105" s="2"/>
      <c r="D105" s="850" t="s">
        <v>807</v>
      </c>
      <c r="E105" s="850"/>
      <c r="F105" s="418"/>
      <c r="G105" s="418"/>
      <c r="H105" s="596"/>
      <c r="I105" s="596"/>
      <c r="J105" s="249">
        <f t="shared" si="26"/>
        <v>0</v>
      </c>
      <c r="K105" s="148"/>
      <c r="L105" s="166">
        <f t="shared" si="19"/>
        <v>0</v>
      </c>
      <c r="M105" s="74"/>
      <c r="N105" s="1"/>
      <c r="O105" s="1"/>
      <c r="P105" s="1"/>
      <c r="Q105" s="1"/>
      <c r="R105" s="80"/>
      <c r="S105" s="1"/>
      <c r="T105" s="42"/>
      <c r="U105" s="487"/>
      <c r="V105" s="80"/>
      <c r="W105" s="44"/>
      <c r="X105" s="718"/>
    </row>
    <row r="106" spans="1:24" ht="25.5" hidden="1" customHeight="1" x14ac:dyDescent="0.25">
      <c r="B106" s="55"/>
      <c r="C106" s="2"/>
      <c r="D106" s="851" t="s">
        <v>526</v>
      </c>
      <c r="E106" s="851"/>
      <c r="F106" s="424"/>
      <c r="G106" s="424"/>
      <c r="H106" s="599"/>
      <c r="I106" s="599"/>
      <c r="J106" s="259">
        <f t="shared" si="26"/>
        <v>0</v>
      </c>
      <c r="K106" s="158"/>
      <c r="L106" s="166">
        <f t="shared" si="19"/>
        <v>0</v>
      </c>
      <c r="M106" s="74"/>
      <c r="N106" s="1"/>
      <c r="O106" s="1"/>
      <c r="P106" s="1"/>
      <c r="Q106" s="1"/>
      <c r="R106" s="80"/>
      <c r="S106" s="1"/>
      <c r="T106" s="42"/>
      <c r="U106" s="487"/>
      <c r="V106" s="80"/>
      <c r="W106" s="44"/>
      <c r="X106" s="718"/>
    </row>
    <row r="107" spans="1:24" ht="25.5" hidden="1" customHeight="1" x14ac:dyDescent="0.25">
      <c r="B107" s="55"/>
      <c r="C107" s="2"/>
      <c r="D107" s="851" t="s">
        <v>528</v>
      </c>
      <c r="E107" s="851"/>
      <c r="F107" s="424"/>
      <c r="G107" s="424"/>
      <c r="H107" s="599"/>
      <c r="I107" s="599"/>
      <c r="J107" s="259">
        <f t="shared" si="26"/>
        <v>0</v>
      </c>
      <c r="K107" s="158"/>
      <c r="L107" s="166">
        <f t="shared" si="19"/>
        <v>0</v>
      </c>
      <c r="M107" s="74"/>
      <c r="N107" s="1"/>
      <c r="O107" s="1"/>
      <c r="P107" s="1"/>
      <c r="Q107" s="1"/>
      <c r="R107" s="80"/>
      <c r="S107" s="1"/>
      <c r="T107" s="42"/>
      <c r="U107" s="487"/>
      <c r="V107" s="80"/>
      <c r="W107" s="44"/>
      <c r="X107" s="718"/>
    </row>
    <row r="108" spans="1:24" s="41" customFormat="1" ht="15.75" hidden="1" thickBot="1" x14ac:dyDescent="0.3">
      <c r="A108" s="125" t="s">
        <v>231</v>
      </c>
      <c r="B108" s="106" t="s">
        <v>664</v>
      </c>
      <c r="C108" s="881" t="s">
        <v>232</v>
      </c>
      <c r="D108" s="882"/>
      <c r="E108" s="882"/>
      <c r="F108" s="425"/>
      <c r="G108" s="425"/>
      <c r="H108" s="600"/>
      <c r="I108" s="600"/>
      <c r="J108" s="260">
        <f>J109+J110+J111+J112+J113+J114+J115+J116+J117+J118</f>
        <v>0</v>
      </c>
      <c r="K108" s="159">
        <f t="shared" ref="K108:X108" si="27">K109+K110+K111+K112+K113+K114+K115+K116+K117+K118</f>
        <v>0</v>
      </c>
      <c r="L108" s="169">
        <f t="shared" si="19"/>
        <v>0</v>
      </c>
      <c r="M108" s="108">
        <f t="shared" si="27"/>
        <v>0</v>
      </c>
      <c r="N108" s="109">
        <f t="shared" si="27"/>
        <v>0</v>
      </c>
      <c r="O108" s="109">
        <f t="shared" si="27"/>
        <v>0</v>
      </c>
      <c r="P108" s="109">
        <f t="shared" si="27"/>
        <v>0</v>
      </c>
      <c r="Q108" s="109">
        <f t="shared" si="27"/>
        <v>0</v>
      </c>
      <c r="R108" s="112">
        <f t="shared" si="27"/>
        <v>0</v>
      </c>
      <c r="S108" s="109">
        <f t="shared" si="27"/>
        <v>0</v>
      </c>
      <c r="T108" s="111">
        <f t="shared" si="27"/>
        <v>0</v>
      </c>
      <c r="U108" s="489">
        <f t="shared" si="27"/>
        <v>0</v>
      </c>
      <c r="V108" s="112">
        <f t="shared" si="27"/>
        <v>0</v>
      </c>
      <c r="W108" s="113">
        <f t="shared" si="27"/>
        <v>0</v>
      </c>
      <c r="X108" s="732">
        <f t="shared" si="27"/>
        <v>0</v>
      </c>
    </row>
    <row r="109" spans="1:24" ht="15.75" hidden="1" thickBot="1" x14ac:dyDescent="0.3">
      <c r="B109" s="55"/>
      <c r="C109" s="2"/>
      <c r="D109" s="850" t="s">
        <v>368</v>
      </c>
      <c r="E109" s="850"/>
      <c r="F109" s="418"/>
      <c r="G109" s="418"/>
      <c r="H109" s="596"/>
      <c r="I109" s="596"/>
      <c r="J109" s="249">
        <f t="shared" ref="J109:J118" si="28">SUM(M109:X109)</f>
        <v>0</v>
      </c>
      <c r="K109" s="148"/>
      <c r="L109" s="166">
        <f t="shared" si="19"/>
        <v>0</v>
      </c>
      <c r="M109" s="74"/>
      <c r="N109" s="1"/>
      <c r="O109" s="1"/>
      <c r="P109" s="1"/>
      <c r="Q109" s="1"/>
      <c r="R109" s="80"/>
      <c r="S109" s="1"/>
      <c r="T109" s="42"/>
      <c r="U109" s="487"/>
      <c r="V109" s="80"/>
      <c r="W109" s="44"/>
      <c r="X109" s="718"/>
    </row>
    <row r="110" spans="1:24" ht="15.75" hidden="1" thickBot="1" x14ac:dyDescent="0.3">
      <c r="B110" s="55"/>
      <c r="C110" s="2"/>
      <c r="D110" s="850" t="s">
        <v>515</v>
      </c>
      <c r="E110" s="850"/>
      <c r="F110" s="418"/>
      <c r="G110" s="418"/>
      <c r="H110" s="596"/>
      <c r="I110" s="596"/>
      <c r="J110" s="249">
        <f t="shared" si="28"/>
        <v>0</v>
      </c>
      <c r="K110" s="148"/>
      <c r="L110" s="166">
        <f t="shared" si="19"/>
        <v>0</v>
      </c>
      <c r="M110" s="74"/>
      <c r="N110" s="1"/>
      <c r="O110" s="1"/>
      <c r="P110" s="1"/>
      <c r="Q110" s="1"/>
      <c r="R110" s="80"/>
      <c r="S110" s="1"/>
      <c r="T110" s="42"/>
      <c r="U110" s="487"/>
      <c r="V110" s="80"/>
      <c r="W110" s="44"/>
      <c r="X110" s="718"/>
    </row>
    <row r="111" spans="1:24" ht="15.75" hidden="1" thickBot="1" x14ac:dyDescent="0.3">
      <c r="B111" s="55"/>
      <c r="C111" s="2"/>
      <c r="D111" s="850" t="s">
        <v>517</v>
      </c>
      <c r="E111" s="850"/>
      <c r="F111" s="418"/>
      <c r="G111" s="418"/>
      <c r="H111" s="596"/>
      <c r="I111" s="596"/>
      <c r="J111" s="249">
        <f t="shared" si="28"/>
        <v>0</v>
      </c>
      <c r="K111" s="148"/>
      <c r="L111" s="166">
        <f t="shared" si="19"/>
        <v>0</v>
      </c>
      <c r="M111" s="74"/>
      <c r="N111" s="1"/>
      <c r="O111" s="1"/>
      <c r="P111" s="1"/>
      <c r="Q111" s="1"/>
      <c r="R111" s="80"/>
      <c r="S111" s="1"/>
      <c r="T111" s="42"/>
      <c r="U111" s="487"/>
      <c r="V111" s="80"/>
      <c r="W111" s="44"/>
      <c r="X111" s="718"/>
    </row>
    <row r="112" spans="1:24" ht="15.75" hidden="1" thickBot="1" x14ac:dyDescent="0.3">
      <c r="B112" s="55"/>
      <c r="C112" s="2"/>
      <c r="D112" s="850" t="s">
        <v>518</v>
      </c>
      <c r="E112" s="850"/>
      <c r="F112" s="418"/>
      <c r="G112" s="418"/>
      <c r="H112" s="596"/>
      <c r="I112" s="596"/>
      <c r="J112" s="249">
        <f t="shared" si="28"/>
        <v>0</v>
      </c>
      <c r="K112" s="148"/>
      <c r="L112" s="166">
        <f t="shared" si="19"/>
        <v>0</v>
      </c>
      <c r="M112" s="74"/>
      <c r="N112" s="1"/>
      <c r="O112" s="1"/>
      <c r="P112" s="1"/>
      <c r="Q112" s="1"/>
      <c r="R112" s="80"/>
      <c r="S112" s="1"/>
      <c r="T112" s="42"/>
      <c r="U112" s="487"/>
      <c r="V112" s="80"/>
      <c r="W112" s="44"/>
      <c r="X112" s="718"/>
    </row>
    <row r="113" spans="1:24" ht="15.75" hidden="1" thickBot="1" x14ac:dyDescent="0.3">
      <c r="B113" s="55"/>
      <c r="C113" s="2"/>
      <c r="D113" s="850" t="s">
        <v>522</v>
      </c>
      <c r="E113" s="850"/>
      <c r="F113" s="418"/>
      <c r="G113" s="418"/>
      <c r="H113" s="596"/>
      <c r="I113" s="596"/>
      <c r="J113" s="249">
        <f t="shared" si="28"/>
        <v>0</v>
      </c>
      <c r="K113" s="148"/>
      <c r="L113" s="166">
        <f t="shared" si="19"/>
        <v>0</v>
      </c>
      <c r="M113" s="74"/>
      <c r="N113" s="1"/>
      <c r="O113" s="1"/>
      <c r="P113" s="1"/>
      <c r="Q113" s="1"/>
      <c r="R113" s="80"/>
      <c r="S113" s="1"/>
      <c r="T113" s="42"/>
      <c r="U113" s="487"/>
      <c r="V113" s="80"/>
      <c r="W113" s="44"/>
      <c r="X113" s="718"/>
    </row>
    <row r="114" spans="1:24" ht="15.75" hidden="1" thickBot="1" x14ac:dyDescent="0.3">
      <c r="B114" s="55"/>
      <c r="C114" s="2"/>
      <c r="D114" s="850" t="s">
        <v>520</v>
      </c>
      <c r="E114" s="850"/>
      <c r="F114" s="418"/>
      <c r="G114" s="418"/>
      <c r="H114" s="596"/>
      <c r="I114" s="596"/>
      <c r="J114" s="249">
        <f t="shared" si="28"/>
        <v>0</v>
      </c>
      <c r="K114" s="148"/>
      <c r="L114" s="166">
        <f t="shared" si="19"/>
        <v>0</v>
      </c>
      <c r="M114" s="74"/>
      <c r="N114" s="1"/>
      <c r="O114" s="1"/>
      <c r="P114" s="1"/>
      <c r="Q114" s="1"/>
      <c r="R114" s="80"/>
      <c r="S114" s="1"/>
      <c r="T114" s="42"/>
      <c r="U114" s="487"/>
      <c r="V114" s="80"/>
      <c r="W114" s="44"/>
      <c r="X114" s="718"/>
    </row>
    <row r="115" spans="1:24" ht="25.5" hidden="1" customHeight="1" x14ac:dyDescent="0.25">
      <c r="B115" s="55"/>
      <c r="C115" s="2"/>
      <c r="D115" s="851" t="s">
        <v>524</v>
      </c>
      <c r="E115" s="851"/>
      <c r="F115" s="424"/>
      <c r="G115" s="424"/>
      <c r="H115" s="599"/>
      <c r="I115" s="599"/>
      <c r="J115" s="259">
        <f t="shared" si="28"/>
        <v>0</v>
      </c>
      <c r="K115" s="158"/>
      <c r="L115" s="166">
        <f t="shared" si="19"/>
        <v>0</v>
      </c>
      <c r="M115" s="74"/>
      <c r="N115" s="1"/>
      <c r="O115" s="1"/>
      <c r="P115" s="1"/>
      <c r="Q115" s="1"/>
      <c r="R115" s="80"/>
      <c r="S115" s="1"/>
      <c r="T115" s="42"/>
      <c r="U115" s="487"/>
      <c r="V115" s="80"/>
      <c r="W115" s="44"/>
      <c r="X115" s="718"/>
    </row>
    <row r="116" spans="1:24" ht="15.75" hidden="1" thickBot="1" x14ac:dyDescent="0.3">
      <c r="B116" s="55"/>
      <c r="C116" s="2"/>
      <c r="D116" s="850" t="s">
        <v>525</v>
      </c>
      <c r="E116" s="850"/>
      <c r="F116" s="418"/>
      <c r="G116" s="418"/>
      <c r="H116" s="596"/>
      <c r="I116" s="596"/>
      <c r="J116" s="249">
        <f t="shared" si="28"/>
        <v>0</v>
      </c>
      <c r="K116" s="148"/>
      <c r="L116" s="166">
        <f t="shared" si="19"/>
        <v>0</v>
      </c>
      <c r="M116" s="74"/>
      <c r="N116" s="1"/>
      <c r="O116" s="1"/>
      <c r="P116" s="1"/>
      <c r="Q116" s="1"/>
      <c r="R116" s="80"/>
      <c r="S116" s="1"/>
      <c r="T116" s="42"/>
      <c r="U116" s="487"/>
      <c r="V116" s="80"/>
      <c r="W116" s="44"/>
      <c r="X116" s="718"/>
    </row>
    <row r="117" spans="1:24" ht="25.5" hidden="1" customHeight="1" x14ac:dyDescent="0.25">
      <c r="B117" s="55"/>
      <c r="C117" s="2"/>
      <c r="D117" s="851" t="s">
        <v>527</v>
      </c>
      <c r="E117" s="851"/>
      <c r="F117" s="424"/>
      <c r="G117" s="424"/>
      <c r="H117" s="599"/>
      <c r="I117" s="599"/>
      <c r="J117" s="259">
        <f t="shared" si="28"/>
        <v>0</v>
      </c>
      <c r="K117" s="158"/>
      <c r="L117" s="166">
        <f t="shared" si="19"/>
        <v>0</v>
      </c>
      <c r="M117" s="74"/>
      <c r="N117" s="1"/>
      <c r="O117" s="1"/>
      <c r="P117" s="1"/>
      <c r="Q117" s="1"/>
      <c r="R117" s="80"/>
      <c r="S117" s="1"/>
      <c r="T117" s="42"/>
      <c r="U117" s="487"/>
      <c r="V117" s="80"/>
      <c r="W117" s="44"/>
      <c r="X117" s="718"/>
    </row>
    <row r="118" spans="1:24" ht="25.5" hidden="1" customHeight="1" x14ac:dyDescent="0.25">
      <c r="B118" s="55"/>
      <c r="C118" s="2"/>
      <c r="D118" s="851" t="s">
        <v>529</v>
      </c>
      <c r="E118" s="851"/>
      <c r="F118" s="424"/>
      <c r="G118" s="424"/>
      <c r="H118" s="599"/>
      <c r="I118" s="599"/>
      <c r="J118" s="259">
        <f t="shared" si="28"/>
        <v>0</v>
      </c>
      <c r="K118" s="158"/>
      <c r="L118" s="166">
        <f t="shared" si="19"/>
        <v>0</v>
      </c>
      <c r="M118" s="74"/>
      <c r="N118" s="1"/>
      <c r="O118" s="1"/>
      <c r="P118" s="1"/>
      <c r="Q118" s="1"/>
      <c r="R118" s="80"/>
      <c r="S118" s="1"/>
      <c r="T118" s="42"/>
      <c r="U118" s="487"/>
      <c r="V118" s="80"/>
      <c r="W118" s="44"/>
      <c r="X118" s="718"/>
    </row>
    <row r="119" spans="1:24" s="41" customFormat="1" ht="27.75" hidden="1" customHeight="1" x14ac:dyDescent="0.25">
      <c r="A119" s="125" t="s">
        <v>233</v>
      </c>
      <c r="B119" s="106" t="s">
        <v>665</v>
      </c>
      <c r="C119" s="919" t="s">
        <v>809</v>
      </c>
      <c r="D119" s="920"/>
      <c r="E119" s="920"/>
      <c r="F119" s="423"/>
      <c r="G119" s="423"/>
      <c r="H119" s="598"/>
      <c r="I119" s="598"/>
      <c r="J119" s="258">
        <f>J120+J121</f>
        <v>0</v>
      </c>
      <c r="K119" s="157">
        <f t="shared" ref="K119:X119" si="29">K120+K121</f>
        <v>0</v>
      </c>
      <c r="L119" s="169">
        <f t="shared" si="19"/>
        <v>0</v>
      </c>
      <c r="M119" s="108">
        <f t="shared" si="29"/>
        <v>0</v>
      </c>
      <c r="N119" s="109">
        <f t="shared" si="29"/>
        <v>0</v>
      </c>
      <c r="O119" s="109">
        <f t="shared" si="29"/>
        <v>0</v>
      </c>
      <c r="P119" s="109">
        <f t="shared" si="29"/>
        <v>0</v>
      </c>
      <c r="Q119" s="109">
        <f t="shared" si="29"/>
        <v>0</v>
      </c>
      <c r="R119" s="112">
        <f t="shared" si="29"/>
        <v>0</v>
      </c>
      <c r="S119" s="109">
        <f t="shared" si="29"/>
        <v>0</v>
      </c>
      <c r="T119" s="111">
        <f t="shared" si="29"/>
        <v>0</v>
      </c>
      <c r="U119" s="489">
        <f t="shared" si="29"/>
        <v>0</v>
      </c>
      <c r="V119" s="112">
        <f t="shared" si="29"/>
        <v>0</v>
      </c>
      <c r="W119" s="113">
        <f t="shared" si="29"/>
        <v>0</v>
      </c>
      <c r="X119" s="732">
        <f t="shared" si="29"/>
        <v>0</v>
      </c>
    </row>
    <row r="120" spans="1:24" ht="15.75" hidden="1" thickBot="1" x14ac:dyDescent="0.3">
      <c r="B120" s="55"/>
      <c r="C120" s="2"/>
      <c r="D120" s="850" t="s">
        <v>531</v>
      </c>
      <c r="E120" s="850"/>
      <c r="F120" s="418"/>
      <c r="G120" s="418"/>
      <c r="H120" s="596"/>
      <c r="I120" s="596"/>
      <c r="J120" s="249">
        <f>SUM(M120:X120)</f>
        <v>0</v>
      </c>
      <c r="K120" s="148"/>
      <c r="L120" s="166">
        <f t="shared" si="19"/>
        <v>0</v>
      </c>
      <c r="M120" s="74"/>
      <c r="N120" s="1"/>
      <c r="O120" s="1"/>
      <c r="P120" s="1"/>
      <c r="Q120" s="1"/>
      <c r="R120" s="80"/>
      <c r="S120" s="1"/>
      <c r="T120" s="42"/>
      <c r="U120" s="487"/>
      <c r="V120" s="80"/>
      <c r="W120" s="44"/>
      <c r="X120" s="718"/>
    </row>
    <row r="121" spans="1:24" ht="25.5" hidden="1" customHeight="1" x14ac:dyDescent="0.25">
      <c r="B121" s="55"/>
      <c r="C121" s="2"/>
      <c r="D121" s="851" t="s">
        <v>530</v>
      </c>
      <c r="E121" s="851"/>
      <c r="F121" s="424"/>
      <c r="G121" s="424"/>
      <c r="H121" s="599"/>
      <c r="I121" s="599"/>
      <c r="J121" s="259">
        <f>SUM(M121:X121)</f>
        <v>0</v>
      </c>
      <c r="K121" s="158"/>
      <c r="L121" s="166">
        <f t="shared" si="19"/>
        <v>0</v>
      </c>
      <c r="M121" s="74"/>
      <c r="N121" s="1"/>
      <c r="O121" s="1"/>
      <c r="P121" s="1"/>
      <c r="Q121" s="1"/>
      <c r="R121" s="80"/>
      <c r="S121" s="1"/>
      <c r="T121" s="42"/>
      <c r="U121" s="487"/>
      <c r="V121" s="80"/>
      <c r="W121" s="44"/>
      <c r="X121" s="718"/>
    </row>
    <row r="122" spans="1:24" s="41" customFormat="1" ht="15.75" hidden="1" thickBot="1" x14ac:dyDescent="0.3">
      <c r="A122" s="125" t="s">
        <v>234</v>
      </c>
      <c r="B122" s="106" t="s">
        <v>667</v>
      </c>
      <c r="C122" s="919" t="s">
        <v>810</v>
      </c>
      <c r="D122" s="920"/>
      <c r="E122" s="920"/>
      <c r="F122" s="423"/>
      <c r="G122" s="423"/>
      <c r="H122" s="598"/>
      <c r="I122" s="598"/>
      <c r="J122" s="258">
        <f>J123+J124+J125+J126+J127+J128+J129+J130+J131+J132+J133</f>
        <v>0</v>
      </c>
      <c r="K122" s="157">
        <f t="shared" ref="K122:X122" si="30">K123+K124+K125+K126+K127+K128+K129+K130+K131+K132+K133</f>
        <v>0</v>
      </c>
      <c r="L122" s="169">
        <f t="shared" si="19"/>
        <v>0</v>
      </c>
      <c r="M122" s="108">
        <f t="shared" si="30"/>
        <v>0</v>
      </c>
      <c r="N122" s="109">
        <f t="shared" si="30"/>
        <v>0</v>
      </c>
      <c r="O122" s="109">
        <f t="shared" si="30"/>
        <v>0</v>
      </c>
      <c r="P122" s="109">
        <f t="shared" si="30"/>
        <v>0</v>
      </c>
      <c r="Q122" s="109">
        <f t="shared" si="30"/>
        <v>0</v>
      </c>
      <c r="R122" s="112">
        <f t="shared" si="30"/>
        <v>0</v>
      </c>
      <c r="S122" s="109">
        <f t="shared" si="30"/>
        <v>0</v>
      </c>
      <c r="T122" s="111">
        <f t="shared" si="30"/>
        <v>0</v>
      </c>
      <c r="U122" s="489">
        <f t="shared" si="30"/>
        <v>0</v>
      </c>
      <c r="V122" s="112">
        <f t="shared" si="30"/>
        <v>0</v>
      </c>
      <c r="W122" s="113">
        <f t="shared" si="30"/>
        <v>0</v>
      </c>
      <c r="X122" s="732">
        <f t="shared" si="30"/>
        <v>0</v>
      </c>
    </row>
    <row r="123" spans="1:24" ht="15.75" hidden="1" thickBot="1" x14ac:dyDescent="0.3">
      <c r="B123" s="55"/>
      <c r="C123" s="2"/>
      <c r="D123" s="850" t="s">
        <v>354</v>
      </c>
      <c r="E123" s="850"/>
      <c r="F123" s="418"/>
      <c r="G123" s="418"/>
      <c r="H123" s="596"/>
      <c r="I123" s="596"/>
      <c r="J123" s="249">
        <f t="shared" ref="J123:J136" si="31">SUM(M123:X123)</f>
        <v>0</v>
      </c>
      <c r="K123" s="148"/>
      <c r="L123" s="166">
        <f t="shared" si="19"/>
        <v>0</v>
      </c>
      <c r="M123" s="74"/>
      <c r="N123" s="1"/>
      <c r="O123" s="1"/>
      <c r="P123" s="1"/>
      <c r="Q123" s="1"/>
      <c r="R123" s="80"/>
      <c r="S123" s="1"/>
      <c r="T123" s="42"/>
      <c r="U123" s="487"/>
      <c r="V123" s="80"/>
      <c r="W123" s="44"/>
      <c r="X123" s="718"/>
    </row>
    <row r="124" spans="1:24" ht="15.75" hidden="1" thickBot="1" x14ac:dyDescent="0.3">
      <c r="B124" s="55"/>
      <c r="C124" s="2"/>
      <c r="D124" s="850" t="s">
        <v>357</v>
      </c>
      <c r="E124" s="850"/>
      <c r="F124" s="418"/>
      <c r="G124" s="418"/>
      <c r="H124" s="596"/>
      <c r="I124" s="596"/>
      <c r="J124" s="249">
        <f t="shared" si="31"/>
        <v>0</v>
      </c>
      <c r="K124" s="148"/>
      <c r="L124" s="166">
        <f t="shared" si="19"/>
        <v>0</v>
      </c>
      <c r="M124" s="74"/>
      <c r="N124" s="1"/>
      <c r="O124" s="1"/>
      <c r="P124" s="1"/>
      <c r="Q124" s="1"/>
      <c r="R124" s="80"/>
      <c r="S124" s="1"/>
      <c r="T124" s="42"/>
      <c r="U124" s="487"/>
      <c r="V124" s="80"/>
      <c r="W124" s="44"/>
      <c r="X124" s="718"/>
    </row>
    <row r="125" spans="1:24" ht="15.75" hidden="1" thickBot="1" x14ac:dyDescent="0.3">
      <c r="B125" s="55"/>
      <c r="C125" s="2"/>
      <c r="D125" s="850" t="s">
        <v>358</v>
      </c>
      <c r="E125" s="850"/>
      <c r="F125" s="418"/>
      <c r="G125" s="418"/>
      <c r="H125" s="596"/>
      <c r="I125" s="596"/>
      <c r="J125" s="249">
        <f t="shared" si="31"/>
        <v>0</v>
      </c>
      <c r="K125" s="148"/>
      <c r="L125" s="166">
        <f t="shared" si="19"/>
        <v>0</v>
      </c>
      <c r="M125" s="74"/>
      <c r="N125" s="1"/>
      <c r="O125" s="1"/>
      <c r="P125" s="1"/>
      <c r="Q125" s="1"/>
      <c r="R125" s="80"/>
      <c r="S125" s="1"/>
      <c r="T125" s="42"/>
      <c r="U125" s="487"/>
      <c r="V125" s="80"/>
      <c r="W125" s="44"/>
      <c r="X125" s="718"/>
    </row>
    <row r="126" spans="1:24" ht="15.75" hidden="1" thickBot="1" x14ac:dyDescent="0.3">
      <c r="B126" s="55"/>
      <c r="C126" s="2"/>
      <c r="D126" s="850" t="s">
        <v>355</v>
      </c>
      <c r="E126" s="850"/>
      <c r="F126" s="418"/>
      <c r="G126" s="418"/>
      <c r="H126" s="596"/>
      <c r="I126" s="596"/>
      <c r="J126" s="249">
        <f t="shared" si="31"/>
        <v>0</v>
      </c>
      <c r="K126" s="148"/>
      <c r="L126" s="166">
        <f t="shared" si="19"/>
        <v>0</v>
      </c>
      <c r="M126" s="74"/>
      <c r="N126" s="1"/>
      <c r="O126" s="1"/>
      <c r="P126" s="1"/>
      <c r="Q126" s="1"/>
      <c r="R126" s="80"/>
      <c r="S126" s="1"/>
      <c r="T126" s="42"/>
      <c r="U126" s="487"/>
      <c r="V126" s="80"/>
      <c r="W126" s="44"/>
      <c r="X126" s="718"/>
    </row>
    <row r="127" spans="1:24" ht="15.75" hidden="1" thickBot="1" x14ac:dyDescent="0.3">
      <c r="B127" s="55"/>
      <c r="C127" s="2"/>
      <c r="D127" s="850" t="s">
        <v>811</v>
      </c>
      <c r="E127" s="850"/>
      <c r="F127" s="418"/>
      <c r="G127" s="418"/>
      <c r="H127" s="596"/>
      <c r="I127" s="596"/>
      <c r="J127" s="249">
        <f t="shared" si="31"/>
        <v>0</v>
      </c>
      <c r="K127" s="148"/>
      <c r="L127" s="166">
        <f t="shared" si="19"/>
        <v>0</v>
      </c>
      <c r="M127" s="74"/>
      <c r="N127" s="1"/>
      <c r="O127" s="1"/>
      <c r="P127" s="1"/>
      <c r="Q127" s="1"/>
      <c r="R127" s="80"/>
      <c r="S127" s="1"/>
      <c r="T127" s="42"/>
      <c r="U127" s="487"/>
      <c r="V127" s="80"/>
      <c r="W127" s="44"/>
      <c r="X127" s="718"/>
    </row>
    <row r="128" spans="1:24" ht="25.5" hidden="1" customHeight="1" x14ac:dyDescent="0.25">
      <c r="B128" s="55"/>
      <c r="C128" s="2"/>
      <c r="D128" s="851" t="s">
        <v>532</v>
      </c>
      <c r="E128" s="851"/>
      <c r="F128" s="424"/>
      <c r="G128" s="424"/>
      <c r="H128" s="599"/>
      <c r="I128" s="599"/>
      <c r="J128" s="259">
        <f t="shared" si="31"/>
        <v>0</v>
      </c>
      <c r="K128" s="158"/>
      <c r="L128" s="166">
        <f t="shared" si="19"/>
        <v>0</v>
      </c>
      <c r="M128" s="74"/>
      <c r="N128" s="1"/>
      <c r="O128" s="1"/>
      <c r="P128" s="1"/>
      <c r="Q128" s="1"/>
      <c r="R128" s="80"/>
      <c r="S128" s="1"/>
      <c r="T128" s="42"/>
      <c r="U128" s="487"/>
      <c r="V128" s="80"/>
      <c r="W128" s="44"/>
      <c r="X128" s="718"/>
    </row>
    <row r="129" spans="1:24" ht="25.5" hidden="1" customHeight="1" x14ac:dyDescent="0.25">
      <c r="B129" s="55"/>
      <c r="C129" s="2"/>
      <c r="D129" s="851" t="s">
        <v>533</v>
      </c>
      <c r="E129" s="851"/>
      <c r="F129" s="424"/>
      <c r="G129" s="424"/>
      <c r="H129" s="599"/>
      <c r="I129" s="599"/>
      <c r="J129" s="259">
        <f t="shared" si="31"/>
        <v>0</v>
      </c>
      <c r="K129" s="158"/>
      <c r="L129" s="166">
        <f t="shared" si="19"/>
        <v>0</v>
      </c>
      <c r="M129" s="74"/>
      <c r="N129" s="1"/>
      <c r="O129" s="1"/>
      <c r="P129" s="1"/>
      <c r="Q129" s="1"/>
      <c r="R129" s="80"/>
      <c r="S129" s="1"/>
      <c r="T129" s="42"/>
      <c r="U129" s="487"/>
      <c r="V129" s="80"/>
      <c r="W129" s="44"/>
      <c r="X129" s="718"/>
    </row>
    <row r="130" spans="1:24" ht="15.75" hidden="1" thickBot="1" x14ac:dyDescent="0.3">
      <c r="B130" s="55"/>
      <c r="C130" s="2"/>
      <c r="D130" s="850" t="s">
        <v>364</v>
      </c>
      <c r="E130" s="850"/>
      <c r="F130" s="418"/>
      <c r="G130" s="418"/>
      <c r="H130" s="596"/>
      <c r="I130" s="596"/>
      <c r="J130" s="249">
        <f t="shared" si="31"/>
        <v>0</v>
      </c>
      <c r="K130" s="148"/>
      <c r="L130" s="166">
        <f t="shared" si="19"/>
        <v>0</v>
      </c>
      <c r="M130" s="74"/>
      <c r="N130" s="1"/>
      <c r="O130" s="1"/>
      <c r="P130" s="1"/>
      <c r="Q130" s="1"/>
      <c r="R130" s="80"/>
      <c r="S130" s="1"/>
      <c r="T130" s="42"/>
      <c r="U130" s="487"/>
      <c r="V130" s="80"/>
      <c r="W130" s="44"/>
      <c r="X130" s="718"/>
    </row>
    <row r="131" spans="1:24" ht="15.75" hidden="1" thickBot="1" x14ac:dyDescent="0.3">
      <c r="B131" s="55"/>
      <c r="C131" s="2"/>
      <c r="D131" s="850" t="s">
        <v>356</v>
      </c>
      <c r="E131" s="850"/>
      <c r="F131" s="418"/>
      <c r="G131" s="418"/>
      <c r="H131" s="596"/>
      <c r="I131" s="596"/>
      <c r="J131" s="249">
        <f t="shared" si="31"/>
        <v>0</v>
      </c>
      <c r="K131" s="148"/>
      <c r="L131" s="166">
        <f t="shared" si="19"/>
        <v>0</v>
      </c>
      <c r="M131" s="74"/>
      <c r="N131" s="1"/>
      <c r="O131" s="1"/>
      <c r="P131" s="1"/>
      <c r="Q131" s="1"/>
      <c r="R131" s="80"/>
      <c r="S131" s="1"/>
      <c r="T131" s="42"/>
      <c r="U131" s="487"/>
      <c r="V131" s="80"/>
      <c r="W131" s="44"/>
      <c r="X131" s="718"/>
    </row>
    <row r="132" spans="1:24" ht="25.5" hidden="1" customHeight="1" x14ac:dyDescent="0.25">
      <c r="B132" s="55"/>
      <c r="C132" s="2"/>
      <c r="D132" s="851" t="s">
        <v>534</v>
      </c>
      <c r="E132" s="851"/>
      <c r="F132" s="424"/>
      <c r="G132" s="424"/>
      <c r="H132" s="599"/>
      <c r="I132" s="599"/>
      <c r="J132" s="259">
        <f t="shared" si="31"/>
        <v>0</v>
      </c>
      <c r="K132" s="158"/>
      <c r="L132" s="166">
        <f t="shared" si="19"/>
        <v>0</v>
      </c>
      <c r="M132" s="74"/>
      <c r="N132" s="1"/>
      <c r="O132" s="1"/>
      <c r="P132" s="1"/>
      <c r="Q132" s="1"/>
      <c r="R132" s="80"/>
      <c r="S132" s="1"/>
      <c r="T132" s="42"/>
      <c r="U132" s="487"/>
      <c r="V132" s="80"/>
      <c r="W132" s="44"/>
      <c r="X132" s="718"/>
    </row>
    <row r="133" spans="1:24" ht="15.75" hidden="1" thickBot="1" x14ac:dyDescent="0.3">
      <c r="B133" s="55"/>
      <c r="C133" s="2"/>
      <c r="D133" s="850" t="s">
        <v>535</v>
      </c>
      <c r="E133" s="850"/>
      <c r="F133" s="418"/>
      <c r="G133" s="418"/>
      <c r="H133" s="596"/>
      <c r="I133" s="596"/>
      <c r="J133" s="249">
        <f t="shared" si="31"/>
        <v>0</v>
      </c>
      <c r="K133" s="148"/>
      <c r="L133" s="166">
        <f t="shared" si="19"/>
        <v>0</v>
      </c>
      <c r="M133" s="74"/>
      <c r="N133" s="1"/>
      <c r="O133" s="1"/>
      <c r="P133" s="1"/>
      <c r="Q133" s="1"/>
      <c r="R133" s="80"/>
      <c r="S133" s="1"/>
      <c r="T133" s="42"/>
      <c r="U133" s="487"/>
      <c r="V133" s="80"/>
      <c r="W133" s="44"/>
      <c r="X133" s="718"/>
    </row>
    <row r="134" spans="1:24" s="41" customFormat="1" ht="15.75" hidden="1" thickBot="1" x14ac:dyDescent="0.3">
      <c r="A134" s="125" t="s">
        <v>235</v>
      </c>
      <c r="B134" s="106" t="s">
        <v>666</v>
      </c>
      <c r="C134" s="881" t="s">
        <v>236</v>
      </c>
      <c r="D134" s="882"/>
      <c r="E134" s="882"/>
      <c r="F134" s="425"/>
      <c r="G134" s="425"/>
      <c r="H134" s="600"/>
      <c r="I134" s="600"/>
      <c r="J134" s="260">
        <f t="shared" si="31"/>
        <v>0</v>
      </c>
      <c r="K134" s="159"/>
      <c r="L134" s="169">
        <f t="shared" si="19"/>
        <v>0</v>
      </c>
      <c r="M134" s="108"/>
      <c r="N134" s="109"/>
      <c r="O134" s="109"/>
      <c r="P134" s="109"/>
      <c r="Q134" s="109"/>
      <c r="R134" s="112"/>
      <c r="S134" s="109"/>
      <c r="T134" s="111"/>
      <c r="U134" s="489"/>
      <c r="V134" s="112"/>
      <c r="W134" s="113"/>
      <c r="X134" s="732"/>
    </row>
    <row r="135" spans="1:24" s="41" customFormat="1" ht="15.75" hidden="1" thickBot="1" x14ac:dyDescent="0.3">
      <c r="A135" s="125" t="s">
        <v>237</v>
      </c>
      <c r="B135" s="106" t="s">
        <v>668</v>
      </c>
      <c r="C135" s="881" t="s">
        <v>238</v>
      </c>
      <c r="D135" s="882"/>
      <c r="E135" s="882"/>
      <c r="F135" s="425"/>
      <c r="G135" s="425"/>
      <c r="H135" s="600"/>
      <c r="I135" s="600"/>
      <c r="J135" s="260">
        <f t="shared" si="31"/>
        <v>0</v>
      </c>
      <c r="K135" s="159"/>
      <c r="L135" s="169">
        <f t="shared" si="19"/>
        <v>0</v>
      </c>
      <c r="M135" s="108"/>
      <c r="N135" s="109"/>
      <c r="O135" s="109"/>
      <c r="P135" s="109"/>
      <c r="Q135" s="109"/>
      <c r="R135" s="112"/>
      <c r="S135" s="109"/>
      <c r="T135" s="111"/>
      <c r="U135" s="489"/>
      <c r="V135" s="112"/>
      <c r="W135" s="113"/>
      <c r="X135" s="732"/>
    </row>
    <row r="136" spans="1:24" s="41" customFormat="1" ht="15.75" hidden="1" thickBot="1" x14ac:dyDescent="0.3">
      <c r="A136" s="125" t="s">
        <v>239</v>
      </c>
      <c r="B136" s="106" t="s">
        <v>669</v>
      </c>
      <c r="C136" s="881" t="s">
        <v>240</v>
      </c>
      <c r="D136" s="882"/>
      <c r="E136" s="882"/>
      <c r="F136" s="425"/>
      <c r="G136" s="425"/>
      <c r="H136" s="600"/>
      <c r="I136" s="600"/>
      <c r="J136" s="260">
        <f t="shared" si="31"/>
        <v>0</v>
      </c>
      <c r="K136" s="159"/>
      <c r="L136" s="169">
        <f t="shared" ref="L136:L199" si="32">SUM(J136:K136)</f>
        <v>0</v>
      </c>
      <c r="M136" s="108"/>
      <c r="N136" s="109"/>
      <c r="O136" s="109"/>
      <c r="P136" s="109"/>
      <c r="Q136" s="109"/>
      <c r="R136" s="112"/>
      <c r="S136" s="109"/>
      <c r="T136" s="111"/>
      <c r="U136" s="489"/>
      <c r="V136" s="112"/>
      <c r="W136" s="113"/>
      <c r="X136" s="732"/>
    </row>
    <row r="137" spans="1:24" s="41" customFormat="1" ht="15.75" hidden="1" thickBot="1" x14ac:dyDescent="0.3">
      <c r="A137" s="125" t="s">
        <v>241</v>
      </c>
      <c r="B137" s="106" t="s">
        <v>670</v>
      </c>
      <c r="C137" s="881" t="s">
        <v>242</v>
      </c>
      <c r="D137" s="882"/>
      <c r="E137" s="882"/>
      <c r="F137" s="425"/>
      <c r="G137" s="425"/>
      <c r="H137" s="600"/>
      <c r="I137" s="600"/>
      <c r="J137" s="260">
        <f>J138+J139+J140+J141+J142+J143+J144+J145+J146+J147</f>
        <v>0</v>
      </c>
      <c r="K137" s="159">
        <f t="shared" ref="K137:X137" si="33">K138+K139+K140+K141+K142+K143+K144+K145+K146+K147</f>
        <v>0</v>
      </c>
      <c r="L137" s="169">
        <f t="shared" si="32"/>
        <v>0</v>
      </c>
      <c r="M137" s="108">
        <f t="shared" si="33"/>
        <v>0</v>
      </c>
      <c r="N137" s="109">
        <f t="shared" si="33"/>
        <v>0</v>
      </c>
      <c r="O137" s="109">
        <f t="shared" si="33"/>
        <v>0</v>
      </c>
      <c r="P137" s="109">
        <f t="shared" si="33"/>
        <v>0</v>
      </c>
      <c r="Q137" s="109">
        <f t="shared" si="33"/>
        <v>0</v>
      </c>
      <c r="R137" s="112">
        <f t="shared" si="33"/>
        <v>0</v>
      </c>
      <c r="S137" s="109">
        <f t="shared" si="33"/>
        <v>0</v>
      </c>
      <c r="T137" s="111">
        <f t="shared" si="33"/>
        <v>0</v>
      </c>
      <c r="U137" s="489">
        <f t="shared" si="33"/>
        <v>0</v>
      </c>
      <c r="V137" s="112">
        <f t="shared" si="33"/>
        <v>0</v>
      </c>
      <c r="W137" s="113">
        <f t="shared" si="33"/>
        <v>0</v>
      </c>
      <c r="X137" s="732">
        <f t="shared" si="33"/>
        <v>0</v>
      </c>
    </row>
    <row r="138" spans="1:24" ht="15.75" hidden="1" thickBot="1" x14ac:dyDescent="0.3">
      <c r="B138" s="55"/>
      <c r="C138" s="2"/>
      <c r="D138" s="850" t="s">
        <v>359</v>
      </c>
      <c r="E138" s="850"/>
      <c r="F138" s="418"/>
      <c r="G138" s="418"/>
      <c r="H138" s="596"/>
      <c r="I138" s="596"/>
      <c r="J138" s="249">
        <f t="shared" ref="J138:J148" si="34">SUM(M138:X138)</f>
        <v>0</v>
      </c>
      <c r="K138" s="148"/>
      <c r="L138" s="166">
        <f t="shared" si="32"/>
        <v>0</v>
      </c>
      <c r="M138" s="74"/>
      <c r="N138" s="1"/>
      <c r="O138" s="1"/>
      <c r="P138" s="1"/>
      <c r="Q138" s="1"/>
      <c r="R138" s="80"/>
      <c r="S138" s="1"/>
      <c r="T138" s="42"/>
      <c r="U138" s="487"/>
      <c r="V138" s="80"/>
      <c r="W138" s="44"/>
      <c r="X138" s="718"/>
    </row>
    <row r="139" spans="1:24" ht="15.75" hidden="1" thickBot="1" x14ac:dyDescent="0.3">
      <c r="B139" s="55"/>
      <c r="C139" s="2"/>
      <c r="D139" s="850" t="s">
        <v>360</v>
      </c>
      <c r="E139" s="850"/>
      <c r="F139" s="418"/>
      <c r="G139" s="418"/>
      <c r="H139" s="596"/>
      <c r="I139" s="596"/>
      <c r="J139" s="249">
        <f t="shared" si="34"/>
        <v>0</v>
      </c>
      <c r="K139" s="148"/>
      <c r="L139" s="166">
        <f t="shared" si="32"/>
        <v>0</v>
      </c>
      <c r="M139" s="74"/>
      <c r="N139" s="1"/>
      <c r="O139" s="1"/>
      <c r="P139" s="1"/>
      <c r="Q139" s="1"/>
      <c r="R139" s="80"/>
      <c r="S139" s="1"/>
      <c r="T139" s="42"/>
      <c r="U139" s="487"/>
      <c r="V139" s="80"/>
      <c r="W139" s="44"/>
      <c r="X139" s="718"/>
    </row>
    <row r="140" spans="1:24" ht="15.75" hidden="1" thickBot="1" x14ac:dyDescent="0.3">
      <c r="B140" s="55"/>
      <c r="C140" s="2"/>
      <c r="D140" s="850" t="s">
        <v>361</v>
      </c>
      <c r="E140" s="850"/>
      <c r="F140" s="418"/>
      <c r="G140" s="418"/>
      <c r="H140" s="596"/>
      <c r="I140" s="596"/>
      <c r="J140" s="249">
        <f t="shared" si="34"/>
        <v>0</v>
      </c>
      <c r="K140" s="148"/>
      <c r="L140" s="166">
        <f t="shared" si="32"/>
        <v>0</v>
      </c>
      <c r="M140" s="74"/>
      <c r="N140" s="1"/>
      <c r="O140" s="1"/>
      <c r="P140" s="1"/>
      <c r="Q140" s="1"/>
      <c r="R140" s="80"/>
      <c r="S140" s="1"/>
      <c r="T140" s="42"/>
      <c r="U140" s="487"/>
      <c r="V140" s="80"/>
      <c r="W140" s="44"/>
      <c r="X140" s="718"/>
    </row>
    <row r="141" spans="1:24" ht="15.75" hidden="1" thickBot="1" x14ac:dyDescent="0.3">
      <c r="B141" s="55"/>
      <c r="C141" s="2"/>
      <c r="D141" s="850" t="s">
        <v>362</v>
      </c>
      <c r="E141" s="850"/>
      <c r="F141" s="418"/>
      <c r="G141" s="418"/>
      <c r="H141" s="596"/>
      <c r="I141" s="596"/>
      <c r="J141" s="249">
        <f t="shared" si="34"/>
        <v>0</v>
      </c>
      <c r="K141" s="148"/>
      <c r="L141" s="166">
        <f t="shared" si="32"/>
        <v>0</v>
      </c>
      <c r="M141" s="74"/>
      <c r="N141" s="1"/>
      <c r="O141" s="1"/>
      <c r="P141" s="1"/>
      <c r="Q141" s="1"/>
      <c r="R141" s="80"/>
      <c r="S141" s="1"/>
      <c r="T141" s="42"/>
      <c r="U141" s="487"/>
      <c r="V141" s="80"/>
      <c r="W141" s="44"/>
      <c r="X141" s="718"/>
    </row>
    <row r="142" spans="1:24" ht="15.75" hidden="1" thickBot="1" x14ac:dyDescent="0.3">
      <c r="B142" s="55"/>
      <c r="C142" s="2"/>
      <c r="D142" s="850" t="s">
        <v>363</v>
      </c>
      <c r="E142" s="850"/>
      <c r="F142" s="418"/>
      <c r="G142" s="418"/>
      <c r="H142" s="596"/>
      <c r="I142" s="596"/>
      <c r="J142" s="249">
        <f t="shared" si="34"/>
        <v>0</v>
      </c>
      <c r="K142" s="148"/>
      <c r="L142" s="166">
        <f t="shared" si="32"/>
        <v>0</v>
      </c>
      <c r="M142" s="74"/>
      <c r="N142" s="1"/>
      <c r="O142" s="1"/>
      <c r="P142" s="1"/>
      <c r="Q142" s="1"/>
      <c r="R142" s="80"/>
      <c r="S142" s="1"/>
      <c r="T142" s="42"/>
      <c r="U142" s="487"/>
      <c r="V142" s="80"/>
      <c r="W142" s="44"/>
      <c r="X142" s="718"/>
    </row>
    <row r="143" spans="1:24" ht="25.5" hidden="1" customHeight="1" x14ac:dyDescent="0.25">
      <c r="B143" s="55"/>
      <c r="C143" s="2"/>
      <c r="D143" s="851" t="s">
        <v>536</v>
      </c>
      <c r="E143" s="851"/>
      <c r="F143" s="424"/>
      <c r="G143" s="424"/>
      <c r="H143" s="599"/>
      <c r="I143" s="599"/>
      <c r="J143" s="259">
        <f t="shared" si="34"/>
        <v>0</v>
      </c>
      <c r="K143" s="158"/>
      <c r="L143" s="166">
        <f t="shared" si="32"/>
        <v>0</v>
      </c>
      <c r="M143" s="74"/>
      <c r="N143" s="1"/>
      <c r="O143" s="1"/>
      <c r="P143" s="1"/>
      <c r="Q143" s="1"/>
      <c r="R143" s="80"/>
      <c r="S143" s="1"/>
      <c r="T143" s="42"/>
      <c r="U143" s="487"/>
      <c r="V143" s="80"/>
      <c r="W143" s="44"/>
      <c r="X143" s="718"/>
    </row>
    <row r="144" spans="1:24" ht="25.5" hidden="1" customHeight="1" x14ac:dyDescent="0.25">
      <c r="B144" s="55"/>
      <c r="C144" s="2"/>
      <c r="D144" s="851" t="s">
        <v>539</v>
      </c>
      <c r="E144" s="851"/>
      <c r="F144" s="424"/>
      <c r="G144" s="424"/>
      <c r="H144" s="599"/>
      <c r="I144" s="599"/>
      <c r="J144" s="259">
        <f t="shared" si="34"/>
        <v>0</v>
      </c>
      <c r="K144" s="158"/>
      <c r="L144" s="166">
        <f t="shared" si="32"/>
        <v>0</v>
      </c>
      <c r="M144" s="74"/>
      <c r="N144" s="1"/>
      <c r="O144" s="1"/>
      <c r="P144" s="1"/>
      <c r="Q144" s="1"/>
      <c r="R144" s="80"/>
      <c r="S144" s="1"/>
      <c r="T144" s="42"/>
      <c r="U144" s="487"/>
      <c r="V144" s="80"/>
      <c r="W144" s="44"/>
      <c r="X144" s="718"/>
    </row>
    <row r="145" spans="1:24" ht="15.75" hidden="1" thickBot="1" x14ac:dyDescent="0.3">
      <c r="B145" s="55"/>
      <c r="C145" s="2"/>
      <c r="D145" s="850" t="s">
        <v>365</v>
      </c>
      <c r="E145" s="850"/>
      <c r="F145" s="418"/>
      <c r="G145" s="418"/>
      <c r="H145" s="596"/>
      <c r="I145" s="596"/>
      <c r="J145" s="249">
        <f t="shared" si="34"/>
        <v>0</v>
      </c>
      <c r="K145" s="148"/>
      <c r="L145" s="166">
        <f t="shared" si="32"/>
        <v>0</v>
      </c>
      <c r="M145" s="74"/>
      <c r="N145" s="1"/>
      <c r="O145" s="1"/>
      <c r="P145" s="1"/>
      <c r="Q145" s="1"/>
      <c r="R145" s="80"/>
      <c r="S145" s="1"/>
      <c r="T145" s="42"/>
      <c r="U145" s="487"/>
      <c r="V145" s="80"/>
      <c r="W145" s="44"/>
      <c r="X145" s="718"/>
    </row>
    <row r="146" spans="1:24" ht="25.5" hidden="1" customHeight="1" x14ac:dyDescent="0.25">
      <c r="B146" s="55"/>
      <c r="C146" s="2"/>
      <c r="D146" s="851" t="s">
        <v>542</v>
      </c>
      <c r="E146" s="851"/>
      <c r="F146" s="424"/>
      <c r="G146" s="424"/>
      <c r="H146" s="599"/>
      <c r="I146" s="599"/>
      <c r="J146" s="259">
        <f t="shared" si="34"/>
        <v>0</v>
      </c>
      <c r="K146" s="158"/>
      <c r="L146" s="166">
        <f t="shared" si="32"/>
        <v>0</v>
      </c>
      <c r="M146" s="74"/>
      <c r="N146" s="1"/>
      <c r="O146" s="1"/>
      <c r="P146" s="1"/>
      <c r="Q146" s="1"/>
      <c r="R146" s="80"/>
      <c r="S146" s="1"/>
      <c r="T146" s="42"/>
      <c r="U146" s="487"/>
      <c r="V146" s="80"/>
      <c r="W146" s="44"/>
      <c r="X146" s="718"/>
    </row>
    <row r="147" spans="1:24" ht="15.75" hidden="1" thickBot="1" x14ac:dyDescent="0.3">
      <c r="B147" s="55"/>
      <c r="C147" s="2"/>
      <c r="D147" s="850" t="s">
        <v>543</v>
      </c>
      <c r="E147" s="850"/>
      <c r="F147" s="418"/>
      <c r="G147" s="418"/>
      <c r="H147" s="596"/>
      <c r="I147" s="596"/>
      <c r="J147" s="249">
        <f t="shared" si="34"/>
        <v>0</v>
      </c>
      <c r="K147" s="148"/>
      <c r="L147" s="166">
        <f t="shared" si="32"/>
        <v>0</v>
      </c>
      <c r="M147" s="74"/>
      <c r="N147" s="1"/>
      <c r="O147" s="1"/>
      <c r="P147" s="1"/>
      <c r="Q147" s="1"/>
      <c r="R147" s="80"/>
      <c r="S147" s="1"/>
      <c r="T147" s="42"/>
      <c r="U147" s="487"/>
      <c r="V147" s="80"/>
      <c r="W147" s="44"/>
      <c r="X147" s="718"/>
    </row>
    <row r="148" spans="1:24" s="41" customFormat="1" ht="15.75" hidden="1" thickBot="1" x14ac:dyDescent="0.3">
      <c r="A148" s="125" t="s">
        <v>243</v>
      </c>
      <c r="B148" s="134" t="s">
        <v>671</v>
      </c>
      <c r="C148" s="917" t="s">
        <v>244</v>
      </c>
      <c r="D148" s="918"/>
      <c r="E148" s="918"/>
      <c r="F148" s="426"/>
      <c r="G148" s="426"/>
      <c r="H148" s="601"/>
      <c r="I148" s="601"/>
      <c r="J148" s="261">
        <f t="shared" si="34"/>
        <v>0</v>
      </c>
      <c r="K148" s="160"/>
      <c r="L148" s="169">
        <f t="shared" si="32"/>
        <v>0</v>
      </c>
      <c r="M148" s="108"/>
      <c r="N148" s="109"/>
      <c r="O148" s="109"/>
      <c r="P148" s="109"/>
      <c r="Q148" s="109"/>
      <c r="R148" s="112"/>
      <c r="S148" s="109"/>
      <c r="T148" s="111"/>
      <c r="U148" s="489"/>
      <c r="V148" s="112"/>
      <c r="W148" s="113"/>
      <c r="X148" s="732"/>
    </row>
    <row r="149" spans="1:24" ht="15.75" thickBot="1" x14ac:dyDescent="0.3">
      <c r="B149" s="99" t="s">
        <v>245</v>
      </c>
      <c r="C149" s="877" t="s">
        <v>246</v>
      </c>
      <c r="D149" s="878"/>
      <c r="E149" s="878"/>
      <c r="F149" s="410"/>
      <c r="G149" s="410"/>
      <c r="H149" s="592"/>
      <c r="I149" s="592"/>
      <c r="J149" s="252">
        <f>J150+J151+J154+J155+J156+J157+J158</f>
        <v>0</v>
      </c>
      <c r="K149" s="151">
        <f t="shared" ref="K149:X149" si="35">K150+K151+K154+K155+K156+K157+K158</f>
        <v>0</v>
      </c>
      <c r="L149" s="163">
        <f t="shared" si="32"/>
        <v>0</v>
      </c>
      <c r="M149" s="85">
        <f t="shared" si="35"/>
        <v>0</v>
      </c>
      <c r="N149" s="86">
        <f t="shared" si="35"/>
        <v>0</v>
      </c>
      <c r="O149" s="86">
        <f t="shared" si="35"/>
        <v>0</v>
      </c>
      <c r="P149" s="86">
        <f t="shared" si="35"/>
        <v>0</v>
      </c>
      <c r="Q149" s="86">
        <f t="shared" si="35"/>
        <v>0</v>
      </c>
      <c r="R149" s="89">
        <f t="shared" si="35"/>
        <v>0</v>
      </c>
      <c r="S149" s="86">
        <f t="shared" si="35"/>
        <v>0</v>
      </c>
      <c r="T149" s="88">
        <f t="shared" si="35"/>
        <v>0</v>
      </c>
      <c r="U149" s="482">
        <f t="shared" si="35"/>
        <v>0</v>
      </c>
      <c r="V149" s="89">
        <f t="shared" si="35"/>
        <v>0</v>
      </c>
      <c r="W149" s="90">
        <f t="shared" si="35"/>
        <v>0</v>
      </c>
      <c r="X149" s="728">
        <f t="shared" si="35"/>
        <v>0</v>
      </c>
    </row>
    <row r="150" spans="1:24" s="18" customFormat="1" ht="15.75" hidden="1" thickBot="1" x14ac:dyDescent="0.3">
      <c r="A150" s="125" t="s">
        <v>247</v>
      </c>
      <c r="B150" s="114" t="s">
        <v>672</v>
      </c>
      <c r="C150" s="900" t="s">
        <v>248</v>
      </c>
      <c r="D150" s="901"/>
      <c r="E150" s="901"/>
      <c r="F150" s="416"/>
      <c r="G150" s="416"/>
      <c r="H150" s="586"/>
      <c r="I150" s="586"/>
      <c r="J150" s="248">
        <f>SUM(M150:X150)</f>
        <v>0</v>
      </c>
      <c r="K150" s="147"/>
      <c r="L150" s="165">
        <f t="shared" si="32"/>
        <v>0</v>
      </c>
      <c r="M150" s="93"/>
      <c r="N150" s="94"/>
      <c r="O150" s="94"/>
      <c r="P150" s="94"/>
      <c r="Q150" s="94"/>
      <c r="R150" s="97"/>
      <c r="S150" s="94"/>
      <c r="T150" s="96"/>
      <c r="U150" s="485"/>
      <c r="V150" s="97"/>
      <c r="W150" s="98"/>
      <c r="X150" s="731"/>
    </row>
    <row r="151" spans="1:24" s="18" customFormat="1" ht="15.75" hidden="1" thickBot="1" x14ac:dyDescent="0.3">
      <c r="A151" s="125" t="s">
        <v>249</v>
      </c>
      <c r="B151" s="91" t="s">
        <v>673</v>
      </c>
      <c r="C151" s="873" t="s">
        <v>250</v>
      </c>
      <c r="D151" s="874"/>
      <c r="E151" s="874"/>
      <c r="F151" s="419"/>
      <c r="G151" s="419"/>
      <c r="H151" s="588"/>
      <c r="I151" s="588"/>
      <c r="J151" s="250">
        <f>J152+J153</f>
        <v>0</v>
      </c>
      <c r="K151" s="149">
        <f t="shared" ref="K151:X151" si="36">K152+K153</f>
        <v>0</v>
      </c>
      <c r="L151" s="165">
        <f t="shared" si="32"/>
        <v>0</v>
      </c>
      <c r="M151" s="93">
        <f t="shared" si="36"/>
        <v>0</v>
      </c>
      <c r="N151" s="94">
        <f t="shared" si="36"/>
        <v>0</v>
      </c>
      <c r="O151" s="94">
        <f t="shared" si="36"/>
        <v>0</v>
      </c>
      <c r="P151" s="94">
        <f t="shared" si="36"/>
        <v>0</v>
      </c>
      <c r="Q151" s="94">
        <f t="shared" si="36"/>
        <v>0</v>
      </c>
      <c r="R151" s="97">
        <f t="shared" si="36"/>
        <v>0</v>
      </c>
      <c r="S151" s="94">
        <f t="shared" si="36"/>
        <v>0</v>
      </c>
      <c r="T151" s="96">
        <f t="shared" si="36"/>
        <v>0</v>
      </c>
      <c r="U151" s="485">
        <f t="shared" si="36"/>
        <v>0</v>
      </c>
      <c r="V151" s="97">
        <f t="shared" si="36"/>
        <v>0</v>
      </c>
      <c r="W151" s="98">
        <f t="shared" si="36"/>
        <v>0</v>
      </c>
      <c r="X151" s="731">
        <f t="shared" si="36"/>
        <v>0</v>
      </c>
    </row>
    <row r="152" spans="1:24" ht="15.75" hidden="1" thickBot="1" x14ac:dyDescent="0.3">
      <c r="B152" s="55"/>
      <c r="C152" s="2"/>
      <c r="D152" s="850" t="s">
        <v>250</v>
      </c>
      <c r="E152" s="850"/>
      <c r="F152" s="418"/>
      <c r="G152" s="418"/>
      <c r="H152" s="596"/>
      <c r="I152" s="596"/>
      <c r="J152" s="249">
        <f t="shared" ref="J152:J158" si="37">SUM(M152:X152)</f>
        <v>0</v>
      </c>
      <c r="K152" s="148"/>
      <c r="L152" s="166">
        <f t="shared" si="32"/>
        <v>0</v>
      </c>
      <c r="M152" s="74"/>
      <c r="N152" s="1"/>
      <c r="O152" s="1"/>
      <c r="P152" s="1"/>
      <c r="Q152" s="1"/>
      <c r="R152" s="80"/>
      <c r="S152" s="1"/>
      <c r="T152" s="42"/>
      <c r="U152" s="487"/>
      <c r="V152" s="80"/>
      <c r="W152" s="44"/>
      <c r="X152" s="718"/>
    </row>
    <row r="153" spans="1:24" ht="15.75" hidden="1" thickBot="1" x14ac:dyDescent="0.3">
      <c r="B153" s="55"/>
      <c r="C153" s="2"/>
      <c r="D153" s="850" t="s">
        <v>349</v>
      </c>
      <c r="E153" s="850"/>
      <c r="F153" s="418"/>
      <c r="G153" s="418"/>
      <c r="H153" s="596"/>
      <c r="I153" s="596"/>
      <c r="J153" s="249">
        <f t="shared" si="37"/>
        <v>0</v>
      </c>
      <c r="K153" s="148"/>
      <c r="L153" s="166">
        <f t="shared" si="32"/>
        <v>0</v>
      </c>
      <c r="M153" s="74"/>
      <c r="N153" s="1"/>
      <c r="O153" s="1"/>
      <c r="P153" s="1"/>
      <c r="Q153" s="1"/>
      <c r="R153" s="80"/>
      <c r="S153" s="1"/>
      <c r="T153" s="42"/>
      <c r="U153" s="487"/>
      <c r="V153" s="80"/>
      <c r="W153" s="44"/>
      <c r="X153" s="718"/>
    </row>
    <row r="154" spans="1:24" s="18" customFormat="1" ht="15.75" hidden="1" thickBot="1" x14ac:dyDescent="0.3">
      <c r="A154" s="125" t="s">
        <v>251</v>
      </c>
      <c r="B154" s="91" t="s">
        <v>674</v>
      </c>
      <c r="C154" s="873" t="s">
        <v>252</v>
      </c>
      <c r="D154" s="874"/>
      <c r="E154" s="874"/>
      <c r="F154" s="419"/>
      <c r="G154" s="419"/>
      <c r="H154" s="588"/>
      <c r="I154" s="588"/>
      <c r="J154" s="250">
        <f t="shared" si="37"/>
        <v>0</v>
      </c>
      <c r="K154" s="149"/>
      <c r="L154" s="165">
        <f t="shared" si="32"/>
        <v>0</v>
      </c>
      <c r="M154" s="93"/>
      <c r="N154" s="94"/>
      <c r="O154" s="94"/>
      <c r="P154" s="94"/>
      <c r="Q154" s="94"/>
      <c r="R154" s="97"/>
      <c r="S154" s="94"/>
      <c r="T154" s="96"/>
      <c r="U154" s="485"/>
      <c r="V154" s="97"/>
      <c r="W154" s="98"/>
      <c r="X154" s="731"/>
    </row>
    <row r="155" spans="1:24" s="18" customFormat="1" ht="15.75" hidden="1" thickBot="1" x14ac:dyDescent="0.3">
      <c r="A155" s="125" t="s">
        <v>253</v>
      </c>
      <c r="B155" s="91" t="s">
        <v>675</v>
      </c>
      <c r="C155" s="873" t="s">
        <v>254</v>
      </c>
      <c r="D155" s="874"/>
      <c r="E155" s="874"/>
      <c r="F155" s="419"/>
      <c r="G155" s="419"/>
      <c r="H155" s="588"/>
      <c r="I155" s="588"/>
      <c r="J155" s="250">
        <f t="shared" si="37"/>
        <v>0</v>
      </c>
      <c r="K155" s="149"/>
      <c r="L155" s="165">
        <f t="shared" si="32"/>
        <v>0</v>
      </c>
      <c r="M155" s="93"/>
      <c r="N155" s="94"/>
      <c r="O155" s="94"/>
      <c r="P155" s="94"/>
      <c r="Q155" s="94"/>
      <c r="R155" s="97"/>
      <c r="S155" s="94"/>
      <c r="T155" s="96"/>
      <c r="U155" s="485"/>
      <c r="V155" s="97"/>
      <c r="W155" s="98"/>
      <c r="X155" s="731"/>
    </row>
    <row r="156" spans="1:24" s="18" customFormat="1" ht="15.75" hidden="1" thickBot="1" x14ac:dyDescent="0.3">
      <c r="A156" s="125" t="s">
        <v>255</v>
      </c>
      <c r="B156" s="91" t="s">
        <v>676</v>
      </c>
      <c r="C156" s="873" t="s">
        <v>256</v>
      </c>
      <c r="D156" s="874"/>
      <c r="E156" s="874"/>
      <c r="F156" s="419"/>
      <c r="G156" s="419"/>
      <c r="H156" s="588"/>
      <c r="I156" s="588"/>
      <c r="J156" s="250">
        <f t="shared" si="37"/>
        <v>0</v>
      </c>
      <c r="K156" s="149"/>
      <c r="L156" s="165">
        <f t="shared" si="32"/>
        <v>0</v>
      </c>
      <c r="M156" s="93"/>
      <c r="N156" s="94"/>
      <c r="O156" s="94"/>
      <c r="P156" s="94"/>
      <c r="Q156" s="94"/>
      <c r="R156" s="97"/>
      <c r="S156" s="94"/>
      <c r="T156" s="96"/>
      <c r="U156" s="485"/>
      <c r="V156" s="97"/>
      <c r="W156" s="98"/>
      <c r="X156" s="731"/>
    </row>
    <row r="157" spans="1:24" s="18" customFormat="1" ht="15.75" hidden="1" thickBot="1" x14ac:dyDescent="0.3">
      <c r="A157" s="125" t="s">
        <v>257</v>
      </c>
      <c r="B157" s="91" t="s">
        <v>677</v>
      </c>
      <c r="C157" s="873" t="s">
        <v>258</v>
      </c>
      <c r="D157" s="874"/>
      <c r="E157" s="874"/>
      <c r="F157" s="419"/>
      <c r="G157" s="419"/>
      <c r="H157" s="588"/>
      <c r="I157" s="588"/>
      <c r="J157" s="250">
        <f t="shared" si="37"/>
        <v>0</v>
      </c>
      <c r="K157" s="149"/>
      <c r="L157" s="165">
        <f t="shared" si="32"/>
        <v>0</v>
      </c>
      <c r="M157" s="93"/>
      <c r="N157" s="94"/>
      <c r="O157" s="94"/>
      <c r="P157" s="94"/>
      <c r="Q157" s="94"/>
      <c r="R157" s="97"/>
      <c r="S157" s="94"/>
      <c r="T157" s="96"/>
      <c r="U157" s="485"/>
      <c r="V157" s="97"/>
      <c r="W157" s="98"/>
      <c r="X157" s="731"/>
    </row>
    <row r="158" spans="1:24" s="18" customFormat="1" ht="15.75" hidden="1" thickBot="1" x14ac:dyDescent="0.3">
      <c r="A158" s="125" t="s">
        <v>259</v>
      </c>
      <c r="B158" s="124" t="s">
        <v>678</v>
      </c>
      <c r="C158" s="913" t="s">
        <v>260</v>
      </c>
      <c r="D158" s="914"/>
      <c r="E158" s="914"/>
      <c r="F158" s="441"/>
      <c r="G158" s="441"/>
      <c r="H158" s="659"/>
      <c r="I158" s="659"/>
      <c r="J158" s="262">
        <f t="shared" si="37"/>
        <v>0</v>
      </c>
      <c r="K158" s="161"/>
      <c r="L158" s="165">
        <f t="shared" si="32"/>
        <v>0</v>
      </c>
      <c r="M158" s="93"/>
      <c r="N158" s="94"/>
      <c r="O158" s="94"/>
      <c r="P158" s="94"/>
      <c r="Q158" s="94"/>
      <c r="R158" s="97"/>
      <c r="S158" s="94"/>
      <c r="T158" s="96"/>
      <c r="U158" s="485"/>
      <c r="V158" s="97"/>
      <c r="W158" s="98"/>
      <c r="X158" s="731"/>
    </row>
    <row r="159" spans="1:24" ht="15.75" thickBot="1" x14ac:dyDescent="0.3">
      <c r="B159" s="99" t="s">
        <v>261</v>
      </c>
      <c r="C159" s="877" t="s">
        <v>262</v>
      </c>
      <c r="D159" s="878"/>
      <c r="E159" s="878"/>
      <c r="F159" s="410"/>
      <c r="G159" s="410"/>
      <c r="H159" s="592"/>
      <c r="I159" s="592"/>
      <c r="J159" s="252">
        <f>J160+J161+J162+J163</f>
        <v>0</v>
      </c>
      <c r="K159" s="151">
        <f t="shared" ref="K159:X159" si="38">K160+K161+K162+K163</f>
        <v>0</v>
      </c>
      <c r="L159" s="163">
        <f t="shared" si="32"/>
        <v>0</v>
      </c>
      <c r="M159" s="85">
        <f t="shared" si="38"/>
        <v>0</v>
      </c>
      <c r="N159" s="86">
        <f t="shared" si="38"/>
        <v>0</v>
      </c>
      <c r="O159" s="86">
        <f t="shared" si="38"/>
        <v>0</v>
      </c>
      <c r="P159" s="86">
        <f t="shared" si="38"/>
        <v>0</v>
      </c>
      <c r="Q159" s="86">
        <f t="shared" si="38"/>
        <v>0</v>
      </c>
      <c r="R159" s="89">
        <f t="shared" si="38"/>
        <v>0</v>
      </c>
      <c r="S159" s="86">
        <f t="shared" si="38"/>
        <v>0</v>
      </c>
      <c r="T159" s="88">
        <f t="shared" si="38"/>
        <v>0</v>
      </c>
      <c r="U159" s="482">
        <f t="shared" si="38"/>
        <v>0</v>
      </c>
      <c r="V159" s="89">
        <f t="shared" si="38"/>
        <v>0</v>
      </c>
      <c r="W159" s="90">
        <f t="shared" si="38"/>
        <v>0</v>
      </c>
      <c r="X159" s="728">
        <f t="shared" si="38"/>
        <v>0</v>
      </c>
    </row>
    <row r="160" spans="1:24" s="18" customFormat="1" ht="15.75" hidden="1" thickBot="1" x14ac:dyDescent="0.3">
      <c r="A160" s="125" t="s">
        <v>263</v>
      </c>
      <c r="B160" s="271" t="s">
        <v>679</v>
      </c>
      <c r="C160" s="915" t="s">
        <v>264</v>
      </c>
      <c r="D160" s="916"/>
      <c r="E160" s="916"/>
      <c r="F160" s="442"/>
      <c r="G160" s="442"/>
      <c r="H160" s="660"/>
      <c r="I160" s="660"/>
      <c r="J160" s="272">
        <f>SUM(M160:X160)</f>
        <v>0</v>
      </c>
      <c r="K160" s="273"/>
      <c r="L160" s="274">
        <f t="shared" si="32"/>
        <v>0</v>
      </c>
      <c r="M160" s="275"/>
      <c r="N160" s="276"/>
      <c r="O160" s="276"/>
      <c r="P160" s="276"/>
      <c r="Q160" s="276"/>
      <c r="R160" s="277"/>
      <c r="S160" s="276"/>
      <c r="T160" s="278"/>
      <c r="U160" s="490"/>
      <c r="V160" s="277"/>
      <c r="W160" s="279"/>
      <c r="X160" s="737"/>
    </row>
    <row r="161" spans="1:24" s="18" customFormat="1" ht="15.75" hidden="1" thickBot="1" x14ac:dyDescent="0.3">
      <c r="A161" s="125" t="s">
        <v>265</v>
      </c>
      <c r="B161" s="280" t="s">
        <v>680</v>
      </c>
      <c r="C161" s="909" t="s">
        <v>886</v>
      </c>
      <c r="D161" s="910"/>
      <c r="E161" s="910"/>
      <c r="F161" s="443"/>
      <c r="G161" s="443"/>
      <c r="H161" s="661"/>
      <c r="I161" s="661"/>
      <c r="J161" s="281">
        <f>SUM(M161:X161)</f>
        <v>0</v>
      </c>
      <c r="K161" s="282"/>
      <c r="L161" s="274">
        <f t="shared" si="32"/>
        <v>0</v>
      </c>
      <c r="M161" s="275"/>
      <c r="N161" s="276"/>
      <c r="O161" s="276"/>
      <c r="P161" s="276"/>
      <c r="Q161" s="276"/>
      <c r="R161" s="277"/>
      <c r="S161" s="276"/>
      <c r="T161" s="278"/>
      <c r="U161" s="490"/>
      <c r="V161" s="277"/>
      <c r="W161" s="279"/>
      <c r="X161" s="737"/>
    </row>
    <row r="162" spans="1:24" s="18" customFormat="1" ht="15.75" hidden="1" thickBot="1" x14ac:dyDescent="0.3">
      <c r="A162" s="125" t="s">
        <v>266</v>
      </c>
      <c r="B162" s="280" t="s">
        <v>681</v>
      </c>
      <c r="C162" s="909" t="s">
        <v>267</v>
      </c>
      <c r="D162" s="910"/>
      <c r="E162" s="910"/>
      <c r="F162" s="443"/>
      <c r="G162" s="443"/>
      <c r="H162" s="661"/>
      <c r="I162" s="661"/>
      <c r="J162" s="281">
        <f>SUM(M162:X162)</f>
        <v>0</v>
      </c>
      <c r="K162" s="282"/>
      <c r="L162" s="274">
        <f t="shared" si="32"/>
        <v>0</v>
      </c>
      <c r="M162" s="275"/>
      <c r="N162" s="276"/>
      <c r="O162" s="276"/>
      <c r="P162" s="276"/>
      <c r="Q162" s="276"/>
      <c r="R162" s="277"/>
      <c r="S162" s="276"/>
      <c r="T162" s="278"/>
      <c r="U162" s="490"/>
      <c r="V162" s="277"/>
      <c r="W162" s="279"/>
      <c r="X162" s="737"/>
    </row>
    <row r="163" spans="1:24" s="18" customFormat="1" ht="15.75" hidden="1" thickBot="1" x14ac:dyDescent="0.3">
      <c r="A163" s="125" t="s">
        <v>268</v>
      </c>
      <c r="B163" s="283" t="s">
        <v>682</v>
      </c>
      <c r="C163" s="911" t="s">
        <v>366</v>
      </c>
      <c r="D163" s="912"/>
      <c r="E163" s="912"/>
      <c r="F163" s="444"/>
      <c r="G163" s="444"/>
      <c r="H163" s="662"/>
      <c r="I163" s="662"/>
      <c r="J163" s="284">
        <f>SUM(M163:X163)</f>
        <v>0</v>
      </c>
      <c r="K163" s="285"/>
      <c r="L163" s="274">
        <f t="shared" si="32"/>
        <v>0</v>
      </c>
      <c r="M163" s="275"/>
      <c r="N163" s="276"/>
      <c r="O163" s="276"/>
      <c r="P163" s="276"/>
      <c r="Q163" s="276"/>
      <c r="R163" s="277"/>
      <c r="S163" s="276"/>
      <c r="T163" s="278"/>
      <c r="U163" s="490"/>
      <c r="V163" s="277"/>
      <c r="W163" s="279"/>
      <c r="X163" s="737"/>
    </row>
    <row r="164" spans="1:24" ht="15.75" thickBot="1" x14ac:dyDescent="0.3">
      <c r="B164" s="99" t="s">
        <v>269</v>
      </c>
      <c r="C164" s="877" t="s">
        <v>270</v>
      </c>
      <c r="D164" s="878"/>
      <c r="E164" s="878"/>
      <c r="F164" s="410"/>
      <c r="G164" s="410"/>
      <c r="H164" s="592"/>
      <c r="I164" s="592"/>
      <c r="J164" s="252">
        <f>J165+J166+J177+J188+J199+J202+J214+J215+J216</f>
        <v>0</v>
      </c>
      <c r="K164" s="151">
        <f t="shared" ref="K164:X164" si="39">K165+K166+K177+K188+K199+K202+K214+K215+K216</f>
        <v>0</v>
      </c>
      <c r="L164" s="163">
        <f t="shared" si="32"/>
        <v>0</v>
      </c>
      <c r="M164" s="85">
        <f t="shared" si="39"/>
        <v>0</v>
      </c>
      <c r="N164" s="86">
        <f t="shared" si="39"/>
        <v>0</v>
      </c>
      <c r="O164" s="86">
        <f t="shared" si="39"/>
        <v>0</v>
      </c>
      <c r="P164" s="86">
        <f t="shared" si="39"/>
        <v>0</v>
      </c>
      <c r="Q164" s="86">
        <f t="shared" si="39"/>
        <v>0</v>
      </c>
      <c r="R164" s="89">
        <f t="shared" si="39"/>
        <v>0</v>
      </c>
      <c r="S164" s="86">
        <f t="shared" si="39"/>
        <v>0</v>
      </c>
      <c r="T164" s="88">
        <f t="shared" si="39"/>
        <v>0</v>
      </c>
      <c r="U164" s="482">
        <f t="shared" si="39"/>
        <v>0</v>
      </c>
      <c r="V164" s="89">
        <f t="shared" si="39"/>
        <v>0</v>
      </c>
      <c r="W164" s="90">
        <f t="shared" si="39"/>
        <v>0</v>
      </c>
      <c r="X164" s="728">
        <f t="shared" si="39"/>
        <v>0</v>
      </c>
    </row>
    <row r="165" spans="1:24" s="18" customFormat="1" ht="25.5" hidden="1" customHeight="1" x14ac:dyDescent="0.25">
      <c r="A165" s="125" t="s">
        <v>271</v>
      </c>
      <c r="B165" s="91" t="s">
        <v>683</v>
      </c>
      <c r="C165" s="848" t="s">
        <v>367</v>
      </c>
      <c r="D165" s="849"/>
      <c r="E165" s="849"/>
      <c r="F165" s="445"/>
      <c r="G165" s="445"/>
      <c r="H165" s="663"/>
      <c r="I165" s="663"/>
      <c r="J165" s="263">
        <f>SUM(M165:X165)</f>
        <v>0</v>
      </c>
      <c r="K165" s="162"/>
      <c r="L165" s="165">
        <f t="shared" si="32"/>
        <v>0</v>
      </c>
      <c r="M165" s="93"/>
      <c r="N165" s="94"/>
      <c r="O165" s="94"/>
      <c r="P165" s="94"/>
      <c r="Q165" s="94"/>
      <c r="R165" s="97"/>
      <c r="S165" s="94"/>
      <c r="T165" s="96"/>
      <c r="U165" s="485"/>
      <c r="V165" s="97"/>
      <c r="W165" s="98"/>
      <c r="X165" s="731"/>
    </row>
    <row r="166" spans="1:24" s="18" customFormat="1" ht="16.350000000000001" hidden="1" customHeight="1" x14ac:dyDescent="0.25">
      <c r="A166" s="125" t="s">
        <v>272</v>
      </c>
      <c r="B166" s="91" t="s">
        <v>684</v>
      </c>
      <c r="C166" s="907" t="s">
        <v>812</v>
      </c>
      <c r="D166" s="908"/>
      <c r="E166" s="908"/>
      <c r="F166" s="445"/>
      <c r="G166" s="445"/>
      <c r="H166" s="663"/>
      <c r="I166" s="663"/>
      <c r="J166" s="263">
        <f>J167+J168+J169+J170+J171+J172+J173+J174+J175+J176</f>
        <v>0</v>
      </c>
      <c r="K166" s="162">
        <f t="shared" ref="K166:X166" si="40">K167+K168+K169+K170+K171+K172+K173+K174+K175+K176</f>
        <v>0</v>
      </c>
      <c r="L166" s="165">
        <f t="shared" si="32"/>
        <v>0</v>
      </c>
      <c r="M166" s="93">
        <f t="shared" si="40"/>
        <v>0</v>
      </c>
      <c r="N166" s="94">
        <f t="shared" si="40"/>
        <v>0</v>
      </c>
      <c r="O166" s="94">
        <f t="shared" si="40"/>
        <v>0</v>
      </c>
      <c r="P166" s="94">
        <f t="shared" si="40"/>
        <v>0</v>
      </c>
      <c r="Q166" s="94">
        <f t="shared" si="40"/>
        <v>0</v>
      </c>
      <c r="R166" s="97">
        <f t="shared" si="40"/>
        <v>0</v>
      </c>
      <c r="S166" s="94">
        <f t="shared" si="40"/>
        <v>0</v>
      </c>
      <c r="T166" s="96">
        <f t="shared" si="40"/>
        <v>0</v>
      </c>
      <c r="U166" s="485">
        <f t="shared" si="40"/>
        <v>0</v>
      </c>
      <c r="V166" s="97">
        <f t="shared" si="40"/>
        <v>0</v>
      </c>
      <c r="W166" s="98">
        <f t="shared" si="40"/>
        <v>0</v>
      </c>
      <c r="X166" s="731">
        <f t="shared" si="40"/>
        <v>0</v>
      </c>
    </row>
    <row r="167" spans="1:24" ht="15.75" hidden="1" thickBot="1" x14ac:dyDescent="0.3">
      <c r="B167" s="55"/>
      <c r="C167" s="2"/>
      <c r="D167" s="850" t="s">
        <v>813</v>
      </c>
      <c r="E167" s="850"/>
      <c r="F167" s="418"/>
      <c r="G167" s="418"/>
      <c r="H167" s="596"/>
      <c r="I167" s="596"/>
      <c r="J167" s="249">
        <f t="shared" ref="J167:J176" si="41">SUM(M167:X167)</f>
        <v>0</v>
      </c>
      <c r="K167" s="148"/>
      <c r="L167" s="166">
        <f t="shared" si="32"/>
        <v>0</v>
      </c>
      <c r="M167" s="74"/>
      <c r="N167" s="1"/>
      <c r="O167" s="1"/>
      <c r="P167" s="1"/>
      <c r="Q167" s="1"/>
      <c r="R167" s="80"/>
      <c r="S167" s="1"/>
      <c r="T167" s="42"/>
      <c r="U167" s="487"/>
      <c r="V167" s="80"/>
      <c r="W167" s="44"/>
      <c r="X167" s="718"/>
    </row>
    <row r="168" spans="1:24" ht="15.75" hidden="1" thickBot="1" x14ac:dyDescent="0.3">
      <c r="B168" s="55"/>
      <c r="C168" s="2"/>
      <c r="D168" s="850" t="s">
        <v>814</v>
      </c>
      <c r="E168" s="850"/>
      <c r="F168" s="418"/>
      <c r="G168" s="418"/>
      <c r="H168" s="596"/>
      <c r="I168" s="596"/>
      <c r="J168" s="249">
        <f t="shared" si="41"/>
        <v>0</v>
      </c>
      <c r="K168" s="148"/>
      <c r="L168" s="166">
        <f t="shared" si="32"/>
        <v>0</v>
      </c>
      <c r="M168" s="74"/>
      <c r="N168" s="1"/>
      <c r="O168" s="1"/>
      <c r="P168" s="1"/>
      <c r="Q168" s="1"/>
      <c r="R168" s="80"/>
      <c r="S168" s="1"/>
      <c r="T168" s="42"/>
      <c r="U168" s="487"/>
      <c r="V168" s="80"/>
      <c r="W168" s="44"/>
      <c r="X168" s="718"/>
    </row>
    <row r="169" spans="1:24" ht="15.75" hidden="1" thickBot="1" x14ac:dyDescent="0.3">
      <c r="B169" s="55"/>
      <c r="C169" s="2"/>
      <c r="D169" s="850" t="s">
        <v>545</v>
      </c>
      <c r="E169" s="850"/>
      <c r="F169" s="418"/>
      <c r="G169" s="418"/>
      <c r="H169" s="596"/>
      <c r="I169" s="596"/>
      <c r="J169" s="249">
        <f t="shared" si="41"/>
        <v>0</v>
      </c>
      <c r="K169" s="148"/>
      <c r="L169" s="166">
        <f t="shared" si="32"/>
        <v>0</v>
      </c>
      <c r="M169" s="74"/>
      <c r="N169" s="1"/>
      <c r="O169" s="1"/>
      <c r="P169" s="1"/>
      <c r="Q169" s="1"/>
      <c r="R169" s="80"/>
      <c r="S169" s="1"/>
      <c r="T169" s="42"/>
      <c r="U169" s="487"/>
      <c r="V169" s="80"/>
      <c r="W169" s="44"/>
      <c r="X169" s="718"/>
    </row>
    <row r="170" spans="1:24" ht="25.5" hidden="1" customHeight="1" x14ac:dyDescent="0.25">
      <c r="B170" s="55"/>
      <c r="C170" s="2"/>
      <c r="D170" s="851" t="s">
        <v>548</v>
      </c>
      <c r="E170" s="851"/>
      <c r="F170" s="424"/>
      <c r="G170" s="424"/>
      <c r="H170" s="599"/>
      <c r="I170" s="599"/>
      <c r="J170" s="259">
        <f t="shared" si="41"/>
        <v>0</v>
      </c>
      <c r="K170" s="158"/>
      <c r="L170" s="166">
        <f t="shared" si="32"/>
        <v>0</v>
      </c>
      <c r="M170" s="74"/>
      <c r="N170" s="1"/>
      <c r="O170" s="1"/>
      <c r="P170" s="1"/>
      <c r="Q170" s="1"/>
      <c r="R170" s="80"/>
      <c r="S170" s="1"/>
      <c r="T170" s="42"/>
      <c r="U170" s="487"/>
      <c r="V170" s="80"/>
      <c r="W170" s="44"/>
      <c r="X170" s="718"/>
    </row>
    <row r="171" spans="1:24" ht="15.75" hidden="1" thickBot="1" x14ac:dyDescent="0.3">
      <c r="B171" s="55"/>
      <c r="C171" s="2"/>
      <c r="D171" s="850" t="s">
        <v>550</v>
      </c>
      <c r="E171" s="850"/>
      <c r="F171" s="418"/>
      <c r="G171" s="418"/>
      <c r="H171" s="596"/>
      <c r="I171" s="596"/>
      <c r="J171" s="249">
        <f t="shared" si="41"/>
        <v>0</v>
      </c>
      <c r="K171" s="148"/>
      <c r="L171" s="166">
        <f t="shared" si="32"/>
        <v>0</v>
      </c>
      <c r="M171" s="74"/>
      <c r="N171" s="1"/>
      <c r="O171" s="1"/>
      <c r="P171" s="1"/>
      <c r="Q171" s="1"/>
      <c r="R171" s="80"/>
      <c r="S171" s="1"/>
      <c r="T171" s="42"/>
      <c r="U171" s="487"/>
      <c r="V171" s="80"/>
      <c r="W171" s="44"/>
      <c r="X171" s="718"/>
    </row>
    <row r="172" spans="1:24" ht="15.75" hidden="1" thickBot="1" x14ac:dyDescent="0.3">
      <c r="B172" s="55"/>
      <c r="C172" s="2"/>
      <c r="D172" s="850" t="s">
        <v>551</v>
      </c>
      <c r="E172" s="850"/>
      <c r="F172" s="418"/>
      <c r="G172" s="418"/>
      <c r="H172" s="596"/>
      <c r="I172" s="596"/>
      <c r="J172" s="249">
        <f t="shared" si="41"/>
        <v>0</v>
      </c>
      <c r="K172" s="148"/>
      <c r="L172" s="166">
        <f t="shared" si="32"/>
        <v>0</v>
      </c>
      <c r="M172" s="74"/>
      <c r="N172" s="1"/>
      <c r="O172" s="1"/>
      <c r="P172" s="1"/>
      <c r="Q172" s="1"/>
      <c r="R172" s="80"/>
      <c r="S172" s="1"/>
      <c r="T172" s="42"/>
      <c r="U172" s="487"/>
      <c r="V172" s="80"/>
      <c r="W172" s="44"/>
      <c r="X172" s="718"/>
    </row>
    <row r="173" spans="1:24" ht="25.5" hidden="1" customHeight="1" x14ac:dyDescent="0.25">
      <c r="B173" s="55"/>
      <c r="C173" s="2"/>
      <c r="D173" s="851" t="s">
        <v>555</v>
      </c>
      <c r="E173" s="851"/>
      <c r="F173" s="424"/>
      <c r="G173" s="424"/>
      <c r="H173" s="599"/>
      <c r="I173" s="599"/>
      <c r="J173" s="259">
        <f t="shared" si="41"/>
        <v>0</v>
      </c>
      <c r="K173" s="158"/>
      <c r="L173" s="166">
        <f t="shared" si="32"/>
        <v>0</v>
      </c>
      <c r="M173" s="74"/>
      <c r="N173" s="1"/>
      <c r="O173" s="1"/>
      <c r="P173" s="1"/>
      <c r="Q173" s="1"/>
      <c r="R173" s="80"/>
      <c r="S173" s="1"/>
      <c r="T173" s="42"/>
      <c r="U173" s="487"/>
      <c r="V173" s="80"/>
      <c r="W173" s="44"/>
      <c r="X173" s="718"/>
    </row>
    <row r="174" spans="1:24" ht="25.5" hidden="1" customHeight="1" x14ac:dyDescent="0.25">
      <c r="B174" s="55"/>
      <c r="C174" s="2"/>
      <c r="D174" s="851" t="s">
        <v>558</v>
      </c>
      <c r="E174" s="851"/>
      <c r="F174" s="424"/>
      <c r="G174" s="424"/>
      <c r="H174" s="599"/>
      <c r="I174" s="599"/>
      <c r="J174" s="259">
        <f t="shared" si="41"/>
        <v>0</v>
      </c>
      <c r="K174" s="158"/>
      <c r="L174" s="166">
        <f t="shared" si="32"/>
        <v>0</v>
      </c>
      <c r="M174" s="74"/>
      <c r="N174" s="1"/>
      <c r="O174" s="1"/>
      <c r="P174" s="1"/>
      <c r="Q174" s="1"/>
      <c r="R174" s="80"/>
      <c r="S174" s="1"/>
      <c r="T174" s="42"/>
      <c r="U174" s="487"/>
      <c r="V174" s="80"/>
      <c r="W174" s="44"/>
      <c r="X174" s="718"/>
    </row>
    <row r="175" spans="1:24" ht="25.5" hidden="1" customHeight="1" x14ac:dyDescent="0.25">
      <c r="B175" s="55"/>
      <c r="C175" s="2"/>
      <c r="D175" s="851" t="s">
        <v>560</v>
      </c>
      <c r="E175" s="851"/>
      <c r="F175" s="424"/>
      <c r="G175" s="424"/>
      <c r="H175" s="599"/>
      <c r="I175" s="599"/>
      <c r="J175" s="259">
        <f t="shared" si="41"/>
        <v>0</v>
      </c>
      <c r="K175" s="158"/>
      <c r="L175" s="166">
        <f t="shared" si="32"/>
        <v>0</v>
      </c>
      <c r="M175" s="74"/>
      <c r="N175" s="1"/>
      <c r="O175" s="1"/>
      <c r="P175" s="1"/>
      <c r="Q175" s="1"/>
      <c r="R175" s="80"/>
      <c r="S175" s="1"/>
      <c r="T175" s="42"/>
      <c r="U175" s="487"/>
      <c r="V175" s="80"/>
      <c r="W175" s="44"/>
      <c r="X175" s="718"/>
    </row>
    <row r="176" spans="1:24" ht="25.5" hidden="1" customHeight="1" x14ac:dyDescent="0.25">
      <c r="B176" s="55"/>
      <c r="C176" s="2"/>
      <c r="D176" s="851" t="s">
        <v>563</v>
      </c>
      <c r="E176" s="851"/>
      <c r="F176" s="424"/>
      <c r="G176" s="424"/>
      <c r="H176" s="599"/>
      <c r="I176" s="599"/>
      <c r="J176" s="259">
        <f t="shared" si="41"/>
        <v>0</v>
      </c>
      <c r="K176" s="158"/>
      <c r="L176" s="166">
        <f t="shared" si="32"/>
        <v>0</v>
      </c>
      <c r="M176" s="74"/>
      <c r="N176" s="1"/>
      <c r="O176" s="1"/>
      <c r="P176" s="1"/>
      <c r="Q176" s="1"/>
      <c r="R176" s="80"/>
      <c r="S176" s="1"/>
      <c r="T176" s="42"/>
      <c r="U176" s="487"/>
      <c r="V176" s="80"/>
      <c r="W176" s="44"/>
      <c r="X176" s="718"/>
    </row>
    <row r="177" spans="1:24" s="18" customFormat="1" ht="25.5" hidden="1" customHeight="1" x14ac:dyDescent="0.25">
      <c r="A177" s="128" t="s">
        <v>273</v>
      </c>
      <c r="B177" s="91" t="s">
        <v>685</v>
      </c>
      <c r="C177" s="907" t="s">
        <v>606</v>
      </c>
      <c r="D177" s="908"/>
      <c r="E177" s="908"/>
      <c r="F177" s="445"/>
      <c r="G177" s="445"/>
      <c r="H177" s="663"/>
      <c r="I177" s="663"/>
      <c r="J177" s="263">
        <f>J178+J179+J180+J181+J182+J183+J184+J185+J186+J187</f>
        <v>0</v>
      </c>
      <c r="K177" s="162">
        <f t="shared" ref="K177:X177" si="42">K178+K179+K180+K181+K182+K183+K184+K185+K186+K187</f>
        <v>0</v>
      </c>
      <c r="L177" s="165">
        <f t="shared" si="32"/>
        <v>0</v>
      </c>
      <c r="M177" s="93">
        <f t="shared" si="42"/>
        <v>0</v>
      </c>
      <c r="N177" s="94">
        <f t="shared" si="42"/>
        <v>0</v>
      </c>
      <c r="O177" s="94">
        <f t="shared" si="42"/>
        <v>0</v>
      </c>
      <c r="P177" s="94">
        <f t="shared" si="42"/>
        <v>0</v>
      </c>
      <c r="Q177" s="94">
        <f t="shared" si="42"/>
        <v>0</v>
      </c>
      <c r="R177" s="97">
        <f t="shared" si="42"/>
        <v>0</v>
      </c>
      <c r="S177" s="94">
        <f t="shared" si="42"/>
        <v>0</v>
      </c>
      <c r="T177" s="96">
        <f t="shared" si="42"/>
        <v>0</v>
      </c>
      <c r="U177" s="485">
        <f t="shared" si="42"/>
        <v>0</v>
      </c>
      <c r="V177" s="97">
        <f t="shared" si="42"/>
        <v>0</v>
      </c>
      <c r="W177" s="98">
        <f t="shared" si="42"/>
        <v>0</v>
      </c>
      <c r="X177" s="731">
        <f t="shared" si="42"/>
        <v>0</v>
      </c>
    </row>
    <row r="178" spans="1:24" ht="15.75" hidden="1" thickBot="1" x14ac:dyDescent="0.3">
      <c r="B178" s="55"/>
      <c r="C178" s="2"/>
      <c r="D178" s="850" t="s">
        <v>815</v>
      </c>
      <c r="E178" s="850"/>
      <c r="F178" s="418"/>
      <c r="G178" s="418"/>
      <c r="H178" s="596"/>
      <c r="I178" s="596"/>
      <c r="J178" s="249">
        <f t="shared" ref="J178:J187" si="43">SUM(M178:X178)</f>
        <v>0</v>
      </c>
      <c r="K178" s="148"/>
      <c r="L178" s="166">
        <f t="shared" si="32"/>
        <v>0</v>
      </c>
      <c r="M178" s="74"/>
      <c r="N178" s="1"/>
      <c r="O178" s="1"/>
      <c r="P178" s="1"/>
      <c r="Q178" s="1"/>
      <c r="R178" s="80"/>
      <c r="S178" s="1"/>
      <c r="T178" s="42"/>
      <c r="U178" s="487"/>
      <c r="V178" s="80"/>
      <c r="W178" s="44"/>
      <c r="X178" s="718"/>
    </row>
    <row r="179" spans="1:24" ht="15.75" hidden="1" thickBot="1" x14ac:dyDescent="0.3">
      <c r="B179" s="55"/>
      <c r="C179" s="2"/>
      <c r="D179" s="850" t="s">
        <v>816</v>
      </c>
      <c r="E179" s="850"/>
      <c r="F179" s="418"/>
      <c r="G179" s="418"/>
      <c r="H179" s="596"/>
      <c r="I179" s="596"/>
      <c r="J179" s="249">
        <f t="shared" si="43"/>
        <v>0</v>
      </c>
      <c r="K179" s="148"/>
      <c r="L179" s="166">
        <f t="shared" si="32"/>
        <v>0</v>
      </c>
      <c r="M179" s="74"/>
      <c r="N179" s="1"/>
      <c r="O179" s="1"/>
      <c r="P179" s="1"/>
      <c r="Q179" s="1"/>
      <c r="R179" s="80"/>
      <c r="S179" s="1"/>
      <c r="T179" s="42"/>
      <c r="U179" s="487"/>
      <c r="V179" s="80"/>
      <c r="W179" s="44"/>
      <c r="X179" s="718"/>
    </row>
    <row r="180" spans="1:24" ht="15.75" hidden="1" thickBot="1" x14ac:dyDescent="0.3">
      <c r="B180" s="55"/>
      <c r="C180" s="2"/>
      <c r="D180" s="850" t="s">
        <v>546</v>
      </c>
      <c r="E180" s="850"/>
      <c r="F180" s="418"/>
      <c r="G180" s="418"/>
      <c r="H180" s="596"/>
      <c r="I180" s="596"/>
      <c r="J180" s="249">
        <f t="shared" si="43"/>
        <v>0</v>
      </c>
      <c r="K180" s="148"/>
      <c r="L180" s="166">
        <f t="shared" si="32"/>
        <v>0</v>
      </c>
      <c r="M180" s="74"/>
      <c r="N180" s="1"/>
      <c r="O180" s="1"/>
      <c r="P180" s="1"/>
      <c r="Q180" s="1"/>
      <c r="R180" s="80"/>
      <c r="S180" s="1"/>
      <c r="T180" s="42"/>
      <c r="U180" s="487"/>
      <c r="V180" s="80"/>
      <c r="W180" s="44"/>
      <c r="X180" s="718"/>
    </row>
    <row r="181" spans="1:24" ht="25.5" hidden="1" customHeight="1" x14ac:dyDescent="0.25">
      <c r="B181" s="55"/>
      <c r="C181" s="2"/>
      <c r="D181" s="851" t="s">
        <v>549</v>
      </c>
      <c r="E181" s="851"/>
      <c r="F181" s="424"/>
      <c r="G181" s="424"/>
      <c r="H181" s="599"/>
      <c r="I181" s="599"/>
      <c r="J181" s="259">
        <f t="shared" si="43"/>
        <v>0</v>
      </c>
      <c r="K181" s="158"/>
      <c r="L181" s="166">
        <f t="shared" si="32"/>
        <v>0</v>
      </c>
      <c r="M181" s="74"/>
      <c r="N181" s="1"/>
      <c r="O181" s="1"/>
      <c r="P181" s="1"/>
      <c r="Q181" s="1"/>
      <c r="R181" s="80"/>
      <c r="S181" s="1"/>
      <c r="T181" s="42"/>
      <c r="U181" s="487"/>
      <c r="V181" s="80"/>
      <c r="W181" s="44"/>
      <c r="X181" s="718"/>
    </row>
    <row r="182" spans="1:24" ht="15.75" hidden="1" thickBot="1" x14ac:dyDescent="0.3">
      <c r="B182" s="55"/>
      <c r="C182" s="2"/>
      <c r="D182" s="850" t="s">
        <v>552</v>
      </c>
      <c r="E182" s="850"/>
      <c r="F182" s="418"/>
      <c r="G182" s="418"/>
      <c r="H182" s="596"/>
      <c r="I182" s="596"/>
      <c r="J182" s="249">
        <f t="shared" si="43"/>
        <v>0</v>
      </c>
      <c r="K182" s="148"/>
      <c r="L182" s="166">
        <f t="shared" si="32"/>
        <v>0</v>
      </c>
      <c r="M182" s="74"/>
      <c r="N182" s="1"/>
      <c r="O182" s="1"/>
      <c r="P182" s="1"/>
      <c r="Q182" s="1"/>
      <c r="R182" s="80"/>
      <c r="S182" s="1"/>
      <c r="T182" s="42"/>
      <c r="U182" s="487"/>
      <c r="V182" s="80"/>
      <c r="W182" s="44"/>
      <c r="X182" s="718"/>
    </row>
    <row r="183" spans="1:24" ht="15.75" hidden="1" thickBot="1" x14ac:dyDescent="0.3">
      <c r="B183" s="55"/>
      <c r="C183" s="2"/>
      <c r="D183" s="850" t="s">
        <v>817</v>
      </c>
      <c r="E183" s="850"/>
      <c r="F183" s="418"/>
      <c r="G183" s="418"/>
      <c r="H183" s="596"/>
      <c r="I183" s="596"/>
      <c r="J183" s="249">
        <f t="shared" si="43"/>
        <v>0</v>
      </c>
      <c r="K183" s="148"/>
      <c r="L183" s="166">
        <f t="shared" si="32"/>
        <v>0</v>
      </c>
      <c r="M183" s="74"/>
      <c r="N183" s="1"/>
      <c r="O183" s="1"/>
      <c r="P183" s="1"/>
      <c r="Q183" s="1"/>
      <c r="R183" s="80"/>
      <c r="S183" s="1"/>
      <c r="T183" s="42"/>
      <c r="U183" s="487"/>
      <c r="V183" s="80"/>
      <c r="W183" s="44"/>
      <c r="X183" s="718"/>
    </row>
    <row r="184" spans="1:24" ht="25.5" hidden="1" customHeight="1" x14ac:dyDescent="0.25">
      <c r="B184" s="55"/>
      <c r="C184" s="2"/>
      <c r="D184" s="851" t="s">
        <v>556</v>
      </c>
      <c r="E184" s="851"/>
      <c r="F184" s="424"/>
      <c r="G184" s="424"/>
      <c r="H184" s="599"/>
      <c r="I184" s="599"/>
      <c r="J184" s="259">
        <f t="shared" si="43"/>
        <v>0</v>
      </c>
      <c r="K184" s="158"/>
      <c r="L184" s="166">
        <f t="shared" si="32"/>
        <v>0</v>
      </c>
      <c r="M184" s="74"/>
      <c r="N184" s="1"/>
      <c r="O184" s="1"/>
      <c r="P184" s="1"/>
      <c r="Q184" s="1"/>
      <c r="R184" s="80"/>
      <c r="S184" s="1"/>
      <c r="T184" s="42"/>
      <c r="U184" s="487"/>
      <c r="V184" s="80"/>
      <c r="W184" s="44"/>
      <c r="X184" s="718"/>
    </row>
    <row r="185" spans="1:24" ht="25.5" hidden="1" customHeight="1" x14ac:dyDescent="0.25">
      <c r="B185" s="55"/>
      <c r="C185" s="2"/>
      <c r="D185" s="851" t="s">
        <v>559</v>
      </c>
      <c r="E185" s="851"/>
      <c r="F185" s="424"/>
      <c r="G185" s="424"/>
      <c r="H185" s="599"/>
      <c r="I185" s="599"/>
      <c r="J185" s="259">
        <f t="shared" si="43"/>
        <v>0</v>
      </c>
      <c r="K185" s="158"/>
      <c r="L185" s="166">
        <f t="shared" si="32"/>
        <v>0</v>
      </c>
      <c r="M185" s="74"/>
      <c r="N185" s="1"/>
      <c r="O185" s="1"/>
      <c r="P185" s="1"/>
      <c r="Q185" s="1"/>
      <c r="R185" s="80"/>
      <c r="S185" s="1"/>
      <c r="T185" s="42"/>
      <c r="U185" s="487"/>
      <c r="V185" s="80"/>
      <c r="W185" s="44"/>
      <c r="X185" s="718"/>
    </row>
    <row r="186" spans="1:24" ht="25.5" hidden="1" customHeight="1" x14ac:dyDescent="0.25">
      <c r="B186" s="55"/>
      <c r="C186" s="2"/>
      <c r="D186" s="851" t="s">
        <v>561</v>
      </c>
      <c r="E186" s="851"/>
      <c r="F186" s="424"/>
      <c r="G186" s="424"/>
      <c r="H186" s="599"/>
      <c r="I186" s="599"/>
      <c r="J186" s="259">
        <f t="shared" si="43"/>
        <v>0</v>
      </c>
      <c r="K186" s="158"/>
      <c r="L186" s="166">
        <f t="shared" si="32"/>
        <v>0</v>
      </c>
      <c r="M186" s="74"/>
      <c r="N186" s="1"/>
      <c r="O186" s="1"/>
      <c r="P186" s="1"/>
      <c r="Q186" s="1"/>
      <c r="R186" s="80"/>
      <c r="S186" s="1"/>
      <c r="T186" s="42"/>
      <c r="U186" s="487"/>
      <c r="V186" s="80"/>
      <c r="W186" s="44"/>
      <c r="X186" s="718"/>
    </row>
    <row r="187" spans="1:24" ht="25.5" hidden="1" customHeight="1" x14ac:dyDescent="0.25">
      <c r="B187" s="55"/>
      <c r="C187" s="2"/>
      <c r="D187" s="851" t="s">
        <v>564</v>
      </c>
      <c r="E187" s="851"/>
      <c r="F187" s="424"/>
      <c r="G187" s="424"/>
      <c r="H187" s="599"/>
      <c r="I187" s="599"/>
      <c r="J187" s="259">
        <f t="shared" si="43"/>
        <v>0</v>
      </c>
      <c r="K187" s="158"/>
      <c r="L187" s="166">
        <f t="shared" si="32"/>
        <v>0</v>
      </c>
      <c r="M187" s="74"/>
      <c r="N187" s="1"/>
      <c r="O187" s="1"/>
      <c r="P187" s="1"/>
      <c r="Q187" s="1"/>
      <c r="R187" s="80"/>
      <c r="S187" s="1"/>
      <c r="T187" s="42"/>
      <c r="U187" s="487"/>
      <c r="V187" s="80"/>
      <c r="W187" s="44"/>
      <c r="X187" s="718"/>
    </row>
    <row r="188" spans="1:24" s="18" customFormat="1" ht="15.75" hidden="1" thickBot="1" x14ac:dyDescent="0.3">
      <c r="A188" s="125" t="s">
        <v>274</v>
      </c>
      <c r="B188" s="91" t="s">
        <v>686</v>
      </c>
      <c r="C188" s="873" t="s">
        <v>275</v>
      </c>
      <c r="D188" s="874"/>
      <c r="E188" s="874"/>
      <c r="F188" s="419"/>
      <c r="G188" s="419"/>
      <c r="H188" s="588"/>
      <c r="I188" s="588"/>
      <c r="J188" s="250">
        <f>J189+J190+J191+J192+J193+J194+J195+J196+J197+J198</f>
        <v>0</v>
      </c>
      <c r="K188" s="149">
        <f t="shared" ref="K188:X188" si="44">K189+K190+K191+K192+K193+K194+K195+K196+K197+K198</f>
        <v>0</v>
      </c>
      <c r="L188" s="165">
        <f t="shared" si="32"/>
        <v>0</v>
      </c>
      <c r="M188" s="93">
        <f t="shared" si="44"/>
        <v>0</v>
      </c>
      <c r="N188" s="94">
        <f t="shared" si="44"/>
        <v>0</v>
      </c>
      <c r="O188" s="94">
        <f t="shared" si="44"/>
        <v>0</v>
      </c>
      <c r="P188" s="94">
        <f t="shared" si="44"/>
        <v>0</v>
      </c>
      <c r="Q188" s="94">
        <f t="shared" si="44"/>
        <v>0</v>
      </c>
      <c r="R188" s="97">
        <f t="shared" si="44"/>
        <v>0</v>
      </c>
      <c r="S188" s="94">
        <f t="shared" si="44"/>
        <v>0</v>
      </c>
      <c r="T188" s="96">
        <f t="shared" si="44"/>
        <v>0</v>
      </c>
      <c r="U188" s="485">
        <f t="shared" si="44"/>
        <v>0</v>
      </c>
      <c r="V188" s="97">
        <f t="shared" si="44"/>
        <v>0</v>
      </c>
      <c r="W188" s="98">
        <f t="shared" si="44"/>
        <v>0</v>
      </c>
      <c r="X188" s="731">
        <f t="shared" si="44"/>
        <v>0</v>
      </c>
    </row>
    <row r="189" spans="1:24" ht="15.75" hidden="1" thickBot="1" x14ac:dyDescent="0.3">
      <c r="B189" s="55"/>
      <c r="C189" s="2"/>
      <c r="D189" s="850" t="s">
        <v>371</v>
      </c>
      <c r="E189" s="850"/>
      <c r="F189" s="418"/>
      <c r="G189" s="418"/>
      <c r="H189" s="596"/>
      <c r="I189" s="596"/>
      <c r="J189" s="249">
        <f t="shared" ref="J189:J198" si="45">SUM(M189:X189)</f>
        <v>0</v>
      </c>
      <c r="K189" s="148"/>
      <c r="L189" s="166">
        <f t="shared" si="32"/>
        <v>0</v>
      </c>
      <c r="M189" s="74"/>
      <c r="N189" s="1"/>
      <c r="O189" s="1"/>
      <c r="P189" s="1"/>
      <c r="Q189" s="1"/>
      <c r="R189" s="80"/>
      <c r="S189" s="1"/>
      <c r="T189" s="42"/>
      <c r="U189" s="487"/>
      <c r="V189" s="80"/>
      <c r="W189" s="44"/>
      <c r="X189" s="718"/>
    </row>
    <row r="190" spans="1:24" ht="15.75" hidden="1" thickBot="1" x14ac:dyDescent="0.3">
      <c r="B190" s="55"/>
      <c r="C190" s="2"/>
      <c r="D190" s="850" t="s">
        <v>544</v>
      </c>
      <c r="E190" s="850"/>
      <c r="F190" s="418"/>
      <c r="G190" s="418"/>
      <c r="H190" s="596"/>
      <c r="I190" s="596"/>
      <c r="J190" s="249">
        <f t="shared" si="45"/>
        <v>0</v>
      </c>
      <c r="K190" s="148"/>
      <c r="L190" s="166">
        <f t="shared" si="32"/>
        <v>0</v>
      </c>
      <c r="M190" s="74"/>
      <c r="N190" s="1"/>
      <c r="O190" s="1"/>
      <c r="P190" s="1"/>
      <c r="Q190" s="1"/>
      <c r="R190" s="80"/>
      <c r="S190" s="1"/>
      <c r="T190" s="42"/>
      <c r="U190" s="487"/>
      <c r="V190" s="80"/>
      <c r="W190" s="44"/>
      <c r="X190" s="718"/>
    </row>
    <row r="191" spans="1:24" ht="15.75" hidden="1" thickBot="1" x14ac:dyDescent="0.3">
      <c r="B191" s="55"/>
      <c r="C191" s="2"/>
      <c r="D191" s="850" t="s">
        <v>547</v>
      </c>
      <c r="E191" s="850"/>
      <c r="F191" s="418"/>
      <c r="G191" s="418"/>
      <c r="H191" s="596"/>
      <c r="I191" s="596"/>
      <c r="J191" s="249">
        <f t="shared" si="45"/>
        <v>0</v>
      </c>
      <c r="K191" s="148"/>
      <c r="L191" s="166">
        <f t="shared" si="32"/>
        <v>0</v>
      </c>
      <c r="M191" s="74"/>
      <c r="N191" s="1"/>
      <c r="O191" s="1"/>
      <c r="P191" s="1"/>
      <c r="Q191" s="1"/>
      <c r="R191" s="80"/>
      <c r="S191" s="1"/>
      <c r="T191" s="42"/>
      <c r="U191" s="487"/>
      <c r="V191" s="80"/>
      <c r="W191" s="44"/>
      <c r="X191" s="718"/>
    </row>
    <row r="192" spans="1:24" ht="15.75" hidden="1" thickBot="1" x14ac:dyDescent="0.3">
      <c r="B192" s="55"/>
      <c r="C192" s="2"/>
      <c r="D192" s="851" t="s">
        <v>818</v>
      </c>
      <c r="E192" s="851"/>
      <c r="F192" s="424"/>
      <c r="G192" s="424"/>
      <c r="H192" s="599"/>
      <c r="I192" s="599"/>
      <c r="J192" s="259">
        <f t="shared" si="45"/>
        <v>0</v>
      </c>
      <c r="K192" s="158"/>
      <c r="L192" s="166">
        <f t="shared" si="32"/>
        <v>0</v>
      </c>
      <c r="M192" s="74"/>
      <c r="N192" s="1"/>
      <c r="O192" s="1"/>
      <c r="P192" s="1"/>
      <c r="Q192" s="1"/>
      <c r="R192" s="80"/>
      <c r="S192" s="1"/>
      <c r="T192" s="42"/>
      <c r="U192" s="487"/>
      <c r="V192" s="80"/>
      <c r="W192" s="44"/>
      <c r="X192" s="718"/>
    </row>
    <row r="193" spans="1:24" ht="15.75" hidden="1" thickBot="1" x14ac:dyDescent="0.3">
      <c r="B193" s="55"/>
      <c r="C193" s="2"/>
      <c r="D193" s="850" t="s">
        <v>554</v>
      </c>
      <c r="E193" s="850"/>
      <c r="F193" s="418"/>
      <c r="G193" s="418"/>
      <c r="H193" s="596"/>
      <c r="I193" s="596"/>
      <c r="J193" s="249">
        <f t="shared" si="45"/>
        <v>0</v>
      </c>
      <c r="K193" s="148"/>
      <c r="L193" s="166">
        <f t="shared" si="32"/>
        <v>0</v>
      </c>
      <c r="M193" s="74"/>
      <c r="N193" s="1"/>
      <c r="O193" s="1"/>
      <c r="P193" s="1"/>
      <c r="Q193" s="1"/>
      <c r="R193" s="80"/>
      <c r="S193" s="1"/>
      <c r="T193" s="42"/>
      <c r="U193" s="487"/>
      <c r="V193" s="80"/>
      <c r="W193" s="44"/>
      <c r="X193" s="718"/>
    </row>
    <row r="194" spans="1:24" ht="15.75" hidden="1" thickBot="1" x14ac:dyDescent="0.3">
      <c r="B194" s="55"/>
      <c r="C194" s="2"/>
      <c r="D194" s="850" t="s">
        <v>553</v>
      </c>
      <c r="E194" s="850"/>
      <c r="F194" s="418"/>
      <c r="G194" s="418"/>
      <c r="H194" s="596"/>
      <c r="I194" s="596"/>
      <c r="J194" s="249">
        <f t="shared" si="45"/>
        <v>0</v>
      </c>
      <c r="K194" s="148"/>
      <c r="L194" s="166">
        <f t="shared" si="32"/>
        <v>0</v>
      </c>
      <c r="M194" s="74"/>
      <c r="N194" s="1"/>
      <c r="O194" s="1"/>
      <c r="P194" s="1"/>
      <c r="Q194" s="1"/>
      <c r="R194" s="80"/>
      <c r="S194" s="1"/>
      <c r="T194" s="42"/>
      <c r="U194" s="487"/>
      <c r="V194" s="80"/>
      <c r="W194" s="44"/>
      <c r="X194" s="718"/>
    </row>
    <row r="195" spans="1:24" ht="25.5" hidden="1" customHeight="1" x14ac:dyDescent="0.25">
      <c r="B195" s="55"/>
      <c r="C195" s="2"/>
      <c r="D195" s="851" t="s">
        <v>557</v>
      </c>
      <c r="E195" s="851"/>
      <c r="F195" s="424"/>
      <c r="G195" s="424"/>
      <c r="H195" s="599"/>
      <c r="I195" s="599"/>
      <c r="J195" s="259">
        <f t="shared" si="45"/>
        <v>0</v>
      </c>
      <c r="K195" s="158"/>
      <c r="L195" s="166">
        <f t="shared" si="32"/>
        <v>0</v>
      </c>
      <c r="M195" s="74"/>
      <c r="N195" s="1"/>
      <c r="O195" s="1"/>
      <c r="P195" s="1"/>
      <c r="Q195" s="1"/>
      <c r="R195" s="80"/>
      <c r="S195" s="1"/>
      <c r="T195" s="42"/>
      <c r="U195" s="487"/>
      <c r="V195" s="80"/>
      <c r="W195" s="44"/>
      <c r="X195" s="718"/>
    </row>
    <row r="196" spans="1:24" ht="15.75" hidden="1" thickBot="1" x14ac:dyDescent="0.3">
      <c r="B196" s="55"/>
      <c r="C196" s="2"/>
      <c r="D196" s="850" t="s">
        <v>819</v>
      </c>
      <c r="E196" s="850"/>
      <c r="F196" s="418"/>
      <c r="G196" s="418"/>
      <c r="H196" s="596"/>
      <c r="I196" s="596"/>
      <c r="J196" s="249">
        <f t="shared" si="45"/>
        <v>0</v>
      </c>
      <c r="K196" s="148"/>
      <c r="L196" s="166">
        <f t="shared" si="32"/>
        <v>0</v>
      </c>
      <c r="M196" s="74"/>
      <c r="N196" s="1"/>
      <c r="O196" s="1"/>
      <c r="P196" s="1"/>
      <c r="Q196" s="1"/>
      <c r="R196" s="80"/>
      <c r="S196" s="1"/>
      <c r="T196" s="42"/>
      <c r="U196" s="487"/>
      <c r="V196" s="80"/>
      <c r="W196" s="44"/>
      <c r="X196" s="718"/>
    </row>
    <row r="197" spans="1:24" ht="25.5" hidden="1" customHeight="1" x14ac:dyDescent="0.25">
      <c r="B197" s="55"/>
      <c r="C197" s="2"/>
      <c r="D197" s="851" t="s">
        <v>562</v>
      </c>
      <c r="E197" s="851"/>
      <c r="F197" s="424"/>
      <c r="G197" s="424"/>
      <c r="H197" s="599"/>
      <c r="I197" s="599"/>
      <c r="J197" s="259">
        <f t="shared" si="45"/>
        <v>0</v>
      </c>
      <c r="K197" s="158"/>
      <c r="L197" s="166">
        <f t="shared" si="32"/>
        <v>0</v>
      </c>
      <c r="M197" s="74"/>
      <c r="N197" s="1"/>
      <c r="O197" s="1"/>
      <c r="P197" s="1"/>
      <c r="Q197" s="1"/>
      <c r="R197" s="80"/>
      <c r="S197" s="1"/>
      <c r="T197" s="42"/>
      <c r="U197" s="487"/>
      <c r="V197" s="80"/>
      <c r="W197" s="44"/>
      <c r="X197" s="718"/>
    </row>
    <row r="198" spans="1:24" ht="25.5" hidden="1" customHeight="1" x14ac:dyDescent="0.25">
      <c r="B198" s="55"/>
      <c r="C198" s="2"/>
      <c r="D198" s="851" t="s">
        <v>565</v>
      </c>
      <c r="E198" s="851"/>
      <c r="F198" s="424"/>
      <c r="G198" s="424"/>
      <c r="H198" s="599"/>
      <c r="I198" s="599"/>
      <c r="J198" s="259">
        <f t="shared" si="45"/>
        <v>0</v>
      </c>
      <c r="K198" s="158"/>
      <c r="L198" s="166">
        <f t="shared" si="32"/>
        <v>0</v>
      </c>
      <c r="M198" s="74"/>
      <c r="N198" s="1"/>
      <c r="O198" s="1"/>
      <c r="P198" s="1"/>
      <c r="Q198" s="1"/>
      <c r="R198" s="80"/>
      <c r="S198" s="1"/>
      <c r="T198" s="42"/>
      <c r="U198" s="487"/>
      <c r="V198" s="80"/>
      <c r="W198" s="44"/>
      <c r="X198" s="718"/>
    </row>
    <row r="199" spans="1:24" s="18" customFormat="1" ht="25.5" hidden="1" customHeight="1" x14ac:dyDescent="0.25">
      <c r="A199" s="125" t="s">
        <v>276</v>
      </c>
      <c r="B199" s="91" t="s">
        <v>687</v>
      </c>
      <c r="C199" s="907" t="s">
        <v>607</v>
      </c>
      <c r="D199" s="908"/>
      <c r="E199" s="908"/>
      <c r="F199" s="445"/>
      <c r="G199" s="445"/>
      <c r="H199" s="663"/>
      <c r="I199" s="663"/>
      <c r="J199" s="263">
        <f>J200+J201</f>
        <v>0</v>
      </c>
      <c r="K199" s="162">
        <f t="shared" ref="K199:X199" si="46">K200+K201</f>
        <v>0</v>
      </c>
      <c r="L199" s="165">
        <f t="shared" si="32"/>
        <v>0</v>
      </c>
      <c r="M199" s="93">
        <f t="shared" si="46"/>
        <v>0</v>
      </c>
      <c r="N199" s="94">
        <f t="shared" si="46"/>
        <v>0</v>
      </c>
      <c r="O199" s="94">
        <f t="shared" si="46"/>
        <v>0</v>
      </c>
      <c r="P199" s="94">
        <f t="shared" si="46"/>
        <v>0</v>
      </c>
      <c r="Q199" s="94">
        <f t="shared" si="46"/>
        <v>0</v>
      </c>
      <c r="R199" s="97">
        <f t="shared" si="46"/>
        <v>0</v>
      </c>
      <c r="S199" s="94">
        <f t="shared" si="46"/>
        <v>0</v>
      </c>
      <c r="T199" s="96">
        <f t="shared" si="46"/>
        <v>0</v>
      </c>
      <c r="U199" s="485">
        <f t="shared" si="46"/>
        <v>0</v>
      </c>
      <c r="V199" s="97">
        <f t="shared" si="46"/>
        <v>0</v>
      </c>
      <c r="W199" s="98">
        <f t="shared" si="46"/>
        <v>0</v>
      </c>
      <c r="X199" s="731">
        <f t="shared" si="46"/>
        <v>0</v>
      </c>
    </row>
    <row r="200" spans="1:24" ht="25.5" hidden="1" customHeight="1" x14ac:dyDescent="0.25">
      <c r="B200" s="55"/>
      <c r="C200" s="2"/>
      <c r="D200" s="851" t="s">
        <v>568</v>
      </c>
      <c r="E200" s="851"/>
      <c r="F200" s="424"/>
      <c r="G200" s="424"/>
      <c r="H200" s="599"/>
      <c r="I200" s="599"/>
      <c r="J200" s="259">
        <f>SUM(M200:X200)</f>
        <v>0</v>
      </c>
      <c r="K200" s="158"/>
      <c r="L200" s="166">
        <f t="shared" ref="L200:L257" si="47">SUM(J200:K200)</f>
        <v>0</v>
      </c>
      <c r="M200" s="74"/>
      <c r="N200" s="1"/>
      <c r="O200" s="1"/>
      <c r="P200" s="1"/>
      <c r="Q200" s="1"/>
      <c r="R200" s="80"/>
      <c r="S200" s="1"/>
      <c r="T200" s="42"/>
      <c r="U200" s="487"/>
      <c r="V200" s="80"/>
      <c r="W200" s="44"/>
      <c r="X200" s="718"/>
    </row>
    <row r="201" spans="1:24" ht="25.5" hidden="1" customHeight="1" x14ac:dyDescent="0.25">
      <c r="B201" s="55"/>
      <c r="C201" s="2"/>
      <c r="D201" s="851" t="s">
        <v>569</v>
      </c>
      <c r="E201" s="851"/>
      <c r="F201" s="424"/>
      <c r="G201" s="424"/>
      <c r="H201" s="599"/>
      <c r="I201" s="599"/>
      <c r="J201" s="259">
        <f>SUM(M201:X201)</f>
        <v>0</v>
      </c>
      <c r="K201" s="158"/>
      <c r="L201" s="166">
        <f t="shared" si="47"/>
        <v>0</v>
      </c>
      <c r="M201" s="74"/>
      <c r="N201" s="1"/>
      <c r="O201" s="1"/>
      <c r="P201" s="1"/>
      <c r="Q201" s="1"/>
      <c r="R201" s="80"/>
      <c r="S201" s="1"/>
      <c r="T201" s="42"/>
      <c r="U201" s="487"/>
      <c r="V201" s="80"/>
      <c r="W201" s="44"/>
      <c r="X201" s="718"/>
    </row>
    <row r="202" spans="1:24" s="18" customFormat="1" ht="15" hidden="1" customHeight="1" x14ac:dyDescent="0.25">
      <c r="A202" s="125" t="s">
        <v>277</v>
      </c>
      <c r="B202" s="91" t="s">
        <v>688</v>
      </c>
      <c r="C202" s="907" t="s">
        <v>820</v>
      </c>
      <c r="D202" s="908"/>
      <c r="E202" s="908"/>
      <c r="F202" s="445"/>
      <c r="G202" s="445"/>
      <c r="H202" s="663"/>
      <c r="I202" s="663"/>
      <c r="J202" s="263">
        <f>J203+J204+J205+J206+J207+J208+J209+J210+J211+J212+J213</f>
        <v>0</v>
      </c>
      <c r="K202" s="162">
        <f t="shared" ref="K202:X202" si="48">K203+K204+K205+K206+K207+K208+K209+K210+K211+K212+K213</f>
        <v>0</v>
      </c>
      <c r="L202" s="165">
        <f t="shared" si="47"/>
        <v>0</v>
      </c>
      <c r="M202" s="93">
        <f t="shared" si="48"/>
        <v>0</v>
      </c>
      <c r="N202" s="94">
        <f t="shared" si="48"/>
        <v>0</v>
      </c>
      <c r="O202" s="94">
        <f t="shared" si="48"/>
        <v>0</v>
      </c>
      <c r="P202" s="94">
        <f t="shared" si="48"/>
        <v>0</v>
      </c>
      <c r="Q202" s="94">
        <f t="shared" si="48"/>
        <v>0</v>
      </c>
      <c r="R202" s="97">
        <f t="shared" si="48"/>
        <v>0</v>
      </c>
      <c r="S202" s="94">
        <f t="shared" si="48"/>
        <v>0</v>
      </c>
      <c r="T202" s="96">
        <f t="shared" si="48"/>
        <v>0</v>
      </c>
      <c r="U202" s="485">
        <f t="shared" si="48"/>
        <v>0</v>
      </c>
      <c r="V202" s="97">
        <f t="shared" si="48"/>
        <v>0</v>
      </c>
      <c r="W202" s="98">
        <f t="shared" si="48"/>
        <v>0</v>
      </c>
      <c r="X202" s="731">
        <f t="shared" si="48"/>
        <v>0</v>
      </c>
    </row>
    <row r="203" spans="1:24" ht="15.75" hidden="1" thickBot="1" x14ac:dyDescent="0.3">
      <c r="B203" s="55"/>
      <c r="C203" s="2"/>
      <c r="D203" s="850" t="s">
        <v>372</v>
      </c>
      <c r="E203" s="850"/>
      <c r="F203" s="418"/>
      <c r="G203" s="418"/>
      <c r="H203" s="596"/>
      <c r="I203" s="596"/>
      <c r="J203" s="249">
        <f t="shared" ref="J203:J215" si="49">SUM(M203:X203)</f>
        <v>0</v>
      </c>
      <c r="K203" s="148"/>
      <c r="L203" s="166">
        <f t="shared" si="47"/>
        <v>0</v>
      </c>
      <c r="M203" s="74"/>
      <c r="N203" s="1"/>
      <c r="O203" s="1"/>
      <c r="P203" s="1"/>
      <c r="Q203" s="1"/>
      <c r="R203" s="80"/>
      <c r="S203" s="1"/>
      <c r="T203" s="42"/>
      <c r="U203" s="487"/>
      <c r="V203" s="80"/>
      <c r="W203" s="44"/>
      <c r="X203" s="718"/>
    </row>
    <row r="204" spans="1:24" ht="15.75" hidden="1" thickBot="1" x14ac:dyDescent="0.3">
      <c r="B204" s="55"/>
      <c r="C204" s="2"/>
      <c r="D204" s="850" t="s">
        <v>821</v>
      </c>
      <c r="E204" s="850"/>
      <c r="F204" s="418"/>
      <c r="G204" s="418"/>
      <c r="H204" s="596"/>
      <c r="I204" s="596"/>
      <c r="J204" s="249">
        <f t="shared" si="49"/>
        <v>0</v>
      </c>
      <c r="K204" s="148"/>
      <c r="L204" s="166">
        <f t="shared" si="47"/>
        <v>0</v>
      </c>
      <c r="M204" s="74"/>
      <c r="N204" s="1"/>
      <c r="O204" s="1"/>
      <c r="P204" s="1"/>
      <c r="Q204" s="1"/>
      <c r="R204" s="80"/>
      <c r="S204" s="1"/>
      <c r="T204" s="42"/>
      <c r="U204" s="487"/>
      <c r="V204" s="80"/>
      <c r="W204" s="44"/>
      <c r="X204" s="718"/>
    </row>
    <row r="205" spans="1:24" ht="15.75" hidden="1" thickBot="1" x14ac:dyDescent="0.3">
      <c r="B205" s="55"/>
      <c r="C205" s="2"/>
      <c r="D205" s="850" t="s">
        <v>375</v>
      </c>
      <c r="E205" s="850"/>
      <c r="F205" s="418"/>
      <c r="G205" s="418"/>
      <c r="H205" s="596"/>
      <c r="I205" s="596"/>
      <c r="J205" s="249">
        <f t="shared" si="49"/>
        <v>0</v>
      </c>
      <c r="K205" s="148"/>
      <c r="L205" s="166">
        <f t="shared" si="47"/>
        <v>0</v>
      </c>
      <c r="M205" s="74"/>
      <c r="N205" s="1"/>
      <c r="O205" s="1"/>
      <c r="P205" s="1"/>
      <c r="Q205" s="1"/>
      <c r="R205" s="80"/>
      <c r="S205" s="1"/>
      <c r="T205" s="42"/>
      <c r="U205" s="487"/>
      <c r="V205" s="80"/>
      <c r="W205" s="44"/>
      <c r="X205" s="718"/>
    </row>
    <row r="206" spans="1:24" ht="15.75" hidden="1" thickBot="1" x14ac:dyDescent="0.3">
      <c r="B206" s="55"/>
      <c r="C206" s="2"/>
      <c r="D206" s="850" t="s">
        <v>373</v>
      </c>
      <c r="E206" s="850"/>
      <c r="F206" s="418"/>
      <c r="G206" s="418"/>
      <c r="H206" s="596"/>
      <c r="I206" s="596"/>
      <c r="J206" s="249">
        <f t="shared" si="49"/>
        <v>0</v>
      </c>
      <c r="K206" s="148"/>
      <c r="L206" s="166">
        <f t="shared" si="47"/>
        <v>0</v>
      </c>
      <c r="M206" s="74"/>
      <c r="N206" s="1"/>
      <c r="O206" s="1"/>
      <c r="P206" s="1"/>
      <c r="Q206" s="1"/>
      <c r="R206" s="80"/>
      <c r="S206" s="1"/>
      <c r="T206" s="42"/>
      <c r="U206" s="487"/>
      <c r="V206" s="80"/>
      <c r="W206" s="44"/>
      <c r="X206" s="718"/>
    </row>
    <row r="207" spans="1:24" ht="15.75" hidden="1" thickBot="1" x14ac:dyDescent="0.3">
      <c r="B207" s="55"/>
      <c r="C207" s="2"/>
      <c r="D207" s="850" t="s">
        <v>822</v>
      </c>
      <c r="E207" s="850"/>
      <c r="F207" s="418"/>
      <c r="G207" s="418"/>
      <c r="H207" s="596"/>
      <c r="I207" s="596"/>
      <c r="J207" s="249">
        <f t="shared" si="49"/>
        <v>0</v>
      </c>
      <c r="K207" s="148"/>
      <c r="L207" s="166">
        <f t="shared" si="47"/>
        <v>0</v>
      </c>
      <c r="M207" s="74"/>
      <c r="N207" s="1"/>
      <c r="O207" s="1"/>
      <c r="P207" s="1"/>
      <c r="Q207" s="1"/>
      <c r="R207" s="80"/>
      <c r="S207" s="1"/>
      <c r="T207" s="42"/>
      <c r="U207" s="487"/>
      <c r="V207" s="80"/>
      <c r="W207" s="44"/>
      <c r="X207" s="718"/>
    </row>
    <row r="208" spans="1:24" ht="25.5" hidden="1" customHeight="1" x14ac:dyDescent="0.25">
      <c r="B208" s="55"/>
      <c r="C208" s="2"/>
      <c r="D208" s="851" t="s">
        <v>537</v>
      </c>
      <c r="E208" s="851"/>
      <c r="F208" s="424"/>
      <c r="G208" s="424"/>
      <c r="H208" s="599"/>
      <c r="I208" s="599"/>
      <c r="J208" s="259">
        <f t="shared" si="49"/>
        <v>0</v>
      </c>
      <c r="K208" s="158"/>
      <c r="L208" s="166">
        <f t="shared" si="47"/>
        <v>0</v>
      </c>
      <c r="M208" s="74"/>
      <c r="N208" s="1"/>
      <c r="O208" s="1"/>
      <c r="P208" s="1"/>
      <c r="Q208" s="1"/>
      <c r="R208" s="80"/>
      <c r="S208" s="1"/>
      <c r="T208" s="42"/>
      <c r="U208" s="487"/>
      <c r="V208" s="80"/>
      <c r="W208" s="44"/>
      <c r="X208" s="718"/>
    </row>
    <row r="209" spans="1:24" ht="25.5" hidden="1" customHeight="1" x14ac:dyDescent="0.25">
      <c r="B209" s="55"/>
      <c r="C209" s="2"/>
      <c r="D209" s="851" t="s">
        <v>540</v>
      </c>
      <c r="E209" s="851"/>
      <c r="F209" s="424"/>
      <c r="G209" s="424"/>
      <c r="H209" s="599"/>
      <c r="I209" s="599"/>
      <c r="J209" s="259">
        <f t="shared" si="49"/>
        <v>0</v>
      </c>
      <c r="K209" s="158"/>
      <c r="L209" s="166">
        <f t="shared" si="47"/>
        <v>0</v>
      </c>
      <c r="M209" s="74"/>
      <c r="N209" s="1"/>
      <c r="O209" s="1"/>
      <c r="P209" s="1"/>
      <c r="Q209" s="1"/>
      <c r="R209" s="80"/>
      <c r="S209" s="1"/>
      <c r="T209" s="42"/>
      <c r="U209" s="487"/>
      <c r="V209" s="80"/>
      <c r="W209" s="44"/>
      <c r="X209" s="718"/>
    </row>
    <row r="210" spans="1:24" ht="15.75" hidden="1" thickBot="1" x14ac:dyDescent="0.3">
      <c r="B210" s="55"/>
      <c r="C210" s="2"/>
      <c r="D210" s="850" t="s">
        <v>823</v>
      </c>
      <c r="E210" s="850"/>
      <c r="F210" s="418"/>
      <c r="G210" s="418"/>
      <c r="H210" s="596"/>
      <c r="I210" s="596"/>
      <c r="J210" s="249">
        <f t="shared" si="49"/>
        <v>0</v>
      </c>
      <c r="K210" s="148"/>
      <c r="L210" s="166">
        <f t="shared" si="47"/>
        <v>0</v>
      </c>
      <c r="M210" s="74"/>
      <c r="N210" s="1"/>
      <c r="O210" s="1"/>
      <c r="P210" s="1"/>
      <c r="Q210" s="1"/>
      <c r="R210" s="80"/>
      <c r="S210" s="1"/>
      <c r="T210" s="42"/>
      <c r="U210" s="487"/>
      <c r="V210" s="80"/>
      <c r="W210" s="44"/>
      <c r="X210" s="718"/>
    </row>
    <row r="211" spans="1:24" ht="15.75" hidden="1" thickBot="1" x14ac:dyDescent="0.3">
      <c r="B211" s="55"/>
      <c r="C211" s="2"/>
      <c r="D211" s="850" t="s">
        <v>374</v>
      </c>
      <c r="E211" s="850"/>
      <c r="F211" s="418"/>
      <c r="G211" s="418"/>
      <c r="H211" s="596"/>
      <c r="I211" s="596"/>
      <c r="J211" s="249">
        <f t="shared" si="49"/>
        <v>0</v>
      </c>
      <c r="K211" s="148"/>
      <c r="L211" s="166">
        <f t="shared" si="47"/>
        <v>0</v>
      </c>
      <c r="M211" s="74"/>
      <c r="N211" s="1"/>
      <c r="O211" s="1"/>
      <c r="P211" s="1"/>
      <c r="Q211" s="1"/>
      <c r="R211" s="80"/>
      <c r="S211" s="1"/>
      <c r="T211" s="42"/>
      <c r="U211" s="487"/>
      <c r="V211" s="80"/>
      <c r="W211" s="44"/>
      <c r="X211" s="718"/>
    </row>
    <row r="212" spans="1:24" ht="15.75" hidden="1" thickBot="1" x14ac:dyDescent="0.3">
      <c r="B212" s="55"/>
      <c r="C212" s="2"/>
      <c r="D212" s="850" t="s">
        <v>824</v>
      </c>
      <c r="E212" s="850"/>
      <c r="F212" s="418"/>
      <c r="G212" s="418"/>
      <c r="H212" s="596"/>
      <c r="I212" s="596"/>
      <c r="J212" s="249">
        <f t="shared" si="49"/>
        <v>0</v>
      </c>
      <c r="K212" s="148"/>
      <c r="L212" s="166">
        <f t="shared" si="47"/>
        <v>0</v>
      </c>
      <c r="M212" s="74"/>
      <c r="N212" s="1"/>
      <c r="O212" s="1"/>
      <c r="P212" s="1"/>
      <c r="Q212" s="1"/>
      <c r="R212" s="80"/>
      <c r="S212" s="1"/>
      <c r="T212" s="42"/>
      <c r="U212" s="487"/>
      <c r="V212" s="80"/>
      <c r="W212" s="44"/>
      <c r="X212" s="718"/>
    </row>
    <row r="213" spans="1:24" ht="15.75" hidden="1" thickBot="1" x14ac:dyDescent="0.3">
      <c r="B213" s="55"/>
      <c r="C213" s="2"/>
      <c r="D213" s="850" t="s">
        <v>566</v>
      </c>
      <c r="E213" s="850"/>
      <c r="F213" s="418"/>
      <c r="G213" s="418"/>
      <c r="H213" s="596"/>
      <c r="I213" s="596"/>
      <c r="J213" s="249">
        <f t="shared" si="49"/>
        <v>0</v>
      </c>
      <c r="K213" s="148"/>
      <c r="L213" s="166">
        <f t="shared" si="47"/>
        <v>0</v>
      </c>
      <c r="M213" s="74"/>
      <c r="N213" s="1"/>
      <c r="O213" s="1"/>
      <c r="P213" s="1"/>
      <c r="Q213" s="1"/>
      <c r="R213" s="80"/>
      <c r="S213" s="1"/>
      <c r="T213" s="42"/>
      <c r="U213" s="487"/>
      <c r="V213" s="80"/>
      <c r="W213" s="44"/>
      <c r="X213" s="718"/>
    </row>
    <row r="214" spans="1:24" s="18" customFormat="1" ht="15.75" hidden="1" thickBot="1" x14ac:dyDescent="0.3">
      <c r="A214" s="125" t="s">
        <v>278</v>
      </c>
      <c r="B214" s="91" t="s">
        <v>689</v>
      </c>
      <c r="C214" s="873" t="s">
        <v>279</v>
      </c>
      <c r="D214" s="874"/>
      <c r="E214" s="874"/>
      <c r="F214" s="419"/>
      <c r="G214" s="419"/>
      <c r="H214" s="588"/>
      <c r="I214" s="588"/>
      <c r="J214" s="250">
        <f t="shared" si="49"/>
        <v>0</v>
      </c>
      <c r="K214" s="149"/>
      <c r="L214" s="165">
        <f t="shared" si="47"/>
        <v>0</v>
      </c>
      <c r="M214" s="93"/>
      <c r="N214" s="94"/>
      <c r="O214" s="94"/>
      <c r="P214" s="94"/>
      <c r="Q214" s="94"/>
      <c r="R214" s="97"/>
      <c r="S214" s="94"/>
      <c r="T214" s="96"/>
      <c r="U214" s="485"/>
      <c r="V214" s="97"/>
      <c r="W214" s="98"/>
      <c r="X214" s="731"/>
    </row>
    <row r="215" spans="1:24" s="18" customFormat="1" ht="15.75" hidden="1" thickBot="1" x14ac:dyDescent="0.3">
      <c r="A215" s="125" t="s">
        <v>280</v>
      </c>
      <c r="B215" s="91" t="s">
        <v>690</v>
      </c>
      <c r="C215" s="873" t="s">
        <v>281</v>
      </c>
      <c r="D215" s="874"/>
      <c r="E215" s="874"/>
      <c r="F215" s="419"/>
      <c r="G215" s="419"/>
      <c r="H215" s="588"/>
      <c r="I215" s="588"/>
      <c r="J215" s="250">
        <f t="shared" si="49"/>
        <v>0</v>
      </c>
      <c r="K215" s="149"/>
      <c r="L215" s="165">
        <f t="shared" si="47"/>
        <v>0</v>
      </c>
      <c r="M215" s="93"/>
      <c r="N215" s="94"/>
      <c r="O215" s="94"/>
      <c r="P215" s="94"/>
      <c r="Q215" s="94"/>
      <c r="R215" s="97"/>
      <c r="S215" s="94"/>
      <c r="T215" s="96"/>
      <c r="U215" s="485"/>
      <c r="V215" s="97"/>
      <c r="W215" s="98"/>
      <c r="X215" s="731"/>
    </row>
    <row r="216" spans="1:24" s="18" customFormat="1" ht="15.75" hidden="1" thickBot="1" x14ac:dyDescent="0.3">
      <c r="A216" s="125" t="s">
        <v>282</v>
      </c>
      <c r="B216" s="91" t="s">
        <v>691</v>
      </c>
      <c r="C216" s="873" t="s">
        <v>283</v>
      </c>
      <c r="D216" s="874"/>
      <c r="E216" s="874"/>
      <c r="F216" s="419"/>
      <c r="G216" s="419"/>
      <c r="H216" s="588"/>
      <c r="I216" s="588"/>
      <c r="J216" s="250">
        <f>J217+J218+J219+J220+J221+J222+J223+J224+J225+J226</f>
        <v>0</v>
      </c>
      <c r="K216" s="149">
        <f t="shared" ref="K216:X216" si="50">K217+K218+K219+K220+K221+K222+K223+K224+K225+K226</f>
        <v>0</v>
      </c>
      <c r="L216" s="165">
        <f t="shared" si="47"/>
        <v>0</v>
      </c>
      <c r="M216" s="93">
        <f t="shared" si="50"/>
        <v>0</v>
      </c>
      <c r="N216" s="94">
        <f t="shared" si="50"/>
        <v>0</v>
      </c>
      <c r="O216" s="94">
        <f t="shared" si="50"/>
        <v>0</v>
      </c>
      <c r="P216" s="94">
        <f t="shared" si="50"/>
        <v>0</v>
      </c>
      <c r="Q216" s="94">
        <f t="shared" si="50"/>
        <v>0</v>
      </c>
      <c r="R216" s="97">
        <f t="shared" si="50"/>
        <v>0</v>
      </c>
      <c r="S216" s="94">
        <f t="shared" si="50"/>
        <v>0</v>
      </c>
      <c r="T216" s="96">
        <f t="shared" si="50"/>
        <v>0</v>
      </c>
      <c r="U216" s="485">
        <f t="shared" si="50"/>
        <v>0</v>
      </c>
      <c r="V216" s="97">
        <f t="shared" si="50"/>
        <v>0</v>
      </c>
      <c r="W216" s="98">
        <f t="shared" si="50"/>
        <v>0</v>
      </c>
      <c r="X216" s="731">
        <f t="shared" si="50"/>
        <v>0</v>
      </c>
    </row>
    <row r="217" spans="1:24" ht="15.75" hidden="1" thickBot="1" x14ac:dyDescent="0.3">
      <c r="B217" s="55"/>
      <c r="C217" s="2"/>
      <c r="D217" s="850" t="s">
        <v>376</v>
      </c>
      <c r="E217" s="850"/>
      <c r="F217" s="418"/>
      <c r="G217" s="418"/>
      <c r="H217" s="596"/>
      <c r="I217" s="596"/>
      <c r="J217" s="249">
        <f t="shared" ref="J217:J226" si="51">SUM(M217:X217)</f>
        <v>0</v>
      </c>
      <c r="K217" s="148"/>
      <c r="L217" s="166">
        <f t="shared" si="47"/>
        <v>0</v>
      </c>
      <c r="M217" s="74"/>
      <c r="N217" s="1"/>
      <c r="O217" s="1"/>
      <c r="P217" s="1"/>
      <c r="Q217" s="1"/>
      <c r="R217" s="80"/>
      <c r="S217" s="1"/>
      <c r="T217" s="42"/>
      <c r="U217" s="487"/>
      <c r="V217" s="80"/>
      <c r="W217" s="44"/>
      <c r="X217" s="718"/>
    </row>
    <row r="218" spans="1:24" ht="15.75" hidden="1" thickBot="1" x14ac:dyDescent="0.3">
      <c r="B218" s="55"/>
      <c r="C218" s="2"/>
      <c r="D218" s="850" t="s">
        <v>377</v>
      </c>
      <c r="E218" s="850"/>
      <c r="F218" s="418"/>
      <c r="G218" s="418"/>
      <c r="H218" s="596"/>
      <c r="I218" s="596"/>
      <c r="J218" s="249">
        <f t="shared" si="51"/>
        <v>0</v>
      </c>
      <c r="K218" s="148"/>
      <c r="L218" s="166">
        <f t="shared" si="47"/>
        <v>0</v>
      </c>
      <c r="M218" s="74"/>
      <c r="N218" s="1"/>
      <c r="O218" s="1"/>
      <c r="P218" s="1"/>
      <c r="Q218" s="1"/>
      <c r="R218" s="80"/>
      <c r="S218" s="1"/>
      <c r="T218" s="42"/>
      <c r="U218" s="487"/>
      <c r="V218" s="80"/>
      <c r="W218" s="44"/>
      <c r="X218" s="718"/>
    </row>
    <row r="219" spans="1:24" ht="15.75" hidden="1" thickBot="1" x14ac:dyDescent="0.3">
      <c r="B219" s="55"/>
      <c r="C219" s="2"/>
      <c r="D219" s="850" t="s">
        <v>378</v>
      </c>
      <c r="E219" s="850"/>
      <c r="F219" s="418"/>
      <c r="G219" s="418"/>
      <c r="H219" s="596"/>
      <c r="I219" s="596"/>
      <c r="J219" s="249">
        <f t="shared" si="51"/>
        <v>0</v>
      </c>
      <c r="K219" s="148"/>
      <c r="L219" s="166">
        <f t="shared" si="47"/>
        <v>0</v>
      </c>
      <c r="M219" s="74"/>
      <c r="N219" s="1"/>
      <c r="O219" s="1"/>
      <c r="P219" s="1"/>
      <c r="Q219" s="1"/>
      <c r="R219" s="80"/>
      <c r="S219" s="1"/>
      <c r="T219" s="42"/>
      <c r="U219" s="487"/>
      <c r="V219" s="80"/>
      <c r="W219" s="44"/>
      <c r="X219" s="718"/>
    </row>
    <row r="220" spans="1:24" ht="15.75" hidden="1" thickBot="1" x14ac:dyDescent="0.3">
      <c r="B220" s="55"/>
      <c r="C220" s="2"/>
      <c r="D220" s="850" t="s">
        <v>379</v>
      </c>
      <c r="E220" s="850"/>
      <c r="F220" s="418"/>
      <c r="G220" s="418"/>
      <c r="H220" s="596"/>
      <c r="I220" s="596"/>
      <c r="J220" s="249">
        <f t="shared" si="51"/>
        <v>0</v>
      </c>
      <c r="K220" s="148"/>
      <c r="L220" s="166">
        <f t="shared" si="47"/>
        <v>0</v>
      </c>
      <c r="M220" s="74"/>
      <c r="N220" s="1"/>
      <c r="O220" s="1"/>
      <c r="P220" s="1"/>
      <c r="Q220" s="1"/>
      <c r="R220" s="80"/>
      <c r="S220" s="1"/>
      <c r="T220" s="42"/>
      <c r="U220" s="487"/>
      <c r="V220" s="80"/>
      <c r="W220" s="44"/>
      <c r="X220" s="718"/>
    </row>
    <row r="221" spans="1:24" ht="15.75" hidden="1" thickBot="1" x14ac:dyDescent="0.3">
      <c r="B221" s="55"/>
      <c r="C221" s="2"/>
      <c r="D221" s="850" t="s">
        <v>380</v>
      </c>
      <c r="E221" s="850"/>
      <c r="F221" s="418"/>
      <c r="G221" s="418"/>
      <c r="H221" s="596"/>
      <c r="I221" s="596"/>
      <c r="J221" s="249">
        <f t="shared" si="51"/>
        <v>0</v>
      </c>
      <c r="K221" s="148"/>
      <c r="L221" s="166">
        <f t="shared" si="47"/>
        <v>0</v>
      </c>
      <c r="M221" s="74"/>
      <c r="N221" s="1"/>
      <c r="O221" s="1"/>
      <c r="P221" s="1"/>
      <c r="Q221" s="1"/>
      <c r="R221" s="80"/>
      <c r="S221" s="1"/>
      <c r="T221" s="42"/>
      <c r="U221" s="487"/>
      <c r="V221" s="80"/>
      <c r="W221" s="44"/>
      <c r="X221" s="718"/>
    </row>
    <row r="222" spans="1:24" ht="25.5" hidden="1" customHeight="1" x14ac:dyDescent="0.25">
      <c r="B222" s="55"/>
      <c r="C222" s="2"/>
      <c r="D222" s="851" t="s">
        <v>538</v>
      </c>
      <c r="E222" s="851"/>
      <c r="F222" s="424"/>
      <c r="G222" s="424"/>
      <c r="H222" s="599"/>
      <c r="I222" s="599"/>
      <c r="J222" s="259">
        <f t="shared" si="51"/>
        <v>0</v>
      </c>
      <c r="K222" s="158"/>
      <c r="L222" s="166">
        <f t="shared" si="47"/>
        <v>0</v>
      </c>
      <c r="M222" s="74"/>
      <c r="N222" s="1"/>
      <c r="O222" s="1"/>
      <c r="P222" s="1"/>
      <c r="Q222" s="1"/>
      <c r="R222" s="80"/>
      <c r="S222" s="1"/>
      <c r="T222" s="42"/>
      <c r="U222" s="487"/>
      <c r="V222" s="80"/>
      <c r="W222" s="44"/>
      <c r="X222" s="718"/>
    </row>
    <row r="223" spans="1:24" ht="25.5" hidden="1" customHeight="1" x14ac:dyDescent="0.25">
      <c r="B223" s="55"/>
      <c r="C223" s="2"/>
      <c r="D223" s="851" t="s">
        <v>541</v>
      </c>
      <c r="E223" s="851"/>
      <c r="F223" s="424"/>
      <c r="G223" s="424"/>
      <c r="H223" s="599"/>
      <c r="I223" s="599"/>
      <c r="J223" s="259">
        <f t="shared" si="51"/>
        <v>0</v>
      </c>
      <c r="K223" s="158"/>
      <c r="L223" s="166">
        <f t="shared" si="47"/>
        <v>0</v>
      </c>
      <c r="M223" s="74"/>
      <c r="N223" s="1"/>
      <c r="O223" s="1"/>
      <c r="P223" s="1"/>
      <c r="Q223" s="1"/>
      <c r="R223" s="80"/>
      <c r="S223" s="1"/>
      <c r="T223" s="42"/>
      <c r="U223" s="487"/>
      <c r="V223" s="80"/>
      <c r="W223" s="44"/>
      <c r="X223" s="718"/>
    </row>
    <row r="224" spans="1:24" ht="15.75" hidden="1" thickBot="1" x14ac:dyDescent="0.3">
      <c r="B224" s="55"/>
      <c r="C224" s="2"/>
      <c r="D224" s="850" t="s">
        <v>381</v>
      </c>
      <c r="E224" s="850"/>
      <c r="F224" s="418"/>
      <c r="G224" s="418"/>
      <c r="H224" s="596"/>
      <c r="I224" s="596"/>
      <c r="J224" s="249">
        <f t="shared" si="51"/>
        <v>0</v>
      </c>
      <c r="K224" s="148"/>
      <c r="L224" s="166">
        <f t="shared" si="47"/>
        <v>0</v>
      </c>
      <c r="M224" s="74"/>
      <c r="N224" s="1"/>
      <c r="O224" s="1"/>
      <c r="P224" s="1"/>
      <c r="Q224" s="1"/>
      <c r="R224" s="80"/>
      <c r="S224" s="1"/>
      <c r="T224" s="42"/>
      <c r="U224" s="487"/>
      <c r="V224" s="80"/>
      <c r="W224" s="44"/>
      <c r="X224" s="718"/>
    </row>
    <row r="225" spans="1:24" ht="15.75" hidden="1" thickBot="1" x14ac:dyDescent="0.3">
      <c r="B225" s="55"/>
      <c r="C225" s="2"/>
      <c r="D225" s="850" t="s">
        <v>382</v>
      </c>
      <c r="E225" s="850"/>
      <c r="F225" s="418"/>
      <c r="G225" s="418"/>
      <c r="H225" s="596"/>
      <c r="I225" s="596"/>
      <c r="J225" s="249">
        <f t="shared" si="51"/>
        <v>0</v>
      </c>
      <c r="K225" s="148"/>
      <c r="L225" s="166">
        <f t="shared" si="47"/>
        <v>0</v>
      </c>
      <c r="M225" s="74"/>
      <c r="N225" s="1"/>
      <c r="O225" s="1"/>
      <c r="P225" s="1"/>
      <c r="Q225" s="1"/>
      <c r="R225" s="80"/>
      <c r="S225" s="1"/>
      <c r="T225" s="42"/>
      <c r="U225" s="487"/>
      <c r="V225" s="80"/>
      <c r="W225" s="44"/>
      <c r="X225" s="718"/>
    </row>
    <row r="226" spans="1:24" ht="15.75" hidden="1" thickBot="1" x14ac:dyDescent="0.3">
      <c r="B226" s="57"/>
      <c r="C226" s="20"/>
      <c r="D226" s="876" t="s">
        <v>567</v>
      </c>
      <c r="E226" s="876"/>
      <c r="F226" s="446"/>
      <c r="G226" s="446"/>
      <c r="H226" s="664"/>
      <c r="I226" s="664"/>
      <c r="J226" s="251">
        <f t="shared" si="51"/>
        <v>0</v>
      </c>
      <c r="K226" s="150"/>
      <c r="L226" s="166">
        <f t="shared" si="47"/>
        <v>0</v>
      </c>
      <c r="M226" s="74"/>
      <c r="N226" s="1"/>
      <c r="O226" s="1"/>
      <c r="P226" s="1"/>
      <c r="Q226" s="1"/>
      <c r="R226" s="80"/>
      <c r="S226" s="1"/>
      <c r="T226" s="42"/>
      <c r="U226" s="487"/>
      <c r="V226" s="80"/>
      <c r="W226" s="44"/>
      <c r="X226" s="718"/>
    </row>
    <row r="227" spans="1:24" ht="15.75" thickBot="1" x14ac:dyDescent="0.3">
      <c r="B227" s="99" t="s">
        <v>284</v>
      </c>
      <c r="C227" s="877" t="s">
        <v>285</v>
      </c>
      <c r="D227" s="878"/>
      <c r="E227" s="878"/>
      <c r="F227" s="410"/>
      <c r="G227" s="410"/>
      <c r="H227" s="592"/>
      <c r="I227" s="592"/>
      <c r="J227" s="252">
        <f>J228+J249+J255+J256</f>
        <v>0</v>
      </c>
      <c r="K227" s="151">
        <f t="shared" ref="K227:X227" si="52">K228+K249+K255+K256</f>
        <v>0</v>
      </c>
      <c r="L227" s="163">
        <f t="shared" si="47"/>
        <v>0</v>
      </c>
      <c r="M227" s="85">
        <f t="shared" si="52"/>
        <v>0</v>
      </c>
      <c r="N227" s="86">
        <f t="shared" si="52"/>
        <v>0</v>
      </c>
      <c r="O227" s="86">
        <f t="shared" si="52"/>
        <v>0</v>
      </c>
      <c r="P227" s="86">
        <f t="shared" si="52"/>
        <v>0</v>
      </c>
      <c r="Q227" s="86">
        <f t="shared" si="52"/>
        <v>0</v>
      </c>
      <c r="R227" s="89">
        <f t="shared" si="52"/>
        <v>0</v>
      </c>
      <c r="S227" s="86">
        <f t="shared" si="52"/>
        <v>0</v>
      </c>
      <c r="T227" s="88">
        <f t="shared" si="52"/>
        <v>0</v>
      </c>
      <c r="U227" s="482">
        <f t="shared" si="52"/>
        <v>0</v>
      </c>
      <c r="V227" s="89">
        <f t="shared" si="52"/>
        <v>0</v>
      </c>
      <c r="W227" s="90">
        <f t="shared" si="52"/>
        <v>0</v>
      </c>
      <c r="X227" s="728">
        <f t="shared" si="52"/>
        <v>0</v>
      </c>
    </row>
    <row r="228" spans="1:24" ht="15.75" hidden="1" thickBot="1" x14ac:dyDescent="0.3">
      <c r="B228" s="114" t="s">
        <v>692</v>
      </c>
      <c r="C228" s="900" t="s">
        <v>286</v>
      </c>
      <c r="D228" s="901"/>
      <c r="E228" s="901"/>
      <c r="F228" s="416"/>
      <c r="G228" s="416"/>
      <c r="H228" s="586"/>
      <c r="I228" s="586"/>
      <c r="J228" s="248">
        <f>J229+J233+J240+J241+J242+J243+J244+J245+J246</f>
        <v>0</v>
      </c>
      <c r="K228" s="147">
        <f t="shared" ref="K228:X228" si="53">K229+K233+K240+K241+K242+K243+K244+K245+K246</f>
        <v>0</v>
      </c>
      <c r="L228" s="164">
        <f t="shared" si="47"/>
        <v>0</v>
      </c>
      <c r="M228" s="116">
        <f t="shared" si="53"/>
        <v>0</v>
      </c>
      <c r="N228" s="117">
        <f t="shared" si="53"/>
        <v>0</v>
      </c>
      <c r="O228" s="117">
        <f t="shared" si="53"/>
        <v>0</v>
      </c>
      <c r="P228" s="117">
        <f t="shared" si="53"/>
        <v>0</v>
      </c>
      <c r="Q228" s="117">
        <f t="shared" si="53"/>
        <v>0</v>
      </c>
      <c r="R228" s="120">
        <f t="shared" si="53"/>
        <v>0</v>
      </c>
      <c r="S228" s="117">
        <f t="shared" si="53"/>
        <v>0</v>
      </c>
      <c r="T228" s="119">
        <f t="shared" si="53"/>
        <v>0</v>
      </c>
      <c r="U228" s="483">
        <f t="shared" si="53"/>
        <v>0</v>
      </c>
      <c r="V228" s="120">
        <f t="shared" si="53"/>
        <v>0</v>
      </c>
      <c r="W228" s="121">
        <f t="shared" si="53"/>
        <v>0</v>
      </c>
      <c r="X228" s="729">
        <f t="shared" si="53"/>
        <v>0</v>
      </c>
    </row>
    <row r="229" spans="1:24" s="18" customFormat="1" ht="15.75" hidden="1" thickBot="1" x14ac:dyDescent="0.3">
      <c r="A229" s="125"/>
      <c r="B229" s="53" t="s">
        <v>693</v>
      </c>
      <c r="C229" s="898" t="s">
        <v>287</v>
      </c>
      <c r="D229" s="899"/>
      <c r="E229" s="899"/>
      <c r="F229" s="417"/>
      <c r="G229" s="417"/>
      <c r="H229" s="589"/>
      <c r="I229" s="589"/>
      <c r="J229" s="256">
        <f>J230+J231+J232</f>
        <v>0</v>
      </c>
      <c r="K229" s="155">
        <f t="shared" ref="K229:X229" si="54">K230+K231+K232</f>
        <v>0</v>
      </c>
      <c r="L229" s="167">
        <f t="shared" si="47"/>
        <v>0</v>
      </c>
      <c r="M229" s="76">
        <f t="shared" si="54"/>
        <v>0</v>
      </c>
      <c r="N229" s="13">
        <f t="shared" si="54"/>
        <v>0</v>
      </c>
      <c r="O229" s="13">
        <f t="shared" si="54"/>
        <v>0</v>
      </c>
      <c r="P229" s="13">
        <f t="shared" si="54"/>
        <v>0</v>
      </c>
      <c r="Q229" s="13">
        <f t="shared" si="54"/>
        <v>0</v>
      </c>
      <c r="R229" s="81">
        <f t="shared" si="54"/>
        <v>0</v>
      </c>
      <c r="S229" s="13">
        <f t="shared" si="54"/>
        <v>0</v>
      </c>
      <c r="T229" s="43">
        <f t="shared" si="54"/>
        <v>0</v>
      </c>
      <c r="U229" s="486">
        <f t="shared" si="54"/>
        <v>0</v>
      </c>
      <c r="V229" s="81">
        <f t="shared" si="54"/>
        <v>0</v>
      </c>
      <c r="W229" s="45">
        <f t="shared" si="54"/>
        <v>0</v>
      </c>
      <c r="X229" s="730">
        <f t="shared" si="54"/>
        <v>0</v>
      </c>
    </row>
    <row r="230" spans="1:24" s="208" customFormat="1" ht="15.75" hidden="1" thickBot="1" x14ac:dyDescent="0.3">
      <c r="A230" s="125" t="s">
        <v>288</v>
      </c>
      <c r="B230" s="188" t="s">
        <v>694</v>
      </c>
      <c r="C230" s="245"/>
      <c r="D230" s="902" t="s">
        <v>706</v>
      </c>
      <c r="E230" s="902"/>
      <c r="F230" s="414"/>
      <c r="G230" s="414"/>
      <c r="H230" s="665"/>
      <c r="I230" s="665"/>
      <c r="J230" s="286">
        <f>SUM(M230:X230)</f>
        <v>0</v>
      </c>
      <c r="K230" s="287"/>
      <c r="L230" s="190">
        <f t="shared" si="47"/>
        <v>0</v>
      </c>
      <c r="M230" s="198"/>
      <c r="N230" s="192"/>
      <c r="O230" s="192"/>
      <c r="P230" s="192"/>
      <c r="Q230" s="192"/>
      <c r="R230" s="193"/>
      <c r="S230" s="192"/>
      <c r="T230" s="191"/>
      <c r="U230" s="484"/>
      <c r="V230" s="193"/>
      <c r="W230" s="194"/>
      <c r="X230" s="646"/>
    </row>
    <row r="231" spans="1:24" s="208" customFormat="1" ht="15.75" hidden="1" thickBot="1" x14ac:dyDescent="0.3">
      <c r="A231" s="125" t="s">
        <v>289</v>
      </c>
      <c r="B231" s="188" t="s">
        <v>695</v>
      </c>
      <c r="C231" s="197"/>
      <c r="D231" s="883" t="s">
        <v>707</v>
      </c>
      <c r="E231" s="883"/>
      <c r="F231" s="420"/>
      <c r="G231" s="420"/>
      <c r="H231" s="587"/>
      <c r="I231" s="587"/>
      <c r="J231" s="269">
        <f>SUM(M231:X231)</f>
        <v>0</v>
      </c>
      <c r="K231" s="189"/>
      <c r="L231" s="190">
        <f t="shared" si="47"/>
        <v>0</v>
      </c>
      <c r="M231" s="198"/>
      <c r="N231" s="192"/>
      <c r="O231" s="192"/>
      <c r="P231" s="192"/>
      <c r="Q231" s="192"/>
      <c r="R231" s="193"/>
      <c r="S231" s="192"/>
      <c r="T231" s="191"/>
      <c r="U231" s="484"/>
      <c r="V231" s="193"/>
      <c r="W231" s="194"/>
      <c r="X231" s="646"/>
    </row>
    <row r="232" spans="1:24" s="208" customFormat="1" ht="15.75" hidden="1" thickBot="1" x14ac:dyDescent="0.3">
      <c r="A232" s="125" t="s">
        <v>290</v>
      </c>
      <c r="B232" s="188" t="s">
        <v>696</v>
      </c>
      <c r="C232" s="197"/>
      <c r="D232" s="883" t="s">
        <v>708</v>
      </c>
      <c r="E232" s="883"/>
      <c r="F232" s="420"/>
      <c r="G232" s="420"/>
      <c r="H232" s="587"/>
      <c r="I232" s="587"/>
      <c r="J232" s="269">
        <f>SUM(M232:X232)</f>
        <v>0</v>
      </c>
      <c r="K232" s="189"/>
      <c r="L232" s="190">
        <f t="shared" si="47"/>
        <v>0</v>
      </c>
      <c r="M232" s="198"/>
      <c r="N232" s="192"/>
      <c r="O232" s="192"/>
      <c r="P232" s="192"/>
      <c r="Q232" s="192"/>
      <c r="R232" s="193"/>
      <c r="S232" s="192"/>
      <c r="T232" s="191"/>
      <c r="U232" s="484"/>
      <c r="V232" s="193"/>
      <c r="W232" s="194"/>
      <c r="X232" s="646"/>
    </row>
    <row r="233" spans="1:24" s="18" customFormat="1" ht="15.75" hidden="1" thickBot="1" x14ac:dyDescent="0.3">
      <c r="A233" s="125"/>
      <c r="B233" s="53" t="s">
        <v>697</v>
      </c>
      <c r="C233" s="898" t="s">
        <v>291</v>
      </c>
      <c r="D233" s="899"/>
      <c r="E233" s="899"/>
      <c r="F233" s="417"/>
      <c r="G233" s="417"/>
      <c r="H233" s="589"/>
      <c r="I233" s="589"/>
      <c r="J233" s="256">
        <f>J234+J235+J236+J237+J238+J239</f>
        <v>0</v>
      </c>
      <c r="K233" s="155">
        <f t="shared" ref="K233:X233" si="55">K234+K235+K236+K237+K238+K239</f>
        <v>0</v>
      </c>
      <c r="L233" s="167">
        <f t="shared" si="47"/>
        <v>0</v>
      </c>
      <c r="M233" s="76">
        <f t="shared" si="55"/>
        <v>0</v>
      </c>
      <c r="N233" s="13">
        <f t="shared" si="55"/>
        <v>0</v>
      </c>
      <c r="O233" s="13">
        <f t="shared" si="55"/>
        <v>0</v>
      </c>
      <c r="P233" s="13">
        <f t="shared" si="55"/>
        <v>0</v>
      </c>
      <c r="Q233" s="13">
        <f t="shared" si="55"/>
        <v>0</v>
      </c>
      <c r="R233" s="81">
        <f t="shared" si="55"/>
        <v>0</v>
      </c>
      <c r="S233" s="13">
        <f t="shared" si="55"/>
        <v>0</v>
      </c>
      <c r="T233" s="43">
        <f t="shared" si="55"/>
        <v>0</v>
      </c>
      <c r="U233" s="486">
        <f t="shared" si="55"/>
        <v>0</v>
      </c>
      <c r="V233" s="81">
        <f t="shared" si="55"/>
        <v>0</v>
      </c>
      <c r="W233" s="45">
        <f t="shared" si="55"/>
        <v>0</v>
      </c>
      <c r="X233" s="730">
        <f t="shared" si="55"/>
        <v>0</v>
      </c>
    </row>
    <row r="234" spans="1:24" s="208" customFormat="1" ht="15.75" hidden="1" thickBot="1" x14ac:dyDescent="0.3">
      <c r="A234" s="125" t="s">
        <v>292</v>
      </c>
      <c r="B234" s="188" t="s">
        <v>698</v>
      </c>
      <c r="C234" s="197"/>
      <c r="D234" s="883" t="s">
        <v>383</v>
      </c>
      <c r="E234" s="883"/>
      <c r="F234" s="420"/>
      <c r="G234" s="420"/>
      <c r="H234" s="587"/>
      <c r="I234" s="587"/>
      <c r="J234" s="269">
        <f t="shared" ref="J234:J245" si="56">SUM(M234:X234)</f>
        <v>0</v>
      </c>
      <c r="K234" s="189"/>
      <c r="L234" s="190">
        <f t="shared" si="47"/>
        <v>0</v>
      </c>
      <c r="M234" s="198"/>
      <c r="N234" s="192"/>
      <c r="O234" s="192"/>
      <c r="P234" s="192"/>
      <c r="Q234" s="192"/>
      <c r="R234" s="193"/>
      <c r="S234" s="192"/>
      <c r="T234" s="191"/>
      <c r="U234" s="484"/>
      <c r="V234" s="193"/>
      <c r="W234" s="194"/>
      <c r="X234" s="646"/>
    </row>
    <row r="235" spans="1:24" s="208" customFormat="1" ht="15.75" hidden="1" thickBot="1" x14ac:dyDescent="0.3">
      <c r="A235" s="125" t="s">
        <v>293</v>
      </c>
      <c r="B235" s="188" t="s">
        <v>699</v>
      </c>
      <c r="C235" s="197"/>
      <c r="D235" s="883" t="s">
        <v>384</v>
      </c>
      <c r="E235" s="883"/>
      <c r="F235" s="420"/>
      <c r="G235" s="420"/>
      <c r="H235" s="587"/>
      <c r="I235" s="587"/>
      <c r="J235" s="269">
        <f t="shared" si="56"/>
        <v>0</v>
      </c>
      <c r="K235" s="189"/>
      <c r="L235" s="190">
        <f t="shared" si="47"/>
        <v>0</v>
      </c>
      <c r="M235" s="198"/>
      <c r="N235" s="192"/>
      <c r="O235" s="192"/>
      <c r="P235" s="192"/>
      <c r="Q235" s="192"/>
      <c r="R235" s="193"/>
      <c r="S235" s="192"/>
      <c r="T235" s="191"/>
      <c r="U235" s="484"/>
      <c r="V235" s="193"/>
      <c r="W235" s="194"/>
      <c r="X235" s="646"/>
    </row>
    <row r="236" spans="1:24" s="208" customFormat="1" ht="15.75" hidden="1" thickBot="1" x14ac:dyDescent="0.3">
      <c r="A236" s="125" t="s">
        <v>887</v>
      </c>
      <c r="B236" s="188" t="s">
        <v>888</v>
      </c>
      <c r="C236" s="197"/>
      <c r="D236" s="883" t="s">
        <v>889</v>
      </c>
      <c r="E236" s="883"/>
      <c r="F236" s="420"/>
      <c r="G236" s="420"/>
      <c r="H236" s="587"/>
      <c r="I236" s="587"/>
      <c r="J236" s="269">
        <f t="shared" si="56"/>
        <v>0</v>
      </c>
      <c r="K236" s="189"/>
      <c r="L236" s="190">
        <f t="shared" si="47"/>
        <v>0</v>
      </c>
      <c r="M236" s="198"/>
      <c r="N236" s="192"/>
      <c r="O236" s="192"/>
      <c r="P236" s="192"/>
      <c r="Q236" s="192"/>
      <c r="R236" s="193"/>
      <c r="S236" s="192"/>
      <c r="T236" s="191"/>
      <c r="U236" s="484"/>
      <c r="V236" s="193"/>
      <c r="W236" s="194"/>
      <c r="X236" s="646"/>
    </row>
    <row r="237" spans="1:24" s="208" customFormat="1" ht="15.75" hidden="1" thickBot="1" x14ac:dyDescent="0.3">
      <c r="A237" s="125" t="s">
        <v>294</v>
      </c>
      <c r="B237" s="188" t="s">
        <v>700</v>
      </c>
      <c r="C237" s="197"/>
      <c r="D237" s="883" t="s">
        <v>295</v>
      </c>
      <c r="E237" s="883"/>
      <c r="F237" s="420"/>
      <c r="G237" s="420"/>
      <c r="H237" s="587"/>
      <c r="I237" s="587"/>
      <c r="J237" s="269">
        <f t="shared" si="56"/>
        <v>0</v>
      </c>
      <c r="K237" s="189"/>
      <c r="L237" s="190">
        <f t="shared" si="47"/>
        <v>0</v>
      </c>
      <c r="M237" s="198"/>
      <c r="N237" s="192"/>
      <c r="O237" s="192"/>
      <c r="P237" s="192"/>
      <c r="Q237" s="192"/>
      <c r="R237" s="193"/>
      <c r="S237" s="192"/>
      <c r="T237" s="191"/>
      <c r="U237" s="484"/>
      <c r="V237" s="193"/>
      <c r="W237" s="194"/>
      <c r="X237" s="646"/>
    </row>
    <row r="238" spans="1:24" s="208" customFormat="1" ht="15.75" hidden="1" thickBot="1" x14ac:dyDescent="0.3">
      <c r="A238" s="125" t="s">
        <v>296</v>
      </c>
      <c r="B238" s="188" t="s">
        <v>701</v>
      </c>
      <c r="C238" s="197"/>
      <c r="D238" s="883" t="s">
        <v>297</v>
      </c>
      <c r="E238" s="883"/>
      <c r="F238" s="420"/>
      <c r="G238" s="420"/>
      <c r="H238" s="587"/>
      <c r="I238" s="587"/>
      <c r="J238" s="269">
        <f t="shared" si="56"/>
        <v>0</v>
      </c>
      <c r="K238" s="189"/>
      <c r="L238" s="190">
        <f t="shared" si="47"/>
        <v>0</v>
      </c>
      <c r="M238" s="198"/>
      <c r="N238" s="192"/>
      <c r="O238" s="192"/>
      <c r="P238" s="192"/>
      <c r="Q238" s="192"/>
      <c r="R238" s="193"/>
      <c r="S238" s="192"/>
      <c r="T238" s="191"/>
      <c r="U238" s="484"/>
      <c r="V238" s="193"/>
      <c r="W238" s="194"/>
      <c r="X238" s="646"/>
    </row>
    <row r="239" spans="1:24" s="208" customFormat="1" ht="15.75" hidden="1" thickBot="1" x14ac:dyDescent="0.3">
      <c r="A239" s="125" t="s">
        <v>890</v>
      </c>
      <c r="B239" s="188" t="s">
        <v>891</v>
      </c>
      <c r="C239" s="197"/>
      <c r="D239" s="883" t="s">
        <v>892</v>
      </c>
      <c r="E239" s="883"/>
      <c r="F239" s="420"/>
      <c r="G239" s="420"/>
      <c r="H239" s="587"/>
      <c r="I239" s="587"/>
      <c r="J239" s="269">
        <f t="shared" si="56"/>
        <v>0</v>
      </c>
      <c r="K239" s="189"/>
      <c r="L239" s="190">
        <f t="shared" si="47"/>
        <v>0</v>
      </c>
      <c r="M239" s="198"/>
      <c r="N239" s="192"/>
      <c r="O239" s="192"/>
      <c r="P239" s="192"/>
      <c r="Q239" s="192"/>
      <c r="R239" s="193"/>
      <c r="S239" s="192"/>
      <c r="T239" s="191"/>
      <c r="U239" s="484"/>
      <c r="V239" s="193"/>
      <c r="W239" s="194"/>
      <c r="X239" s="646"/>
    </row>
    <row r="240" spans="1:24" s="41" customFormat="1" ht="15.75" hidden="1" thickBot="1" x14ac:dyDescent="0.3">
      <c r="A240" s="125" t="s">
        <v>893</v>
      </c>
      <c r="B240" s="53" t="s">
        <v>894</v>
      </c>
      <c r="C240" s="898" t="s">
        <v>895</v>
      </c>
      <c r="D240" s="899"/>
      <c r="E240" s="899"/>
      <c r="F240" s="417"/>
      <c r="G240" s="417"/>
      <c r="H240" s="589"/>
      <c r="I240" s="589"/>
      <c r="J240" s="256">
        <f t="shared" si="56"/>
        <v>0</v>
      </c>
      <c r="K240" s="155"/>
      <c r="L240" s="167">
        <f t="shared" si="47"/>
        <v>0</v>
      </c>
      <c r="M240" s="76"/>
      <c r="N240" s="13"/>
      <c r="O240" s="13"/>
      <c r="P240" s="13"/>
      <c r="Q240" s="13"/>
      <c r="R240" s="81"/>
      <c r="S240" s="13"/>
      <c r="T240" s="43"/>
      <c r="U240" s="486"/>
      <c r="V240" s="81"/>
      <c r="W240" s="45"/>
      <c r="X240" s="730"/>
    </row>
    <row r="241" spans="1:24" s="41" customFormat="1" ht="15.75" hidden="1" thickBot="1" x14ac:dyDescent="0.3">
      <c r="A241" s="125" t="s">
        <v>298</v>
      </c>
      <c r="B241" s="53" t="s">
        <v>702</v>
      </c>
      <c r="C241" s="898" t="s">
        <v>299</v>
      </c>
      <c r="D241" s="899"/>
      <c r="E241" s="899"/>
      <c r="F241" s="417"/>
      <c r="G241" s="417"/>
      <c r="H241" s="589"/>
      <c r="I241" s="589"/>
      <c r="J241" s="256">
        <f t="shared" si="56"/>
        <v>0</v>
      </c>
      <c r="K241" s="155"/>
      <c r="L241" s="167">
        <f t="shared" si="47"/>
        <v>0</v>
      </c>
      <c r="M241" s="76"/>
      <c r="N241" s="13"/>
      <c r="O241" s="13"/>
      <c r="P241" s="13"/>
      <c r="Q241" s="13"/>
      <c r="R241" s="81"/>
      <c r="S241" s="13"/>
      <c r="T241" s="43"/>
      <c r="U241" s="486"/>
      <c r="V241" s="81"/>
      <c r="W241" s="45"/>
      <c r="X241" s="730"/>
    </row>
    <row r="242" spans="1:24" s="41" customFormat="1" ht="15.75" hidden="1" thickBot="1" x14ac:dyDescent="0.3">
      <c r="A242" s="125" t="s">
        <v>300</v>
      </c>
      <c r="B242" s="53" t="s">
        <v>703</v>
      </c>
      <c r="C242" s="898" t="s">
        <v>896</v>
      </c>
      <c r="D242" s="899"/>
      <c r="E242" s="899"/>
      <c r="F242" s="417"/>
      <c r="G242" s="417"/>
      <c r="H242" s="589"/>
      <c r="I242" s="589"/>
      <c r="J242" s="256">
        <f t="shared" si="56"/>
        <v>0</v>
      </c>
      <c r="K242" s="155"/>
      <c r="L242" s="167">
        <f t="shared" si="47"/>
        <v>0</v>
      </c>
      <c r="M242" s="76"/>
      <c r="N242" s="13"/>
      <c r="O242" s="13"/>
      <c r="P242" s="13"/>
      <c r="Q242" s="13"/>
      <c r="R242" s="81"/>
      <c r="S242" s="13"/>
      <c r="T242" s="43"/>
      <c r="U242" s="486"/>
      <c r="V242" s="81"/>
      <c r="W242" s="45"/>
      <c r="X242" s="730"/>
    </row>
    <row r="243" spans="1:24" s="41" customFormat="1" ht="15.75" hidden="1" thickBot="1" x14ac:dyDescent="0.3">
      <c r="A243" s="125" t="s">
        <v>301</v>
      </c>
      <c r="B243" s="53" t="s">
        <v>704</v>
      </c>
      <c r="C243" s="898" t="s">
        <v>897</v>
      </c>
      <c r="D243" s="899"/>
      <c r="E243" s="899"/>
      <c r="F243" s="417"/>
      <c r="G243" s="417"/>
      <c r="H243" s="589"/>
      <c r="I243" s="589"/>
      <c r="J243" s="256">
        <f t="shared" si="56"/>
        <v>0</v>
      </c>
      <c r="K243" s="155"/>
      <c r="L243" s="167">
        <f t="shared" si="47"/>
        <v>0</v>
      </c>
      <c r="M243" s="76"/>
      <c r="N243" s="13"/>
      <c r="O243" s="13"/>
      <c r="P243" s="13"/>
      <c r="Q243" s="13"/>
      <c r="R243" s="81"/>
      <c r="S243" s="13"/>
      <c r="T243" s="43"/>
      <c r="U243" s="486"/>
      <c r="V243" s="81"/>
      <c r="W243" s="45"/>
      <c r="X243" s="730"/>
    </row>
    <row r="244" spans="1:24" s="41" customFormat="1" ht="15.75" hidden="1" thickBot="1" x14ac:dyDescent="0.3">
      <c r="A244" s="125" t="s">
        <v>302</v>
      </c>
      <c r="B244" s="53" t="s">
        <v>705</v>
      </c>
      <c r="C244" s="898" t="s">
        <v>303</v>
      </c>
      <c r="D244" s="899"/>
      <c r="E244" s="899"/>
      <c r="F244" s="417"/>
      <c r="G244" s="417"/>
      <c r="H244" s="589"/>
      <c r="I244" s="589"/>
      <c r="J244" s="256">
        <f t="shared" si="56"/>
        <v>0</v>
      </c>
      <c r="K244" s="155"/>
      <c r="L244" s="167">
        <f t="shared" si="47"/>
        <v>0</v>
      </c>
      <c r="M244" s="76"/>
      <c r="N244" s="13"/>
      <c r="O244" s="13"/>
      <c r="P244" s="13"/>
      <c r="Q244" s="13"/>
      <c r="R244" s="81"/>
      <c r="S244" s="13"/>
      <c r="T244" s="43"/>
      <c r="U244" s="486"/>
      <c r="V244" s="81"/>
      <c r="W244" s="45"/>
      <c r="X244" s="730"/>
    </row>
    <row r="245" spans="1:24" s="41" customFormat="1" ht="15.75" hidden="1" thickBot="1" x14ac:dyDescent="0.3">
      <c r="A245" s="125" t="s">
        <v>898</v>
      </c>
      <c r="B245" s="53" t="s">
        <v>899</v>
      </c>
      <c r="C245" s="898" t="s">
        <v>901</v>
      </c>
      <c r="D245" s="899"/>
      <c r="E245" s="899"/>
      <c r="F245" s="417"/>
      <c r="G245" s="417"/>
      <c r="H245" s="589"/>
      <c r="I245" s="589"/>
      <c r="J245" s="256">
        <f t="shared" si="56"/>
        <v>0</v>
      </c>
      <c r="K245" s="155"/>
      <c r="L245" s="167">
        <f t="shared" si="47"/>
        <v>0</v>
      </c>
      <c r="M245" s="76"/>
      <c r="N245" s="13"/>
      <c r="O245" s="13"/>
      <c r="P245" s="13"/>
      <c r="Q245" s="13"/>
      <c r="R245" s="81"/>
      <c r="S245" s="13"/>
      <c r="T245" s="43"/>
      <c r="U245" s="486"/>
      <c r="V245" s="81"/>
      <c r="W245" s="45"/>
      <c r="X245" s="730"/>
    </row>
    <row r="246" spans="1:24" s="41" customFormat="1" ht="15.75" hidden="1" thickBot="1" x14ac:dyDescent="0.3">
      <c r="A246" s="125"/>
      <c r="B246" s="53" t="s">
        <v>900</v>
      </c>
      <c r="C246" s="898" t="s">
        <v>902</v>
      </c>
      <c r="D246" s="899"/>
      <c r="E246" s="899"/>
      <c r="F246" s="417"/>
      <c r="G246" s="417"/>
      <c r="H246" s="589"/>
      <c r="I246" s="589"/>
      <c r="J246" s="256">
        <f>J247+J248</f>
        <v>0</v>
      </c>
      <c r="K246" s="155">
        <f t="shared" ref="K246:X246" si="57">K247+K248</f>
        <v>0</v>
      </c>
      <c r="L246" s="167">
        <f t="shared" si="47"/>
        <v>0</v>
      </c>
      <c r="M246" s="76">
        <f t="shared" si="57"/>
        <v>0</v>
      </c>
      <c r="N246" s="13">
        <f t="shared" si="57"/>
        <v>0</v>
      </c>
      <c r="O246" s="13">
        <f t="shared" si="57"/>
        <v>0</v>
      </c>
      <c r="P246" s="13">
        <f t="shared" si="57"/>
        <v>0</v>
      </c>
      <c r="Q246" s="13">
        <f t="shared" si="57"/>
        <v>0</v>
      </c>
      <c r="R246" s="81">
        <f t="shared" si="57"/>
        <v>0</v>
      </c>
      <c r="S246" s="13">
        <f t="shared" si="57"/>
        <v>0</v>
      </c>
      <c r="T246" s="43">
        <f t="shared" si="57"/>
        <v>0</v>
      </c>
      <c r="U246" s="486">
        <f t="shared" si="57"/>
        <v>0</v>
      </c>
      <c r="V246" s="81">
        <f t="shared" si="57"/>
        <v>0</v>
      </c>
      <c r="W246" s="45">
        <f t="shared" si="57"/>
        <v>0</v>
      </c>
      <c r="X246" s="730">
        <f t="shared" si="57"/>
        <v>0</v>
      </c>
    </row>
    <row r="247" spans="1:24" s="208" customFormat="1" ht="15.75" hidden="1" thickBot="1" x14ac:dyDescent="0.3">
      <c r="A247" s="125" t="s">
        <v>904</v>
      </c>
      <c r="B247" s="188" t="s">
        <v>903</v>
      </c>
      <c r="C247" s="197"/>
      <c r="D247" s="883" t="s">
        <v>907</v>
      </c>
      <c r="E247" s="883"/>
      <c r="F247" s="420"/>
      <c r="G247" s="420"/>
      <c r="H247" s="587"/>
      <c r="I247" s="587"/>
      <c r="J247" s="269">
        <f>SUM(M247:X247)</f>
        <v>0</v>
      </c>
      <c r="K247" s="189"/>
      <c r="L247" s="190">
        <f t="shared" si="47"/>
        <v>0</v>
      </c>
      <c r="M247" s="198"/>
      <c r="N247" s="192"/>
      <c r="O247" s="192"/>
      <c r="P247" s="192"/>
      <c r="Q247" s="192"/>
      <c r="R247" s="193"/>
      <c r="S247" s="192"/>
      <c r="T247" s="191"/>
      <c r="U247" s="484"/>
      <c r="V247" s="193"/>
      <c r="W247" s="194"/>
      <c r="X247" s="646"/>
    </row>
    <row r="248" spans="1:24" s="208" customFormat="1" ht="15.75" hidden="1" thickBot="1" x14ac:dyDescent="0.3">
      <c r="A248" s="125" t="s">
        <v>905</v>
      </c>
      <c r="B248" s="188" t="s">
        <v>906</v>
      </c>
      <c r="C248" s="197"/>
      <c r="D248" s="883" t="s">
        <v>908</v>
      </c>
      <c r="E248" s="883"/>
      <c r="F248" s="420"/>
      <c r="G248" s="420"/>
      <c r="H248" s="587"/>
      <c r="I248" s="587"/>
      <c r="J248" s="269">
        <f>SUM(M248:X248)</f>
        <v>0</v>
      </c>
      <c r="K248" s="189"/>
      <c r="L248" s="190">
        <f t="shared" si="47"/>
        <v>0</v>
      </c>
      <c r="M248" s="198"/>
      <c r="N248" s="192"/>
      <c r="O248" s="192"/>
      <c r="P248" s="192"/>
      <c r="Q248" s="192"/>
      <c r="R248" s="193"/>
      <c r="S248" s="192"/>
      <c r="T248" s="191"/>
      <c r="U248" s="484"/>
      <c r="V248" s="193"/>
      <c r="W248" s="194"/>
      <c r="X248" s="646"/>
    </row>
    <row r="249" spans="1:24" ht="15.75" hidden="1" thickBot="1" x14ac:dyDescent="0.3">
      <c r="B249" s="91" t="s">
        <v>709</v>
      </c>
      <c r="C249" s="873" t="s">
        <v>304</v>
      </c>
      <c r="D249" s="874"/>
      <c r="E249" s="874"/>
      <c r="F249" s="419"/>
      <c r="G249" s="419"/>
      <c r="H249" s="588"/>
      <c r="I249" s="588"/>
      <c r="J249" s="250">
        <f>J250+J251+J252+J253+J254</f>
        <v>0</v>
      </c>
      <c r="K249" s="149">
        <f t="shared" ref="K249:X249" si="58">K250+K251+K252+K253+K254</f>
        <v>0</v>
      </c>
      <c r="L249" s="165">
        <f t="shared" si="47"/>
        <v>0</v>
      </c>
      <c r="M249" s="93">
        <f t="shared" si="58"/>
        <v>0</v>
      </c>
      <c r="N249" s="94">
        <f t="shared" si="58"/>
        <v>0</v>
      </c>
      <c r="O249" s="94">
        <f t="shared" si="58"/>
        <v>0</v>
      </c>
      <c r="P249" s="94">
        <f t="shared" si="58"/>
        <v>0</v>
      </c>
      <c r="Q249" s="94">
        <f t="shared" si="58"/>
        <v>0</v>
      </c>
      <c r="R249" s="97">
        <f t="shared" si="58"/>
        <v>0</v>
      </c>
      <c r="S249" s="94">
        <f t="shared" si="58"/>
        <v>0</v>
      </c>
      <c r="T249" s="96">
        <f t="shared" si="58"/>
        <v>0</v>
      </c>
      <c r="U249" s="485">
        <f t="shared" si="58"/>
        <v>0</v>
      </c>
      <c r="V249" s="97">
        <f t="shared" si="58"/>
        <v>0</v>
      </c>
      <c r="W249" s="98">
        <f t="shared" si="58"/>
        <v>0</v>
      </c>
      <c r="X249" s="731">
        <f t="shared" si="58"/>
        <v>0</v>
      </c>
    </row>
    <row r="250" spans="1:24" s="41" customFormat="1" ht="15.75" hidden="1" thickBot="1" x14ac:dyDescent="0.3">
      <c r="A250" s="125" t="s">
        <v>305</v>
      </c>
      <c r="B250" s="195" t="s">
        <v>710</v>
      </c>
      <c r="C250" s="903" t="s">
        <v>385</v>
      </c>
      <c r="D250" s="904"/>
      <c r="E250" s="904"/>
      <c r="F250" s="439"/>
      <c r="G250" s="439"/>
      <c r="H250" s="591"/>
      <c r="I250" s="591"/>
      <c r="J250" s="270">
        <f t="shared" ref="J250:J256" si="59">SUM(M250:X250)</f>
        <v>0</v>
      </c>
      <c r="K250" s="196"/>
      <c r="L250" s="210">
        <f t="shared" si="47"/>
        <v>0</v>
      </c>
      <c r="M250" s="211"/>
      <c r="N250" s="212"/>
      <c r="O250" s="212"/>
      <c r="P250" s="212"/>
      <c r="Q250" s="212"/>
      <c r="R250" s="215"/>
      <c r="S250" s="212"/>
      <c r="T250" s="214"/>
      <c r="U250" s="491"/>
      <c r="V250" s="215"/>
      <c r="W250" s="213"/>
      <c r="X250" s="738"/>
    </row>
    <row r="251" spans="1:24" s="41" customFormat="1" ht="15.75" hidden="1" thickBot="1" x14ac:dyDescent="0.3">
      <c r="A251" s="125" t="s">
        <v>306</v>
      </c>
      <c r="B251" s="195" t="s">
        <v>711</v>
      </c>
      <c r="C251" s="903" t="s">
        <v>386</v>
      </c>
      <c r="D251" s="904"/>
      <c r="E251" s="904"/>
      <c r="F251" s="439"/>
      <c r="G251" s="439"/>
      <c r="H251" s="591"/>
      <c r="I251" s="591"/>
      <c r="J251" s="270">
        <f t="shared" si="59"/>
        <v>0</v>
      </c>
      <c r="K251" s="196"/>
      <c r="L251" s="210">
        <f t="shared" si="47"/>
        <v>0</v>
      </c>
      <c r="M251" s="211"/>
      <c r="N251" s="212"/>
      <c r="O251" s="212"/>
      <c r="P251" s="212"/>
      <c r="Q251" s="212"/>
      <c r="R251" s="215"/>
      <c r="S251" s="212"/>
      <c r="T251" s="214"/>
      <c r="U251" s="491"/>
      <c r="V251" s="215"/>
      <c r="W251" s="213"/>
      <c r="X251" s="738"/>
    </row>
    <row r="252" spans="1:24" s="41" customFormat="1" ht="15.75" hidden="1" thickBot="1" x14ac:dyDescent="0.3">
      <c r="A252" s="125" t="s">
        <v>307</v>
      </c>
      <c r="B252" s="195" t="s">
        <v>712</v>
      </c>
      <c r="C252" s="903" t="s">
        <v>308</v>
      </c>
      <c r="D252" s="904"/>
      <c r="E252" s="904"/>
      <c r="F252" s="439"/>
      <c r="G252" s="439"/>
      <c r="H252" s="591"/>
      <c r="I252" s="591"/>
      <c r="J252" s="270">
        <f t="shared" si="59"/>
        <v>0</v>
      </c>
      <c r="K252" s="196"/>
      <c r="L252" s="210">
        <f t="shared" si="47"/>
        <v>0</v>
      </c>
      <c r="M252" s="211"/>
      <c r="N252" s="212"/>
      <c r="O252" s="212"/>
      <c r="P252" s="212"/>
      <c r="Q252" s="212"/>
      <c r="R252" s="215"/>
      <c r="S252" s="212"/>
      <c r="T252" s="214"/>
      <c r="U252" s="491"/>
      <c r="V252" s="215"/>
      <c r="W252" s="213"/>
      <c r="X252" s="738"/>
    </row>
    <row r="253" spans="1:24" s="41" customFormat="1" ht="15.75" hidden="1" thickBot="1" x14ac:dyDescent="0.3">
      <c r="A253" s="125" t="s">
        <v>309</v>
      </c>
      <c r="B253" s="195" t="s">
        <v>713</v>
      </c>
      <c r="C253" s="903" t="s">
        <v>310</v>
      </c>
      <c r="D253" s="904"/>
      <c r="E253" s="904"/>
      <c r="F253" s="439"/>
      <c r="G253" s="439"/>
      <c r="H253" s="591"/>
      <c r="I253" s="591"/>
      <c r="J253" s="270">
        <f t="shared" si="59"/>
        <v>0</v>
      </c>
      <c r="K253" s="196"/>
      <c r="L253" s="210">
        <f t="shared" si="47"/>
        <v>0</v>
      </c>
      <c r="M253" s="211"/>
      <c r="N253" s="212"/>
      <c r="O253" s="212"/>
      <c r="P253" s="212"/>
      <c r="Q253" s="212"/>
      <c r="R253" s="215"/>
      <c r="S253" s="212"/>
      <c r="T253" s="214"/>
      <c r="U253" s="491"/>
      <c r="V253" s="215"/>
      <c r="W253" s="213"/>
      <c r="X253" s="738"/>
    </row>
    <row r="254" spans="1:24" s="41" customFormat="1" ht="15.75" hidden="1" thickBot="1" x14ac:dyDescent="0.3">
      <c r="A254" s="125" t="s">
        <v>311</v>
      </c>
      <c r="B254" s="195" t="s">
        <v>714</v>
      </c>
      <c r="C254" s="903" t="s">
        <v>387</v>
      </c>
      <c r="D254" s="904"/>
      <c r="E254" s="904"/>
      <c r="F254" s="439"/>
      <c r="G254" s="439"/>
      <c r="H254" s="591"/>
      <c r="I254" s="591"/>
      <c r="J254" s="270">
        <f t="shared" si="59"/>
        <v>0</v>
      </c>
      <c r="K254" s="196"/>
      <c r="L254" s="210">
        <f t="shared" si="47"/>
        <v>0</v>
      </c>
      <c r="M254" s="211"/>
      <c r="N254" s="212"/>
      <c r="O254" s="212"/>
      <c r="P254" s="212"/>
      <c r="Q254" s="212"/>
      <c r="R254" s="215"/>
      <c r="S254" s="212"/>
      <c r="T254" s="214"/>
      <c r="U254" s="491"/>
      <c r="V254" s="215"/>
      <c r="W254" s="213"/>
      <c r="X254" s="738"/>
    </row>
    <row r="255" spans="1:24" ht="15.75" hidden="1" thickBot="1" x14ac:dyDescent="0.3">
      <c r="A255" s="125" t="s">
        <v>313</v>
      </c>
      <c r="B255" s="91" t="s">
        <v>715</v>
      </c>
      <c r="C255" s="873" t="s">
        <v>312</v>
      </c>
      <c r="D255" s="874"/>
      <c r="E255" s="874"/>
      <c r="F255" s="419"/>
      <c r="G255" s="419"/>
      <c r="H255" s="588"/>
      <c r="I255" s="588"/>
      <c r="J255" s="250">
        <f t="shared" si="59"/>
        <v>0</v>
      </c>
      <c r="K255" s="149"/>
      <c r="L255" s="165">
        <f t="shared" si="47"/>
        <v>0</v>
      </c>
      <c r="M255" s="93"/>
      <c r="N255" s="94"/>
      <c r="O255" s="94"/>
      <c r="P255" s="94"/>
      <c r="Q255" s="94"/>
      <c r="R255" s="97"/>
      <c r="S255" s="94"/>
      <c r="T255" s="96"/>
      <c r="U255" s="485"/>
      <c r="V255" s="97"/>
      <c r="W255" s="98"/>
      <c r="X255" s="731"/>
    </row>
    <row r="256" spans="1:24" ht="15.75" hidden="1" thickBot="1" x14ac:dyDescent="0.3">
      <c r="A256" s="125" t="s">
        <v>909</v>
      </c>
      <c r="B256" s="91" t="s">
        <v>910</v>
      </c>
      <c r="C256" s="873" t="s">
        <v>911</v>
      </c>
      <c r="D256" s="874"/>
      <c r="E256" s="874"/>
      <c r="F256" s="419"/>
      <c r="G256" s="419"/>
      <c r="H256" s="588"/>
      <c r="I256" s="588"/>
      <c r="J256" s="250">
        <f t="shared" si="59"/>
        <v>0</v>
      </c>
      <c r="K256" s="149"/>
      <c r="L256" s="165">
        <f t="shared" si="47"/>
        <v>0</v>
      </c>
      <c r="M256" s="93"/>
      <c r="N256" s="94"/>
      <c r="O256" s="94"/>
      <c r="P256" s="94"/>
      <c r="Q256" s="94"/>
      <c r="R256" s="97"/>
      <c r="S256" s="94"/>
      <c r="T256" s="96"/>
      <c r="U256" s="485"/>
      <c r="V256" s="97"/>
      <c r="W256" s="98"/>
      <c r="X256" s="731"/>
    </row>
    <row r="257" spans="1:24" ht="15.75" thickBot="1" x14ac:dyDescent="0.3">
      <c r="B257" s="905" t="s">
        <v>314</v>
      </c>
      <c r="C257" s="906"/>
      <c r="D257" s="906"/>
      <c r="E257" s="906"/>
      <c r="F257" s="247">
        <f t="shared" ref="F257:K257" si="60">F5+F24+F32+F61+F77+F149+F159+F164+F227</f>
        <v>104000</v>
      </c>
      <c r="G257" s="247">
        <f t="shared" si="60"/>
        <v>118690</v>
      </c>
      <c r="H257" s="247">
        <f t="shared" si="60"/>
        <v>125369</v>
      </c>
      <c r="I257" s="247">
        <f t="shared" si="60"/>
        <v>125112</v>
      </c>
      <c r="J257" s="247">
        <f t="shared" si="60"/>
        <v>124968</v>
      </c>
      <c r="K257" s="146">
        <f t="shared" si="60"/>
        <v>0</v>
      </c>
      <c r="L257" s="163">
        <f t="shared" si="47"/>
        <v>124968</v>
      </c>
      <c r="M257" s="85">
        <f t="shared" ref="M257:X257" si="61">M5+M24+M32+M61+M77+M149+M159+M164+M227</f>
        <v>10879</v>
      </c>
      <c r="N257" s="86">
        <f t="shared" si="61"/>
        <v>11097</v>
      </c>
      <c r="O257" s="86">
        <f t="shared" si="61"/>
        <v>10017</v>
      </c>
      <c r="P257" s="86">
        <f t="shared" si="61"/>
        <v>18797</v>
      </c>
      <c r="Q257" s="86">
        <f t="shared" si="61"/>
        <v>10638</v>
      </c>
      <c r="R257" s="89">
        <f t="shared" si="61"/>
        <v>-8587</v>
      </c>
      <c r="S257" s="86">
        <f t="shared" si="61"/>
        <v>9192</v>
      </c>
      <c r="T257" s="88">
        <f t="shared" si="61"/>
        <v>9481</v>
      </c>
      <c r="U257" s="482">
        <f t="shared" si="61"/>
        <v>11502</v>
      </c>
      <c r="V257" s="89">
        <f t="shared" si="61"/>
        <v>23116</v>
      </c>
      <c r="W257" s="90">
        <f t="shared" si="61"/>
        <v>9522</v>
      </c>
      <c r="X257" s="728">
        <f t="shared" si="61"/>
        <v>9314</v>
      </c>
    </row>
    <row r="258" spans="1:24" x14ac:dyDescent="0.25">
      <c r="B258" s="22"/>
      <c r="C258" s="23"/>
      <c r="D258" s="23"/>
      <c r="E258" s="24"/>
      <c r="F258" s="24"/>
      <c r="G258" s="24"/>
      <c r="H258" s="24"/>
      <c r="I258" s="24"/>
      <c r="J258" s="24"/>
      <c r="K258" s="24"/>
      <c r="L258" s="60"/>
      <c r="M258" s="14"/>
      <c r="N258" s="14"/>
      <c r="O258" s="14"/>
      <c r="P258" s="14"/>
      <c r="Q258" s="14"/>
      <c r="R258" s="14"/>
      <c r="S258" s="14"/>
      <c r="T258" s="14"/>
      <c r="U258" s="14"/>
      <c r="V258" s="14"/>
      <c r="W258" s="14"/>
      <c r="X258" s="14"/>
    </row>
    <row r="259" spans="1:24" x14ac:dyDescent="0.25">
      <c r="B259" s="25"/>
      <c r="C259" s="26"/>
      <c r="D259" s="26"/>
      <c r="E259" s="24"/>
      <c r="F259" s="24"/>
      <c r="G259" s="24"/>
      <c r="H259" s="24"/>
      <c r="I259" s="24"/>
      <c r="J259" s="24"/>
      <c r="K259" s="24"/>
      <c r="L259" s="60"/>
      <c r="M259" s="14"/>
      <c r="N259" s="14"/>
      <c r="O259" s="14"/>
      <c r="P259" s="14"/>
      <c r="Q259" s="14"/>
      <c r="R259" s="14"/>
      <c r="S259" s="14"/>
      <c r="T259" s="14"/>
      <c r="U259" s="14"/>
      <c r="V259" s="14"/>
      <c r="W259" s="14"/>
      <c r="X259" s="14"/>
    </row>
    <row r="260" spans="1:24" x14ac:dyDescent="0.25">
      <c r="B260" s="27"/>
      <c r="C260" s="24"/>
      <c r="D260" s="24"/>
      <c r="E260" s="28"/>
      <c r="F260" s="28"/>
      <c r="G260" s="28"/>
      <c r="H260" s="28"/>
      <c r="I260" s="28"/>
      <c r="J260" s="28"/>
      <c r="K260" s="28"/>
      <c r="L260" s="60"/>
      <c r="M260" s="14"/>
      <c r="N260" s="14"/>
      <c r="O260" s="14"/>
      <c r="P260" s="14"/>
      <c r="Q260" s="14"/>
      <c r="R260" s="14"/>
      <c r="S260" s="14"/>
      <c r="T260" s="14"/>
      <c r="U260" s="14"/>
      <c r="V260" s="14"/>
      <c r="W260" s="14"/>
      <c r="X260" s="14"/>
    </row>
    <row r="261" spans="1:24" x14ac:dyDescent="0.25">
      <c r="B261" s="27"/>
      <c r="C261" s="24"/>
      <c r="D261" s="24"/>
      <c r="E261" s="28"/>
      <c r="F261" s="28"/>
      <c r="G261" s="28"/>
      <c r="H261" s="28"/>
      <c r="I261" s="28"/>
      <c r="J261" s="28"/>
      <c r="K261" s="28"/>
      <c r="L261" s="60"/>
      <c r="M261" s="14"/>
      <c r="N261" s="14"/>
      <c r="O261" s="14"/>
      <c r="P261" s="14"/>
      <c r="Q261" s="14"/>
      <c r="R261" s="14"/>
      <c r="S261" s="14"/>
      <c r="T261" s="14"/>
      <c r="U261" s="14"/>
      <c r="V261" s="14"/>
      <c r="W261" s="14"/>
      <c r="X261" s="14"/>
    </row>
    <row r="262" spans="1:24" x14ac:dyDescent="0.25">
      <c r="B262" s="27"/>
      <c r="C262" s="24"/>
      <c r="D262" s="24"/>
      <c r="E262" s="28"/>
      <c r="F262" s="28"/>
      <c r="G262" s="28"/>
      <c r="H262" s="28"/>
      <c r="I262" s="28"/>
      <c r="J262" s="28"/>
      <c r="K262" s="28"/>
      <c r="L262" s="60"/>
      <c r="M262" s="14"/>
      <c r="N262" s="14"/>
      <c r="O262" s="14"/>
      <c r="P262" s="14"/>
      <c r="Q262" s="14"/>
      <c r="R262" s="14"/>
      <c r="S262" s="14"/>
      <c r="T262" s="14"/>
      <c r="U262" s="14"/>
      <c r="V262" s="14"/>
      <c r="W262" s="14"/>
      <c r="X262" s="14"/>
    </row>
    <row r="263" spans="1:24" x14ac:dyDescent="0.25">
      <c r="B263" s="27"/>
      <c r="C263" s="24"/>
      <c r="D263" s="24"/>
      <c r="E263" s="28"/>
      <c r="F263" s="28"/>
      <c r="G263" s="28"/>
      <c r="H263" s="28"/>
      <c r="I263" s="28"/>
      <c r="J263" s="28"/>
      <c r="K263" s="28"/>
      <c r="L263" s="60"/>
      <c r="M263" s="14"/>
      <c r="N263" s="14"/>
      <c r="O263" s="14"/>
      <c r="P263" s="14"/>
      <c r="Q263" s="14"/>
      <c r="R263" s="14"/>
      <c r="S263" s="14"/>
      <c r="T263" s="14"/>
      <c r="U263" s="14"/>
      <c r="V263" s="14"/>
      <c r="W263" s="14"/>
      <c r="X263" s="14"/>
    </row>
    <row r="264" spans="1:24" x14ac:dyDescent="0.25">
      <c r="B264" s="27"/>
      <c r="C264" s="24"/>
      <c r="D264" s="24"/>
      <c r="E264" s="28"/>
      <c r="F264" s="28"/>
      <c r="G264" s="28"/>
      <c r="H264" s="28"/>
      <c r="I264" s="28"/>
      <c r="J264" s="28"/>
      <c r="K264" s="28"/>
      <c r="L264" s="60"/>
      <c r="M264" s="14"/>
      <c r="N264" s="14"/>
      <c r="O264" s="14"/>
      <c r="P264" s="14"/>
      <c r="Q264" s="14"/>
      <c r="R264" s="14"/>
      <c r="S264" s="14"/>
      <c r="T264" s="14"/>
      <c r="U264" s="14"/>
      <c r="V264" s="14"/>
      <c r="W264" s="14"/>
      <c r="X264" s="14"/>
    </row>
    <row r="265" spans="1:24" x14ac:dyDescent="0.25">
      <c r="B265" s="27"/>
      <c r="C265" s="24"/>
      <c r="D265" s="24"/>
      <c r="E265" s="28"/>
      <c r="F265" s="28"/>
      <c r="G265" s="28"/>
      <c r="H265" s="28"/>
      <c r="I265" s="28"/>
      <c r="J265" s="28"/>
      <c r="K265" s="28"/>
      <c r="L265" s="60"/>
      <c r="M265" s="14"/>
      <c r="N265" s="14"/>
      <c r="O265" s="14"/>
      <c r="P265" s="14"/>
      <c r="Q265" s="14"/>
      <c r="R265" s="14"/>
      <c r="S265" s="14"/>
      <c r="T265" s="14"/>
      <c r="U265" s="14"/>
      <c r="V265" s="14"/>
      <c r="W265" s="14"/>
      <c r="X265" s="14"/>
    </row>
    <row r="266" spans="1:24" x14ac:dyDescent="0.25">
      <c r="B266" s="27"/>
      <c r="C266" s="28"/>
      <c r="D266" s="28"/>
      <c r="E266" s="24"/>
      <c r="F266" s="24"/>
      <c r="G266" s="24"/>
      <c r="H266" s="24"/>
      <c r="I266" s="24"/>
      <c r="J266" s="24"/>
      <c r="K266" s="24"/>
      <c r="L266" s="60"/>
      <c r="M266" s="14"/>
      <c r="N266" s="14"/>
      <c r="O266" s="14"/>
      <c r="P266" s="14"/>
      <c r="Q266" s="14"/>
      <c r="R266" s="14"/>
      <c r="S266" s="14"/>
      <c r="T266" s="14"/>
      <c r="U266" s="14"/>
      <c r="V266" s="14"/>
      <c r="W266" s="14"/>
      <c r="X266" s="14"/>
    </row>
    <row r="267" spans="1:24" x14ac:dyDescent="0.25">
      <c r="B267" s="27"/>
      <c r="C267" s="28"/>
      <c r="D267" s="28"/>
      <c r="E267" s="24"/>
      <c r="F267" s="24"/>
      <c r="G267" s="24"/>
      <c r="H267" s="24"/>
      <c r="I267" s="24"/>
      <c r="J267" s="24"/>
      <c r="K267" s="24"/>
      <c r="L267" s="60"/>
      <c r="M267" s="14"/>
      <c r="N267" s="14"/>
      <c r="O267" s="14"/>
      <c r="P267" s="14"/>
      <c r="Q267" s="14"/>
      <c r="R267" s="14"/>
      <c r="S267" s="14"/>
      <c r="T267" s="14"/>
      <c r="U267" s="14"/>
      <c r="V267" s="14"/>
      <c r="W267" s="14"/>
      <c r="X267" s="14"/>
    </row>
    <row r="268" spans="1:24" x14ac:dyDescent="0.25">
      <c r="B268" s="27"/>
      <c r="C268" s="28"/>
      <c r="D268" s="28"/>
      <c r="E268" s="24"/>
      <c r="F268" s="24"/>
      <c r="G268" s="24"/>
      <c r="H268" s="24"/>
      <c r="I268" s="24"/>
      <c r="J268" s="24"/>
      <c r="K268" s="24"/>
      <c r="L268" s="60"/>
      <c r="M268" s="14"/>
      <c r="N268" s="14"/>
      <c r="O268" s="14"/>
      <c r="P268" s="14"/>
      <c r="Q268" s="14"/>
      <c r="R268" s="14"/>
      <c r="S268" s="14"/>
      <c r="T268" s="14"/>
      <c r="U268" s="14"/>
      <c r="V268" s="14"/>
      <c r="W268" s="14"/>
      <c r="X268" s="14"/>
    </row>
    <row r="269" spans="1:24" x14ac:dyDescent="0.25">
      <c r="B269" s="27"/>
      <c r="C269" s="24"/>
      <c r="D269" s="24"/>
      <c r="E269" s="28"/>
      <c r="F269" s="28"/>
      <c r="G269" s="28"/>
      <c r="H269" s="28"/>
      <c r="I269" s="28"/>
      <c r="J269" s="28"/>
      <c r="K269" s="28"/>
      <c r="L269" s="60"/>
      <c r="M269" s="14"/>
      <c r="N269" s="14"/>
      <c r="O269" s="14"/>
      <c r="P269" s="14"/>
      <c r="Q269" s="14"/>
      <c r="R269" s="14"/>
      <c r="S269" s="14"/>
      <c r="T269" s="14"/>
      <c r="U269" s="14"/>
      <c r="V269" s="14"/>
      <c r="W269" s="14"/>
      <c r="X269" s="14"/>
    </row>
    <row r="270" spans="1:24" x14ac:dyDescent="0.25">
      <c r="B270" s="27"/>
      <c r="C270" s="24"/>
      <c r="D270" s="24"/>
      <c r="E270" s="28"/>
      <c r="F270" s="28"/>
      <c r="G270" s="28"/>
      <c r="H270" s="28"/>
      <c r="I270" s="28"/>
      <c r="J270" s="28"/>
      <c r="K270" s="28"/>
      <c r="L270" s="60"/>
      <c r="M270" s="14"/>
      <c r="N270" s="14"/>
      <c r="O270" s="14"/>
      <c r="P270" s="14"/>
      <c r="Q270" s="14"/>
      <c r="R270" s="14"/>
      <c r="S270" s="14"/>
      <c r="T270" s="14"/>
      <c r="U270" s="14"/>
      <c r="V270" s="14"/>
      <c r="W270" s="14"/>
      <c r="X270" s="14"/>
    </row>
    <row r="271" spans="1:24" x14ac:dyDescent="0.25">
      <c r="B271" s="27"/>
      <c r="C271" s="24"/>
      <c r="D271" s="24"/>
      <c r="E271" s="28"/>
      <c r="F271" s="28"/>
      <c r="G271" s="28"/>
      <c r="H271" s="28"/>
      <c r="I271" s="28"/>
      <c r="J271" s="28"/>
      <c r="K271" s="28"/>
      <c r="L271" s="60"/>
      <c r="M271" s="14"/>
      <c r="N271" s="14"/>
      <c r="O271" s="14"/>
      <c r="P271" s="14"/>
      <c r="Q271" s="14"/>
      <c r="R271" s="14"/>
      <c r="S271" s="14"/>
      <c r="T271" s="14"/>
      <c r="U271" s="14"/>
      <c r="V271" s="14"/>
      <c r="W271" s="14"/>
      <c r="X271" s="14"/>
    </row>
    <row r="272" spans="1:24" x14ac:dyDescent="0.25">
      <c r="A272" s="127"/>
      <c r="B272" s="27"/>
      <c r="C272" s="24"/>
      <c r="D272" s="24"/>
      <c r="E272" s="28"/>
      <c r="F272" s="28"/>
      <c r="G272" s="28"/>
      <c r="H272" s="28"/>
      <c r="I272" s="28"/>
      <c r="J272" s="28"/>
      <c r="K272" s="28"/>
      <c r="L272" s="60"/>
      <c r="M272" s="14"/>
      <c r="N272" s="14"/>
      <c r="O272" s="14"/>
      <c r="P272" s="14"/>
      <c r="Q272" s="14"/>
      <c r="R272" s="14"/>
      <c r="S272" s="14"/>
      <c r="T272" s="14"/>
      <c r="U272" s="14"/>
      <c r="V272" s="14"/>
      <c r="W272" s="14"/>
      <c r="X272" s="14"/>
    </row>
    <row r="273" spans="1:24" x14ac:dyDescent="0.25">
      <c r="A273" s="127"/>
      <c r="B273" s="27"/>
      <c r="C273" s="24"/>
      <c r="D273" s="24"/>
      <c r="E273" s="28"/>
      <c r="F273" s="28"/>
      <c r="G273" s="28"/>
      <c r="H273" s="28"/>
      <c r="I273" s="28"/>
      <c r="J273" s="28"/>
      <c r="K273" s="28"/>
      <c r="L273" s="60"/>
      <c r="M273" s="14"/>
      <c r="N273" s="14"/>
      <c r="O273" s="14"/>
      <c r="P273" s="14"/>
      <c r="Q273" s="14"/>
      <c r="R273" s="14"/>
      <c r="S273" s="14"/>
      <c r="T273" s="14"/>
      <c r="U273" s="14"/>
      <c r="V273" s="14"/>
      <c r="W273" s="14"/>
      <c r="X273" s="14"/>
    </row>
    <row r="274" spans="1:24" x14ac:dyDescent="0.25">
      <c r="A274" s="127"/>
      <c r="B274" s="27"/>
      <c r="C274" s="24"/>
      <c r="D274" s="24"/>
      <c r="E274" s="28"/>
      <c r="F274" s="28"/>
      <c r="G274" s="28"/>
      <c r="H274" s="28"/>
      <c r="I274" s="28"/>
      <c r="J274" s="28"/>
      <c r="K274" s="28"/>
      <c r="L274" s="60"/>
      <c r="M274" s="14"/>
      <c r="N274" s="14"/>
      <c r="O274" s="14"/>
      <c r="P274" s="14"/>
      <c r="Q274" s="14"/>
      <c r="R274" s="14"/>
      <c r="S274" s="14"/>
      <c r="T274" s="14"/>
      <c r="U274" s="14"/>
      <c r="V274" s="14"/>
      <c r="W274" s="14"/>
      <c r="X274" s="14"/>
    </row>
    <row r="275" spans="1:24" x14ac:dyDescent="0.25">
      <c r="A275" s="127"/>
      <c r="B275" s="27"/>
      <c r="C275" s="24"/>
      <c r="D275" s="24"/>
      <c r="E275" s="28"/>
      <c r="F275" s="28"/>
      <c r="G275" s="28"/>
      <c r="H275" s="28"/>
      <c r="I275" s="28"/>
      <c r="J275" s="28"/>
      <c r="K275" s="28"/>
      <c r="L275" s="60"/>
      <c r="M275" s="14"/>
      <c r="N275" s="14"/>
      <c r="O275" s="14"/>
      <c r="P275" s="14"/>
      <c r="Q275" s="14"/>
      <c r="R275" s="14"/>
      <c r="S275" s="14"/>
      <c r="T275" s="14"/>
      <c r="U275" s="14"/>
      <c r="V275" s="14"/>
      <c r="W275" s="14"/>
      <c r="X275" s="14"/>
    </row>
    <row r="276" spans="1:24" x14ac:dyDescent="0.25">
      <c r="A276" s="127"/>
      <c r="B276" s="27"/>
      <c r="C276" s="24"/>
      <c r="D276" s="24"/>
      <c r="E276" s="28"/>
      <c r="F276" s="28"/>
      <c r="G276" s="28"/>
      <c r="H276" s="28"/>
      <c r="I276" s="28"/>
      <c r="J276" s="28"/>
      <c r="K276" s="28"/>
      <c r="L276" s="60"/>
      <c r="M276" s="14"/>
      <c r="N276" s="14"/>
      <c r="O276" s="14"/>
      <c r="P276" s="14"/>
      <c r="Q276" s="14"/>
      <c r="R276" s="14"/>
      <c r="S276" s="14"/>
      <c r="T276" s="14"/>
      <c r="U276" s="14"/>
      <c r="V276" s="14"/>
      <c r="W276" s="14"/>
      <c r="X276" s="14"/>
    </row>
    <row r="277" spans="1:24" x14ac:dyDescent="0.25">
      <c r="A277" s="127"/>
      <c r="B277" s="27"/>
      <c r="C277" s="24"/>
      <c r="D277" s="24"/>
      <c r="E277" s="28"/>
      <c r="F277" s="28"/>
      <c r="G277" s="28"/>
      <c r="H277" s="28"/>
      <c r="I277" s="28"/>
      <c r="J277" s="28"/>
      <c r="K277" s="28"/>
      <c r="L277" s="60"/>
      <c r="M277" s="14"/>
      <c r="N277" s="14"/>
      <c r="O277" s="14"/>
      <c r="P277" s="14"/>
      <c r="Q277" s="14"/>
      <c r="R277" s="14"/>
      <c r="S277" s="14"/>
      <c r="T277" s="14"/>
      <c r="U277" s="14"/>
      <c r="V277" s="14"/>
      <c r="W277" s="14"/>
      <c r="X277" s="14"/>
    </row>
    <row r="278" spans="1:24" x14ac:dyDescent="0.25">
      <c r="A278" s="127"/>
      <c r="B278" s="27"/>
      <c r="C278" s="24"/>
      <c r="D278" s="24"/>
      <c r="E278" s="28"/>
      <c r="F278" s="28"/>
      <c r="G278" s="28"/>
      <c r="H278" s="28"/>
      <c r="I278" s="28"/>
      <c r="J278" s="28"/>
      <c r="K278" s="28"/>
      <c r="L278" s="60"/>
      <c r="M278" s="14"/>
      <c r="N278" s="14"/>
      <c r="O278" s="14"/>
      <c r="P278" s="14"/>
      <c r="Q278" s="14"/>
      <c r="R278" s="14"/>
      <c r="S278" s="14"/>
      <c r="T278" s="14"/>
      <c r="U278" s="14"/>
      <c r="V278" s="14"/>
      <c r="W278" s="14"/>
      <c r="X278" s="14"/>
    </row>
    <row r="279" spans="1:24" x14ac:dyDescent="0.25">
      <c r="A279" s="127"/>
      <c r="B279" s="27"/>
      <c r="C279" s="28"/>
      <c r="D279" s="28"/>
      <c r="E279" s="24"/>
      <c r="F279" s="24"/>
      <c r="G279" s="24"/>
      <c r="H279" s="24"/>
      <c r="I279" s="24"/>
      <c r="J279" s="24"/>
      <c r="K279" s="24"/>
      <c r="L279" s="60"/>
      <c r="M279" s="14"/>
      <c r="N279" s="14"/>
      <c r="O279" s="14"/>
      <c r="P279" s="14"/>
      <c r="Q279" s="14"/>
      <c r="R279" s="14"/>
      <c r="S279" s="14"/>
      <c r="T279" s="14"/>
      <c r="U279" s="14"/>
      <c r="V279" s="14"/>
      <c r="W279" s="14"/>
      <c r="X279" s="14"/>
    </row>
    <row r="280" spans="1:24" x14ac:dyDescent="0.25">
      <c r="A280" s="127"/>
      <c r="B280" s="27"/>
      <c r="C280" s="24"/>
      <c r="D280" s="24"/>
      <c r="E280" s="28"/>
      <c r="F280" s="28"/>
      <c r="G280" s="28"/>
      <c r="H280" s="28"/>
      <c r="I280" s="28"/>
      <c r="J280" s="28"/>
      <c r="K280" s="28"/>
      <c r="L280" s="60"/>
      <c r="M280" s="14"/>
      <c r="N280" s="14"/>
      <c r="O280" s="14"/>
      <c r="P280" s="14"/>
      <c r="Q280" s="14"/>
      <c r="R280" s="14"/>
      <c r="S280" s="14"/>
      <c r="T280" s="14"/>
      <c r="U280" s="14"/>
      <c r="V280" s="14"/>
      <c r="W280" s="14"/>
      <c r="X280" s="14"/>
    </row>
    <row r="281" spans="1:24" x14ac:dyDescent="0.25">
      <c r="A281" s="127"/>
      <c r="B281" s="27"/>
      <c r="C281" s="24"/>
      <c r="D281" s="24"/>
      <c r="E281" s="28"/>
      <c r="F281" s="28"/>
      <c r="G281" s="28"/>
      <c r="H281" s="28"/>
      <c r="I281" s="28"/>
      <c r="J281" s="28"/>
      <c r="K281" s="28"/>
      <c r="L281" s="60"/>
      <c r="M281" s="14"/>
      <c r="N281" s="14"/>
      <c r="O281" s="14"/>
      <c r="P281" s="14"/>
      <c r="Q281" s="14"/>
      <c r="R281" s="14"/>
      <c r="S281" s="14"/>
      <c r="T281" s="14"/>
      <c r="U281" s="14"/>
      <c r="V281" s="14"/>
      <c r="W281" s="14"/>
      <c r="X281" s="14"/>
    </row>
    <row r="282" spans="1:24" x14ac:dyDescent="0.25">
      <c r="A282" s="127"/>
      <c r="B282" s="27"/>
      <c r="C282" s="24"/>
      <c r="D282" s="24"/>
      <c r="E282" s="28"/>
      <c r="F282" s="28"/>
      <c r="G282" s="28"/>
      <c r="H282" s="28"/>
      <c r="I282" s="28"/>
      <c r="J282" s="28"/>
      <c r="K282" s="28"/>
      <c r="L282" s="60"/>
      <c r="M282" s="14"/>
      <c r="N282" s="14"/>
      <c r="O282" s="14"/>
      <c r="P282" s="14"/>
      <c r="Q282" s="14"/>
      <c r="R282" s="14"/>
      <c r="S282" s="14"/>
      <c r="T282" s="14"/>
      <c r="U282" s="14"/>
      <c r="V282" s="14"/>
      <c r="W282" s="14"/>
      <c r="X282" s="14"/>
    </row>
    <row r="283" spans="1:24" x14ac:dyDescent="0.25">
      <c r="A283" s="127"/>
      <c r="B283" s="27"/>
      <c r="C283" s="24"/>
      <c r="D283" s="24"/>
      <c r="E283" s="28"/>
      <c r="F283" s="28"/>
      <c r="G283" s="28"/>
      <c r="H283" s="28"/>
      <c r="I283" s="28"/>
      <c r="J283" s="28"/>
      <c r="K283" s="28"/>
      <c r="L283" s="60"/>
      <c r="M283" s="14"/>
      <c r="N283" s="14"/>
      <c r="O283" s="14"/>
      <c r="P283" s="14"/>
      <c r="Q283" s="14"/>
      <c r="R283" s="14"/>
      <c r="S283" s="14"/>
      <c r="T283" s="14"/>
      <c r="U283" s="14"/>
      <c r="V283" s="14"/>
      <c r="W283" s="14"/>
      <c r="X283" s="14"/>
    </row>
    <row r="284" spans="1:24" x14ac:dyDescent="0.25">
      <c r="A284" s="127"/>
      <c r="B284" s="27"/>
      <c r="C284" s="24"/>
      <c r="D284" s="24"/>
      <c r="E284" s="28"/>
      <c r="F284" s="28"/>
      <c r="G284" s="28"/>
      <c r="H284" s="28"/>
      <c r="I284" s="28"/>
      <c r="J284" s="28"/>
      <c r="K284" s="28"/>
      <c r="L284" s="60"/>
      <c r="M284" s="14"/>
      <c r="N284" s="14"/>
      <c r="O284" s="14"/>
      <c r="P284" s="14"/>
      <c r="Q284" s="14"/>
      <c r="R284" s="14"/>
      <c r="S284" s="14"/>
      <c r="T284" s="14"/>
      <c r="U284" s="14"/>
      <c r="V284" s="14"/>
      <c r="W284" s="14"/>
      <c r="X284" s="14"/>
    </row>
    <row r="285" spans="1:24" x14ac:dyDescent="0.25">
      <c r="A285" s="127"/>
      <c r="B285" s="27"/>
      <c r="C285" s="24"/>
      <c r="D285" s="24"/>
      <c r="E285" s="28"/>
      <c r="F285" s="28"/>
      <c r="G285" s="28"/>
      <c r="H285" s="28"/>
      <c r="I285" s="28"/>
      <c r="J285" s="28"/>
      <c r="K285" s="28"/>
      <c r="L285" s="60"/>
      <c r="M285" s="14"/>
      <c r="N285" s="14"/>
      <c r="O285" s="14"/>
      <c r="P285" s="14"/>
      <c r="Q285" s="14"/>
      <c r="R285" s="14"/>
      <c r="S285" s="14"/>
      <c r="T285" s="14"/>
      <c r="U285" s="14"/>
      <c r="V285" s="14"/>
      <c r="W285" s="14"/>
      <c r="X285" s="14"/>
    </row>
    <row r="286" spans="1:24" x14ac:dyDescent="0.25">
      <c r="A286" s="127"/>
      <c r="B286" s="27"/>
      <c r="C286" s="24"/>
      <c r="D286" s="24"/>
      <c r="E286" s="28"/>
      <c r="F286" s="28"/>
      <c r="G286" s="28"/>
      <c r="H286" s="28"/>
      <c r="I286" s="28"/>
      <c r="J286" s="28"/>
      <c r="K286" s="28"/>
      <c r="L286" s="60"/>
      <c r="M286" s="14"/>
      <c r="N286" s="14"/>
      <c r="O286" s="14"/>
      <c r="P286" s="14"/>
      <c r="Q286" s="14"/>
      <c r="R286" s="14"/>
      <c r="S286" s="14"/>
      <c r="T286" s="14"/>
      <c r="U286" s="14"/>
      <c r="V286" s="14"/>
      <c r="W286" s="14"/>
      <c r="X286" s="14"/>
    </row>
    <row r="287" spans="1:24" x14ac:dyDescent="0.25">
      <c r="A287" s="127"/>
      <c r="B287" s="27"/>
      <c r="C287" s="24"/>
      <c r="D287" s="24"/>
      <c r="E287" s="28"/>
      <c r="F287" s="28"/>
      <c r="G287" s="28"/>
      <c r="H287" s="28"/>
      <c r="I287" s="28"/>
      <c r="J287" s="28"/>
      <c r="K287" s="28"/>
      <c r="L287" s="60"/>
      <c r="M287" s="14"/>
      <c r="N287" s="14"/>
      <c r="O287" s="14"/>
      <c r="P287" s="14"/>
      <c r="Q287" s="14"/>
      <c r="R287" s="14"/>
      <c r="S287" s="14"/>
      <c r="T287" s="14"/>
      <c r="U287" s="14"/>
      <c r="V287" s="14"/>
      <c r="W287" s="14"/>
      <c r="X287" s="14"/>
    </row>
    <row r="288" spans="1:24" x14ac:dyDescent="0.25">
      <c r="A288" s="127"/>
      <c r="B288" s="27"/>
      <c r="C288" s="24"/>
      <c r="D288" s="24"/>
      <c r="E288" s="28"/>
      <c r="F288" s="28"/>
      <c r="G288" s="28"/>
      <c r="H288" s="28"/>
      <c r="I288" s="28"/>
      <c r="J288" s="28"/>
      <c r="K288" s="28"/>
      <c r="L288" s="60"/>
      <c r="M288" s="14"/>
      <c r="N288" s="14"/>
      <c r="O288" s="14"/>
      <c r="P288" s="14"/>
      <c r="Q288" s="14"/>
      <c r="R288" s="14"/>
      <c r="S288" s="14"/>
      <c r="T288" s="14"/>
      <c r="U288" s="14"/>
      <c r="V288" s="14"/>
      <c r="W288" s="14"/>
      <c r="X288" s="14"/>
    </row>
    <row r="289" spans="1:24" x14ac:dyDescent="0.25">
      <c r="A289" s="127"/>
      <c r="B289" s="27"/>
      <c r="C289" s="24"/>
      <c r="D289" s="24"/>
      <c r="E289" s="28"/>
      <c r="F289" s="28"/>
      <c r="G289" s="28"/>
      <c r="H289" s="28"/>
      <c r="I289" s="28"/>
      <c r="J289" s="28"/>
      <c r="K289" s="28"/>
      <c r="L289" s="60"/>
      <c r="M289" s="14"/>
      <c r="N289" s="14"/>
      <c r="O289" s="14"/>
      <c r="P289" s="14"/>
      <c r="Q289" s="14"/>
      <c r="R289" s="14"/>
      <c r="S289" s="14"/>
      <c r="T289" s="14"/>
      <c r="U289" s="14"/>
      <c r="V289" s="14"/>
      <c r="W289" s="14"/>
      <c r="X289" s="14"/>
    </row>
    <row r="290" spans="1:24" x14ac:dyDescent="0.25">
      <c r="A290" s="127"/>
      <c r="B290" s="27"/>
      <c r="C290" s="28"/>
      <c r="D290" s="28"/>
      <c r="E290" s="24"/>
      <c r="F290" s="24"/>
      <c r="G290" s="24"/>
      <c r="H290" s="24"/>
      <c r="I290" s="24"/>
      <c r="J290" s="24"/>
      <c r="K290" s="24"/>
      <c r="L290" s="60"/>
      <c r="M290" s="14"/>
      <c r="N290" s="14"/>
      <c r="O290" s="14"/>
      <c r="P290" s="14"/>
      <c r="Q290" s="14"/>
      <c r="R290" s="14"/>
      <c r="S290" s="14"/>
      <c r="T290" s="14"/>
      <c r="U290" s="14"/>
      <c r="V290" s="14"/>
      <c r="W290" s="14"/>
      <c r="X290" s="14"/>
    </row>
    <row r="291" spans="1:24" x14ac:dyDescent="0.25">
      <c r="A291" s="127"/>
      <c r="B291" s="27"/>
      <c r="C291" s="24"/>
      <c r="D291" s="24"/>
      <c r="E291" s="28"/>
      <c r="F291" s="28"/>
      <c r="G291" s="28"/>
      <c r="H291" s="28"/>
      <c r="I291" s="28"/>
      <c r="J291" s="28"/>
      <c r="K291" s="28"/>
      <c r="L291" s="60"/>
      <c r="M291" s="14"/>
      <c r="N291" s="14"/>
      <c r="O291" s="14"/>
      <c r="P291" s="14"/>
      <c r="Q291" s="14"/>
      <c r="R291" s="14"/>
      <c r="S291" s="14"/>
      <c r="T291" s="14"/>
      <c r="U291" s="14"/>
      <c r="V291" s="14"/>
      <c r="W291" s="14"/>
      <c r="X291" s="14"/>
    </row>
    <row r="292" spans="1:24" x14ac:dyDescent="0.25">
      <c r="A292" s="127"/>
      <c r="B292" s="27"/>
      <c r="C292" s="24"/>
      <c r="D292" s="24"/>
      <c r="E292" s="28"/>
      <c r="F292" s="28"/>
      <c r="G292" s="28"/>
      <c r="H292" s="28"/>
      <c r="I292" s="28"/>
      <c r="J292" s="28"/>
      <c r="K292" s="28"/>
      <c r="L292" s="60"/>
      <c r="M292" s="14"/>
      <c r="N292" s="14"/>
      <c r="O292" s="14"/>
      <c r="P292" s="14"/>
      <c r="Q292" s="14"/>
      <c r="R292" s="14"/>
      <c r="S292" s="14"/>
      <c r="T292" s="14"/>
      <c r="U292" s="14"/>
      <c r="V292" s="14"/>
      <c r="W292" s="14"/>
      <c r="X292" s="14"/>
    </row>
    <row r="293" spans="1:24" x14ac:dyDescent="0.25">
      <c r="A293" s="127"/>
      <c r="B293" s="27"/>
      <c r="C293" s="24"/>
      <c r="D293" s="24"/>
      <c r="E293" s="28"/>
      <c r="F293" s="28"/>
      <c r="G293" s="28"/>
      <c r="H293" s="28"/>
      <c r="I293" s="28"/>
      <c r="J293" s="28"/>
      <c r="K293" s="28"/>
      <c r="L293" s="60"/>
      <c r="M293" s="14"/>
      <c r="N293" s="14"/>
      <c r="O293" s="14"/>
      <c r="P293" s="14"/>
      <c r="Q293" s="14"/>
      <c r="R293" s="14"/>
      <c r="S293" s="14"/>
      <c r="T293" s="14"/>
      <c r="U293" s="14"/>
      <c r="V293" s="14"/>
      <c r="W293" s="14"/>
      <c r="X293" s="14"/>
    </row>
    <row r="294" spans="1:24" x14ac:dyDescent="0.25">
      <c r="A294" s="127"/>
      <c r="B294" s="27"/>
      <c r="C294" s="24"/>
      <c r="D294" s="24"/>
      <c r="E294" s="28"/>
      <c r="F294" s="28"/>
      <c r="G294" s="28"/>
      <c r="H294" s="28"/>
      <c r="I294" s="28"/>
      <c r="J294" s="28"/>
      <c r="K294" s="28"/>
      <c r="L294" s="60"/>
      <c r="M294" s="14"/>
      <c r="N294" s="14"/>
      <c r="O294" s="14"/>
      <c r="P294" s="14"/>
      <c r="Q294" s="14"/>
      <c r="R294" s="14"/>
      <c r="S294" s="14"/>
      <c r="T294" s="14"/>
      <c r="U294" s="14"/>
      <c r="V294" s="14"/>
      <c r="W294" s="14"/>
      <c r="X294" s="14"/>
    </row>
    <row r="295" spans="1:24" x14ac:dyDescent="0.25">
      <c r="A295" s="127"/>
      <c r="B295" s="27"/>
      <c r="C295" s="24"/>
      <c r="D295" s="24"/>
      <c r="E295" s="28"/>
      <c r="F295" s="28"/>
      <c r="G295" s="28"/>
      <c r="H295" s="28"/>
      <c r="I295" s="28"/>
      <c r="J295" s="28"/>
      <c r="K295" s="28"/>
      <c r="L295" s="60"/>
      <c r="M295" s="14"/>
      <c r="N295" s="14"/>
      <c r="O295" s="14"/>
      <c r="P295" s="14"/>
      <c r="Q295" s="14"/>
      <c r="R295" s="14"/>
      <c r="S295" s="14"/>
      <c r="T295" s="14"/>
      <c r="U295" s="14"/>
      <c r="V295" s="14"/>
      <c r="W295" s="14"/>
      <c r="X295" s="14"/>
    </row>
    <row r="296" spans="1:24" x14ac:dyDescent="0.25">
      <c r="A296" s="127"/>
      <c r="B296" s="27"/>
      <c r="C296" s="24"/>
      <c r="D296" s="24"/>
      <c r="E296" s="28"/>
      <c r="F296" s="28"/>
      <c r="G296" s="28"/>
      <c r="H296" s="28"/>
      <c r="I296" s="28"/>
      <c r="J296" s="28"/>
      <c r="K296" s="28"/>
      <c r="L296" s="60"/>
      <c r="M296" s="14"/>
      <c r="N296" s="14"/>
      <c r="O296" s="14"/>
      <c r="P296" s="14"/>
      <c r="Q296" s="14"/>
      <c r="R296" s="14"/>
      <c r="S296" s="14"/>
      <c r="T296" s="14"/>
      <c r="U296" s="14"/>
      <c r="V296" s="14"/>
      <c r="W296" s="14"/>
      <c r="X296" s="14"/>
    </row>
    <row r="297" spans="1:24" x14ac:dyDescent="0.25">
      <c r="A297" s="127"/>
      <c r="B297" s="27"/>
      <c r="C297" s="24"/>
      <c r="D297" s="24"/>
      <c r="E297" s="28"/>
      <c r="F297" s="28"/>
      <c r="G297" s="28"/>
      <c r="H297" s="28"/>
      <c r="I297" s="28"/>
      <c r="J297" s="28"/>
      <c r="K297" s="28"/>
      <c r="L297" s="60"/>
      <c r="M297" s="14"/>
      <c r="N297" s="14"/>
      <c r="O297" s="14"/>
      <c r="P297" s="14"/>
      <c r="Q297" s="14"/>
      <c r="R297" s="14"/>
      <c r="S297" s="14"/>
      <c r="T297" s="14"/>
      <c r="U297" s="14"/>
      <c r="V297" s="14"/>
      <c r="W297" s="14"/>
      <c r="X297" s="14"/>
    </row>
    <row r="298" spans="1:24" x14ac:dyDescent="0.25">
      <c r="A298" s="127"/>
      <c r="B298" s="27"/>
      <c r="C298" s="24"/>
      <c r="D298" s="24"/>
      <c r="E298" s="28"/>
      <c r="F298" s="28"/>
      <c r="G298" s="28"/>
      <c r="H298" s="28"/>
      <c r="I298" s="28"/>
      <c r="J298" s="28"/>
      <c r="K298" s="28"/>
      <c r="L298" s="60"/>
      <c r="M298" s="14"/>
      <c r="N298" s="14"/>
      <c r="O298" s="14"/>
      <c r="P298" s="14"/>
      <c r="Q298" s="14"/>
      <c r="R298" s="14"/>
      <c r="S298" s="14"/>
      <c r="T298" s="14"/>
      <c r="U298" s="14"/>
      <c r="V298" s="14"/>
      <c r="W298" s="14"/>
      <c r="X298" s="14"/>
    </row>
    <row r="299" spans="1:24" x14ac:dyDescent="0.25">
      <c r="A299" s="127"/>
      <c r="B299" s="27"/>
      <c r="C299" s="24"/>
      <c r="D299" s="24"/>
      <c r="E299" s="28"/>
      <c r="F299" s="28"/>
      <c r="G299" s="28"/>
      <c r="H299" s="28"/>
      <c r="I299" s="28"/>
      <c r="J299" s="28"/>
      <c r="K299" s="28"/>
      <c r="L299" s="60"/>
      <c r="M299" s="14"/>
      <c r="N299" s="14"/>
      <c r="O299" s="14"/>
      <c r="P299" s="14"/>
      <c r="Q299" s="14"/>
      <c r="R299" s="14"/>
      <c r="S299" s="14"/>
      <c r="T299" s="14"/>
      <c r="U299" s="14"/>
      <c r="V299" s="14"/>
      <c r="W299" s="14"/>
      <c r="X299" s="14"/>
    </row>
    <row r="300" spans="1:24" x14ac:dyDescent="0.25">
      <c r="A300" s="127"/>
      <c r="B300" s="27"/>
      <c r="C300" s="24"/>
      <c r="D300" s="24"/>
      <c r="E300" s="28"/>
      <c r="F300" s="28"/>
      <c r="G300" s="28"/>
      <c r="H300" s="28"/>
      <c r="I300" s="28"/>
      <c r="J300" s="28"/>
      <c r="K300" s="28"/>
      <c r="L300" s="60"/>
      <c r="M300" s="14"/>
      <c r="N300" s="14"/>
      <c r="O300" s="14"/>
      <c r="P300" s="14"/>
      <c r="Q300" s="14"/>
      <c r="R300" s="14"/>
      <c r="S300" s="14"/>
      <c r="T300" s="14"/>
      <c r="U300" s="14"/>
      <c r="V300" s="14"/>
      <c r="W300" s="14"/>
      <c r="X300" s="14"/>
    </row>
    <row r="301" spans="1:24" x14ac:dyDescent="0.25">
      <c r="A301" s="127"/>
      <c r="B301" s="29"/>
      <c r="C301" s="23"/>
      <c r="D301" s="23"/>
      <c r="E301" s="24"/>
      <c r="F301" s="24"/>
      <c r="G301" s="24"/>
      <c r="H301" s="24"/>
      <c r="I301" s="24"/>
      <c r="J301" s="24"/>
      <c r="K301" s="24"/>
      <c r="L301" s="60"/>
      <c r="M301" s="14"/>
      <c r="N301" s="14"/>
      <c r="O301" s="14"/>
      <c r="P301" s="14"/>
      <c r="Q301" s="14"/>
      <c r="R301" s="14"/>
      <c r="S301" s="14"/>
      <c r="T301" s="14"/>
      <c r="U301" s="14"/>
      <c r="V301" s="14"/>
      <c r="W301" s="14"/>
      <c r="X301" s="14"/>
    </row>
    <row r="302" spans="1:24" x14ac:dyDescent="0.25">
      <c r="A302" s="127"/>
      <c r="B302" s="27"/>
      <c r="C302" s="28"/>
      <c r="D302" s="28"/>
      <c r="E302" s="24"/>
      <c r="F302" s="24"/>
      <c r="G302" s="24"/>
      <c r="H302" s="24"/>
      <c r="I302" s="24"/>
      <c r="J302" s="24"/>
      <c r="K302" s="24"/>
      <c r="L302" s="60"/>
      <c r="M302" s="14"/>
      <c r="N302" s="14"/>
      <c r="O302" s="14"/>
      <c r="P302" s="14"/>
      <c r="Q302" s="14"/>
      <c r="R302" s="14"/>
      <c r="S302" s="14"/>
      <c r="T302" s="14"/>
      <c r="U302" s="14"/>
      <c r="V302" s="14"/>
      <c r="W302" s="14"/>
      <c r="X302" s="14"/>
    </row>
    <row r="303" spans="1:24" x14ac:dyDescent="0.25">
      <c r="A303" s="127"/>
      <c r="B303" s="27"/>
      <c r="C303" s="28"/>
      <c r="D303" s="28"/>
      <c r="E303" s="24"/>
      <c r="F303" s="24"/>
      <c r="G303" s="24"/>
      <c r="H303" s="24"/>
      <c r="I303" s="24"/>
      <c r="J303" s="24"/>
      <c r="K303" s="24"/>
      <c r="L303" s="60"/>
      <c r="M303" s="14"/>
      <c r="N303" s="14"/>
      <c r="O303" s="14"/>
      <c r="P303" s="14"/>
      <c r="Q303" s="14"/>
      <c r="R303" s="14"/>
      <c r="S303" s="14"/>
      <c r="T303" s="14"/>
      <c r="U303" s="14"/>
      <c r="V303" s="14"/>
      <c r="W303" s="14"/>
      <c r="X303" s="14"/>
    </row>
    <row r="304" spans="1:24" x14ac:dyDescent="0.25">
      <c r="A304" s="127"/>
      <c r="B304" s="27"/>
      <c r="C304" s="28"/>
      <c r="D304" s="28"/>
      <c r="E304" s="24"/>
      <c r="F304" s="24"/>
      <c r="G304" s="24"/>
      <c r="H304" s="24"/>
      <c r="I304" s="24"/>
      <c r="J304" s="24"/>
      <c r="K304" s="24"/>
      <c r="L304" s="60"/>
      <c r="M304" s="14"/>
      <c r="N304" s="14"/>
      <c r="O304" s="14"/>
      <c r="P304" s="14"/>
      <c r="Q304" s="14"/>
      <c r="R304" s="14"/>
      <c r="S304" s="14"/>
      <c r="T304" s="14"/>
      <c r="U304" s="14"/>
      <c r="V304" s="14"/>
      <c r="W304" s="14"/>
      <c r="X304" s="14"/>
    </row>
    <row r="305" spans="1:24" x14ac:dyDescent="0.25">
      <c r="A305" s="127"/>
      <c r="B305" s="27"/>
      <c r="C305" s="24"/>
      <c r="D305" s="24"/>
      <c r="E305" s="28"/>
      <c r="F305" s="28"/>
      <c r="G305" s="28"/>
      <c r="H305" s="28"/>
      <c r="I305" s="28"/>
      <c r="J305" s="28"/>
      <c r="K305" s="28"/>
      <c r="L305" s="60"/>
      <c r="M305" s="14"/>
      <c r="N305" s="14"/>
      <c r="O305" s="14"/>
      <c r="P305" s="14"/>
      <c r="Q305" s="14"/>
      <c r="R305" s="14"/>
      <c r="S305" s="14"/>
      <c r="T305" s="14"/>
      <c r="U305" s="14"/>
      <c r="V305" s="14"/>
      <c r="W305" s="14"/>
      <c r="X305" s="14"/>
    </row>
    <row r="306" spans="1:24" x14ac:dyDescent="0.25">
      <c r="A306" s="127"/>
      <c r="B306" s="27"/>
      <c r="C306" s="24"/>
      <c r="D306" s="24"/>
      <c r="E306" s="28"/>
      <c r="F306" s="28"/>
      <c r="G306" s="28"/>
      <c r="H306" s="28"/>
      <c r="I306" s="28"/>
      <c r="J306" s="28"/>
      <c r="K306" s="28"/>
      <c r="L306" s="60"/>
      <c r="M306" s="14"/>
      <c r="N306" s="14"/>
      <c r="O306" s="14"/>
      <c r="P306" s="14"/>
      <c r="Q306" s="14"/>
      <c r="R306" s="14"/>
      <c r="S306" s="14"/>
      <c r="T306" s="14"/>
      <c r="U306" s="14"/>
      <c r="V306" s="14"/>
      <c r="W306" s="14"/>
      <c r="X306" s="14"/>
    </row>
    <row r="307" spans="1:24" x14ac:dyDescent="0.25">
      <c r="A307" s="127"/>
      <c r="B307" s="27"/>
      <c r="C307" s="24"/>
      <c r="D307" s="24"/>
      <c r="E307" s="28"/>
      <c r="F307" s="28"/>
      <c r="G307" s="28"/>
      <c r="H307" s="28"/>
      <c r="I307" s="28"/>
      <c r="J307" s="28"/>
      <c r="K307" s="28"/>
      <c r="L307" s="60"/>
      <c r="M307" s="14"/>
      <c r="N307" s="14"/>
      <c r="O307" s="14"/>
      <c r="P307" s="14"/>
      <c r="Q307" s="14"/>
      <c r="R307" s="14"/>
      <c r="S307" s="14"/>
      <c r="T307" s="14"/>
      <c r="U307" s="14"/>
      <c r="V307" s="14"/>
      <c r="W307" s="14"/>
      <c r="X307" s="14"/>
    </row>
    <row r="308" spans="1:24" x14ac:dyDescent="0.25">
      <c r="A308" s="127"/>
      <c r="B308" s="27"/>
      <c r="C308" s="24"/>
      <c r="D308" s="24"/>
      <c r="E308" s="28"/>
      <c r="F308" s="28"/>
      <c r="G308" s="28"/>
      <c r="H308" s="28"/>
      <c r="I308" s="28"/>
      <c r="J308" s="28"/>
      <c r="K308" s="28"/>
      <c r="L308" s="60"/>
      <c r="M308" s="14"/>
      <c r="N308" s="14"/>
      <c r="O308" s="14"/>
      <c r="P308" s="14"/>
      <c r="Q308" s="14"/>
      <c r="R308" s="14"/>
      <c r="S308" s="14"/>
      <c r="T308" s="14"/>
      <c r="U308" s="14"/>
      <c r="V308" s="14"/>
      <c r="W308" s="14"/>
      <c r="X308" s="14"/>
    </row>
    <row r="309" spans="1:24" x14ac:dyDescent="0.25">
      <c r="A309" s="127"/>
      <c r="B309" s="27"/>
      <c r="C309" s="24"/>
      <c r="D309" s="24"/>
      <c r="E309" s="28"/>
      <c r="F309" s="28"/>
      <c r="G309" s="28"/>
      <c r="H309" s="28"/>
      <c r="I309" s="28"/>
      <c r="J309" s="28"/>
      <c r="K309" s="28"/>
      <c r="L309" s="60"/>
      <c r="M309" s="14"/>
      <c r="N309" s="14"/>
      <c r="O309" s="14"/>
      <c r="P309" s="14"/>
      <c r="Q309" s="14"/>
      <c r="R309" s="14"/>
      <c r="S309" s="14"/>
      <c r="T309" s="14"/>
      <c r="U309" s="14"/>
      <c r="V309" s="14"/>
      <c r="W309" s="14"/>
      <c r="X309" s="14"/>
    </row>
    <row r="310" spans="1:24" x14ac:dyDescent="0.25">
      <c r="A310" s="127"/>
      <c r="B310" s="27"/>
      <c r="C310" s="24"/>
      <c r="D310" s="24"/>
      <c r="E310" s="28"/>
      <c r="F310" s="28"/>
      <c r="G310" s="28"/>
      <c r="H310" s="28"/>
      <c r="I310" s="28"/>
      <c r="J310" s="28"/>
      <c r="K310" s="28"/>
      <c r="L310" s="60"/>
      <c r="M310" s="14"/>
      <c r="N310" s="14"/>
      <c r="O310" s="14"/>
      <c r="P310" s="14"/>
      <c r="Q310" s="14"/>
      <c r="R310" s="14"/>
      <c r="S310" s="14"/>
      <c r="T310" s="14"/>
      <c r="U310" s="14"/>
      <c r="V310" s="14"/>
      <c r="W310" s="14"/>
      <c r="X310" s="14"/>
    </row>
    <row r="311" spans="1:24" x14ac:dyDescent="0.25">
      <c r="A311" s="127"/>
      <c r="B311" s="27"/>
      <c r="C311" s="24"/>
      <c r="D311" s="24"/>
      <c r="E311" s="28"/>
      <c r="F311" s="28"/>
      <c r="G311" s="28"/>
      <c r="H311" s="28"/>
      <c r="I311" s="28"/>
      <c r="J311" s="28"/>
      <c r="K311" s="28"/>
      <c r="L311" s="60"/>
      <c r="M311" s="14"/>
      <c r="N311" s="14"/>
      <c r="O311" s="14"/>
      <c r="P311" s="14"/>
      <c r="Q311" s="14"/>
      <c r="R311" s="14"/>
      <c r="S311" s="14"/>
      <c r="T311" s="14"/>
      <c r="U311" s="14"/>
      <c r="V311" s="14"/>
      <c r="W311" s="14"/>
      <c r="X311" s="14"/>
    </row>
    <row r="312" spans="1:24" x14ac:dyDescent="0.25">
      <c r="A312" s="127"/>
      <c r="B312" s="27"/>
      <c r="C312" s="24"/>
      <c r="D312" s="24"/>
      <c r="E312" s="28"/>
      <c r="F312" s="28"/>
      <c r="G312" s="28"/>
      <c r="H312" s="28"/>
      <c r="I312" s="28"/>
      <c r="J312" s="28"/>
      <c r="K312" s="28"/>
      <c r="L312" s="60"/>
      <c r="M312" s="14"/>
      <c r="N312" s="14"/>
      <c r="O312" s="14"/>
      <c r="P312" s="14"/>
      <c r="Q312" s="14"/>
      <c r="R312" s="14"/>
      <c r="S312" s="14"/>
      <c r="T312" s="14"/>
      <c r="U312" s="14"/>
      <c r="V312" s="14"/>
      <c r="W312" s="14"/>
      <c r="X312" s="14"/>
    </row>
    <row r="313" spans="1:24" x14ac:dyDescent="0.25">
      <c r="A313" s="127"/>
      <c r="B313" s="27"/>
      <c r="C313" s="24"/>
      <c r="D313" s="24"/>
      <c r="E313" s="28"/>
      <c r="F313" s="28"/>
      <c r="G313" s="28"/>
      <c r="H313" s="28"/>
      <c r="I313" s="28"/>
      <c r="J313" s="28"/>
      <c r="K313" s="28"/>
      <c r="L313" s="60"/>
      <c r="M313" s="14"/>
      <c r="N313" s="14"/>
      <c r="O313" s="14"/>
      <c r="P313" s="14"/>
      <c r="Q313" s="14"/>
      <c r="R313" s="14"/>
      <c r="S313" s="14"/>
      <c r="T313" s="14"/>
      <c r="U313" s="14"/>
      <c r="V313" s="14"/>
      <c r="W313" s="14"/>
      <c r="X313" s="14"/>
    </row>
    <row r="314" spans="1:24" x14ac:dyDescent="0.25">
      <c r="A314" s="127"/>
      <c r="B314" s="27"/>
      <c r="C314" s="24"/>
      <c r="D314" s="24"/>
      <c r="E314" s="28"/>
      <c r="F314" s="28"/>
      <c r="G314" s="28"/>
      <c r="H314" s="28"/>
      <c r="I314" s="28"/>
      <c r="J314" s="28"/>
      <c r="K314" s="28"/>
      <c r="L314" s="60"/>
      <c r="M314" s="14"/>
      <c r="N314" s="14"/>
      <c r="O314" s="14"/>
      <c r="P314" s="14"/>
      <c r="Q314" s="14"/>
      <c r="R314" s="14"/>
      <c r="S314" s="14"/>
      <c r="T314" s="14"/>
      <c r="U314" s="14"/>
      <c r="V314" s="14"/>
      <c r="W314" s="14"/>
      <c r="X314" s="14"/>
    </row>
    <row r="315" spans="1:24" x14ac:dyDescent="0.25">
      <c r="A315" s="127"/>
      <c r="B315" s="27"/>
      <c r="C315" s="28"/>
      <c r="D315" s="28"/>
      <c r="E315" s="24"/>
      <c r="F315" s="24"/>
      <c r="G315" s="24"/>
      <c r="H315" s="24"/>
      <c r="I315" s="24"/>
      <c r="J315" s="24"/>
      <c r="K315" s="24"/>
      <c r="L315" s="60"/>
      <c r="M315" s="14"/>
      <c r="N315" s="14"/>
      <c r="O315" s="14"/>
      <c r="P315" s="14"/>
      <c r="Q315" s="14"/>
      <c r="R315" s="14"/>
      <c r="S315" s="14"/>
      <c r="T315" s="14"/>
      <c r="U315" s="14"/>
      <c r="V315" s="14"/>
      <c r="W315" s="14"/>
      <c r="X315" s="14"/>
    </row>
    <row r="316" spans="1:24" x14ac:dyDescent="0.25">
      <c r="A316" s="127"/>
      <c r="B316" s="27"/>
      <c r="C316" s="24"/>
      <c r="D316" s="24"/>
      <c r="E316" s="28"/>
      <c r="F316" s="28"/>
      <c r="G316" s="28"/>
      <c r="H316" s="28"/>
      <c r="I316" s="28"/>
      <c r="J316" s="28"/>
      <c r="K316" s="28"/>
      <c r="L316" s="60"/>
      <c r="M316" s="14"/>
      <c r="N316" s="14"/>
      <c r="O316" s="14"/>
      <c r="P316" s="14"/>
      <c r="Q316" s="14"/>
      <c r="R316" s="14"/>
      <c r="S316" s="14"/>
      <c r="T316" s="14"/>
      <c r="U316" s="14"/>
      <c r="V316" s="14"/>
      <c r="W316" s="14"/>
      <c r="X316" s="14"/>
    </row>
    <row r="317" spans="1:24" x14ac:dyDescent="0.25">
      <c r="A317" s="127"/>
      <c r="B317" s="27"/>
      <c r="C317" s="24"/>
      <c r="D317" s="24"/>
      <c r="E317" s="28"/>
      <c r="F317" s="28"/>
      <c r="G317" s="28"/>
      <c r="H317" s="28"/>
      <c r="I317" s="28"/>
      <c r="J317" s="28"/>
      <c r="K317" s="28"/>
      <c r="L317" s="60"/>
      <c r="M317" s="14"/>
      <c r="N317" s="14"/>
      <c r="O317" s="14"/>
      <c r="P317" s="14"/>
      <c r="Q317" s="14"/>
      <c r="R317" s="14"/>
      <c r="S317" s="14"/>
      <c r="T317" s="14"/>
      <c r="U317" s="14"/>
      <c r="V317" s="14"/>
      <c r="W317" s="14"/>
      <c r="X317" s="14"/>
    </row>
    <row r="318" spans="1:24" x14ac:dyDescent="0.25">
      <c r="A318" s="127"/>
      <c r="B318" s="27"/>
      <c r="C318" s="24"/>
      <c r="D318" s="24"/>
      <c r="E318" s="28"/>
      <c r="F318" s="28"/>
      <c r="G318" s="28"/>
      <c r="H318" s="28"/>
      <c r="I318" s="28"/>
      <c r="J318" s="28"/>
      <c r="K318" s="28"/>
      <c r="L318" s="60"/>
      <c r="M318" s="14"/>
      <c r="N318" s="14"/>
      <c r="O318" s="14"/>
      <c r="P318" s="14"/>
      <c r="Q318" s="14"/>
      <c r="R318" s="14"/>
      <c r="S318" s="14"/>
      <c r="T318" s="14"/>
      <c r="U318" s="14"/>
      <c r="V318" s="14"/>
      <c r="W318" s="14"/>
      <c r="X318" s="14"/>
    </row>
    <row r="319" spans="1:24" x14ac:dyDescent="0.25">
      <c r="A319" s="127"/>
      <c r="B319" s="27"/>
      <c r="C319" s="24"/>
      <c r="D319" s="24"/>
      <c r="E319" s="28"/>
      <c r="F319" s="28"/>
      <c r="G319" s="28"/>
      <c r="H319" s="28"/>
      <c r="I319" s="28"/>
      <c r="J319" s="28"/>
      <c r="K319" s="28"/>
    </row>
    <row r="320" spans="1:24" x14ac:dyDescent="0.25">
      <c r="B320" s="27"/>
      <c r="C320" s="24"/>
      <c r="D320" s="24"/>
      <c r="E320" s="28"/>
      <c r="F320" s="28"/>
      <c r="G320" s="28"/>
      <c r="H320" s="28"/>
      <c r="I320" s="28"/>
      <c r="J320" s="28"/>
      <c r="K320" s="28"/>
      <c r="L320" s="18"/>
      <c r="M320" s="17"/>
      <c r="N320" s="17"/>
      <c r="O320" s="17"/>
      <c r="P320" s="17"/>
      <c r="Q320" s="17"/>
      <c r="R320" s="17"/>
      <c r="S320" s="17"/>
      <c r="T320" s="17"/>
      <c r="U320" s="17"/>
      <c r="V320" s="17"/>
      <c r="W320" s="17"/>
      <c r="X320" s="17"/>
    </row>
    <row r="321" spans="1:12" s="12" customFormat="1" x14ac:dyDescent="0.25">
      <c r="A321" s="128"/>
      <c r="B321" s="27"/>
      <c r="C321" s="24"/>
      <c r="D321" s="24"/>
      <c r="E321" s="28"/>
      <c r="F321" s="28"/>
      <c r="G321" s="28"/>
      <c r="H321" s="28"/>
      <c r="I321" s="28"/>
      <c r="J321" s="28"/>
      <c r="K321" s="28"/>
      <c r="L321" s="49"/>
    </row>
    <row r="322" spans="1:12" s="12" customFormat="1" x14ac:dyDescent="0.25">
      <c r="A322" s="128"/>
      <c r="B322" s="27"/>
      <c r="C322" s="24"/>
      <c r="D322" s="24"/>
      <c r="E322" s="28"/>
      <c r="F322" s="28"/>
      <c r="G322" s="28"/>
      <c r="H322" s="28"/>
      <c r="I322" s="28"/>
      <c r="J322" s="28"/>
      <c r="K322" s="28"/>
      <c r="L322" s="49"/>
    </row>
    <row r="323" spans="1:12" s="12" customFormat="1" x14ac:dyDescent="0.25">
      <c r="A323" s="128"/>
      <c r="B323" s="27"/>
      <c r="C323" s="24"/>
      <c r="D323" s="24"/>
      <c r="E323" s="28"/>
      <c r="F323" s="28"/>
      <c r="G323" s="28"/>
      <c r="H323" s="28"/>
      <c r="I323" s="28"/>
      <c r="J323" s="28"/>
      <c r="K323" s="28"/>
      <c r="L323" s="49"/>
    </row>
    <row r="324" spans="1:12" s="12" customFormat="1" x14ac:dyDescent="0.25">
      <c r="A324" s="128"/>
      <c r="B324" s="27"/>
      <c r="C324" s="24"/>
      <c r="D324" s="24"/>
      <c r="E324" s="28"/>
      <c r="F324" s="28"/>
      <c r="G324" s="28"/>
      <c r="H324" s="28"/>
      <c r="I324" s="28"/>
      <c r="J324" s="28"/>
      <c r="K324" s="28"/>
      <c r="L324" s="49"/>
    </row>
    <row r="325" spans="1:12" s="12" customFormat="1" x14ac:dyDescent="0.25">
      <c r="A325" s="128"/>
      <c r="B325" s="27"/>
      <c r="C325" s="24"/>
      <c r="D325" s="24"/>
      <c r="E325" s="28"/>
      <c r="F325" s="28"/>
      <c r="G325" s="28"/>
      <c r="H325" s="28"/>
      <c r="I325" s="28"/>
      <c r="J325" s="28"/>
      <c r="K325" s="28"/>
      <c r="L325" s="49"/>
    </row>
    <row r="326" spans="1:12" s="12" customFormat="1" x14ac:dyDescent="0.25">
      <c r="A326" s="128"/>
      <c r="B326" s="27"/>
      <c r="C326" s="28"/>
      <c r="D326" s="28"/>
      <c r="E326" s="24"/>
      <c r="F326" s="24"/>
      <c r="G326" s="24"/>
      <c r="H326" s="24"/>
      <c r="I326" s="24"/>
      <c r="J326" s="24"/>
      <c r="K326" s="24"/>
      <c r="L326" s="49"/>
    </row>
    <row r="327" spans="1:12" s="12" customFormat="1" x14ac:dyDescent="0.25">
      <c r="A327" s="128"/>
      <c r="B327" s="27"/>
      <c r="C327" s="24"/>
      <c r="D327" s="24"/>
      <c r="E327" s="28"/>
      <c r="F327" s="28"/>
      <c r="G327" s="28"/>
      <c r="H327" s="28"/>
      <c r="I327" s="28"/>
      <c r="J327" s="28"/>
      <c r="K327" s="28"/>
      <c r="L327" s="49"/>
    </row>
    <row r="328" spans="1:12" s="12" customFormat="1" x14ac:dyDescent="0.25">
      <c r="A328" s="128"/>
      <c r="B328" s="27"/>
      <c r="C328" s="24"/>
      <c r="D328" s="24"/>
      <c r="E328" s="28"/>
      <c r="F328" s="28"/>
      <c r="G328" s="28"/>
      <c r="H328" s="28"/>
      <c r="I328" s="28"/>
      <c r="J328" s="28"/>
      <c r="K328" s="28"/>
      <c r="L328" s="49"/>
    </row>
    <row r="329" spans="1:12" s="12" customFormat="1" x14ac:dyDescent="0.25">
      <c r="A329" s="128"/>
      <c r="B329" s="27"/>
      <c r="C329" s="24"/>
      <c r="D329" s="24"/>
      <c r="E329" s="28"/>
      <c r="F329" s="28"/>
      <c r="G329" s="28"/>
      <c r="H329" s="28"/>
      <c r="I329" s="28"/>
      <c r="J329" s="28"/>
      <c r="K329" s="28"/>
      <c r="L329" s="49"/>
    </row>
    <row r="330" spans="1:12" s="12" customFormat="1" x14ac:dyDescent="0.25">
      <c r="A330" s="128"/>
      <c r="B330" s="27"/>
      <c r="C330" s="24"/>
      <c r="D330" s="24"/>
      <c r="E330" s="28"/>
      <c r="F330" s="28"/>
      <c r="G330" s="28"/>
      <c r="H330" s="28"/>
      <c r="I330" s="28"/>
      <c r="J330" s="28"/>
      <c r="K330" s="28"/>
      <c r="L330" s="49"/>
    </row>
    <row r="331" spans="1:12" s="12" customFormat="1" x14ac:dyDescent="0.25">
      <c r="A331" s="128"/>
      <c r="B331" s="27"/>
      <c r="C331" s="24"/>
      <c r="D331" s="24"/>
      <c r="E331" s="28"/>
      <c r="F331" s="28"/>
      <c r="G331" s="28"/>
      <c r="H331" s="28"/>
      <c r="I331" s="28"/>
      <c r="J331" s="28"/>
      <c r="K331" s="28"/>
      <c r="L331" s="49"/>
    </row>
    <row r="332" spans="1:12" s="12" customFormat="1" x14ac:dyDescent="0.25">
      <c r="A332" s="128"/>
      <c r="B332" s="27"/>
      <c r="C332" s="24"/>
      <c r="D332" s="24"/>
      <c r="E332" s="28"/>
      <c r="F332" s="28"/>
      <c r="G332" s="28"/>
      <c r="H332" s="28"/>
      <c r="I332" s="28"/>
      <c r="J332" s="28"/>
      <c r="K332" s="28"/>
      <c r="L332" s="49"/>
    </row>
    <row r="333" spans="1:12" s="12" customFormat="1" x14ac:dyDescent="0.25">
      <c r="A333" s="128"/>
      <c r="B333" s="27"/>
      <c r="C333" s="24"/>
      <c r="D333" s="24"/>
      <c r="E333" s="28"/>
      <c r="F333" s="28"/>
      <c r="G333" s="28"/>
      <c r="H333" s="28"/>
      <c r="I333" s="28"/>
      <c r="J333" s="28"/>
      <c r="K333" s="28"/>
      <c r="L333" s="49"/>
    </row>
    <row r="334" spans="1:12" s="12" customFormat="1" x14ac:dyDescent="0.25">
      <c r="A334" s="128"/>
      <c r="B334" s="27"/>
      <c r="C334" s="24"/>
      <c r="D334" s="24"/>
      <c r="E334" s="28"/>
      <c r="F334" s="28"/>
      <c r="G334" s="28"/>
      <c r="H334" s="28"/>
      <c r="I334" s="28"/>
      <c r="J334" s="28"/>
      <c r="K334" s="28"/>
      <c r="L334" s="49"/>
    </row>
    <row r="335" spans="1:12" s="12" customFormat="1" x14ac:dyDescent="0.25">
      <c r="A335" s="128"/>
      <c r="B335" s="27"/>
      <c r="C335" s="24"/>
      <c r="D335" s="24"/>
      <c r="E335" s="28"/>
      <c r="F335" s="28"/>
      <c r="G335" s="28"/>
      <c r="H335" s="28"/>
      <c r="I335" s="28"/>
      <c r="J335" s="28"/>
      <c r="K335" s="28"/>
      <c r="L335" s="49"/>
    </row>
    <row r="336" spans="1:12" s="12" customFormat="1" x14ac:dyDescent="0.25">
      <c r="A336" s="128"/>
      <c r="B336" s="27"/>
      <c r="C336" s="24"/>
      <c r="D336" s="24"/>
      <c r="E336" s="28"/>
      <c r="F336" s="28"/>
      <c r="G336" s="28"/>
      <c r="H336" s="28"/>
      <c r="I336" s="28"/>
      <c r="J336" s="28"/>
      <c r="K336" s="28"/>
      <c r="L336" s="49"/>
    </row>
    <row r="337" spans="1:24" x14ac:dyDescent="0.25">
      <c r="B337" s="29"/>
      <c r="C337" s="23"/>
      <c r="D337" s="23"/>
      <c r="E337" s="28"/>
      <c r="F337" s="28"/>
      <c r="G337" s="28"/>
      <c r="H337" s="28"/>
      <c r="I337" s="28"/>
      <c r="J337" s="28"/>
      <c r="K337" s="28"/>
      <c r="M337" s="17"/>
      <c r="N337" s="17"/>
      <c r="O337" s="17"/>
      <c r="P337" s="17"/>
      <c r="Q337" s="17"/>
      <c r="R337" s="17"/>
      <c r="S337" s="17"/>
      <c r="T337" s="17"/>
      <c r="U337" s="17"/>
      <c r="V337" s="17"/>
      <c r="W337" s="17"/>
      <c r="X337" s="17"/>
    </row>
    <row r="338" spans="1:24" x14ac:dyDescent="0.25">
      <c r="B338" s="30"/>
      <c r="C338" s="26"/>
      <c r="D338" s="26"/>
      <c r="E338" s="24"/>
      <c r="F338" s="24"/>
      <c r="G338" s="24"/>
      <c r="H338" s="24"/>
      <c r="I338" s="24"/>
      <c r="J338" s="24"/>
      <c r="K338" s="24"/>
      <c r="M338" s="17"/>
      <c r="N338" s="17"/>
      <c r="O338" s="17"/>
      <c r="P338" s="17"/>
      <c r="Q338" s="17"/>
      <c r="R338" s="17"/>
      <c r="S338" s="17"/>
      <c r="T338" s="17"/>
      <c r="U338" s="17"/>
      <c r="V338" s="17"/>
      <c r="W338" s="17"/>
      <c r="X338" s="17"/>
    </row>
    <row r="339" spans="1:24" x14ac:dyDescent="0.25">
      <c r="B339" s="27"/>
      <c r="C339" s="24"/>
      <c r="D339" s="24"/>
      <c r="E339" s="28"/>
      <c r="F339" s="28"/>
      <c r="G339" s="28"/>
      <c r="H339" s="28"/>
      <c r="I339" s="28"/>
      <c r="J339" s="28"/>
      <c r="K339" s="28"/>
      <c r="M339" s="17"/>
      <c r="N339" s="17"/>
      <c r="O339" s="17"/>
      <c r="P339" s="17"/>
      <c r="Q339" s="17"/>
      <c r="R339" s="17"/>
      <c r="S339" s="17"/>
      <c r="T339" s="17"/>
      <c r="U339" s="17"/>
      <c r="V339" s="17"/>
      <c r="W339" s="17"/>
      <c r="X339" s="17"/>
    </row>
    <row r="340" spans="1:24" x14ac:dyDescent="0.25">
      <c r="B340" s="27"/>
      <c r="C340" s="28"/>
      <c r="D340" s="28"/>
      <c r="E340" s="24"/>
      <c r="F340" s="24"/>
      <c r="G340" s="24"/>
      <c r="H340" s="24"/>
      <c r="I340" s="24"/>
      <c r="J340" s="24"/>
      <c r="K340" s="24"/>
      <c r="M340" s="17"/>
      <c r="N340" s="17"/>
      <c r="O340" s="17"/>
      <c r="P340" s="17"/>
      <c r="Q340" s="17"/>
      <c r="R340" s="17"/>
      <c r="S340" s="17"/>
      <c r="T340" s="17"/>
      <c r="U340" s="17"/>
      <c r="V340" s="17"/>
      <c r="W340" s="17"/>
      <c r="X340" s="17"/>
    </row>
    <row r="341" spans="1:24" x14ac:dyDescent="0.25">
      <c r="B341" s="27"/>
      <c r="C341" s="24"/>
      <c r="D341" s="24"/>
      <c r="E341" s="28"/>
      <c r="F341" s="28"/>
      <c r="G341" s="28"/>
      <c r="H341" s="28"/>
      <c r="I341" s="28"/>
      <c r="J341" s="28"/>
      <c r="K341" s="28"/>
      <c r="M341" s="17"/>
      <c r="N341" s="17"/>
      <c r="O341" s="17"/>
      <c r="P341" s="17"/>
      <c r="Q341" s="17"/>
      <c r="R341" s="17"/>
      <c r="S341" s="17"/>
      <c r="T341" s="17"/>
      <c r="U341" s="17"/>
      <c r="V341" s="17"/>
      <c r="W341" s="17"/>
      <c r="X341" s="17"/>
    </row>
    <row r="342" spans="1:24" x14ac:dyDescent="0.25">
      <c r="B342" s="27"/>
      <c r="C342" s="24"/>
      <c r="D342" s="24"/>
      <c r="E342" s="28"/>
      <c r="F342" s="28"/>
      <c r="G342" s="28"/>
      <c r="H342" s="28"/>
      <c r="I342" s="28"/>
      <c r="J342" s="28"/>
      <c r="K342" s="28"/>
      <c r="M342" s="17"/>
      <c r="N342" s="17"/>
      <c r="O342" s="17"/>
      <c r="P342" s="17"/>
      <c r="Q342" s="17"/>
      <c r="R342" s="17"/>
      <c r="S342" s="17"/>
      <c r="T342" s="17"/>
      <c r="U342" s="17"/>
      <c r="V342" s="17"/>
      <c r="W342" s="17"/>
      <c r="X342" s="17"/>
    </row>
    <row r="343" spans="1:24" x14ac:dyDescent="0.25">
      <c r="B343" s="27"/>
      <c r="C343" s="24"/>
      <c r="D343" s="24"/>
      <c r="E343" s="28"/>
      <c r="F343" s="28"/>
      <c r="G343" s="28"/>
      <c r="H343" s="28"/>
      <c r="I343" s="28"/>
      <c r="J343" s="28"/>
      <c r="K343" s="28"/>
      <c r="M343" s="17"/>
      <c r="N343" s="17"/>
      <c r="O343" s="17"/>
      <c r="P343" s="17"/>
      <c r="Q343" s="17"/>
      <c r="R343" s="17"/>
      <c r="S343" s="17"/>
      <c r="T343" s="17"/>
      <c r="U343" s="17"/>
      <c r="V343" s="17"/>
      <c r="W343" s="17"/>
      <c r="X343" s="17"/>
    </row>
    <row r="344" spans="1:24" x14ac:dyDescent="0.25">
      <c r="B344" s="27"/>
      <c r="C344" s="24"/>
      <c r="D344" s="24"/>
      <c r="E344" s="28"/>
      <c r="F344" s="28"/>
      <c r="G344" s="28"/>
      <c r="H344" s="28"/>
      <c r="I344" s="28"/>
      <c r="J344" s="28"/>
      <c r="K344" s="28"/>
      <c r="M344" s="17"/>
      <c r="N344" s="17"/>
      <c r="O344" s="17"/>
      <c r="P344" s="17"/>
      <c r="Q344" s="17"/>
      <c r="R344" s="17"/>
      <c r="S344" s="17"/>
      <c r="T344" s="17"/>
      <c r="U344" s="17"/>
      <c r="V344" s="17"/>
      <c r="W344" s="17"/>
      <c r="X344" s="17"/>
    </row>
    <row r="345" spans="1:24" x14ac:dyDescent="0.25">
      <c r="B345" s="27"/>
      <c r="C345" s="28"/>
      <c r="D345" s="28"/>
      <c r="E345" s="24"/>
      <c r="F345" s="24"/>
      <c r="G345" s="24"/>
      <c r="H345" s="24"/>
      <c r="I345" s="24"/>
      <c r="J345" s="24"/>
      <c r="K345" s="24"/>
      <c r="L345" s="60"/>
      <c r="M345" s="14"/>
      <c r="N345" s="14"/>
      <c r="O345" s="14"/>
      <c r="P345" s="14"/>
      <c r="Q345" s="14"/>
      <c r="R345" s="14"/>
      <c r="S345" s="14"/>
      <c r="T345" s="14"/>
      <c r="U345" s="14"/>
      <c r="V345" s="14"/>
      <c r="W345" s="14"/>
      <c r="X345" s="14"/>
    </row>
    <row r="346" spans="1:24" x14ac:dyDescent="0.25">
      <c r="B346" s="27"/>
      <c r="C346" s="24"/>
      <c r="D346" s="24"/>
      <c r="E346" s="28"/>
      <c r="F346" s="28"/>
      <c r="G346" s="28"/>
      <c r="H346" s="28"/>
      <c r="I346" s="28"/>
      <c r="J346" s="28"/>
      <c r="K346" s="28"/>
      <c r="L346" s="60"/>
      <c r="M346" s="14"/>
      <c r="N346" s="14"/>
      <c r="O346" s="14"/>
      <c r="P346" s="14"/>
      <c r="Q346" s="14"/>
      <c r="R346" s="14"/>
      <c r="S346" s="14"/>
      <c r="T346" s="14"/>
      <c r="U346" s="14"/>
      <c r="V346" s="14"/>
      <c r="W346" s="14"/>
      <c r="X346" s="14"/>
    </row>
    <row r="347" spans="1:24" x14ac:dyDescent="0.25">
      <c r="B347" s="27"/>
      <c r="C347" s="24"/>
      <c r="D347" s="24"/>
      <c r="E347" s="28"/>
      <c r="F347" s="28"/>
      <c r="G347" s="28"/>
      <c r="H347" s="28"/>
      <c r="I347" s="28"/>
      <c r="J347" s="28"/>
      <c r="K347" s="28"/>
      <c r="L347" s="60"/>
      <c r="M347" s="14"/>
      <c r="N347" s="14"/>
      <c r="O347" s="14"/>
      <c r="P347" s="14"/>
      <c r="Q347" s="14"/>
      <c r="R347" s="14"/>
      <c r="S347" s="14"/>
      <c r="T347" s="14"/>
      <c r="U347" s="14"/>
      <c r="V347" s="14"/>
      <c r="W347" s="14"/>
      <c r="X347" s="14"/>
    </row>
    <row r="348" spans="1:24" x14ac:dyDescent="0.25">
      <c r="B348" s="27"/>
      <c r="C348" s="28"/>
      <c r="D348" s="28"/>
      <c r="E348" s="24"/>
      <c r="F348" s="24"/>
      <c r="G348" s="24"/>
      <c r="H348" s="24"/>
      <c r="I348" s="24"/>
      <c r="J348" s="24"/>
      <c r="K348" s="24"/>
      <c r="L348" s="60"/>
      <c r="M348" s="14"/>
      <c r="N348" s="14"/>
      <c r="O348" s="14"/>
      <c r="P348" s="14"/>
      <c r="Q348" s="14"/>
      <c r="R348" s="14"/>
      <c r="S348" s="14"/>
      <c r="T348" s="14"/>
      <c r="U348" s="14"/>
      <c r="V348" s="14"/>
      <c r="W348" s="14"/>
      <c r="X348" s="14"/>
    </row>
    <row r="349" spans="1:24" x14ac:dyDescent="0.25">
      <c r="B349" s="27"/>
      <c r="C349" s="28"/>
      <c r="D349" s="28"/>
      <c r="E349" s="24"/>
      <c r="F349" s="24"/>
      <c r="G349" s="24"/>
      <c r="H349" s="24"/>
      <c r="I349" s="24"/>
      <c r="J349" s="24"/>
      <c r="K349" s="24"/>
      <c r="L349" s="60"/>
      <c r="M349" s="14"/>
      <c r="N349" s="14"/>
      <c r="O349" s="14"/>
      <c r="P349" s="14"/>
      <c r="Q349" s="14"/>
      <c r="R349" s="14"/>
      <c r="S349" s="14"/>
      <c r="T349" s="14"/>
      <c r="U349" s="14"/>
      <c r="V349" s="14"/>
      <c r="W349" s="14"/>
      <c r="X349" s="14"/>
    </row>
    <row r="350" spans="1:24" x14ac:dyDescent="0.25">
      <c r="B350" s="27"/>
      <c r="C350" s="24"/>
      <c r="D350" s="24"/>
      <c r="E350" s="28"/>
      <c r="F350" s="28"/>
      <c r="G350" s="28"/>
      <c r="H350" s="28"/>
      <c r="I350" s="28"/>
      <c r="J350" s="28"/>
      <c r="K350" s="28"/>
      <c r="L350" s="60"/>
      <c r="M350" s="14"/>
      <c r="N350" s="14"/>
      <c r="O350" s="14"/>
      <c r="P350" s="14"/>
      <c r="Q350" s="14"/>
      <c r="R350" s="14"/>
      <c r="S350" s="14"/>
      <c r="T350" s="14"/>
      <c r="U350" s="14"/>
      <c r="V350" s="14"/>
      <c r="W350" s="14"/>
      <c r="X350" s="14"/>
    </row>
    <row r="351" spans="1:24" x14ac:dyDescent="0.25">
      <c r="B351" s="27"/>
      <c r="C351" s="24"/>
      <c r="D351" s="24"/>
      <c r="E351" s="28"/>
      <c r="F351" s="28"/>
      <c r="G351" s="28"/>
      <c r="H351" s="28"/>
      <c r="I351" s="28"/>
      <c r="J351" s="28"/>
      <c r="K351" s="28"/>
      <c r="L351" s="60"/>
      <c r="M351" s="14"/>
      <c r="N351" s="14"/>
      <c r="O351" s="14"/>
      <c r="P351" s="14"/>
      <c r="Q351" s="14"/>
      <c r="R351" s="14"/>
      <c r="S351" s="14"/>
      <c r="T351" s="14"/>
      <c r="U351" s="14"/>
      <c r="V351" s="14"/>
      <c r="W351" s="14"/>
      <c r="X351" s="14"/>
    </row>
    <row r="352" spans="1:24" x14ac:dyDescent="0.25">
      <c r="A352" s="127"/>
      <c r="B352" s="27"/>
      <c r="C352" s="24"/>
      <c r="D352" s="24"/>
      <c r="E352" s="28"/>
      <c r="F352" s="28"/>
      <c r="G352" s="28"/>
      <c r="H352" s="28"/>
      <c r="I352" s="28"/>
      <c r="J352" s="28"/>
      <c r="K352" s="28"/>
      <c r="L352" s="60"/>
      <c r="M352" s="14"/>
      <c r="N352" s="14"/>
      <c r="O352" s="14"/>
      <c r="P352" s="14"/>
      <c r="Q352" s="14"/>
      <c r="R352" s="14"/>
      <c r="S352" s="14"/>
      <c r="T352" s="14"/>
      <c r="U352" s="14"/>
      <c r="V352" s="14"/>
      <c r="W352" s="14"/>
      <c r="X352" s="14"/>
    </row>
    <row r="353" spans="1:24" x14ac:dyDescent="0.25">
      <c r="A353" s="127"/>
      <c r="B353" s="27"/>
      <c r="C353" s="28"/>
      <c r="D353" s="28"/>
      <c r="E353" s="24"/>
      <c r="F353" s="24"/>
      <c r="G353" s="24"/>
      <c r="H353" s="24"/>
      <c r="I353" s="24"/>
      <c r="J353" s="24"/>
      <c r="K353" s="24"/>
      <c r="L353" s="60"/>
      <c r="M353" s="14"/>
      <c r="N353" s="14"/>
      <c r="O353" s="14"/>
      <c r="P353" s="14"/>
      <c r="Q353" s="14"/>
      <c r="R353" s="14"/>
      <c r="S353" s="14"/>
      <c r="T353" s="14"/>
      <c r="U353" s="14"/>
      <c r="V353" s="14"/>
      <c r="W353" s="14"/>
      <c r="X353" s="14"/>
    </row>
    <row r="354" spans="1:24" x14ac:dyDescent="0.25">
      <c r="A354" s="127"/>
      <c r="B354" s="27"/>
      <c r="C354" s="24"/>
      <c r="D354" s="24"/>
      <c r="E354" s="28"/>
      <c r="F354" s="28"/>
      <c r="G354" s="28"/>
      <c r="H354" s="28"/>
      <c r="I354" s="28"/>
      <c r="J354" s="28"/>
      <c r="K354" s="28"/>
      <c r="L354" s="60"/>
      <c r="M354" s="14"/>
      <c r="N354" s="14"/>
      <c r="O354" s="14"/>
      <c r="P354" s="14"/>
      <c r="Q354" s="14"/>
      <c r="R354" s="14"/>
      <c r="S354" s="14"/>
      <c r="T354" s="14"/>
      <c r="U354" s="14"/>
      <c r="V354" s="14"/>
      <c r="W354" s="14"/>
      <c r="X354" s="14"/>
    </row>
    <row r="355" spans="1:24" x14ac:dyDescent="0.25">
      <c r="A355" s="127"/>
      <c r="B355" s="27"/>
      <c r="C355" s="24"/>
      <c r="D355" s="24"/>
      <c r="E355" s="28"/>
      <c r="F355" s="28"/>
      <c r="G355" s="28"/>
      <c r="H355" s="28"/>
      <c r="I355" s="28"/>
      <c r="J355" s="28"/>
      <c r="K355" s="28"/>
      <c r="L355" s="60"/>
      <c r="M355" s="14"/>
      <c r="N355" s="14"/>
      <c r="O355" s="14"/>
      <c r="P355" s="14"/>
      <c r="Q355" s="14"/>
      <c r="R355" s="14"/>
      <c r="S355" s="14"/>
      <c r="T355" s="14"/>
      <c r="U355" s="14"/>
      <c r="V355" s="14"/>
      <c r="W355" s="14"/>
      <c r="X355" s="14"/>
    </row>
    <row r="356" spans="1:24" x14ac:dyDescent="0.25">
      <c r="A356" s="127"/>
      <c r="B356" s="27"/>
      <c r="C356" s="24"/>
      <c r="D356" s="24"/>
      <c r="E356" s="28"/>
      <c r="F356" s="28"/>
      <c r="G356" s="28"/>
      <c r="H356" s="28"/>
      <c r="I356" s="28"/>
      <c r="J356" s="28"/>
      <c r="K356" s="28"/>
      <c r="L356" s="60"/>
      <c r="M356" s="14"/>
      <c r="N356" s="14"/>
      <c r="O356" s="14"/>
      <c r="P356" s="14"/>
      <c r="Q356" s="14"/>
      <c r="R356" s="14"/>
      <c r="S356" s="14"/>
      <c r="T356" s="14"/>
      <c r="U356" s="14"/>
      <c r="V356" s="14"/>
      <c r="W356" s="14"/>
      <c r="X356" s="14"/>
    </row>
    <row r="357" spans="1:24" x14ac:dyDescent="0.25">
      <c r="A357" s="127"/>
      <c r="B357" s="27"/>
      <c r="C357" s="24"/>
      <c r="D357" s="24"/>
      <c r="E357" s="28"/>
      <c r="F357" s="28"/>
      <c r="G357" s="28"/>
      <c r="H357" s="28"/>
      <c r="I357" s="28"/>
      <c r="J357" s="28"/>
      <c r="K357" s="28"/>
      <c r="L357" s="60"/>
      <c r="M357" s="14"/>
      <c r="N357" s="14"/>
      <c r="O357" s="14"/>
      <c r="P357" s="14"/>
      <c r="Q357" s="14"/>
      <c r="R357" s="14"/>
      <c r="S357" s="14"/>
      <c r="T357" s="14"/>
      <c r="U357" s="14"/>
      <c r="V357" s="14"/>
      <c r="W357" s="14"/>
      <c r="X357" s="14"/>
    </row>
    <row r="358" spans="1:24" x14ac:dyDescent="0.25">
      <c r="A358" s="127"/>
      <c r="B358" s="27"/>
      <c r="C358" s="24"/>
      <c r="D358" s="24"/>
      <c r="E358" s="28"/>
      <c r="F358" s="28"/>
      <c r="G358" s="28"/>
      <c r="H358" s="28"/>
      <c r="I358" s="28"/>
      <c r="J358" s="28"/>
      <c r="K358" s="28"/>
      <c r="L358" s="60"/>
      <c r="M358" s="14"/>
      <c r="N358" s="14"/>
      <c r="O358" s="14"/>
      <c r="P358" s="14"/>
      <c r="Q358" s="14"/>
      <c r="R358" s="14"/>
      <c r="S358" s="14"/>
      <c r="T358" s="14"/>
      <c r="U358" s="14"/>
      <c r="V358" s="14"/>
      <c r="W358" s="14"/>
      <c r="X358" s="14"/>
    </row>
    <row r="359" spans="1:24" x14ac:dyDescent="0.25">
      <c r="A359" s="127"/>
      <c r="B359" s="27"/>
      <c r="C359" s="24"/>
      <c r="D359" s="24"/>
      <c r="E359" s="28"/>
      <c r="F359" s="28"/>
      <c r="G359" s="28"/>
      <c r="H359" s="28"/>
      <c r="I359" s="28"/>
      <c r="J359" s="28"/>
      <c r="K359" s="28"/>
      <c r="L359" s="60"/>
      <c r="M359" s="14"/>
      <c r="N359" s="14"/>
      <c r="O359" s="14"/>
      <c r="P359" s="14"/>
      <c r="Q359" s="14"/>
      <c r="R359" s="14"/>
      <c r="S359" s="14"/>
      <c r="T359" s="14"/>
      <c r="U359" s="14"/>
      <c r="V359" s="14"/>
      <c r="W359" s="14"/>
      <c r="X359" s="14"/>
    </row>
    <row r="360" spans="1:24" x14ac:dyDescent="0.25">
      <c r="A360" s="127"/>
      <c r="B360" s="27"/>
      <c r="C360" s="24"/>
      <c r="D360" s="24"/>
      <c r="E360" s="28"/>
      <c r="F360" s="28"/>
      <c r="G360" s="28"/>
      <c r="H360" s="28"/>
      <c r="I360" s="28"/>
      <c r="J360" s="28"/>
      <c r="K360" s="28"/>
      <c r="L360" s="60"/>
      <c r="M360" s="14"/>
      <c r="N360" s="14"/>
      <c r="O360" s="14"/>
      <c r="P360" s="14"/>
      <c r="Q360" s="14"/>
      <c r="R360" s="14"/>
      <c r="S360" s="14"/>
      <c r="T360" s="14"/>
      <c r="U360" s="14"/>
      <c r="V360" s="14"/>
      <c r="W360" s="14"/>
      <c r="X360" s="14"/>
    </row>
    <row r="361" spans="1:24" x14ac:dyDescent="0.25">
      <c r="A361" s="127"/>
      <c r="B361" s="27"/>
      <c r="C361" s="24"/>
      <c r="D361" s="24"/>
      <c r="E361" s="28"/>
      <c r="F361" s="28"/>
      <c r="G361" s="28"/>
      <c r="H361" s="28"/>
      <c r="I361" s="28"/>
      <c r="J361" s="28"/>
      <c r="K361" s="28"/>
      <c r="L361" s="60"/>
      <c r="M361" s="14"/>
      <c r="N361" s="14"/>
      <c r="O361" s="14"/>
      <c r="P361" s="14"/>
      <c r="Q361" s="14"/>
      <c r="R361" s="14"/>
      <c r="S361" s="14"/>
      <c r="T361" s="14"/>
      <c r="U361" s="14"/>
      <c r="V361" s="14"/>
      <c r="W361" s="14"/>
      <c r="X361" s="14"/>
    </row>
    <row r="362" spans="1:24" x14ac:dyDescent="0.25">
      <c r="A362" s="127"/>
      <c r="B362" s="27"/>
      <c r="C362" s="24"/>
      <c r="D362" s="24"/>
      <c r="E362" s="28"/>
      <c r="F362" s="28"/>
      <c r="G362" s="28"/>
      <c r="H362" s="28"/>
      <c r="I362" s="28"/>
      <c r="J362" s="28"/>
      <c r="K362" s="28"/>
      <c r="L362" s="60"/>
      <c r="M362" s="14"/>
      <c r="N362" s="14"/>
      <c r="O362" s="14"/>
      <c r="P362" s="14"/>
      <c r="Q362" s="14"/>
      <c r="R362" s="14"/>
      <c r="S362" s="14"/>
      <c r="T362" s="14"/>
      <c r="U362" s="14"/>
      <c r="V362" s="14"/>
      <c r="W362" s="14"/>
      <c r="X362" s="14"/>
    </row>
    <row r="363" spans="1:24" x14ac:dyDescent="0.25">
      <c r="A363" s="127"/>
      <c r="B363" s="27"/>
      <c r="C363" s="24"/>
      <c r="D363" s="24"/>
      <c r="E363" s="28"/>
      <c r="F363" s="28"/>
      <c r="G363" s="28"/>
      <c r="H363" s="28"/>
      <c r="I363" s="28"/>
      <c r="J363" s="28"/>
      <c r="K363" s="28"/>
      <c r="L363" s="60"/>
      <c r="M363" s="14"/>
      <c r="N363" s="14"/>
      <c r="O363" s="14"/>
      <c r="P363" s="14"/>
      <c r="Q363" s="14"/>
      <c r="R363" s="14"/>
      <c r="S363" s="14"/>
      <c r="T363" s="14"/>
      <c r="U363" s="14"/>
      <c r="V363" s="14"/>
      <c r="W363" s="14"/>
      <c r="X363" s="14"/>
    </row>
    <row r="364" spans="1:24" x14ac:dyDescent="0.25">
      <c r="A364" s="127"/>
      <c r="B364" s="29"/>
      <c r="C364" s="23"/>
      <c r="D364" s="23"/>
      <c r="E364" s="24"/>
      <c r="F364" s="24"/>
      <c r="G364" s="24"/>
      <c r="H364" s="24"/>
      <c r="I364" s="24"/>
      <c r="J364" s="24"/>
      <c r="K364" s="24"/>
      <c r="L364" s="60"/>
      <c r="M364" s="14"/>
      <c r="N364" s="14"/>
      <c r="O364" s="14"/>
      <c r="P364" s="14"/>
      <c r="Q364" s="14"/>
      <c r="R364" s="14"/>
      <c r="S364" s="14"/>
      <c r="T364" s="14"/>
      <c r="U364" s="14"/>
      <c r="V364" s="14"/>
      <c r="W364" s="14"/>
      <c r="X364" s="14"/>
    </row>
    <row r="365" spans="1:24" x14ac:dyDescent="0.25">
      <c r="A365" s="127"/>
      <c r="B365" s="27"/>
      <c r="C365" s="28"/>
      <c r="D365" s="28"/>
      <c r="E365" s="24"/>
      <c r="F365" s="24"/>
      <c r="G365" s="24"/>
      <c r="H365" s="24"/>
      <c r="I365" s="24"/>
      <c r="J365" s="24"/>
      <c r="K365" s="24"/>
      <c r="L365" s="60"/>
      <c r="M365" s="14"/>
      <c r="N365" s="14"/>
      <c r="O365" s="14"/>
      <c r="P365" s="14"/>
      <c r="Q365" s="14"/>
      <c r="R365" s="14"/>
      <c r="S365" s="14"/>
      <c r="T365" s="14"/>
      <c r="U365" s="14"/>
      <c r="V365" s="14"/>
      <c r="W365" s="14"/>
      <c r="X365" s="14"/>
    </row>
    <row r="366" spans="1:24" x14ac:dyDescent="0.25">
      <c r="A366" s="127"/>
      <c r="B366" s="27"/>
      <c r="C366" s="28"/>
      <c r="D366" s="28"/>
      <c r="E366" s="24"/>
      <c r="F366" s="24"/>
      <c r="G366" s="24"/>
      <c r="H366" s="24"/>
      <c r="I366" s="24"/>
      <c r="J366" s="24"/>
      <c r="K366" s="24"/>
      <c r="L366" s="60"/>
      <c r="M366" s="14"/>
      <c r="N366" s="14"/>
      <c r="O366" s="14"/>
      <c r="P366" s="14"/>
      <c r="Q366" s="14"/>
      <c r="R366" s="14"/>
      <c r="S366" s="14"/>
      <c r="T366" s="14"/>
      <c r="U366" s="14"/>
      <c r="V366" s="14"/>
      <c r="W366" s="14"/>
      <c r="X366" s="14"/>
    </row>
    <row r="367" spans="1:24" x14ac:dyDescent="0.25">
      <c r="A367" s="127"/>
      <c r="B367" s="27"/>
      <c r="C367" s="24"/>
      <c r="D367" s="24"/>
      <c r="E367" s="28"/>
      <c r="F367" s="28"/>
      <c r="G367" s="28"/>
      <c r="H367" s="28"/>
      <c r="I367" s="28"/>
      <c r="J367" s="28"/>
      <c r="K367" s="28"/>
      <c r="L367" s="60"/>
      <c r="M367" s="14"/>
      <c r="N367" s="14"/>
      <c r="O367" s="14"/>
      <c r="P367" s="14"/>
      <c r="Q367" s="14"/>
      <c r="R367" s="14"/>
      <c r="S367" s="14"/>
      <c r="T367" s="14"/>
      <c r="U367" s="14"/>
      <c r="V367" s="14"/>
      <c r="W367" s="14"/>
      <c r="X367" s="14"/>
    </row>
    <row r="368" spans="1:24" x14ac:dyDescent="0.25">
      <c r="A368" s="127"/>
      <c r="B368" s="27"/>
      <c r="C368" s="24"/>
      <c r="D368" s="24"/>
      <c r="E368" s="28"/>
      <c r="F368" s="28"/>
      <c r="G368" s="28"/>
      <c r="H368" s="28"/>
      <c r="I368" s="28"/>
      <c r="J368" s="28"/>
      <c r="K368" s="28"/>
      <c r="L368" s="60"/>
      <c r="M368" s="14"/>
      <c r="N368" s="14"/>
      <c r="O368" s="14"/>
      <c r="P368" s="14"/>
      <c r="Q368" s="14"/>
      <c r="R368" s="14"/>
      <c r="S368" s="14"/>
      <c r="T368" s="14"/>
      <c r="U368" s="14"/>
      <c r="V368" s="14"/>
      <c r="W368" s="14"/>
      <c r="X368" s="14"/>
    </row>
    <row r="369" spans="1:24" x14ac:dyDescent="0.25">
      <c r="A369" s="127"/>
      <c r="B369" s="27"/>
      <c r="C369" s="24"/>
      <c r="D369" s="24"/>
      <c r="E369" s="28"/>
      <c r="F369" s="28"/>
      <c r="G369" s="28"/>
      <c r="H369" s="28"/>
      <c r="I369" s="28"/>
      <c r="J369" s="28"/>
      <c r="K369" s="28"/>
      <c r="L369" s="60"/>
      <c r="M369" s="14"/>
      <c r="N369" s="14"/>
      <c r="O369" s="14"/>
      <c r="P369" s="14"/>
      <c r="Q369" s="14"/>
      <c r="R369" s="14"/>
      <c r="S369" s="14"/>
      <c r="T369" s="14"/>
      <c r="U369" s="14"/>
      <c r="V369" s="14"/>
      <c r="W369" s="14"/>
      <c r="X369" s="14"/>
    </row>
    <row r="370" spans="1:24" x14ac:dyDescent="0.25">
      <c r="A370" s="127"/>
      <c r="B370" s="27"/>
      <c r="C370" s="28"/>
      <c r="D370" s="28"/>
      <c r="E370" s="24"/>
      <c r="F370" s="24"/>
      <c r="G370" s="24"/>
      <c r="H370" s="24"/>
      <c r="I370" s="24"/>
      <c r="J370" s="24"/>
      <c r="K370" s="24"/>
      <c r="L370" s="60"/>
      <c r="M370" s="14"/>
      <c r="N370" s="14"/>
      <c r="O370" s="14"/>
      <c r="P370" s="14"/>
      <c r="Q370" s="14"/>
      <c r="R370" s="14"/>
      <c r="S370" s="14"/>
      <c r="T370" s="14"/>
      <c r="U370" s="14"/>
      <c r="V370" s="14"/>
      <c r="W370" s="14"/>
      <c r="X370" s="14"/>
    </row>
    <row r="371" spans="1:24" x14ac:dyDescent="0.25">
      <c r="A371" s="127"/>
      <c r="B371" s="27"/>
      <c r="C371" s="24"/>
      <c r="D371" s="24"/>
      <c r="E371" s="28"/>
      <c r="F371" s="28"/>
      <c r="G371" s="28"/>
      <c r="H371" s="28"/>
      <c r="I371" s="28"/>
      <c r="J371" s="28"/>
      <c r="K371" s="28"/>
      <c r="L371" s="60"/>
      <c r="M371" s="14"/>
      <c r="N371" s="14"/>
      <c r="O371" s="14"/>
      <c r="P371" s="14"/>
      <c r="Q371" s="14"/>
      <c r="R371" s="14"/>
      <c r="S371" s="14"/>
      <c r="T371" s="14"/>
      <c r="U371" s="14"/>
      <c r="V371" s="14"/>
      <c r="W371" s="14"/>
      <c r="X371" s="14"/>
    </row>
    <row r="372" spans="1:24" x14ac:dyDescent="0.25">
      <c r="A372" s="127"/>
      <c r="B372" s="27"/>
      <c r="C372" s="24"/>
      <c r="D372" s="24"/>
      <c r="E372" s="28"/>
      <c r="F372" s="28"/>
      <c r="G372" s="28"/>
      <c r="H372" s="28"/>
      <c r="I372" s="28"/>
      <c r="J372" s="28"/>
      <c r="K372" s="28"/>
      <c r="L372" s="60"/>
      <c r="M372" s="14"/>
      <c r="N372" s="14"/>
      <c r="O372" s="14"/>
      <c r="P372" s="14"/>
      <c r="Q372" s="14"/>
      <c r="R372" s="14"/>
      <c r="S372" s="14"/>
      <c r="T372" s="14"/>
      <c r="U372" s="14"/>
      <c r="V372" s="14"/>
      <c r="W372" s="14"/>
      <c r="X372" s="14"/>
    </row>
    <row r="373" spans="1:24" x14ac:dyDescent="0.25">
      <c r="A373" s="127"/>
      <c r="B373" s="27"/>
      <c r="C373" s="28"/>
      <c r="D373" s="28"/>
      <c r="E373" s="24"/>
      <c r="F373" s="24"/>
      <c r="G373" s="24"/>
      <c r="H373" s="24"/>
      <c r="I373" s="24"/>
      <c r="J373" s="24"/>
      <c r="K373" s="24"/>
      <c r="L373" s="60"/>
      <c r="M373" s="14"/>
      <c r="N373" s="14"/>
      <c r="O373" s="14"/>
      <c r="P373" s="14"/>
      <c r="Q373" s="14"/>
      <c r="R373" s="14"/>
      <c r="S373" s="14"/>
      <c r="T373" s="14"/>
      <c r="U373" s="14"/>
      <c r="V373" s="14"/>
      <c r="W373" s="14"/>
      <c r="X373" s="14"/>
    </row>
    <row r="374" spans="1:24" x14ac:dyDescent="0.25">
      <c r="A374" s="127"/>
      <c r="B374" s="27"/>
      <c r="C374" s="24"/>
      <c r="D374" s="24"/>
      <c r="E374" s="28"/>
      <c r="F374" s="28"/>
      <c r="G374" s="28"/>
      <c r="H374" s="28"/>
      <c r="I374" s="28"/>
      <c r="J374" s="28"/>
      <c r="K374" s="28"/>
      <c r="L374" s="60"/>
      <c r="M374" s="14"/>
      <c r="N374" s="14"/>
      <c r="O374" s="14"/>
      <c r="P374" s="14"/>
      <c r="Q374" s="14"/>
      <c r="R374" s="14"/>
      <c r="S374" s="14"/>
      <c r="T374" s="14"/>
      <c r="U374" s="14"/>
      <c r="V374" s="14"/>
      <c r="W374" s="14"/>
      <c r="X374" s="14"/>
    </row>
    <row r="375" spans="1:24" x14ac:dyDescent="0.25">
      <c r="A375" s="127"/>
      <c r="B375" s="27"/>
      <c r="C375" s="24"/>
      <c r="D375" s="24"/>
      <c r="E375" s="28"/>
      <c r="F375" s="28"/>
      <c r="G375" s="28"/>
      <c r="H375" s="28"/>
      <c r="I375" s="28"/>
      <c r="J375" s="28"/>
      <c r="K375" s="28"/>
      <c r="L375" s="60"/>
      <c r="M375" s="14"/>
      <c r="N375" s="14"/>
      <c r="O375" s="14"/>
      <c r="P375" s="14"/>
      <c r="Q375" s="14"/>
      <c r="R375" s="14"/>
      <c r="S375" s="14"/>
      <c r="T375" s="14"/>
      <c r="U375" s="14"/>
      <c r="V375" s="14"/>
      <c r="W375" s="14"/>
      <c r="X375" s="14"/>
    </row>
    <row r="376" spans="1:24" x14ac:dyDescent="0.25">
      <c r="A376" s="127"/>
      <c r="B376" s="27"/>
      <c r="C376" s="24"/>
      <c r="D376" s="24"/>
      <c r="E376" s="28"/>
      <c r="F376" s="28"/>
      <c r="G376" s="28"/>
      <c r="H376" s="28"/>
      <c r="I376" s="28"/>
      <c r="J376" s="28"/>
      <c r="K376" s="28"/>
      <c r="L376" s="60"/>
      <c r="M376" s="14"/>
      <c r="N376" s="14"/>
      <c r="O376" s="14"/>
      <c r="P376" s="14"/>
      <c r="Q376" s="14"/>
      <c r="R376" s="14"/>
      <c r="S376" s="14"/>
      <c r="T376" s="14"/>
      <c r="U376" s="14"/>
      <c r="V376" s="14"/>
      <c r="W376" s="14"/>
      <c r="X376" s="14"/>
    </row>
    <row r="377" spans="1:24" x14ac:dyDescent="0.25">
      <c r="A377" s="127"/>
      <c r="B377" s="27"/>
      <c r="C377" s="24"/>
      <c r="D377" s="24"/>
      <c r="E377" s="28"/>
      <c r="F377" s="28"/>
      <c r="G377" s="28"/>
      <c r="H377" s="28"/>
      <c r="I377" s="28"/>
      <c r="J377" s="28"/>
      <c r="K377" s="28"/>
      <c r="L377" s="60"/>
      <c r="M377" s="14"/>
      <c r="N377" s="14"/>
      <c r="O377" s="14"/>
      <c r="P377" s="14"/>
      <c r="Q377" s="14"/>
      <c r="R377" s="14"/>
      <c r="S377" s="14"/>
      <c r="T377" s="14"/>
      <c r="U377" s="14"/>
      <c r="V377" s="14"/>
      <c r="W377" s="14"/>
      <c r="X377" s="14"/>
    </row>
    <row r="378" spans="1:24" x14ac:dyDescent="0.25">
      <c r="A378" s="127"/>
      <c r="B378" s="27"/>
      <c r="C378" s="24"/>
      <c r="D378" s="24"/>
      <c r="E378" s="28"/>
      <c r="F378" s="28"/>
      <c r="G378" s="28"/>
      <c r="H378" s="28"/>
      <c r="I378" s="28"/>
      <c r="J378" s="28"/>
      <c r="K378" s="28"/>
      <c r="L378" s="60"/>
      <c r="M378" s="14"/>
      <c r="N378" s="14"/>
      <c r="O378" s="14"/>
      <c r="P378" s="14"/>
      <c r="Q378" s="14"/>
      <c r="R378" s="14"/>
      <c r="S378" s="14"/>
      <c r="T378" s="14"/>
      <c r="U378" s="14"/>
      <c r="V378" s="14"/>
      <c r="W378" s="14"/>
      <c r="X378" s="14"/>
    </row>
    <row r="379" spans="1:24" x14ac:dyDescent="0.25">
      <c r="A379" s="127"/>
      <c r="B379" s="27"/>
      <c r="C379" s="24"/>
      <c r="D379" s="24"/>
      <c r="E379" s="28"/>
      <c r="F379" s="28"/>
      <c r="G379" s="28"/>
      <c r="H379" s="28"/>
      <c r="I379" s="28"/>
      <c r="J379" s="28"/>
      <c r="K379" s="28"/>
      <c r="L379" s="60"/>
      <c r="M379" s="14"/>
      <c r="N379" s="14"/>
      <c r="O379" s="14"/>
      <c r="P379" s="14"/>
      <c r="Q379" s="14"/>
      <c r="R379" s="14"/>
      <c r="S379" s="14"/>
      <c r="T379" s="14"/>
      <c r="U379" s="14"/>
      <c r="V379" s="14"/>
      <c r="W379" s="14"/>
      <c r="X379" s="14"/>
    </row>
    <row r="380" spans="1:24" x14ac:dyDescent="0.25">
      <c r="A380" s="127"/>
      <c r="B380" s="27"/>
      <c r="C380" s="24"/>
      <c r="D380" s="24"/>
      <c r="E380" s="28"/>
      <c r="F380" s="28"/>
      <c r="G380" s="28"/>
      <c r="H380" s="28"/>
      <c r="I380" s="28"/>
      <c r="J380" s="28"/>
      <c r="K380" s="28"/>
      <c r="L380" s="60"/>
      <c r="M380" s="14"/>
      <c r="N380" s="14"/>
      <c r="O380" s="14"/>
      <c r="P380" s="14"/>
      <c r="Q380" s="14"/>
      <c r="R380" s="14"/>
      <c r="S380" s="14"/>
      <c r="T380" s="14"/>
      <c r="U380" s="14"/>
      <c r="V380" s="14"/>
      <c r="W380" s="14"/>
      <c r="X380" s="14"/>
    </row>
    <row r="381" spans="1:24" x14ac:dyDescent="0.25">
      <c r="A381" s="127"/>
      <c r="B381" s="27"/>
      <c r="C381" s="28"/>
      <c r="D381" s="28"/>
      <c r="E381" s="24"/>
      <c r="F381" s="24"/>
      <c r="G381" s="24"/>
      <c r="H381" s="24"/>
      <c r="I381" s="24"/>
      <c r="J381" s="24"/>
      <c r="K381" s="24"/>
      <c r="L381" s="60"/>
      <c r="M381" s="14"/>
      <c r="N381" s="14"/>
      <c r="O381" s="14"/>
      <c r="P381" s="14"/>
      <c r="Q381" s="14"/>
      <c r="R381" s="14"/>
      <c r="S381" s="14"/>
      <c r="T381" s="14"/>
      <c r="U381" s="14"/>
      <c r="V381" s="14"/>
      <c r="W381" s="14"/>
      <c r="X381" s="14"/>
    </row>
    <row r="382" spans="1:24" x14ac:dyDescent="0.25">
      <c r="A382" s="127"/>
      <c r="B382" s="27"/>
      <c r="C382" s="28"/>
      <c r="D382" s="28"/>
      <c r="E382" s="24"/>
      <c r="F382" s="24"/>
      <c r="G382" s="24"/>
      <c r="H382" s="24"/>
      <c r="I382" s="24"/>
      <c r="J382" s="24"/>
      <c r="K382" s="24"/>
      <c r="L382" s="60"/>
      <c r="M382" s="14"/>
      <c r="N382" s="14"/>
      <c r="O382" s="14"/>
      <c r="P382" s="14"/>
      <c r="Q382" s="14"/>
      <c r="R382" s="14"/>
      <c r="S382" s="14"/>
      <c r="T382" s="14"/>
      <c r="U382" s="14"/>
      <c r="V382" s="14"/>
      <c r="W382" s="14"/>
      <c r="X382" s="14"/>
    </row>
    <row r="383" spans="1:24" x14ac:dyDescent="0.25">
      <c r="A383" s="127"/>
      <c r="B383" s="27"/>
      <c r="C383" s="28"/>
      <c r="D383" s="28"/>
      <c r="E383" s="24"/>
      <c r="F383" s="24"/>
      <c r="G383" s="24"/>
      <c r="H383" s="24"/>
      <c r="I383" s="24"/>
      <c r="J383" s="24"/>
      <c r="K383" s="24"/>
      <c r="L383" s="60"/>
      <c r="M383" s="14"/>
      <c r="N383" s="14"/>
      <c r="O383" s="14"/>
      <c r="P383" s="14"/>
      <c r="Q383" s="14"/>
      <c r="R383" s="14"/>
      <c r="S383" s="14"/>
      <c r="T383" s="14"/>
      <c r="U383" s="14"/>
      <c r="V383" s="14"/>
      <c r="W383" s="14"/>
      <c r="X383" s="14"/>
    </row>
    <row r="384" spans="1:24" x14ac:dyDescent="0.25">
      <c r="A384" s="127"/>
      <c r="B384" s="27"/>
      <c r="C384" s="28"/>
      <c r="D384" s="28"/>
      <c r="E384" s="24"/>
      <c r="F384" s="24"/>
      <c r="G384" s="24"/>
      <c r="H384" s="24"/>
      <c r="I384" s="24"/>
      <c r="J384" s="24"/>
      <c r="K384" s="24"/>
      <c r="L384" s="60"/>
      <c r="M384" s="14"/>
      <c r="N384" s="14"/>
      <c r="O384" s="14"/>
      <c r="P384" s="14"/>
      <c r="Q384" s="14"/>
      <c r="R384" s="14"/>
      <c r="S384" s="14"/>
      <c r="T384" s="14"/>
      <c r="U384" s="14"/>
      <c r="V384" s="14"/>
      <c r="W384" s="14"/>
      <c r="X384" s="14"/>
    </row>
    <row r="385" spans="1:24" x14ac:dyDescent="0.25">
      <c r="A385" s="127"/>
      <c r="B385" s="27"/>
      <c r="C385" s="24"/>
      <c r="D385" s="24"/>
      <c r="E385" s="28"/>
      <c r="F385" s="28"/>
      <c r="G385" s="28"/>
      <c r="H385" s="28"/>
      <c r="I385" s="28"/>
      <c r="J385" s="28"/>
      <c r="K385" s="28"/>
      <c r="L385" s="60"/>
      <c r="M385" s="14"/>
      <c r="N385" s="14"/>
      <c r="O385" s="14"/>
      <c r="P385" s="14"/>
      <c r="Q385" s="14"/>
      <c r="R385" s="14"/>
      <c r="S385" s="14"/>
      <c r="T385" s="14"/>
      <c r="U385" s="14"/>
      <c r="V385" s="14"/>
      <c r="W385" s="14"/>
      <c r="X385" s="14"/>
    </row>
    <row r="386" spans="1:24" x14ac:dyDescent="0.25">
      <c r="A386" s="127"/>
      <c r="B386" s="27"/>
      <c r="C386" s="24"/>
      <c r="D386" s="24"/>
      <c r="E386" s="28"/>
      <c r="F386" s="28"/>
      <c r="G386" s="28"/>
      <c r="H386" s="28"/>
      <c r="I386" s="28"/>
      <c r="J386" s="28"/>
      <c r="K386" s="28"/>
      <c r="L386" s="60"/>
      <c r="M386" s="14"/>
      <c r="N386" s="14"/>
      <c r="O386" s="14"/>
      <c r="P386" s="14"/>
      <c r="Q386" s="14"/>
      <c r="R386" s="14"/>
      <c r="S386" s="14"/>
      <c r="T386" s="14"/>
      <c r="U386" s="14"/>
      <c r="V386" s="14"/>
      <c r="W386" s="14"/>
      <c r="X386" s="14"/>
    </row>
    <row r="387" spans="1:24" x14ac:dyDescent="0.25">
      <c r="A387" s="127"/>
      <c r="B387" s="27"/>
      <c r="C387" s="24"/>
      <c r="D387" s="24"/>
      <c r="E387" s="28"/>
      <c r="F387" s="28"/>
      <c r="G387" s="28"/>
      <c r="H387" s="28"/>
      <c r="I387" s="28"/>
      <c r="J387" s="28"/>
      <c r="K387" s="28"/>
      <c r="L387" s="60"/>
      <c r="M387" s="14"/>
      <c r="N387" s="14"/>
      <c r="O387" s="14"/>
      <c r="P387" s="14"/>
      <c r="Q387" s="14"/>
      <c r="R387" s="14"/>
      <c r="S387" s="14"/>
      <c r="T387" s="14"/>
      <c r="U387" s="14"/>
      <c r="V387" s="14"/>
      <c r="W387" s="14"/>
      <c r="X387" s="14"/>
    </row>
    <row r="388" spans="1:24" x14ac:dyDescent="0.25">
      <c r="A388" s="127"/>
      <c r="B388" s="27"/>
      <c r="C388" s="24"/>
      <c r="D388" s="24"/>
      <c r="E388" s="28"/>
      <c r="F388" s="28"/>
      <c r="G388" s="28"/>
      <c r="H388" s="28"/>
      <c r="I388" s="28"/>
      <c r="J388" s="28"/>
      <c r="K388" s="28"/>
      <c r="L388" s="60"/>
      <c r="M388" s="14"/>
      <c r="N388" s="14"/>
      <c r="O388" s="14"/>
      <c r="P388" s="14"/>
      <c r="Q388" s="14"/>
      <c r="R388" s="14"/>
      <c r="S388" s="14"/>
      <c r="T388" s="14"/>
      <c r="U388" s="14"/>
      <c r="V388" s="14"/>
      <c r="W388" s="14"/>
      <c r="X388" s="14"/>
    </row>
    <row r="389" spans="1:24" x14ac:dyDescent="0.25">
      <c r="A389" s="127"/>
      <c r="B389" s="27"/>
      <c r="C389" s="28"/>
      <c r="D389" s="28"/>
      <c r="E389" s="24"/>
      <c r="F389" s="24"/>
      <c r="G389" s="24"/>
      <c r="H389" s="24"/>
      <c r="I389" s="24"/>
      <c r="J389" s="24"/>
      <c r="K389" s="24"/>
      <c r="L389" s="60"/>
      <c r="M389" s="14"/>
      <c r="N389" s="14"/>
      <c r="O389" s="14"/>
      <c r="P389" s="14"/>
      <c r="Q389" s="14"/>
      <c r="R389" s="14"/>
      <c r="S389" s="14"/>
      <c r="T389" s="14"/>
      <c r="U389" s="14"/>
      <c r="V389" s="14"/>
      <c r="W389" s="14"/>
      <c r="X389" s="14"/>
    </row>
    <row r="390" spans="1:24" x14ac:dyDescent="0.25">
      <c r="A390" s="127"/>
      <c r="B390" s="27"/>
      <c r="C390" s="24"/>
      <c r="D390" s="24"/>
      <c r="E390" s="28"/>
      <c r="F390" s="28"/>
      <c r="G390" s="28"/>
      <c r="H390" s="28"/>
      <c r="I390" s="28"/>
      <c r="J390" s="28"/>
      <c r="K390" s="28"/>
      <c r="L390" s="60"/>
      <c r="M390" s="14"/>
      <c r="N390" s="14"/>
      <c r="O390" s="14"/>
      <c r="P390" s="14"/>
      <c r="Q390" s="14"/>
      <c r="R390" s="14"/>
      <c r="S390" s="14"/>
      <c r="T390" s="14"/>
      <c r="U390" s="14"/>
      <c r="V390" s="14"/>
      <c r="W390" s="14"/>
      <c r="X390" s="14"/>
    </row>
    <row r="391" spans="1:24" x14ac:dyDescent="0.25">
      <c r="A391" s="127"/>
      <c r="B391" s="27"/>
      <c r="C391" s="24"/>
      <c r="D391" s="24"/>
      <c r="E391" s="28"/>
      <c r="F391" s="28"/>
      <c r="G391" s="28"/>
      <c r="H391" s="28"/>
      <c r="I391" s="28"/>
      <c r="J391" s="28"/>
      <c r="K391" s="28"/>
      <c r="L391" s="60"/>
      <c r="M391" s="14"/>
      <c r="N391" s="14"/>
      <c r="O391" s="14"/>
      <c r="P391" s="14"/>
      <c r="Q391" s="14"/>
      <c r="R391" s="14"/>
      <c r="S391" s="14"/>
      <c r="T391" s="14"/>
      <c r="U391" s="14"/>
      <c r="V391" s="14"/>
      <c r="W391" s="14"/>
      <c r="X391" s="14"/>
    </row>
    <row r="392" spans="1:24" x14ac:dyDescent="0.25">
      <c r="A392" s="127"/>
      <c r="B392" s="27"/>
      <c r="C392" s="24"/>
      <c r="D392" s="24"/>
      <c r="E392" s="28"/>
      <c r="F392" s="28"/>
      <c r="G392" s="28"/>
      <c r="H392" s="28"/>
      <c r="I392" s="28"/>
      <c r="J392" s="28"/>
      <c r="K392" s="28"/>
      <c r="L392" s="60"/>
      <c r="M392" s="14"/>
      <c r="N392" s="14"/>
      <c r="O392" s="14"/>
      <c r="P392" s="14"/>
      <c r="Q392" s="14"/>
      <c r="R392" s="14"/>
      <c r="S392" s="14"/>
      <c r="T392" s="14"/>
      <c r="U392" s="14"/>
      <c r="V392" s="14"/>
      <c r="W392" s="14"/>
      <c r="X392" s="14"/>
    </row>
    <row r="393" spans="1:24" x14ac:dyDescent="0.25">
      <c r="A393" s="127"/>
      <c r="B393" s="27"/>
      <c r="C393" s="24"/>
      <c r="D393" s="24"/>
      <c r="E393" s="28"/>
      <c r="F393" s="28"/>
      <c r="G393" s="28"/>
      <c r="H393" s="28"/>
      <c r="I393" s="28"/>
      <c r="J393" s="28"/>
      <c r="K393" s="28"/>
      <c r="L393" s="60"/>
      <c r="M393" s="14"/>
      <c r="N393" s="14"/>
      <c r="O393" s="14"/>
      <c r="P393" s="14"/>
      <c r="Q393" s="14"/>
      <c r="R393" s="14"/>
      <c r="S393" s="14"/>
      <c r="T393" s="14"/>
      <c r="U393" s="14"/>
      <c r="V393" s="14"/>
      <c r="W393" s="14"/>
      <c r="X393" s="14"/>
    </row>
    <row r="394" spans="1:24" x14ac:dyDescent="0.25">
      <c r="A394" s="127"/>
      <c r="B394" s="27"/>
      <c r="C394" s="24"/>
      <c r="D394" s="24"/>
      <c r="E394" s="28"/>
      <c r="F394" s="28"/>
      <c r="G394" s="28"/>
      <c r="H394" s="28"/>
      <c r="I394" s="28"/>
      <c r="J394" s="28"/>
      <c r="K394" s="28"/>
      <c r="L394" s="60"/>
      <c r="M394" s="14"/>
      <c r="N394" s="14"/>
      <c r="O394" s="14"/>
      <c r="P394" s="14"/>
      <c r="Q394" s="14"/>
      <c r="R394" s="14"/>
      <c r="S394" s="14"/>
      <c r="T394" s="14"/>
      <c r="U394" s="14"/>
      <c r="V394" s="14"/>
      <c r="W394" s="14"/>
      <c r="X394" s="14"/>
    </row>
    <row r="395" spans="1:24" x14ac:dyDescent="0.25">
      <c r="A395" s="127"/>
      <c r="B395" s="27"/>
      <c r="C395" s="28"/>
      <c r="D395" s="28"/>
      <c r="E395" s="24"/>
      <c r="F395" s="24"/>
      <c r="G395" s="24"/>
      <c r="H395" s="24"/>
      <c r="I395" s="24"/>
      <c r="J395" s="24"/>
      <c r="K395" s="24"/>
      <c r="L395" s="60"/>
      <c r="M395" s="14"/>
      <c r="N395" s="14"/>
      <c r="O395" s="14"/>
      <c r="P395" s="14"/>
      <c r="Q395" s="14"/>
      <c r="R395" s="14"/>
      <c r="S395" s="14"/>
      <c r="T395" s="14"/>
      <c r="U395" s="14"/>
      <c r="V395" s="14"/>
      <c r="W395" s="14"/>
      <c r="X395" s="14"/>
    </row>
    <row r="396" spans="1:24" x14ac:dyDescent="0.25">
      <c r="A396" s="127"/>
      <c r="B396" s="27"/>
      <c r="C396" s="28"/>
      <c r="D396" s="28"/>
      <c r="E396" s="24"/>
      <c r="F396" s="24"/>
      <c r="G396" s="24"/>
      <c r="H396" s="24"/>
      <c r="I396" s="24"/>
      <c r="J396" s="24"/>
      <c r="K396" s="24"/>
      <c r="L396" s="60"/>
      <c r="M396" s="14"/>
      <c r="N396" s="14"/>
      <c r="O396" s="14"/>
      <c r="P396" s="14"/>
      <c r="Q396" s="14"/>
      <c r="R396" s="14"/>
      <c r="S396" s="14"/>
      <c r="T396" s="14"/>
      <c r="U396" s="14"/>
      <c r="V396" s="14"/>
      <c r="W396" s="14"/>
      <c r="X396" s="14"/>
    </row>
    <row r="397" spans="1:24" x14ac:dyDescent="0.25">
      <c r="A397" s="127"/>
      <c r="B397" s="27"/>
      <c r="C397" s="24"/>
      <c r="D397" s="24"/>
      <c r="E397" s="28"/>
      <c r="F397" s="28"/>
      <c r="G397" s="28"/>
      <c r="H397" s="28"/>
      <c r="I397" s="28"/>
      <c r="J397" s="28"/>
      <c r="K397" s="28"/>
      <c r="L397" s="60"/>
      <c r="M397" s="14"/>
      <c r="N397" s="14"/>
      <c r="O397" s="14"/>
      <c r="P397" s="14"/>
      <c r="Q397" s="14"/>
      <c r="R397" s="14"/>
      <c r="S397" s="14"/>
      <c r="T397" s="14"/>
      <c r="U397" s="14"/>
      <c r="V397" s="14"/>
      <c r="W397" s="14"/>
      <c r="X397" s="14"/>
    </row>
    <row r="398" spans="1:24" x14ac:dyDescent="0.25">
      <c r="A398" s="127"/>
      <c r="B398" s="27"/>
      <c r="C398" s="24"/>
      <c r="D398" s="24"/>
      <c r="E398" s="28"/>
      <c r="F398" s="28"/>
      <c r="G398" s="28"/>
      <c r="H398" s="28"/>
      <c r="I398" s="28"/>
      <c r="J398" s="28"/>
      <c r="K398" s="28"/>
      <c r="L398" s="60"/>
      <c r="M398" s="14"/>
      <c r="N398" s="14"/>
      <c r="O398" s="14"/>
      <c r="P398" s="14"/>
      <c r="Q398" s="14"/>
      <c r="R398" s="14"/>
      <c r="S398" s="14"/>
      <c r="T398" s="14"/>
      <c r="U398" s="14"/>
      <c r="V398" s="14"/>
      <c r="W398" s="14"/>
      <c r="X398" s="14"/>
    </row>
    <row r="399" spans="1:24" x14ac:dyDescent="0.25">
      <c r="A399" s="127"/>
      <c r="B399" s="27"/>
      <c r="C399" s="24"/>
      <c r="D399" s="24"/>
      <c r="E399" s="28"/>
      <c r="F399" s="28"/>
      <c r="G399" s="28"/>
      <c r="H399" s="28"/>
      <c r="I399" s="28"/>
      <c r="J399" s="28"/>
      <c r="K399" s="28"/>
      <c r="L399" s="60"/>
      <c r="M399" s="14"/>
      <c r="N399" s="14"/>
      <c r="O399" s="14"/>
      <c r="P399" s="14"/>
      <c r="Q399" s="14"/>
      <c r="R399" s="14"/>
      <c r="S399" s="14"/>
      <c r="T399" s="14"/>
      <c r="U399" s="14"/>
      <c r="V399" s="14"/>
      <c r="W399" s="14"/>
      <c r="X399" s="14"/>
    </row>
    <row r="400" spans="1:24" x14ac:dyDescent="0.25">
      <c r="A400" s="127"/>
      <c r="B400" s="29"/>
      <c r="C400" s="23"/>
      <c r="D400" s="23"/>
      <c r="E400" s="24"/>
      <c r="F400" s="24"/>
      <c r="G400" s="24"/>
      <c r="H400" s="24"/>
      <c r="I400" s="24"/>
      <c r="J400" s="24"/>
      <c r="K400" s="24"/>
      <c r="L400" s="60"/>
      <c r="M400" s="14"/>
      <c r="N400" s="14"/>
      <c r="O400" s="14"/>
      <c r="P400" s="14"/>
      <c r="Q400" s="14"/>
      <c r="R400" s="14"/>
      <c r="S400" s="14"/>
      <c r="T400" s="14"/>
      <c r="U400" s="14"/>
      <c r="V400" s="14"/>
      <c r="W400" s="14"/>
      <c r="X400" s="14"/>
    </row>
    <row r="401" spans="1:24" x14ac:dyDescent="0.25">
      <c r="A401" s="127"/>
      <c r="B401" s="27"/>
      <c r="C401" s="28"/>
      <c r="D401" s="28"/>
      <c r="E401" s="24"/>
      <c r="F401" s="24"/>
      <c r="G401" s="24"/>
      <c r="H401" s="24"/>
      <c r="I401" s="24"/>
      <c r="J401" s="24"/>
      <c r="K401" s="24"/>
      <c r="L401" s="60"/>
      <c r="M401" s="14"/>
      <c r="N401" s="14"/>
      <c r="O401" s="14"/>
      <c r="P401" s="14"/>
      <c r="Q401" s="14"/>
      <c r="R401" s="14"/>
      <c r="S401" s="14"/>
      <c r="T401" s="14"/>
      <c r="U401" s="14"/>
      <c r="V401" s="14"/>
      <c r="W401" s="14"/>
      <c r="X401" s="14"/>
    </row>
    <row r="402" spans="1:24" x14ac:dyDescent="0.25">
      <c r="A402" s="127"/>
      <c r="B402" s="27"/>
      <c r="C402" s="28"/>
      <c r="D402" s="28"/>
      <c r="E402" s="24"/>
      <c r="F402" s="24"/>
      <c r="G402" s="24"/>
      <c r="H402" s="24"/>
      <c r="I402" s="24"/>
      <c r="J402" s="24"/>
      <c r="K402" s="24"/>
      <c r="L402" s="60"/>
      <c r="M402" s="14"/>
      <c r="N402" s="14"/>
      <c r="O402" s="14"/>
      <c r="P402" s="14"/>
      <c r="Q402" s="14"/>
      <c r="R402" s="14"/>
      <c r="S402" s="14"/>
      <c r="T402" s="14"/>
      <c r="U402" s="14"/>
      <c r="V402" s="14"/>
      <c r="W402" s="14"/>
      <c r="X402" s="14"/>
    </row>
    <row r="403" spans="1:24" x14ac:dyDescent="0.25">
      <c r="A403" s="127"/>
      <c r="B403" s="27"/>
      <c r="C403" s="24"/>
      <c r="D403" s="24"/>
      <c r="E403" s="28"/>
      <c r="F403" s="28"/>
      <c r="G403" s="28"/>
      <c r="H403" s="28"/>
      <c r="I403" s="28"/>
      <c r="J403" s="28"/>
      <c r="K403" s="28"/>
      <c r="L403" s="60"/>
      <c r="M403" s="14"/>
      <c r="N403" s="14"/>
      <c r="O403" s="14"/>
      <c r="P403" s="14"/>
      <c r="Q403" s="14"/>
      <c r="R403" s="14"/>
      <c r="S403" s="14"/>
      <c r="T403" s="14"/>
      <c r="U403" s="14"/>
      <c r="V403" s="14"/>
      <c r="W403" s="14"/>
      <c r="X403" s="14"/>
    </row>
    <row r="404" spans="1:24" x14ac:dyDescent="0.25">
      <c r="A404" s="127"/>
      <c r="B404" s="27"/>
      <c r="C404" s="24"/>
      <c r="D404" s="24"/>
      <c r="E404" s="28"/>
      <c r="F404" s="28"/>
      <c r="G404" s="28"/>
      <c r="H404" s="28"/>
      <c r="I404" s="28"/>
      <c r="J404" s="28"/>
      <c r="K404" s="28"/>
      <c r="L404" s="60"/>
      <c r="M404" s="14"/>
      <c r="N404" s="14"/>
      <c r="O404" s="14"/>
      <c r="P404" s="14"/>
      <c r="Q404" s="14"/>
      <c r="R404" s="14"/>
      <c r="S404" s="14"/>
      <c r="T404" s="14"/>
      <c r="U404" s="14"/>
      <c r="V404" s="14"/>
      <c r="W404" s="14"/>
      <c r="X404" s="14"/>
    </row>
    <row r="405" spans="1:24" x14ac:dyDescent="0.25">
      <c r="A405" s="127"/>
      <c r="B405" s="27"/>
      <c r="C405" s="28"/>
      <c r="D405" s="28"/>
      <c r="E405" s="24"/>
      <c r="F405" s="24"/>
      <c r="G405" s="24"/>
      <c r="H405" s="24"/>
      <c r="I405" s="24"/>
      <c r="J405" s="24"/>
      <c r="K405" s="24"/>
      <c r="L405" s="60"/>
      <c r="M405" s="14"/>
      <c r="N405" s="14"/>
      <c r="O405" s="14"/>
      <c r="P405" s="14"/>
      <c r="Q405" s="14"/>
      <c r="R405" s="14"/>
      <c r="S405" s="14"/>
      <c r="T405" s="14"/>
      <c r="U405" s="14"/>
      <c r="V405" s="14"/>
      <c r="W405" s="14"/>
      <c r="X405" s="14"/>
    </row>
    <row r="406" spans="1:24" x14ac:dyDescent="0.25">
      <c r="A406" s="127"/>
      <c r="B406" s="27"/>
      <c r="C406" s="28"/>
      <c r="D406" s="28"/>
      <c r="E406" s="24"/>
      <c r="F406" s="24"/>
      <c r="G406" s="24"/>
      <c r="H406" s="24"/>
      <c r="I406" s="24"/>
      <c r="J406" s="24"/>
      <c r="K406" s="24"/>
      <c r="L406" s="60"/>
      <c r="M406" s="14"/>
      <c r="N406" s="14"/>
      <c r="O406" s="14"/>
      <c r="P406" s="14"/>
      <c r="Q406" s="14"/>
      <c r="R406" s="14"/>
      <c r="S406" s="14"/>
      <c r="T406" s="14"/>
      <c r="U406" s="14"/>
      <c r="V406" s="14"/>
      <c r="W406" s="14"/>
      <c r="X406" s="14"/>
    </row>
    <row r="407" spans="1:24" x14ac:dyDescent="0.25">
      <c r="A407" s="127"/>
      <c r="B407" s="27"/>
      <c r="C407" s="24"/>
      <c r="D407" s="24"/>
      <c r="E407" s="28"/>
      <c r="F407" s="28"/>
      <c r="G407" s="28"/>
      <c r="H407" s="28"/>
      <c r="I407" s="28"/>
      <c r="J407" s="28"/>
      <c r="K407" s="28"/>
      <c r="L407" s="60"/>
      <c r="M407" s="14"/>
      <c r="N407" s="14"/>
      <c r="O407" s="14"/>
      <c r="P407" s="14"/>
      <c r="Q407" s="14"/>
      <c r="R407" s="14"/>
      <c r="S407" s="14"/>
      <c r="T407" s="14"/>
      <c r="U407" s="14"/>
      <c r="V407" s="14"/>
      <c r="W407" s="14"/>
      <c r="X407" s="14"/>
    </row>
    <row r="408" spans="1:24" x14ac:dyDescent="0.25">
      <c r="A408" s="127"/>
      <c r="B408" s="27"/>
      <c r="C408" s="24"/>
      <c r="D408" s="24"/>
      <c r="E408" s="28"/>
      <c r="F408" s="28"/>
      <c r="G408" s="28"/>
      <c r="H408" s="28"/>
      <c r="I408" s="28"/>
      <c r="J408" s="28"/>
      <c r="K408" s="28"/>
      <c r="L408" s="60"/>
      <c r="M408" s="14"/>
      <c r="N408" s="14"/>
      <c r="O408" s="14"/>
      <c r="P408" s="14"/>
      <c r="Q408" s="14"/>
      <c r="R408" s="14"/>
      <c r="S408" s="14"/>
      <c r="T408" s="14"/>
      <c r="U408" s="14"/>
      <c r="V408" s="14"/>
      <c r="W408" s="14"/>
      <c r="X408" s="14"/>
    </row>
    <row r="409" spans="1:24" x14ac:dyDescent="0.25">
      <c r="A409" s="127"/>
      <c r="B409" s="27"/>
      <c r="C409" s="28"/>
      <c r="D409" s="28"/>
      <c r="E409" s="24"/>
      <c r="F409" s="24"/>
      <c r="G409" s="24"/>
      <c r="H409" s="24"/>
      <c r="I409" s="24"/>
      <c r="J409" s="24"/>
      <c r="K409" s="24"/>
      <c r="L409" s="60"/>
      <c r="M409" s="14"/>
      <c r="N409" s="14"/>
      <c r="O409" s="14"/>
      <c r="P409" s="14"/>
      <c r="Q409" s="14"/>
      <c r="R409" s="14"/>
      <c r="S409" s="14"/>
      <c r="T409" s="14"/>
      <c r="U409" s="14"/>
      <c r="V409" s="14"/>
      <c r="W409" s="14"/>
      <c r="X409" s="14"/>
    </row>
    <row r="410" spans="1:24" x14ac:dyDescent="0.25">
      <c r="A410" s="127"/>
      <c r="B410" s="29"/>
      <c r="C410" s="23"/>
      <c r="D410" s="23"/>
      <c r="E410" s="24"/>
      <c r="F410" s="24"/>
      <c r="G410" s="24"/>
      <c r="H410" s="24"/>
      <c r="I410" s="24"/>
      <c r="J410" s="24"/>
      <c r="K410" s="24"/>
      <c r="L410" s="60"/>
      <c r="M410" s="14"/>
      <c r="N410" s="14"/>
      <c r="O410" s="14"/>
      <c r="P410" s="14"/>
      <c r="Q410" s="14"/>
      <c r="R410" s="14"/>
      <c r="S410" s="14"/>
      <c r="T410" s="14"/>
      <c r="U410" s="14"/>
      <c r="V410" s="14"/>
      <c r="W410" s="14"/>
      <c r="X410" s="14"/>
    </row>
    <row r="411" spans="1:24" x14ac:dyDescent="0.25">
      <c r="A411" s="127"/>
      <c r="B411" s="27"/>
      <c r="C411" s="28"/>
      <c r="D411" s="28"/>
      <c r="E411" s="24"/>
      <c r="F411" s="24"/>
      <c r="G411" s="24"/>
      <c r="H411" s="24"/>
      <c r="I411" s="24"/>
      <c r="J411" s="24"/>
      <c r="K411" s="24"/>
      <c r="L411" s="60"/>
      <c r="M411" s="14"/>
      <c r="N411" s="14"/>
      <c r="O411" s="14"/>
      <c r="P411" s="14"/>
      <c r="Q411" s="14"/>
      <c r="R411" s="14"/>
      <c r="S411" s="14"/>
      <c r="T411" s="14"/>
      <c r="U411" s="14"/>
      <c r="V411" s="14"/>
      <c r="W411" s="14"/>
      <c r="X411" s="14"/>
    </row>
    <row r="412" spans="1:24" x14ac:dyDescent="0.25">
      <c r="A412" s="127"/>
      <c r="B412" s="27"/>
      <c r="C412" s="28"/>
      <c r="D412" s="28"/>
      <c r="E412" s="24"/>
      <c r="F412" s="24"/>
      <c r="G412" s="24"/>
      <c r="H412" s="24"/>
      <c r="I412" s="24"/>
      <c r="J412" s="24"/>
      <c r="K412" s="24"/>
      <c r="L412" s="60"/>
      <c r="M412" s="14"/>
      <c r="N412" s="14"/>
      <c r="O412" s="14"/>
      <c r="P412" s="14"/>
      <c r="Q412" s="14"/>
      <c r="R412" s="14"/>
      <c r="S412" s="14"/>
      <c r="T412" s="14"/>
      <c r="U412" s="14"/>
      <c r="V412" s="14"/>
      <c r="W412" s="14"/>
      <c r="X412" s="14"/>
    </row>
    <row r="413" spans="1:24" x14ac:dyDescent="0.25">
      <c r="A413" s="127"/>
      <c r="B413" s="27"/>
      <c r="C413" s="28"/>
      <c r="D413" s="28"/>
      <c r="E413" s="24"/>
      <c r="F413" s="24"/>
      <c r="G413" s="24"/>
      <c r="H413" s="24"/>
      <c r="I413" s="24"/>
      <c r="J413" s="24"/>
      <c r="K413" s="24"/>
      <c r="L413" s="60"/>
      <c r="M413" s="14"/>
      <c r="N413" s="14"/>
      <c r="O413" s="14"/>
      <c r="P413" s="14"/>
      <c r="Q413" s="14"/>
      <c r="R413" s="14"/>
      <c r="S413" s="14"/>
      <c r="T413" s="14"/>
      <c r="U413" s="14"/>
      <c r="V413" s="14"/>
      <c r="W413" s="14"/>
      <c r="X413" s="14"/>
    </row>
    <row r="414" spans="1:24" x14ac:dyDescent="0.25">
      <c r="A414" s="127"/>
      <c r="B414" s="27"/>
      <c r="C414" s="28"/>
      <c r="D414" s="28"/>
      <c r="E414" s="24"/>
      <c r="F414" s="24"/>
      <c r="G414" s="24"/>
      <c r="H414" s="24"/>
      <c r="I414" s="24"/>
      <c r="J414" s="24"/>
      <c r="K414" s="24"/>
      <c r="L414" s="60"/>
      <c r="M414" s="14"/>
      <c r="N414" s="14"/>
      <c r="O414" s="14"/>
      <c r="P414" s="14"/>
      <c r="Q414" s="14"/>
      <c r="R414" s="14"/>
      <c r="S414" s="14"/>
      <c r="T414" s="14"/>
      <c r="U414" s="14"/>
      <c r="V414" s="14"/>
      <c r="W414" s="14"/>
      <c r="X414" s="14"/>
    </row>
    <row r="415" spans="1:24" x14ac:dyDescent="0.25">
      <c r="A415" s="127"/>
      <c r="B415" s="27"/>
      <c r="C415" s="24"/>
      <c r="D415" s="24"/>
      <c r="E415" s="28"/>
      <c r="F415" s="28"/>
      <c r="G415" s="28"/>
      <c r="H415" s="28"/>
      <c r="I415" s="28"/>
      <c r="J415" s="28"/>
      <c r="K415" s="28"/>
      <c r="L415" s="60"/>
      <c r="M415" s="14"/>
      <c r="N415" s="14"/>
      <c r="O415" s="14"/>
      <c r="P415" s="14"/>
      <c r="Q415" s="14"/>
      <c r="R415" s="14"/>
      <c r="S415" s="14"/>
      <c r="T415" s="14"/>
      <c r="U415" s="14"/>
      <c r="V415" s="14"/>
      <c r="W415" s="14"/>
      <c r="X415" s="14"/>
    </row>
    <row r="416" spans="1:24" x14ac:dyDescent="0.25">
      <c r="A416" s="127"/>
      <c r="B416" s="27"/>
      <c r="C416" s="24"/>
      <c r="D416" s="24"/>
      <c r="E416" s="28"/>
      <c r="F416" s="28"/>
      <c r="G416" s="28"/>
      <c r="H416" s="28"/>
      <c r="I416" s="28"/>
      <c r="J416" s="28"/>
      <c r="K416" s="28"/>
      <c r="L416" s="60"/>
      <c r="M416" s="14"/>
      <c r="N416" s="14"/>
      <c r="O416" s="14"/>
      <c r="P416" s="14"/>
      <c r="Q416" s="14"/>
      <c r="R416" s="14"/>
      <c r="S416" s="14"/>
      <c r="T416" s="14"/>
      <c r="U416" s="14"/>
      <c r="V416" s="14"/>
      <c r="W416" s="14"/>
      <c r="X416" s="14"/>
    </row>
    <row r="417" spans="1:24" x14ac:dyDescent="0.25">
      <c r="A417" s="127"/>
      <c r="B417" s="27"/>
      <c r="C417" s="24"/>
      <c r="D417" s="24"/>
      <c r="E417" s="28"/>
      <c r="F417" s="28"/>
      <c r="G417" s="28"/>
      <c r="H417" s="28"/>
      <c r="I417" s="28"/>
      <c r="J417" s="28"/>
      <c r="K417" s="28"/>
      <c r="L417" s="60"/>
      <c r="M417" s="14"/>
      <c r="N417" s="14"/>
      <c r="O417" s="14"/>
      <c r="P417" s="14"/>
      <c r="Q417" s="14"/>
      <c r="R417" s="14"/>
      <c r="S417" s="14"/>
      <c r="T417" s="14"/>
      <c r="U417" s="14"/>
      <c r="V417" s="14"/>
      <c r="W417" s="14"/>
      <c r="X417" s="14"/>
    </row>
    <row r="418" spans="1:24" x14ac:dyDescent="0.25">
      <c r="A418" s="127"/>
      <c r="B418" s="27"/>
      <c r="C418" s="24"/>
      <c r="D418" s="24"/>
      <c r="E418" s="28"/>
      <c r="F418" s="28"/>
      <c r="G418" s="28"/>
      <c r="H418" s="28"/>
      <c r="I418" s="28"/>
      <c r="J418" s="28"/>
      <c r="K418" s="28"/>
      <c r="L418" s="60"/>
      <c r="M418" s="14"/>
      <c r="N418" s="14"/>
      <c r="O418" s="14"/>
      <c r="P418" s="14"/>
      <c r="Q418" s="14"/>
      <c r="R418" s="14"/>
      <c r="S418" s="14"/>
      <c r="T418" s="14"/>
      <c r="U418" s="14"/>
      <c r="V418" s="14"/>
      <c r="W418" s="14"/>
      <c r="X418" s="14"/>
    </row>
    <row r="419" spans="1:24" x14ac:dyDescent="0.25">
      <c r="A419" s="127"/>
      <c r="B419" s="27"/>
      <c r="C419" s="24"/>
      <c r="D419" s="24"/>
      <c r="E419" s="28"/>
      <c r="F419" s="28"/>
      <c r="G419" s="28"/>
      <c r="H419" s="28"/>
      <c r="I419" s="28"/>
      <c r="J419" s="28"/>
      <c r="K419" s="28"/>
      <c r="L419" s="60"/>
      <c r="M419" s="14"/>
      <c r="N419" s="14"/>
      <c r="O419" s="14"/>
      <c r="P419" s="14"/>
      <c r="Q419" s="14"/>
      <c r="R419" s="14"/>
      <c r="S419" s="14"/>
      <c r="T419" s="14"/>
      <c r="U419" s="14"/>
      <c r="V419" s="14"/>
      <c r="W419" s="14"/>
      <c r="X419" s="14"/>
    </row>
    <row r="420" spans="1:24" x14ac:dyDescent="0.25">
      <c r="A420" s="127"/>
      <c r="B420" s="27"/>
      <c r="C420" s="24"/>
      <c r="D420" s="24"/>
      <c r="E420" s="28"/>
      <c r="F420" s="28"/>
      <c r="G420" s="28"/>
      <c r="H420" s="28"/>
      <c r="I420" s="28"/>
      <c r="J420" s="28"/>
      <c r="K420" s="28"/>
      <c r="L420" s="60"/>
      <c r="M420" s="14"/>
      <c r="N420" s="14"/>
      <c r="O420" s="14"/>
      <c r="P420" s="14"/>
      <c r="Q420" s="14"/>
      <c r="R420" s="14"/>
      <c r="S420" s="14"/>
      <c r="T420" s="14"/>
      <c r="U420" s="14"/>
      <c r="V420" s="14"/>
      <c r="W420" s="14"/>
      <c r="X420" s="14"/>
    </row>
    <row r="421" spans="1:24" x14ac:dyDescent="0.25">
      <c r="A421" s="127"/>
      <c r="B421" s="27"/>
      <c r="C421" s="24"/>
      <c r="D421" s="24"/>
      <c r="E421" s="28"/>
      <c r="F421" s="28"/>
      <c r="G421" s="28"/>
      <c r="H421" s="28"/>
      <c r="I421" s="28"/>
      <c r="J421" s="28"/>
      <c r="K421" s="28"/>
      <c r="L421" s="60"/>
      <c r="M421" s="14"/>
      <c r="N421" s="14"/>
      <c r="O421" s="14"/>
      <c r="P421" s="14"/>
      <c r="Q421" s="14"/>
      <c r="R421" s="14"/>
      <c r="S421" s="14"/>
      <c r="T421" s="14"/>
      <c r="U421" s="14"/>
      <c r="V421" s="14"/>
      <c r="W421" s="14"/>
      <c r="X421" s="14"/>
    </row>
    <row r="422" spans="1:24" x14ac:dyDescent="0.25">
      <c r="A422" s="127"/>
      <c r="B422" s="27"/>
      <c r="C422" s="24"/>
      <c r="D422" s="24"/>
      <c r="E422" s="28"/>
      <c r="F422" s="28"/>
      <c r="G422" s="28"/>
      <c r="H422" s="28"/>
      <c r="I422" s="28"/>
      <c r="J422" s="28"/>
      <c r="K422" s="28"/>
      <c r="L422" s="60"/>
      <c r="M422" s="14"/>
      <c r="N422" s="14"/>
      <c r="O422" s="14"/>
      <c r="P422" s="14"/>
      <c r="Q422" s="14"/>
      <c r="R422" s="14"/>
      <c r="S422" s="14"/>
      <c r="T422" s="14"/>
      <c r="U422" s="14"/>
      <c r="V422" s="14"/>
      <c r="W422" s="14"/>
      <c r="X422" s="14"/>
    </row>
    <row r="423" spans="1:24" x14ac:dyDescent="0.25">
      <c r="A423" s="127"/>
      <c r="B423" s="27"/>
      <c r="C423" s="24"/>
      <c r="D423" s="24"/>
      <c r="E423" s="28"/>
      <c r="F423" s="28"/>
      <c r="G423" s="28"/>
      <c r="H423" s="28"/>
      <c r="I423" s="28"/>
      <c r="J423" s="28"/>
      <c r="K423" s="28"/>
      <c r="L423" s="60"/>
      <c r="M423" s="14"/>
      <c r="N423" s="14"/>
      <c r="O423" s="14"/>
      <c r="P423" s="14"/>
      <c r="Q423" s="14"/>
      <c r="R423" s="14"/>
      <c r="S423" s="14"/>
      <c r="T423" s="14"/>
      <c r="U423" s="14"/>
      <c r="V423" s="14"/>
      <c r="W423" s="14"/>
      <c r="X423" s="14"/>
    </row>
    <row r="424" spans="1:24" x14ac:dyDescent="0.25">
      <c r="A424" s="127"/>
      <c r="B424" s="27"/>
      <c r="C424" s="28"/>
      <c r="D424" s="28"/>
      <c r="E424" s="24"/>
      <c r="F424" s="24"/>
      <c r="G424" s="24"/>
      <c r="H424" s="24"/>
      <c r="I424" s="24"/>
      <c r="J424" s="24"/>
      <c r="K424" s="24"/>
      <c r="L424" s="60"/>
      <c r="M424" s="14"/>
      <c r="N424" s="14"/>
      <c r="O424" s="14"/>
      <c r="P424" s="14"/>
      <c r="Q424" s="14"/>
      <c r="R424" s="14"/>
      <c r="S424" s="14"/>
      <c r="T424" s="14"/>
      <c r="U424" s="14"/>
      <c r="V424" s="14"/>
      <c r="W424" s="14"/>
      <c r="X424" s="14"/>
    </row>
    <row r="425" spans="1:24" x14ac:dyDescent="0.25">
      <c r="A425" s="127"/>
      <c r="B425" s="27"/>
      <c r="C425" s="24"/>
      <c r="D425" s="24"/>
      <c r="E425" s="28"/>
      <c r="F425" s="28"/>
      <c r="G425" s="28"/>
      <c r="H425" s="28"/>
      <c r="I425" s="28"/>
      <c r="J425" s="28"/>
      <c r="K425" s="28"/>
      <c r="L425" s="60"/>
      <c r="M425" s="14"/>
      <c r="N425" s="14"/>
      <c r="O425" s="14"/>
      <c r="P425" s="14"/>
      <c r="Q425" s="14"/>
      <c r="R425" s="14"/>
      <c r="S425" s="14"/>
      <c r="T425" s="14"/>
      <c r="U425" s="14"/>
      <c r="V425" s="14"/>
      <c r="W425" s="14"/>
      <c r="X425" s="14"/>
    </row>
    <row r="426" spans="1:24" x14ac:dyDescent="0.25">
      <c r="A426" s="127"/>
      <c r="B426" s="27"/>
      <c r="C426" s="24"/>
      <c r="D426" s="24"/>
      <c r="E426" s="28"/>
      <c r="F426" s="28"/>
      <c r="G426" s="28"/>
      <c r="H426" s="28"/>
      <c r="I426" s="28"/>
      <c r="J426" s="28"/>
      <c r="K426" s="28"/>
      <c r="L426" s="60"/>
      <c r="M426" s="14"/>
      <c r="N426" s="14"/>
      <c r="O426" s="14"/>
      <c r="P426" s="14"/>
      <c r="Q426" s="14"/>
      <c r="R426" s="14"/>
      <c r="S426" s="14"/>
      <c r="T426" s="14"/>
      <c r="U426" s="14"/>
      <c r="V426" s="14"/>
      <c r="W426" s="14"/>
      <c r="X426" s="14"/>
    </row>
    <row r="427" spans="1:24" x14ac:dyDescent="0.25">
      <c r="A427" s="127"/>
      <c r="B427" s="27"/>
      <c r="C427" s="24"/>
      <c r="D427" s="24"/>
      <c r="E427" s="28"/>
      <c r="F427" s="28"/>
      <c r="G427" s="28"/>
      <c r="H427" s="28"/>
      <c r="I427" s="28"/>
      <c r="J427" s="28"/>
      <c r="K427" s="28"/>
      <c r="L427" s="60"/>
      <c r="M427" s="14"/>
      <c r="N427" s="14"/>
      <c r="O427" s="14"/>
      <c r="P427" s="14"/>
      <c r="Q427" s="14"/>
      <c r="R427" s="14"/>
      <c r="S427" s="14"/>
      <c r="T427" s="14"/>
      <c r="U427" s="14"/>
      <c r="V427" s="14"/>
      <c r="W427" s="14"/>
      <c r="X427" s="14"/>
    </row>
    <row r="428" spans="1:24" x14ac:dyDescent="0.25">
      <c r="A428" s="127"/>
      <c r="B428" s="27"/>
      <c r="C428" s="24"/>
      <c r="D428" s="24"/>
      <c r="E428" s="28"/>
      <c r="F428" s="28"/>
      <c r="G428" s="28"/>
      <c r="H428" s="28"/>
      <c r="I428" s="28"/>
      <c r="J428" s="28"/>
      <c r="K428" s="28"/>
      <c r="L428" s="60"/>
      <c r="M428" s="14"/>
      <c r="N428" s="14"/>
      <c r="O428" s="14"/>
      <c r="P428" s="14"/>
      <c r="Q428" s="14"/>
      <c r="R428" s="14"/>
      <c r="S428" s="14"/>
      <c r="T428" s="14"/>
      <c r="U428" s="14"/>
      <c r="V428" s="14"/>
      <c r="W428" s="14"/>
      <c r="X428" s="14"/>
    </row>
    <row r="429" spans="1:24" x14ac:dyDescent="0.25">
      <c r="A429" s="127"/>
      <c r="B429" s="27"/>
      <c r="C429" s="24"/>
      <c r="D429" s="24"/>
      <c r="E429" s="28"/>
      <c r="F429" s="28"/>
      <c r="G429" s="28"/>
      <c r="H429" s="28"/>
      <c r="I429" s="28"/>
      <c r="J429" s="28"/>
      <c r="K429" s="28"/>
      <c r="L429" s="60"/>
      <c r="M429" s="14"/>
      <c r="N429" s="14"/>
      <c r="O429" s="14"/>
      <c r="P429" s="14"/>
      <c r="Q429" s="14"/>
      <c r="R429" s="14"/>
      <c r="S429" s="14"/>
      <c r="T429" s="14"/>
      <c r="U429" s="14"/>
      <c r="V429" s="14"/>
      <c r="W429" s="14"/>
      <c r="X429" s="14"/>
    </row>
    <row r="430" spans="1:24" x14ac:dyDescent="0.25">
      <c r="A430" s="127"/>
      <c r="B430" s="27"/>
      <c r="C430" s="24"/>
      <c r="D430" s="24"/>
      <c r="E430" s="28"/>
      <c r="F430" s="28"/>
      <c r="G430" s="28"/>
      <c r="H430" s="28"/>
      <c r="I430" s="28"/>
      <c r="J430" s="28"/>
      <c r="K430" s="28"/>
      <c r="L430" s="60"/>
      <c r="M430" s="14"/>
      <c r="N430" s="14"/>
      <c r="O430" s="14"/>
      <c r="P430" s="14"/>
      <c r="Q430" s="14"/>
      <c r="R430" s="14"/>
      <c r="S430" s="14"/>
      <c r="T430" s="14"/>
      <c r="U430" s="14"/>
      <c r="V430" s="14"/>
      <c r="W430" s="14"/>
      <c r="X430" s="14"/>
    </row>
    <row r="431" spans="1:24" x14ac:dyDescent="0.25">
      <c r="A431" s="127"/>
      <c r="B431" s="27"/>
      <c r="C431" s="24"/>
      <c r="D431" s="24"/>
      <c r="E431" s="28"/>
      <c r="F431" s="28"/>
      <c r="G431" s="28"/>
      <c r="H431" s="28"/>
      <c r="I431" s="28"/>
      <c r="J431" s="28"/>
      <c r="K431" s="28"/>
      <c r="L431" s="60"/>
      <c r="M431" s="14"/>
      <c r="N431" s="14"/>
      <c r="O431" s="14"/>
      <c r="P431" s="14"/>
      <c r="Q431" s="14"/>
      <c r="R431" s="14"/>
      <c r="S431" s="14"/>
      <c r="T431" s="14"/>
      <c r="U431" s="14"/>
      <c r="V431" s="14"/>
      <c r="W431" s="14"/>
      <c r="X431" s="14"/>
    </row>
    <row r="432" spans="1:24" x14ac:dyDescent="0.25">
      <c r="A432" s="127"/>
      <c r="B432" s="27"/>
      <c r="C432" s="24"/>
      <c r="D432" s="24"/>
      <c r="E432" s="28"/>
      <c r="F432" s="28"/>
      <c r="G432" s="28"/>
      <c r="H432" s="28"/>
      <c r="I432" s="28"/>
      <c r="J432" s="28"/>
      <c r="K432" s="28"/>
      <c r="L432" s="60"/>
      <c r="M432" s="14"/>
      <c r="N432" s="14"/>
      <c r="O432" s="14"/>
      <c r="P432" s="14"/>
      <c r="Q432" s="14"/>
      <c r="R432" s="14"/>
      <c r="S432" s="14"/>
      <c r="T432" s="14"/>
      <c r="U432" s="14"/>
      <c r="V432" s="14"/>
      <c r="W432" s="14"/>
      <c r="X432" s="14"/>
    </row>
    <row r="433" spans="1:24" x14ac:dyDescent="0.25">
      <c r="A433" s="127"/>
      <c r="B433" s="27"/>
      <c r="C433" s="24"/>
      <c r="D433" s="24"/>
      <c r="E433" s="28"/>
      <c r="F433" s="28"/>
      <c r="G433" s="28"/>
      <c r="H433" s="28"/>
      <c r="I433" s="28"/>
      <c r="J433" s="28"/>
      <c r="K433" s="28"/>
      <c r="L433" s="60"/>
      <c r="M433" s="14"/>
      <c r="N433" s="14"/>
      <c r="O433" s="14"/>
      <c r="P433" s="14"/>
      <c r="Q433" s="14"/>
      <c r="R433" s="14"/>
      <c r="S433" s="14"/>
      <c r="T433" s="14"/>
      <c r="U433" s="14"/>
      <c r="V433" s="14"/>
      <c r="W433" s="14"/>
      <c r="X433" s="14"/>
    </row>
    <row r="434" spans="1:24" x14ac:dyDescent="0.25">
      <c r="A434" s="127"/>
      <c r="B434" s="27"/>
      <c r="C434" s="24"/>
      <c r="D434" s="24"/>
      <c r="E434" s="28"/>
      <c r="F434" s="28"/>
      <c r="G434" s="28"/>
      <c r="H434" s="28"/>
      <c r="I434" s="28"/>
      <c r="J434" s="28"/>
      <c r="K434" s="28"/>
      <c r="L434" s="60"/>
      <c r="M434" s="14"/>
      <c r="N434" s="14"/>
      <c r="O434" s="14"/>
      <c r="P434" s="14"/>
      <c r="Q434" s="14"/>
      <c r="R434" s="14"/>
      <c r="S434" s="14"/>
      <c r="T434" s="14"/>
      <c r="U434" s="14"/>
      <c r="V434" s="14"/>
      <c r="W434" s="14"/>
      <c r="X434" s="14"/>
    </row>
    <row r="435" spans="1:24" x14ac:dyDescent="0.25">
      <c r="A435" s="127"/>
      <c r="B435" s="27"/>
      <c r="C435" s="24"/>
      <c r="D435" s="24"/>
      <c r="E435" s="28"/>
      <c r="F435" s="28"/>
      <c r="G435" s="28"/>
      <c r="H435" s="28"/>
      <c r="I435" s="28"/>
      <c r="J435" s="28"/>
      <c r="K435" s="28"/>
      <c r="L435" s="60"/>
      <c r="M435" s="14"/>
      <c r="N435" s="14"/>
      <c r="O435" s="14"/>
      <c r="P435" s="14"/>
      <c r="Q435" s="14"/>
      <c r="R435" s="14"/>
      <c r="S435" s="14"/>
      <c r="T435" s="14"/>
      <c r="U435" s="14"/>
      <c r="V435" s="14"/>
      <c r="W435" s="14"/>
      <c r="X435" s="14"/>
    </row>
    <row r="436" spans="1:24" x14ac:dyDescent="0.25">
      <c r="A436" s="127"/>
      <c r="B436" s="29"/>
      <c r="C436" s="23"/>
      <c r="D436" s="23"/>
      <c r="E436" s="24"/>
      <c r="F436" s="24"/>
      <c r="G436" s="24"/>
      <c r="H436" s="24"/>
      <c r="I436" s="24"/>
      <c r="J436" s="24"/>
      <c r="K436" s="24"/>
      <c r="L436" s="60"/>
      <c r="M436" s="14"/>
      <c r="N436" s="14"/>
      <c r="O436" s="14"/>
      <c r="P436" s="14"/>
      <c r="Q436" s="14"/>
      <c r="R436" s="14"/>
      <c r="S436" s="14"/>
      <c r="T436" s="14"/>
      <c r="U436" s="14"/>
      <c r="V436" s="14"/>
      <c r="W436" s="14"/>
      <c r="X436" s="14"/>
    </row>
    <row r="437" spans="1:24" x14ac:dyDescent="0.25">
      <c r="A437" s="127"/>
      <c r="B437" s="27"/>
      <c r="C437" s="28"/>
      <c r="D437" s="28"/>
      <c r="E437" s="24"/>
      <c r="F437" s="24"/>
      <c r="G437" s="24"/>
      <c r="H437" s="24"/>
      <c r="I437" s="24"/>
      <c r="J437" s="24"/>
      <c r="K437" s="24"/>
      <c r="L437" s="60"/>
      <c r="M437" s="14"/>
      <c r="N437" s="14"/>
      <c r="O437" s="14"/>
      <c r="P437" s="14"/>
      <c r="Q437" s="14"/>
      <c r="R437" s="14"/>
      <c r="S437" s="14"/>
      <c r="T437" s="14"/>
      <c r="U437" s="14"/>
      <c r="V437" s="14"/>
      <c r="W437" s="14"/>
      <c r="X437" s="14"/>
    </row>
    <row r="438" spans="1:24" x14ac:dyDescent="0.25">
      <c r="A438" s="127"/>
      <c r="B438" s="27"/>
      <c r="C438" s="28"/>
      <c r="D438" s="28"/>
      <c r="E438" s="24"/>
      <c r="F438" s="24"/>
      <c r="G438" s="24"/>
      <c r="H438" s="24"/>
      <c r="I438" s="24"/>
      <c r="J438" s="24"/>
      <c r="K438" s="24"/>
      <c r="L438" s="60"/>
      <c r="M438" s="14"/>
      <c r="N438" s="14"/>
      <c r="O438" s="14"/>
      <c r="P438" s="14"/>
      <c r="Q438" s="14"/>
      <c r="R438" s="14"/>
      <c r="S438" s="14"/>
      <c r="T438" s="14"/>
      <c r="U438" s="14"/>
      <c r="V438" s="14"/>
      <c r="W438" s="14"/>
      <c r="X438" s="14"/>
    </row>
    <row r="439" spans="1:24" x14ac:dyDescent="0.25">
      <c r="A439" s="127"/>
      <c r="B439" s="27"/>
      <c r="C439" s="28"/>
      <c r="D439" s="28"/>
      <c r="E439" s="24"/>
      <c r="F439" s="24"/>
      <c r="G439" s="24"/>
      <c r="H439" s="24"/>
      <c r="I439" s="24"/>
      <c r="J439" s="24"/>
      <c r="K439" s="24"/>
      <c r="L439" s="60"/>
      <c r="M439" s="14"/>
      <c r="N439" s="14"/>
      <c r="O439" s="14"/>
      <c r="P439" s="14"/>
      <c r="Q439" s="14"/>
      <c r="R439" s="14"/>
      <c r="S439" s="14"/>
      <c r="T439" s="14"/>
      <c r="U439" s="14"/>
      <c r="V439" s="14"/>
      <c r="W439" s="14"/>
      <c r="X439" s="14"/>
    </row>
    <row r="440" spans="1:24" x14ac:dyDescent="0.25">
      <c r="A440" s="127"/>
      <c r="B440" s="27"/>
      <c r="C440" s="28"/>
      <c r="D440" s="28"/>
      <c r="E440" s="24"/>
      <c r="F440" s="24"/>
      <c r="G440" s="24"/>
      <c r="H440" s="24"/>
      <c r="I440" s="24"/>
      <c r="J440" s="24"/>
      <c r="K440" s="24"/>
      <c r="L440" s="60"/>
      <c r="M440" s="14"/>
      <c r="N440" s="14"/>
      <c r="O440" s="14"/>
      <c r="P440" s="14"/>
      <c r="Q440" s="14"/>
      <c r="R440" s="14"/>
      <c r="S440" s="14"/>
      <c r="T440" s="14"/>
      <c r="U440" s="14"/>
      <c r="V440" s="14"/>
      <c r="W440" s="14"/>
      <c r="X440" s="14"/>
    </row>
    <row r="441" spans="1:24" x14ac:dyDescent="0.25">
      <c r="A441" s="127"/>
      <c r="B441" s="27"/>
      <c r="C441" s="24"/>
      <c r="D441" s="24"/>
      <c r="E441" s="28"/>
      <c r="F441" s="28"/>
      <c r="G441" s="28"/>
      <c r="H441" s="28"/>
      <c r="I441" s="28"/>
      <c r="J441" s="28"/>
      <c r="K441" s="28"/>
      <c r="L441" s="60"/>
      <c r="M441" s="14"/>
      <c r="N441" s="14"/>
      <c r="O441" s="14"/>
      <c r="P441" s="14"/>
      <c r="Q441" s="14"/>
      <c r="R441" s="14"/>
      <c r="S441" s="14"/>
      <c r="T441" s="14"/>
      <c r="U441" s="14"/>
      <c r="V441" s="14"/>
      <c r="W441" s="14"/>
      <c r="X441" s="14"/>
    </row>
    <row r="442" spans="1:24" x14ac:dyDescent="0.25">
      <c r="A442" s="127"/>
      <c r="B442" s="27"/>
      <c r="C442" s="24"/>
      <c r="D442" s="24"/>
      <c r="E442" s="28"/>
      <c r="F442" s="28"/>
      <c r="G442" s="28"/>
      <c r="H442" s="28"/>
      <c r="I442" s="28"/>
      <c r="J442" s="28"/>
      <c r="K442" s="28"/>
      <c r="L442" s="60"/>
      <c r="M442" s="14"/>
      <c r="N442" s="14"/>
      <c r="O442" s="14"/>
      <c r="P442" s="14"/>
      <c r="Q442" s="14"/>
      <c r="R442" s="14"/>
      <c r="S442" s="14"/>
      <c r="T442" s="14"/>
      <c r="U442" s="14"/>
      <c r="V442" s="14"/>
      <c r="W442" s="14"/>
      <c r="X442" s="14"/>
    </row>
    <row r="443" spans="1:24" x14ac:dyDescent="0.25">
      <c r="A443" s="127"/>
      <c r="B443" s="27"/>
      <c r="C443" s="24"/>
      <c r="D443" s="24"/>
      <c r="E443" s="28"/>
      <c r="F443" s="28"/>
      <c r="G443" s="28"/>
      <c r="H443" s="28"/>
      <c r="I443" s="28"/>
      <c r="J443" s="28"/>
      <c r="K443" s="28"/>
      <c r="L443" s="60"/>
      <c r="M443" s="14"/>
      <c r="N443" s="14"/>
      <c r="O443" s="14"/>
      <c r="P443" s="14"/>
      <c r="Q443" s="14"/>
      <c r="R443" s="14"/>
      <c r="S443" s="14"/>
      <c r="T443" s="14"/>
      <c r="U443" s="14"/>
      <c r="V443" s="14"/>
      <c r="W443" s="14"/>
      <c r="X443" s="14"/>
    </row>
    <row r="444" spans="1:24" x14ac:dyDescent="0.25">
      <c r="A444" s="127"/>
      <c r="B444" s="27"/>
      <c r="C444" s="24"/>
      <c r="D444" s="24"/>
      <c r="E444" s="28"/>
      <c r="F444" s="28"/>
      <c r="G444" s="28"/>
      <c r="H444" s="28"/>
      <c r="I444" s="28"/>
      <c r="J444" s="28"/>
      <c r="K444" s="28"/>
      <c r="L444" s="60"/>
      <c r="M444" s="14"/>
      <c r="N444" s="14"/>
      <c r="O444" s="14"/>
      <c r="P444" s="14"/>
      <c r="Q444" s="14"/>
      <c r="R444" s="14"/>
      <c r="S444" s="14"/>
      <c r="T444" s="14"/>
      <c r="U444" s="14"/>
      <c r="V444" s="14"/>
      <c r="W444" s="14"/>
      <c r="X444" s="14"/>
    </row>
    <row r="445" spans="1:24" x14ac:dyDescent="0.25">
      <c r="A445" s="127"/>
      <c r="B445" s="27"/>
      <c r="C445" s="24"/>
      <c r="D445" s="24"/>
      <c r="E445" s="28"/>
      <c r="F445" s="28"/>
      <c r="G445" s="28"/>
      <c r="H445" s="28"/>
      <c r="I445" s="28"/>
      <c r="J445" s="28"/>
      <c r="K445" s="28"/>
      <c r="L445" s="60"/>
      <c r="M445" s="14"/>
      <c r="N445" s="14"/>
      <c r="O445" s="14"/>
      <c r="P445" s="14"/>
      <c r="Q445" s="14"/>
      <c r="R445" s="14"/>
      <c r="S445" s="14"/>
      <c r="T445" s="14"/>
      <c r="U445" s="14"/>
      <c r="V445" s="14"/>
      <c r="W445" s="14"/>
      <c r="X445" s="14"/>
    </row>
    <row r="446" spans="1:24" x14ac:dyDescent="0.25">
      <c r="A446" s="127"/>
      <c r="B446" s="27"/>
      <c r="C446" s="24"/>
      <c r="D446" s="24"/>
      <c r="E446" s="28"/>
      <c r="F446" s="28"/>
      <c r="G446" s="28"/>
      <c r="H446" s="28"/>
      <c r="I446" s="28"/>
      <c r="J446" s="28"/>
      <c r="K446" s="28"/>
      <c r="L446" s="60"/>
      <c r="M446" s="14"/>
      <c r="N446" s="14"/>
      <c r="O446" s="14"/>
      <c r="P446" s="14"/>
      <c r="Q446" s="14"/>
      <c r="R446" s="14"/>
      <c r="S446" s="14"/>
      <c r="T446" s="14"/>
      <c r="U446" s="14"/>
      <c r="V446" s="14"/>
      <c r="W446" s="14"/>
      <c r="X446" s="14"/>
    </row>
    <row r="447" spans="1:24" x14ac:dyDescent="0.25">
      <c r="A447" s="127"/>
      <c r="B447" s="27"/>
      <c r="C447" s="24"/>
      <c r="D447" s="24"/>
      <c r="E447" s="28"/>
      <c r="F447" s="28"/>
      <c r="G447" s="28"/>
      <c r="H447" s="28"/>
      <c r="I447" s="28"/>
      <c r="J447" s="28"/>
      <c r="K447" s="28"/>
      <c r="L447" s="60"/>
      <c r="M447" s="14"/>
      <c r="N447" s="14"/>
      <c r="O447" s="14"/>
      <c r="P447" s="14"/>
      <c r="Q447" s="14"/>
      <c r="R447" s="14"/>
      <c r="S447" s="14"/>
      <c r="T447" s="14"/>
      <c r="U447" s="14"/>
      <c r="V447" s="14"/>
      <c r="W447" s="14"/>
      <c r="X447" s="14"/>
    </row>
    <row r="448" spans="1:24" x14ac:dyDescent="0.25">
      <c r="A448" s="127"/>
      <c r="B448" s="27"/>
      <c r="C448" s="24"/>
      <c r="D448" s="24"/>
      <c r="E448" s="28"/>
      <c r="F448" s="28"/>
      <c r="G448" s="28"/>
      <c r="H448" s="28"/>
      <c r="I448" s="28"/>
      <c r="J448" s="28"/>
      <c r="K448" s="28"/>
      <c r="L448" s="60"/>
      <c r="M448" s="14"/>
      <c r="N448" s="14"/>
      <c r="O448" s="14"/>
      <c r="P448" s="14"/>
      <c r="Q448" s="14"/>
      <c r="R448" s="14"/>
      <c r="S448" s="14"/>
      <c r="T448" s="14"/>
      <c r="U448" s="14"/>
      <c r="V448" s="14"/>
      <c r="W448" s="14"/>
      <c r="X448" s="14"/>
    </row>
    <row r="449" spans="1:24" x14ac:dyDescent="0.25">
      <c r="A449" s="127"/>
      <c r="B449" s="27"/>
      <c r="C449" s="24"/>
      <c r="D449" s="24"/>
      <c r="E449" s="28"/>
      <c r="F449" s="28"/>
      <c r="G449" s="28"/>
      <c r="H449" s="28"/>
      <c r="I449" s="28"/>
      <c r="J449" s="28"/>
      <c r="K449" s="28"/>
      <c r="L449" s="60"/>
      <c r="M449" s="14"/>
      <c r="N449" s="14"/>
      <c r="O449" s="14"/>
      <c r="P449" s="14"/>
      <c r="Q449" s="14"/>
      <c r="R449" s="14"/>
      <c r="S449" s="14"/>
      <c r="T449" s="14"/>
      <c r="U449" s="14"/>
      <c r="V449" s="14"/>
      <c r="W449" s="14"/>
      <c r="X449" s="14"/>
    </row>
    <row r="450" spans="1:24" x14ac:dyDescent="0.25">
      <c r="A450" s="127"/>
      <c r="B450" s="27"/>
      <c r="C450" s="28"/>
      <c r="D450" s="28"/>
      <c r="E450" s="24"/>
      <c r="F450" s="24"/>
      <c r="G450" s="24"/>
      <c r="H450" s="24"/>
      <c r="I450" s="24"/>
      <c r="J450" s="24"/>
      <c r="K450" s="24"/>
      <c r="L450" s="60"/>
      <c r="M450" s="14"/>
      <c r="N450" s="14"/>
      <c r="O450" s="14"/>
      <c r="P450" s="14"/>
      <c r="Q450" s="14"/>
      <c r="R450" s="14"/>
      <c r="S450" s="14"/>
      <c r="T450" s="14"/>
      <c r="U450" s="14"/>
      <c r="V450" s="14"/>
      <c r="W450" s="14"/>
      <c r="X450" s="14"/>
    </row>
    <row r="451" spans="1:24" x14ac:dyDescent="0.25">
      <c r="A451" s="127"/>
      <c r="B451" s="27"/>
      <c r="C451" s="24"/>
      <c r="D451" s="24"/>
      <c r="E451" s="28"/>
      <c r="F451" s="28"/>
      <c r="G451" s="28"/>
      <c r="H451" s="28"/>
      <c r="I451" s="28"/>
      <c r="J451" s="28"/>
      <c r="K451" s="28"/>
      <c r="L451" s="60"/>
      <c r="M451" s="14"/>
      <c r="N451" s="14"/>
      <c r="O451" s="14"/>
      <c r="P451" s="14"/>
      <c r="Q451" s="14"/>
      <c r="R451" s="14"/>
      <c r="S451" s="14"/>
      <c r="T451" s="14"/>
      <c r="U451" s="14"/>
      <c r="V451" s="14"/>
      <c r="W451" s="14"/>
      <c r="X451" s="14"/>
    </row>
    <row r="452" spans="1:24" x14ac:dyDescent="0.25">
      <c r="A452" s="127"/>
      <c r="B452" s="27"/>
      <c r="C452" s="24"/>
      <c r="D452" s="24"/>
      <c r="E452" s="28"/>
      <c r="F452" s="28"/>
      <c r="G452" s="28"/>
      <c r="H452" s="28"/>
      <c r="I452" s="28"/>
      <c r="J452" s="28"/>
      <c r="K452" s="28"/>
      <c r="L452" s="60"/>
      <c r="M452" s="14"/>
      <c r="N452" s="14"/>
      <c r="O452" s="14"/>
      <c r="P452" s="14"/>
      <c r="Q452" s="14"/>
      <c r="R452" s="14"/>
      <c r="S452" s="14"/>
      <c r="T452" s="14"/>
      <c r="U452" s="14"/>
      <c r="V452" s="14"/>
      <c r="W452" s="14"/>
      <c r="X452" s="14"/>
    </row>
    <row r="453" spans="1:24" x14ac:dyDescent="0.25">
      <c r="A453" s="127"/>
      <c r="B453" s="27"/>
      <c r="C453" s="24"/>
      <c r="D453" s="24"/>
      <c r="E453" s="28"/>
      <c r="F453" s="28"/>
      <c r="G453" s="28"/>
      <c r="H453" s="28"/>
      <c r="I453" s="28"/>
      <c r="J453" s="28"/>
      <c r="K453" s="28"/>
      <c r="L453" s="60"/>
      <c r="M453" s="14"/>
      <c r="N453" s="14"/>
      <c r="O453" s="14"/>
      <c r="P453" s="14"/>
      <c r="Q453" s="14"/>
      <c r="R453" s="14"/>
      <c r="S453" s="14"/>
      <c r="T453" s="14"/>
      <c r="U453" s="14"/>
      <c r="V453" s="14"/>
      <c r="W453" s="14"/>
      <c r="X453" s="14"/>
    </row>
    <row r="454" spans="1:24" x14ac:dyDescent="0.25">
      <c r="A454" s="127"/>
      <c r="B454" s="27"/>
      <c r="C454" s="24"/>
      <c r="D454" s="24"/>
      <c r="E454" s="28"/>
      <c r="F454" s="28"/>
      <c r="G454" s="28"/>
      <c r="H454" s="28"/>
      <c r="I454" s="28"/>
      <c r="J454" s="28"/>
      <c r="K454" s="28"/>
      <c r="L454" s="60"/>
      <c r="M454" s="14"/>
      <c r="N454" s="14"/>
      <c r="O454" s="14"/>
      <c r="P454" s="14"/>
      <c r="Q454" s="14"/>
      <c r="R454" s="14"/>
      <c r="S454" s="14"/>
      <c r="T454" s="14"/>
      <c r="U454" s="14"/>
      <c r="V454" s="14"/>
      <c r="W454" s="14"/>
      <c r="X454" s="14"/>
    </row>
    <row r="455" spans="1:24" x14ac:dyDescent="0.25">
      <c r="A455" s="127"/>
      <c r="B455" s="27"/>
      <c r="C455" s="24"/>
      <c r="D455" s="24"/>
      <c r="E455" s="28"/>
      <c r="F455" s="28"/>
      <c r="G455" s="28"/>
      <c r="H455" s="28"/>
      <c r="I455" s="28"/>
      <c r="J455" s="28"/>
      <c r="K455" s="28"/>
      <c r="L455" s="60"/>
      <c r="M455" s="14"/>
      <c r="N455" s="14"/>
      <c r="O455" s="14"/>
      <c r="P455" s="14"/>
      <c r="Q455" s="14"/>
      <c r="R455" s="14"/>
      <c r="S455" s="14"/>
      <c r="T455" s="14"/>
      <c r="U455" s="14"/>
      <c r="V455" s="14"/>
      <c r="W455" s="14"/>
      <c r="X455" s="14"/>
    </row>
    <row r="456" spans="1:24" x14ac:dyDescent="0.25">
      <c r="A456" s="127"/>
      <c r="B456" s="27"/>
      <c r="C456" s="24"/>
      <c r="D456" s="24"/>
      <c r="E456" s="28"/>
      <c r="F456" s="28"/>
      <c r="G456" s="28"/>
      <c r="H456" s="28"/>
      <c r="I456" s="28"/>
      <c r="J456" s="28"/>
      <c r="K456" s="28"/>
      <c r="L456" s="60"/>
      <c r="M456" s="14"/>
      <c r="N456" s="14"/>
      <c r="O456" s="14"/>
      <c r="P456" s="14"/>
      <c r="Q456" s="14"/>
      <c r="R456" s="14"/>
      <c r="S456" s="14"/>
      <c r="T456" s="14"/>
      <c r="U456" s="14"/>
      <c r="V456" s="14"/>
      <c r="W456" s="14"/>
      <c r="X456" s="14"/>
    </row>
    <row r="457" spans="1:24" x14ac:dyDescent="0.25">
      <c r="A457" s="127"/>
      <c r="B457" s="27"/>
      <c r="C457" s="24"/>
      <c r="D457" s="24"/>
      <c r="E457" s="28"/>
      <c r="F457" s="28"/>
      <c r="G457" s="28"/>
      <c r="H457" s="28"/>
      <c r="I457" s="28"/>
      <c r="J457" s="28"/>
      <c r="K457" s="28"/>
      <c r="L457" s="60"/>
      <c r="M457" s="14"/>
      <c r="N457" s="14"/>
      <c r="O457" s="14"/>
      <c r="P457" s="14"/>
      <c r="Q457" s="14"/>
      <c r="R457" s="14"/>
      <c r="S457" s="14"/>
      <c r="T457" s="14"/>
      <c r="U457" s="14"/>
      <c r="V457" s="14"/>
      <c r="W457" s="14"/>
      <c r="X457" s="14"/>
    </row>
    <row r="458" spans="1:24" x14ac:dyDescent="0.25">
      <c r="A458" s="127"/>
      <c r="B458" s="27"/>
      <c r="C458" s="24"/>
      <c r="D458" s="24"/>
      <c r="E458" s="28"/>
      <c r="F458" s="28"/>
      <c r="G458" s="28"/>
      <c r="H458" s="28"/>
      <c r="I458" s="28"/>
      <c r="J458" s="28"/>
      <c r="K458" s="28"/>
      <c r="L458" s="60"/>
      <c r="M458" s="14"/>
      <c r="N458" s="14"/>
      <c r="O458" s="14"/>
      <c r="P458" s="14"/>
      <c r="Q458" s="14"/>
      <c r="R458" s="14"/>
      <c r="S458" s="14"/>
      <c r="T458" s="14"/>
      <c r="U458" s="14"/>
      <c r="V458" s="14"/>
      <c r="W458" s="14"/>
      <c r="X458" s="14"/>
    </row>
    <row r="459" spans="1:24" x14ac:dyDescent="0.25">
      <c r="A459" s="127"/>
      <c r="B459" s="27"/>
      <c r="C459" s="24"/>
      <c r="D459" s="24"/>
      <c r="E459" s="28"/>
      <c r="F459" s="28"/>
      <c r="G459" s="28"/>
      <c r="H459" s="28"/>
      <c r="I459" s="28"/>
      <c r="J459" s="28"/>
      <c r="K459" s="28"/>
      <c r="L459" s="60"/>
      <c r="M459" s="14"/>
      <c r="N459" s="14"/>
      <c r="O459" s="14"/>
      <c r="P459" s="14"/>
      <c r="Q459" s="14"/>
      <c r="R459" s="14"/>
      <c r="S459" s="14"/>
      <c r="T459" s="14"/>
      <c r="U459" s="14"/>
      <c r="V459" s="14"/>
      <c r="W459" s="14"/>
      <c r="X459" s="14"/>
    </row>
    <row r="460" spans="1:24" x14ac:dyDescent="0.25">
      <c r="A460" s="127"/>
      <c r="B460" s="27"/>
      <c r="C460" s="24"/>
      <c r="D460" s="24"/>
      <c r="E460" s="28"/>
      <c r="F460" s="28"/>
      <c r="G460" s="28"/>
      <c r="H460" s="28"/>
      <c r="I460" s="28"/>
      <c r="J460" s="28"/>
      <c r="K460" s="28"/>
      <c r="L460" s="60"/>
      <c r="M460" s="14"/>
      <c r="N460" s="14"/>
      <c r="O460" s="14"/>
      <c r="P460" s="14"/>
      <c r="Q460" s="14"/>
      <c r="R460" s="14"/>
      <c r="S460" s="14"/>
      <c r="T460" s="14"/>
      <c r="U460" s="14"/>
      <c r="V460" s="14"/>
      <c r="W460" s="14"/>
      <c r="X460" s="14"/>
    </row>
    <row r="461" spans="1:24" x14ac:dyDescent="0.25">
      <c r="A461" s="127"/>
      <c r="B461" s="27"/>
      <c r="C461" s="24"/>
      <c r="D461" s="24"/>
      <c r="E461" s="28"/>
      <c r="F461" s="28"/>
      <c r="G461" s="28"/>
      <c r="H461" s="28"/>
      <c r="I461" s="28"/>
      <c r="J461" s="28"/>
      <c r="K461" s="28"/>
      <c r="L461" s="60"/>
      <c r="M461" s="14"/>
      <c r="N461" s="14"/>
      <c r="O461" s="14"/>
      <c r="P461" s="14"/>
      <c r="Q461" s="14"/>
      <c r="R461" s="14"/>
      <c r="S461" s="14"/>
      <c r="T461" s="14"/>
      <c r="U461" s="14"/>
      <c r="V461" s="14"/>
      <c r="W461" s="14"/>
      <c r="X461" s="14"/>
    </row>
    <row r="462" spans="1:24" x14ac:dyDescent="0.25">
      <c r="A462" s="127"/>
      <c r="B462" s="29"/>
      <c r="C462" s="23"/>
      <c r="D462" s="23"/>
      <c r="E462" s="24"/>
      <c r="F462" s="24"/>
      <c r="G462" s="24"/>
      <c r="H462" s="24"/>
      <c r="I462" s="24"/>
      <c r="J462" s="24"/>
      <c r="K462" s="24"/>
      <c r="L462" s="60"/>
      <c r="M462" s="14"/>
      <c r="N462" s="14"/>
      <c r="O462" s="14"/>
      <c r="P462" s="14"/>
      <c r="Q462" s="14"/>
      <c r="R462" s="14"/>
      <c r="S462" s="14"/>
      <c r="T462" s="14"/>
      <c r="U462" s="14"/>
      <c r="V462" s="14"/>
      <c r="W462" s="14"/>
      <c r="X462" s="14"/>
    </row>
    <row r="463" spans="1:24" x14ac:dyDescent="0.25">
      <c r="A463" s="127"/>
      <c r="B463" s="32"/>
      <c r="C463" s="33"/>
      <c r="D463" s="33"/>
      <c r="E463" s="24"/>
      <c r="F463" s="24"/>
      <c r="G463" s="24"/>
      <c r="H463" s="24"/>
      <c r="I463" s="24"/>
      <c r="J463" s="24"/>
      <c r="K463" s="24"/>
      <c r="L463" s="60"/>
      <c r="M463" s="14"/>
      <c r="N463" s="14"/>
      <c r="O463" s="14"/>
      <c r="P463" s="14"/>
      <c r="Q463" s="14"/>
      <c r="R463" s="14"/>
      <c r="S463" s="14"/>
      <c r="T463" s="14"/>
      <c r="U463" s="14"/>
      <c r="V463" s="14"/>
      <c r="W463" s="14"/>
      <c r="X463" s="14"/>
    </row>
    <row r="464" spans="1:24" x14ac:dyDescent="0.25">
      <c r="A464" s="127"/>
      <c r="B464" s="34"/>
      <c r="C464" s="35"/>
      <c r="D464" s="35"/>
      <c r="E464" s="36"/>
      <c r="F464" s="36"/>
      <c r="G464" s="36"/>
      <c r="H464" s="36"/>
      <c r="I464" s="36"/>
      <c r="J464" s="36"/>
      <c r="K464" s="36"/>
      <c r="L464" s="60"/>
      <c r="M464" s="14"/>
      <c r="N464" s="14"/>
      <c r="O464" s="14"/>
      <c r="P464" s="14"/>
      <c r="Q464" s="14"/>
      <c r="R464" s="14"/>
      <c r="S464" s="14"/>
      <c r="T464" s="14"/>
      <c r="U464" s="14"/>
      <c r="V464" s="14"/>
      <c r="W464" s="14"/>
      <c r="X464" s="14"/>
    </row>
    <row r="465" spans="1:24" x14ac:dyDescent="0.25">
      <c r="A465" s="127"/>
      <c r="B465" s="19"/>
      <c r="C465" s="37"/>
      <c r="D465" s="37"/>
      <c r="E465" s="24"/>
      <c r="F465" s="24"/>
      <c r="G465" s="24"/>
      <c r="H465" s="24"/>
      <c r="I465" s="24"/>
      <c r="J465" s="24"/>
      <c r="K465" s="24"/>
      <c r="L465" s="60"/>
      <c r="M465" s="14"/>
      <c r="N465" s="14"/>
      <c r="O465" s="14"/>
      <c r="P465" s="14"/>
      <c r="Q465" s="14"/>
      <c r="R465" s="14"/>
      <c r="S465" s="14"/>
      <c r="T465" s="14"/>
      <c r="U465" s="14"/>
      <c r="V465" s="14"/>
      <c r="W465" s="14"/>
      <c r="X465" s="14"/>
    </row>
    <row r="466" spans="1:24" x14ac:dyDescent="0.25">
      <c r="A466" s="127"/>
      <c r="B466" s="19"/>
      <c r="C466" s="37"/>
      <c r="D466" s="37"/>
      <c r="E466" s="24"/>
      <c r="F466" s="24"/>
      <c r="G466" s="24"/>
      <c r="H466" s="24"/>
      <c r="I466" s="24"/>
      <c r="J466" s="24"/>
      <c r="K466" s="24"/>
      <c r="L466" s="60"/>
      <c r="M466" s="14"/>
      <c r="N466" s="14"/>
      <c r="O466" s="14"/>
      <c r="P466" s="14"/>
      <c r="Q466" s="14"/>
      <c r="R466" s="14"/>
      <c r="S466" s="14"/>
      <c r="T466" s="14"/>
      <c r="U466" s="14"/>
      <c r="V466" s="14"/>
      <c r="W466" s="14"/>
      <c r="X466" s="14"/>
    </row>
    <row r="467" spans="1:24" x14ac:dyDescent="0.25">
      <c r="A467" s="127"/>
      <c r="B467" s="19"/>
      <c r="C467" s="37"/>
      <c r="D467" s="37"/>
      <c r="E467" s="24"/>
      <c r="F467" s="24"/>
      <c r="G467" s="24"/>
      <c r="H467" s="24"/>
      <c r="I467" s="24"/>
      <c r="J467" s="24"/>
      <c r="K467" s="24"/>
      <c r="L467" s="60"/>
      <c r="M467" s="14"/>
      <c r="N467" s="14"/>
      <c r="O467" s="14"/>
      <c r="P467" s="14"/>
      <c r="Q467" s="14"/>
      <c r="R467" s="14"/>
      <c r="S467" s="14"/>
      <c r="T467" s="14"/>
      <c r="U467" s="14"/>
      <c r="V467" s="14"/>
      <c r="W467" s="14"/>
      <c r="X467" s="14"/>
    </row>
    <row r="468" spans="1:24" x14ac:dyDescent="0.25">
      <c r="A468" s="127"/>
      <c r="B468" s="34"/>
      <c r="C468" s="35"/>
      <c r="D468" s="35"/>
      <c r="E468" s="36"/>
      <c r="F468" s="36"/>
      <c r="G468" s="36"/>
      <c r="H468" s="36"/>
      <c r="I468" s="36"/>
      <c r="J468" s="36"/>
      <c r="K468" s="36"/>
      <c r="L468" s="60"/>
      <c r="M468" s="14"/>
      <c r="N468" s="14"/>
      <c r="O468" s="14"/>
      <c r="P468" s="14"/>
      <c r="Q468" s="14"/>
      <c r="R468" s="14"/>
      <c r="S468" s="14"/>
      <c r="T468" s="14"/>
      <c r="U468" s="14"/>
      <c r="V468" s="14"/>
      <c r="W468" s="14"/>
      <c r="X468" s="14"/>
    </row>
    <row r="469" spans="1:24" x14ac:dyDescent="0.25">
      <c r="A469" s="127"/>
      <c r="B469" s="19"/>
      <c r="C469" s="37"/>
      <c r="D469" s="37"/>
      <c r="E469" s="24"/>
      <c r="F469" s="24"/>
      <c r="G469" s="24"/>
      <c r="H469" s="24"/>
      <c r="I469" s="24"/>
      <c r="J469" s="24"/>
      <c r="K469" s="24"/>
      <c r="L469" s="60"/>
      <c r="M469" s="14"/>
      <c r="N469" s="14"/>
      <c r="O469" s="14"/>
      <c r="P469" s="14"/>
      <c r="Q469" s="14"/>
      <c r="R469" s="14"/>
      <c r="S469" s="14"/>
      <c r="T469" s="14"/>
      <c r="U469" s="14"/>
      <c r="V469" s="14"/>
      <c r="W469" s="14"/>
      <c r="X469" s="14"/>
    </row>
    <row r="470" spans="1:24" x14ac:dyDescent="0.25">
      <c r="A470" s="127"/>
      <c r="B470" s="19"/>
      <c r="C470" s="24"/>
      <c r="D470" s="24"/>
      <c r="E470" s="37"/>
      <c r="F470" s="37"/>
      <c r="G470" s="37"/>
      <c r="H470" s="37"/>
      <c r="I470" s="37"/>
      <c r="J470" s="37"/>
      <c r="K470" s="37"/>
    </row>
    <row r="471" spans="1:24" x14ac:dyDescent="0.25">
      <c r="A471" s="127"/>
      <c r="B471" s="19"/>
      <c r="C471" s="24"/>
      <c r="D471" s="24"/>
      <c r="E471" s="37"/>
      <c r="F471" s="37"/>
      <c r="G471" s="37"/>
      <c r="H471" s="37"/>
      <c r="I471" s="37"/>
      <c r="J471" s="37"/>
      <c r="K471" s="37"/>
    </row>
    <row r="472" spans="1:24" x14ac:dyDescent="0.25">
      <c r="A472" s="127"/>
      <c r="B472" s="19"/>
      <c r="C472" s="24"/>
      <c r="D472" s="24"/>
      <c r="E472" s="37"/>
      <c r="F472" s="37"/>
      <c r="G472" s="37"/>
      <c r="H472" s="37"/>
      <c r="I472" s="37"/>
      <c r="J472" s="37"/>
      <c r="K472" s="37"/>
    </row>
    <row r="473" spans="1:24" x14ac:dyDescent="0.25">
      <c r="A473" s="127"/>
      <c r="B473" s="19"/>
      <c r="C473" s="24"/>
      <c r="D473" s="24"/>
      <c r="E473" s="37"/>
      <c r="F473" s="37"/>
      <c r="G473" s="37"/>
      <c r="H473" s="37"/>
      <c r="I473" s="37"/>
      <c r="J473" s="37"/>
      <c r="K473" s="37"/>
    </row>
    <row r="474" spans="1:24" x14ac:dyDescent="0.25">
      <c r="A474" s="127"/>
      <c r="B474" s="19"/>
      <c r="C474" s="24"/>
      <c r="D474" s="24"/>
      <c r="E474" s="37"/>
      <c r="F474" s="37"/>
      <c r="G474" s="37"/>
      <c r="H474" s="37"/>
      <c r="I474" s="37"/>
      <c r="J474" s="37"/>
      <c r="K474" s="37"/>
    </row>
    <row r="475" spans="1:24" x14ac:dyDescent="0.25">
      <c r="A475" s="127"/>
      <c r="B475" s="19"/>
      <c r="C475" s="24"/>
      <c r="D475" s="24"/>
      <c r="E475" s="37"/>
      <c r="F475" s="37"/>
      <c r="G475" s="37"/>
      <c r="H475" s="37"/>
      <c r="I475" s="37"/>
      <c r="J475" s="37"/>
      <c r="K475" s="37"/>
    </row>
    <row r="476" spans="1:24" x14ac:dyDescent="0.25">
      <c r="A476" s="127"/>
      <c r="B476" s="34"/>
      <c r="C476" s="35"/>
      <c r="D476" s="35"/>
      <c r="E476" s="36"/>
      <c r="F476" s="36"/>
      <c r="G476" s="36"/>
      <c r="H476" s="36"/>
      <c r="I476" s="36"/>
      <c r="J476" s="36"/>
      <c r="K476" s="36"/>
    </row>
    <row r="477" spans="1:24" x14ac:dyDescent="0.25">
      <c r="A477" s="127"/>
      <c r="B477" s="19"/>
      <c r="C477" s="37"/>
      <c r="D477" s="37"/>
      <c r="E477" s="24"/>
      <c r="F477" s="24"/>
      <c r="G477" s="24"/>
      <c r="H477" s="24"/>
      <c r="I477" s="24"/>
      <c r="J477" s="24"/>
      <c r="K477" s="24"/>
    </row>
    <row r="478" spans="1:24" x14ac:dyDescent="0.25">
      <c r="A478" s="127"/>
      <c r="B478" s="19"/>
      <c r="C478" s="37"/>
      <c r="D478" s="37"/>
      <c r="E478" s="24"/>
      <c r="F478" s="24"/>
      <c r="G478" s="24"/>
      <c r="H478" s="24"/>
      <c r="I478" s="24"/>
      <c r="J478" s="24"/>
      <c r="K478" s="24"/>
    </row>
    <row r="479" spans="1:24" x14ac:dyDescent="0.25">
      <c r="A479" s="127"/>
      <c r="B479" s="19"/>
      <c r="C479" s="37"/>
      <c r="D479" s="37"/>
      <c r="E479" s="24"/>
      <c r="F479" s="24"/>
      <c r="G479" s="24"/>
      <c r="H479" s="24"/>
      <c r="I479" s="24"/>
      <c r="J479" s="24"/>
      <c r="K479" s="24"/>
    </row>
    <row r="480" spans="1:24" x14ac:dyDescent="0.25">
      <c r="B480" s="19"/>
      <c r="C480" s="37"/>
      <c r="D480" s="37"/>
      <c r="E480" s="24"/>
      <c r="F480" s="24"/>
      <c r="G480" s="24"/>
      <c r="H480" s="24"/>
      <c r="I480" s="24"/>
      <c r="J480" s="24"/>
      <c r="K480" s="24"/>
      <c r="L480" s="18"/>
      <c r="M480" s="17"/>
      <c r="N480" s="17"/>
      <c r="O480" s="17"/>
      <c r="P480" s="17"/>
      <c r="Q480" s="17"/>
      <c r="R480" s="17"/>
      <c r="S480" s="17"/>
      <c r="T480" s="17"/>
      <c r="U480" s="17"/>
      <c r="V480" s="17"/>
      <c r="W480" s="17"/>
      <c r="X480" s="17"/>
    </row>
    <row r="481" spans="1:24" s="12" customFormat="1" x14ac:dyDescent="0.25">
      <c r="A481" s="128"/>
      <c r="B481" s="19"/>
      <c r="C481" s="37"/>
      <c r="D481" s="37"/>
      <c r="E481" s="24"/>
      <c r="F481" s="24"/>
      <c r="G481" s="24"/>
      <c r="H481" s="24"/>
      <c r="I481" s="24"/>
      <c r="J481" s="24"/>
      <c r="K481" s="24"/>
      <c r="L481" s="49"/>
    </row>
    <row r="482" spans="1:24" s="12" customFormat="1" x14ac:dyDescent="0.25">
      <c r="A482" s="128"/>
      <c r="B482" s="32"/>
      <c r="C482" s="33"/>
      <c r="D482" s="33"/>
      <c r="E482" s="24"/>
      <c r="F482" s="24"/>
      <c r="G482" s="24"/>
      <c r="H482" s="24"/>
      <c r="I482" s="24"/>
      <c r="J482" s="24"/>
      <c r="K482" s="24"/>
      <c r="L482" s="49"/>
    </row>
    <row r="483" spans="1:24" s="12" customFormat="1" x14ac:dyDescent="0.25">
      <c r="A483" s="128"/>
      <c r="B483" s="19"/>
      <c r="C483" s="37"/>
      <c r="D483" s="37"/>
      <c r="E483" s="24"/>
      <c r="F483" s="24"/>
      <c r="G483" s="24"/>
      <c r="H483" s="24"/>
      <c r="I483" s="24"/>
      <c r="J483" s="24"/>
      <c r="K483" s="24"/>
      <c r="L483" s="49"/>
    </row>
    <row r="484" spans="1:24" s="12" customFormat="1" x14ac:dyDescent="0.25">
      <c r="A484" s="128"/>
      <c r="B484" s="19"/>
      <c r="C484" s="37"/>
      <c r="D484" s="37"/>
      <c r="E484" s="24"/>
      <c r="F484" s="24"/>
      <c r="G484" s="24"/>
      <c r="H484" s="24"/>
      <c r="I484" s="24"/>
      <c r="J484" s="24"/>
      <c r="K484" s="24"/>
      <c r="L484" s="49"/>
    </row>
    <row r="485" spans="1:24" s="12" customFormat="1" x14ac:dyDescent="0.25">
      <c r="A485" s="128"/>
      <c r="B485" s="19"/>
      <c r="C485" s="37"/>
      <c r="D485" s="37"/>
      <c r="E485" s="24"/>
      <c r="F485" s="24"/>
      <c r="G485" s="24"/>
      <c r="H485" s="24"/>
      <c r="I485" s="24"/>
      <c r="J485" s="24"/>
      <c r="K485" s="24"/>
      <c r="L485" s="49"/>
    </row>
    <row r="486" spans="1:24" s="12" customFormat="1" x14ac:dyDescent="0.25">
      <c r="A486" s="128"/>
      <c r="B486" s="19"/>
      <c r="C486" s="37"/>
      <c r="D486" s="37"/>
      <c r="E486" s="24"/>
      <c r="F486" s="24"/>
      <c r="G486" s="24"/>
      <c r="H486" s="24"/>
      <c r="I486" s="24"/>
      <c r="J486" s="24"/>
      <c r="K486" s="24"/>
      <c r="L486" s="49"/>
    </row>
    <row r="487" spans="1:24" s="12" customFormat="1" x14ac:dyDescent="0.25">
      <c r="A487" s="128"/>
      <c r="B487" s="19"/>
      <c r="C487" s="37"/>
      <c r="D487" s="37"/>
      <c r="E487" s="24"/>
      <c r="F487" s="24"/>
      <c r="G487" s="24"/>
      <c r="H487" s="24"/>
      <c r="I487" s="24"/>
      <c r="J487" s="24"/>
      <c r="K487" s="24"/>
      <c r="L487" s="49"/>
    </row>
    <row r="488" spans="1:24" s="12" customFormat="1" x14ac:dyDescent="0.25">
      <c r="A488" s="128"/>
      <c r="B488" s="19"/>
      <c r="C488" s="37"/>
      <c r="D488" s="37"/>
      <c r="E488" s="24"/>
      <c r="F488" s="24"/>
      <c r="G488" s="24"/>
      <c r="H488" s="24"/>
      <c r="I488" s="24"/>
      <c r="J488" s="24"/>
      <c r="K488" s="24"/>
      <c r="L488" s="49"/>
    </row>
    <row r="489" spans="1:24" x14ac:dyDescent="0.25">
      <c r="A489" s="127"/>
      <c r="B489" s="17"/>
      <c r="C489" s="17"/>
      <c r="D489" s="17"/>
      <c r="E489" s="17"/>
      <c r="F489" s="17"/>
      <c r="G489" s="17"/>
      <c r="H489" s="17"/>
      <c r="I489" s="17"/>
      <c r="J489" s="17"/>
      <c r="K489" s="17"/>
      <c r="L489" s="18"/>
      <c r="M489" s="17"/>
      <c r="N489" s="17"/>
      <c r="O489" s="17"/>
      <c r="P489" s="17"/>
      <c r="Q489" s="17"/>
      <c r="R489" s="17"/>
      <c r="S489" s="17"/>
      <c r="T489" s="17"/>
      <c r="U489" s="17"/>
      <c r="V489" s="17"/>
      <c r="W489" s="17"/>
      <c r="X489" s="17"/>
    </row>
    <row r="490" spans="1:24" x14ac:dyDescent="0.25">
      <c r="A490" s="127"/>
      <c r="B490" s="17"/>
      <c r="C490" s="17"/>
      <c r="D490" s="17"/>
      <c r="E490" s="17"/>
      <c r="F490" s="17"/>
      <c r="G490" s="17"/>
      <c r="H490" s="17"/>
      <c r="I490" s="17"/>
      <c r="J490" s="17"/>
      <c r="K490" s="17"/>
      <c r="L490" s="18"/>
      <c r="M490" s="17"/>
      <c r="N490" s="17"/>
      <c r="O490" s="17"/>
      <c r="P490" s="17"/>
      <c r="Q490" s="17"/>
      <c r="R490" s="17"/>
      <c r="S490" s="17"/>
      <c r="T490" s="17"/>
      <c r="U490" s="17"/>
      <c r="V490" s="17"/>
      <c r="W490" s="17"/>
      <c r="X490" s="17"/>
    </row>
    <row r="491" spans="1:24" x14ac:dyDescent="0.25">
      <c r="A491" s="127"/>
      <c r="B491" s="17"/>
      <c r="C491" s="17"/>
      <c r="D491" s="17"/>
      <c r="E491" s="17"/>
      <c r="F491" s="17"/>
      <c r="G491" s="17"/>
      <c r="H491" s="17"/>
      <c r="I491" s="17"/>
      <c r="J491" s="17"/>
      <c r="K491" s="17"/>
      <c r="L491" s="18"/>
      <c r="M491" s="17"/>
      <c r="N491" s="17"/>
      <c r="O491" s="17"/>
      <c r="P491" s="17"/>
      <c r="Q491" s="17"/>
      <c r="R491" s="17"/>
      <c r="S491" s="17"/>
      <c r="T491" s="17"/>
      <c r="U491" s="17"/>
      <c r="V491" s="17"/>
      <c r="W491" s="17"/>
      <c r="X491" s="17"/>
    </row>
    <row r="492" spans="1:24" x14ac:dyDescent="0.25">
      <c r="A492" s="127"/>
      <c r="B492" s="17"/>
      <c r="C492" s="17"/>
      <c r="D492" s="17"/>
      <c r="E492" s="17"/>
      <c r="F492" s="17"/>
      <c r="G492" s="17"/>
      <c r="H492" s="17"/>
      <c r="I492" s="17"/>
      <c r="J492" s="17"/>
      <c r="K492" s="17"/>
      <c r="L492" s="18"/>
      <c r="M492" s="17"/>
      <c r="N492" s="17"/>
      <c r="O492" s="17"/>
      <c r="P492" s="17"/>
      <c r="Q492" s="17"/>
      <c r="R492" s="17"/>
      <c r="S492" s="17"/>
      <c r="T492" s="17"/>
      <c r="U492" s="17"/>
      <c r="V492" s="17"/>
      <c r="W492" s="17"/>
      <c r="X492" s="17"/>
    </row>
    <row r="493" spans="1:24" x14ac:dyDescent="0.25">
      <c r="A493" s="127"/>
      <c r="B493" s="17"/>
      <c r="C493" s="17"/>
      <c r="D493" s="17"/>
      <c r="E493" s="17"/>
      <c r="F493" s="17"/>
      <c r="G493" s="17"/>
      <c r="H493" s="17"/>
      <c r="I493" s="17"/>
      <c r="J493" s="17"/>
      <c r="K493" s="17"/>
      <c r="L493" s="18"/>
      <c r="M493" s="17"/>
      <c r="N493" s="17"/>
      <c r="O493" s="17"/>
      <c r="P493" s="17"/>
      <c r="Q493" s="17"/>
      <c r="R493" s="17"/>
      <c r="S493" s="17"/>
      <c r="T493" s="17"/>
      <c r="U493" s="17"/>
      <c r="V493" s="17"/>
      <c r="W493" s="17"/>
      <c r="X493" s="17"/>
    </row>
    <row r="494" spans="1:24" x14ac:dyDescent="0.25">
      <c r="A494" s="127"/>
      <c r="B494" s="17"/>
      <c r="C494" s="17"/>
      <c r="D494" s="17"/>
      <c r="E494" s="17"/>
      <c r="F494" s="17"/>
      <c r="G494" s="17"/>
      <c r="H494" s="17"/>
      <c r="I494" s="17"/>
      <c r="J494" s="17"/>
      <c r="K494" s="17"/>
      <c r="L494" s="18"/>
      <c r="M494" s="17"/>
      <c r="N494" s="17"/>
      <c r="O494" s="17"/>
      <c r="P494" s="17"/>
      <c r="Q494" s="17"/>
      <c r="R494" s="17"/>
      <c r="S494" s="17"/>
      <c r="T494" s="17"/>
      <c r="U494" s="17"/>
      <c r="V494" s="17"/>
      <c r="W494" s="17"/>
      <c r="X494" s="17"/>
    </row>
    <row r="495" spans="1:24" x14ac:dyDescent="0.25">
      <c r="A495" s="127"/>
      <c r="B495" s="17"/>
      <c r="C495" s="17"/>
      <c r="D495" s="17"/>
      <c r="E495" s="17"/>
      <c r="F495" s="17"/>
      <c r="G495" s="17"/>
      <c r="H495" s="17"/>
      <c r="I495" s="17"/>
      <c r="J495" s="17"/>
      <c r="K495" s="17"/>
      <c r="L495" s="18"/>
      <c r="M495" s="17"/>
      <c r="N495" s="17"/>
      <c r="O495" s="17"/>
      <c r="P495" s="17"/>
      <c r="Q495" s="17"/>
      <c r="R495" s="17"/>
      <c r="S495" s="17"/>
      <c r="T495" s="17"/>
      <c r="U495" s="17"/>
      <c r="V495" s="17"/>
      <c r="W495" s="17"/>
      <c r="X495" s="17"/>
    </row>
    <row r="496" spans="1:24" x14ac:dyDescent="0.25">
      <c r="A496" s="127"/>
      <c r="B496" s="17"/>
      <c r="C496" s="17"/>
      <c r="D496" s="17"/>
      <c r="E496" s="17"/>
      <c r="F496" s="17"/>
      <c r="G496" s="17"/>
      <c r="H496" s="17"/>
      <c r="I496" s="17"/>
      <c r="J496" s="17"/>
      <c r="K496" s="17"/>
      <c r="L496" s="18"/>
      <c r="M496" s="17"/>
      <c r="N496" s="17"/>
      <c r="O496" s="17"/>
      <c r="P496" s="17"/>
      <c r="Q496" s="17"/>
      <c r="R496" s="17"/>
      <c r="S496" s="17"/>
      <c r="T496" s="17"/>
      <c r="U496" s="17"/>
      <c r="V496" s="17"/>
      <c r="W496" s="17"/>
      <c r="X496" s="17"/>
    </row>
    <row r="497" spans="1:24" x14ac:dyDescent="0.25">
      <c r="A497" s="127"/>
      <c r="B497" s="17"/>
      <c r="C497" s="17"/>
      <c r="D497" s="17"/>
      <c r="E497" s="17"/>
      <c r="F497" s="17"/>
      <c r="G497" s="17"/>
      <c r="H497" s="17"/>
      <c r="I497" s="17"/>
      <c r="J497" s="17"/>
      <c r="K497" s="17"/>
      <c r="L497" s="18"/>
      <c r="M497" s="17"/>
      <c r="N497" s="17"/>
      <c r="O497" s="17"/>
      <c r="P497" s="17"/>
      <c r="Q497" s="17"/>
      <c r="R497" s="17"/>
      <c r="S497" s="17"/>
      <c r="T497" s="17"/>
      <c r="U497" s="17"/>
      <c r="V497" s="17"/>
      <c r="W497" s="17"/>
      <c r="X497" s="17"/>
    </row>
    <row r="498" spans="1:24" x14ac:dyDescent="0.25">
      <c r="A498" s="127"/>
      <c r="B498" s="17"/>
      <c r="C498" s="17"/>
      <c r="D498" s="17"/>
      <c r="E498" s="17"/>
      <c r="F498" s="17"/>
      <c r="G498" s="17"/>
      <c r="H498" s="17"/>
      <c r="I498" s="17"/>
      <c r="J498" s="17"/>
      <c r="K498" s="17"/>
      <c r="L498" s="18"/>
      <c r="M498" s="17"/>
      <c r="N498" s="17"/>
      <c r="O498" s="17"/>
      <c r="P498" s="17"/>
      <c r="Q498" s="17"/>
      <c r="R498" s="17"/>
      <c r="S498" s="17"/>
      <c r="T498" s="17"/>
      <c r="U498" s="17"/>
      <c r="V498" s="17"/>
      <c r="W498" s="17"/>
      <c r="X498" s="17"/>
    </row>
    <row r="499" spans="1:24" x14ac:dyDescent="0.25">
      <c r="A499" s="127"/>
      <c r="B499" s="17"/>
      <c r="C499" s="17"/>
      <c r="D499" s="17"/>
      <c r="E499" s="17"/>
      <c r="F499" s="17"/>
      <c r="G499" s="17"/>
      <c r="H499" s="17"/>
      <c r="I499" s="17"/>
      <c r="J499" s="17"/>
      <c r="K499" s="17"/>
      <c r="L499" s="18"/>
      <c r="M499" s="17"/>
      <c r="N499" s="17"/>
      <c r="O499" s="17"/>
      <c r="P499" s="17"/>
      <c r="Q499" s="17"/>
      <c r="R499" s="17"/>
      <c r="S499" s="17"/>
      <c r="T499" s="17"/>
      <c r="U499" s="17"/>
      <c r="V499" s="17"/>
      <c r="W499" s="17"/>
      <c r="X499" s="17"/>
    </row>
    <row r="500" spans="1:24" x14ac:dyDescent="0.25">
      <c r="A500" s="127"/>
      <c r="B500" s="17"/>
      <c r="C500" s="17"/>
      <c r="D500" s="17"/>
      <c r="E500" s="17"/>
      <c r="F500" s="17"/>
      <c r="G500" s="17"/>
      <c r="H500" s="17"/>
      <c r="I500" s="17"/>
      <c r="J500" s="17"/>
      <c r="K500" s="17"/>
      <c r="L500" s="18"/>
      <c r="M500" s="17"/>
      <c r="N500" s="17"/>
      <c r="O500" s="17"/>
      <c r="P500" s="17"/>
      <c r="Q500" s="17"/>
      <c r="R500" s="17"/>
      <c r="S500" s="17"/>
      <c r="T500" s="17"/>
      <c r="U500" s="17"/>
      <c r="V500" s="17"/>
      <c r="W500" s="17"/>
      <c r="X500" s="17"/>
    </row>
    <row r="501" spans="1:24" x14ac:dyDescent="0.25">
      <c r="A501" s="127"/>
      <c r="B501" s="17"/>
      <c r="C501" s="17"/>
      <c r="D501" s="17"/>
      <c r="E501" s="17"/>
      <c r="F501" s="17"/>
      <c r="G501" s="17"/>
      <c r="H501" s="17"/>
      <c r="I501" s="17"/>
      <c r="J501" s="17"/>
      <c r="K501" s="17"/>
      <c r="L501" s="18"/>
      <c r="M501" s="17"/>
      <c r="N501" s="17"/>
      <c r="O501" s="17"/>
      <c r="P501" s="17"/>
      <c r="Q501" s="17"/>
      <c r="R501" s="17"/>
      <c r="S501" s="17"/>
      <c r="T501" s="17"/>
      <c r="U501" s="17"/>
      <c r="V501" s="17"/>
      <c r="W501" s="17"/>
      <c r="X501" s="17"/>
    </row>
    <row r="502" spans="1:24" x14ac:dyDescent="0.25">
      <c r="A502" s="127"/>
      <c r="B502" s="17"/>
      <c r="C502" s="17"/>
      <c r="D502" s="17"/>
      <c r="E502" s="17"/>
      <c r="F502" s="17"/>
      <c r="G502" s="17"/>
      <c r="H502" s="17"/>
      <c r="I502" s="17"/>
      <c r="J502" s="17"/>
      <c r="K502" s="17"/>
      <c r="L502" s="18"/>
      <c r="M502" s="17"/>
      <c r="N502" s="17"/>
      <c r="O502" s="17"/>
      <c r="P502" s="17"/>
      <c r="Q502" s="17"/>
      <c r="R502" s="17"/>
      <c r="S502" s="17"/>
      <c r="T502" s="17"/>
      <c r="U502" s="17"/>
      <c r="V502" s="17"/>
      <c r="W502" s="17"/>
      <c r="X502" s="17"/>
    </row>
    <row r="503" spans="1:24" x14ac:dyDescent="0.25">
      <c r="A503" s="127"/>
      <c r="B503" s="17"/>
      <c r="C503" s="17"/>
      <c r="D503" s="17"/>
      <c r="E503" s="17"/>
      <c r="F503" s="17"/>
      <c r="G503" s="17"/>
      <c r="H503" s="17"/>
      <c r="I503" s="17"/>
      <c r="J503" s="17"/>
      <c r="K503" s="17"/>
      <c r="L503" s="18"/>
      <c r="M503" s="17"/>
      <c r="N503" s="17"/>
      <c r="O503" s="17"/>
      <c r="P503" s="17"/>
      <c r="Q503" s="17"/>
      <c r="R503" s="17"/>
      <c r="S503" s="17"/>
      <c r="T503" s="17"/>
      <c r="U503" s="17"/>
      <c r="V503" s="17"/>
      <c r="W503" s="17"/>
      <c r="X503" s="17"/>
    </row>
    <row r="504" spans="1:24" x14ac:dyDescent="0.25">
      <c r="A504" s="127"/>
      <c r="B504" s="17"/>
      <c r="C504" s="17"/>
      <c r="D504" s="17"/>
      <c r="E504" s="17"/>
      <c r="F504" s="17"/>
      <c r="G504" s="17"/>
      <c r="H504" s="17"/>
      <c r="I504" s="17"/>
      <c r="J504" s="17"/>
      <c r="K504" s="17"/>
      <c r="L504" s="18"/>
      <c r="M504" s="17"/>
      <c r="N504" s="17"/>
      <c r="O504" s="17"/>
      <c r="P504" s="17"/>
      <c r="Q504" s="17"/>
      <c r="R504" s="17"/>
      <c r="S504" s="17"/>
      <c r="T504" s="17"/>
      <c r="U504" s="17"/>
      <c r="V504" s="17"/>
      <c r="W504" s="17"/>
      <c r="X504" s="17"/>
    </row>
    <row r="505" spans="1:24" x14ac:dyDescent="0.25">
      <c r="A505" s="127"/>
      <c r="B505" s="17"/>
      <c r="C505" s="17"/>
      <c r="D505" s="17"/>
      <c r="E505" s="17"/>
      <c r="F505" s="17"/>
      <c r="G505" s="17"/>
      <c r="H505" s="17"/>
      <c r="I505" s="17"/>
      <c r="J505" s="17"/>
      <c r="K505" s="17"/>
      <c r="L505" s="18"/>
      <c r="M505" s="17"/>
      <c r="N505" s="17"/>
      <c r="O505" s="17"/>
      <c r="P505" s="17"/>
      <c r="Q505" s="17"/>
      <c r="R505" s="17"/>
      <c r="S505" s="17"/>
      <c r="T505" s="17"/>
      <c r="U505" s="17"/>
      <c r="V505" s="17"/>
      <c r="W505" s="17"/>
      <c r="X505" s="17"/>
    </row>
    <row r="506" spans="1:24" x14ac:dyDescent="0.25">
      <c r="A506" s="127"/>
      <c r="B506" s="17"/>
      <c r="C506" s="17"/>
      <c r="D506" s="17"/>
      <c r="E506" s="17"/>
      <c r="F506" s="17"/>
      <c r="G506" s="17"/>
      <c r="H506" s="17"/>
      <c r="I506" s="17"/>
      <c r="J506" s="17"/>
      <c r="K506" s="17"/>
      <c r="L506" s="18"/>
      <c r="M506" s="17"/>
      <c r="N506" s="17"/>
      <c r="O506" s="17"/>
      <c r="P506" s="17"/>
      <c r="Q506" s="17"/>
      <c r="R506" s="17"/>
      <c r="S506" s="17"/>
      <c r="T506" s="17"/>
      <c r="U506" s="17"/>
      <c r="V506" s="17"/>
      <c r="W506" s="17"/>
      <c r="X506" s="17"/>
    </row>
    <row r="507" spans="1:24" x14ac:dyDescent="0.25">
      <c r="A507" s="127"/>
      <c r="B507" s="17"/>
      <c r="C507" s="17"/>
      <c r="D507" s="17"/>
      <c r="E507" s="17"/>
      <c r="F507" s="17"/>
      <c r="G507" s="17"/>
      <c r="H507" s="17"/>
      <c r="I507" s="17"/>
      <c r="J507" s="17"/>
      <c r="K507" s="17"/>
      <c r="L507" s="18"/>
      <c r="M507" s="17"/>
      <c r="N507" s="17"/>
      <c r="O507" s="17"/>
      <c r="P507" s="17"/>
      <c r="Q507" s="17"/>
      <c r="R507" s="17"/>
      <c r="S507" s="17"/>
      <c r="T507" s="17"/>
      <c r="U507" s="17"/>
      <c r="V507" s="17"/>
      <c r="W507" s="17"/>
      <c r="X507" s="17"/>
    </row>
    <row r="508" spans="1:24" x14ac:dyDescent="0.25">
      <c r="A508" s="127"/>
      <c r="B508" s="17"/>
      <c r="C508" s="17"/>
      <c r="D508" s="17"/>
      <c r="E508" s="17"/>
      <c r="F508" s="17"/>
      <c r="G508" s="17"/>
      <c r="H508" s="17"/>
      <c r="I508" s="17"/>
      <c r="J508" s="17"/>
      <c r="K508" s="17"/>
      <c r="L508" s="18"/>
      <c r="M508" s="17"/>
      <c r="N508" s="17"/>
      <c r="O508" s="17"/>
      <c r="P508" s="17"/>
      <c r="Q508" s="17"/>
      <c r="R508" s="17"/>
      <c r="S508" s="17"/>
      <c r="T508" s="17"/>
      <c r="U508" s="17"/>
      <c r="V508" s="17"/>
      <c r="W508" s="17"/>
      <c r="X508" s="17"/>
    </row>
    <row r="509" spans="1:24" x14ac:dyDescent="0.25">
      <c r="A509" s="127"/>
      <c r="B509" s="17"/>
      <c r="C509" s="17"/>
      <c r="D509" s="17"/>
      <c r="E509" s="17"/>
      <c r="F509" s="17"/>
      <c r="G509" s="17"/>
      <c r="H509" s="17"/>
      <c r="I509" s="17"/>
      <c r="J509" s="17"/>
      <c r="K509" s="17"/>
      <c r="L509" s="18"/>
      <c r="M509" s="17"/>
      <c r="N509" s="17"/>
      <c r="O509" s="17"/>
      <c r="P509" s="17"/>
      <c r="Q509" s="17"/>
      <c r="R509" s="17"/>
      <c r="S509" s="17"/>
      <c r="T509" s="17"/>
      <c r="U509" s="17"/>
      <c r="V509" s="17"/>
      <c r="W509" s="17"/>
      <c r="X509" s="17"/>
    </row>
    <row r="510" spans="1:24" x14ac:dyDescent="0.25">
      <c r="A510" s="127"/>
      <c r="B510" s="17"/>
      <c r="C510" s="17"/>
      <c r="D510" s="17"/>
      <c r="E510" s="17"/>
      <c r="F510" s="17"/>
      <c r="G510" s="17"/>
      <c r="H510" s="17"/>
      <c r="I510" s="17"/>
      <c r="J510" s="17"/>
      <c r="K510" s="17"/>
      <c r="L510" s="18"/>
      <c r="M510" s="17"/>
      <c r="N510" s="17"/>
      <c r="O510" s="17"/>
      <c r="P510" s="17"/>
      <c r="Q510" s="17"/>
      <c r="R510" s="17"/>
      <c r="S510" s="17"/>
      <c r="T510" s="17"/>
      <c r="U510" s="17"/>
      <c r="V510" s="17"/>
      <c r="W510" s="17"/>
      <c r="X510" s="17"/>
    </row>
    <row r="511" spans="1:24" x14ac:dyDescent="0.25">
      <c r="A511" s="127"/>
      <c r="B511" s="17"/>
      <c r="C511" s="17"/>
      <c r="D511" s="17"/>
      <c r="E511" s="17"/>
      <c r="F511" s="17"/>
      <c r="G511" s="17"/>
      <c r="H511" s="17"/>
      <c r="I511" s="17"/>
      <c r="J511" s="17"/>
      <c r="K511" s="17"/>
      <c r="L511" s="18"/>
      <c r="M511" s="17"/>
      <c r="N511" s="17"/>
      <c r="O511" s="17"/>
      <c r="P511" s="17"/>
      <c r="Q511" s="17"/>
      <c r="R511" s="17"/>
      <c r="S511" s="17"/>
      <c r="T511" s="17"/>
      <c r="U511" s="17"/>
      <c r="V511" s="17"/>
      <c r="W511" s="17"/>
      <c r="X511" s="17"/>
    </row>
    <row r="512" spans="1:24" x14ac:dyDescent="0.25">
      <c r="A512" s="127"/>
      <c r="B512" s="17"/>
      <c r="C512" s="17"/>
      <c r="D512" s="17"/>
      <c r="E512" s="17"/>
      <c r="F512" s="17"/>
      <c r="G512" s="17"/>
      <c r="H512" s="17"/>
      <c r="I512" s="17"/>
      <c r="J512" s="17"/>
      <c r="K512" s="17"/>
      <c r="L512" s="18"/>
      <c r="M512" s="17"/>
      <c r="N512" s="17"/>
      <c r="O512" s="17"/>
      <c r="P512" s="17"/>
      <c r="Q512" s="17"/>
      <c r="R512" s="17"/>
      <c r="S512" s="17"/>
      <c r="T512" s="17"/>
      <c r="U512" s="17"/>
      <c r="V512" s="17"/>
      <c r="W512" s="17"/>
      <c r="X512" s="17"/>
    </row>
    <row r="513" spans="1:24" x14ac:dyDescent="0.25">
      <c r="A513" s="127"/>
      <c r="B513" s="17"/>
      <c r="C513" s="17"/>
      <c r="D513" s="17"/>
      <c r="E513" s="17"/>
      <c r="F513" s="17"/>
      <c r="G513" s="17"/>
      <c r="H513" s="17"/>
      <c r="I513" s="17"/>
      <c r="J513" s="17"/>
      <c r="K513" s="17"/>
      <c r="L513" s="18"/>
      <c r="M513" s="17"/>
      <c r="N513" s="17"/>
      <c r="O513" s="17"/>
      <c r="P513" s="17"/>
      <c r="Q513" s="17"/>
      <c r="R513" s="17"/>
      <c r="S513" s="17"/>
      <c r="T513" s="17"/>
      <c r="U513" s="17"/>
      <c r="V513" s="17"/>
      <c r="W513" s="17"/>
      <c r="X513" s="17"/>
    </row>
    <row r="514" spans="1:24" x14ac:dyDescent="0.25">
      <c r="A514" s="127"/>
      <c r="B514" s="17"/>
      <c r="C514" s="17"/>
      <c r="D514" s="17"/>
      <c r="E514" s="17"/>
      <c r="F514" s="17"/>
      <c r="G514" s="17"/>
      <c r="H514" s="17"/>
      <c r="I514" s="17"/>
      <c r="J514" s="17"/>
      <c r="K514" s="17"/>
      <c r="L514" s="18"/>
      <c r="M514" s="17"/>
      <c r="N514" s="17"/>
      <c r="O514" s="17"/>
      <c r="P514" s="17"/>
      <c r="Q514" s="17"/>
      <c r="R514" s="17"/>
      <c r="S514" s="17"/>
      <c r="T514" s="17"/>
      <c r="U514" s="17"/>
      <c r="V514" s="17"/>
      <c r="W514" s="17"/>
      <c r="X514" s="17"/>
    </row>
    <row r="515" spans="1:24" x14ac:dyDescent="0.25">
      <c r="A515" s="127"/>
      <c r="B515" s="17"/>
      <c r="C515" s="17"/>
      <c r="D515" s="17"/>
      <c r="E515" s="17"/>
      <c r="F515" s="17"/>
      <c r="G515" s="17"/>
      <c r="H515" s="17"/>
      <c r="I515" s="17"/>
      <c r="J515" s="17"/>
      <c r="K515" s="17"/>
      <c r="L515" s="18"/>
      <c r="M515" s="17"/>
      <c r="N515" s="17"/>
      <c r="O515" s="17"/>
      <c r="P515" s="17"/>
      <c r="Q515" s="17"/>
      <c r="R515" s="17"/>
      <c r="S515" s="17"/>
      <c r="T515" s="17"/>
      <c r="U515" s="17"/>
      <c r="V515" s="17"/>
      <c r="W515" s="17"/>
      <c r="X515" s="17"/>
    </row>
    <row r="516" spans="1:24" x14ac:dyDescent="0.25">
      <c r="A516" s="127"/>
      <c r="B516" s="17"/>
      <c r="C516" s="17"/>
      <c r="D516" s="17"/>
      <c r="E516" s="17"/>
      <c r="F516" s="17"/>
      <c r="G516" s="17"/>
      <c r="H516" s="17"/>
      <c r="I516" s="17"/>
      <c r="J516" s="17"/>
      <c r="K516" s="17"/>
      <c r="L516" s="18"/>
      <c r="M516" s="17"/>
      <c r="N516" s="17"/>
      <c r="O516" s="17"/>
      <c r="P516" s="17"/>
      <c r="Q516" s="17"/>
      <c r="R516" s="17"/>
      <c r="S516" s="17"/>
      <c r="T516" s="17"/>
      <c r="U516" s="17"/>
      <c r="V516" s="17"/>
      <c r="W516" s="17"/>
      <c r="X516" s="17"/>
    </row>
    <row r="517" spans="1:24" x14ac:dyDescent="0.25">
      <c r="A517" s="127"/>
      <c r="B517" s="17"/>
      <c r="C517" s="17"/>
      <c r="D517" s="17"/>
      <c r="E517" s="17"/>
      <c r="F517" s="17"/>
      <c r="G517" s="17"/>
      <c r="H517" s="17"/>
      <c r="I517" s="17"/>
      <c r="J517" s="17"/>
      <c r="K517" s="17"/>
      <c r="L517" s="18"/>
      <c r="M517" s="17"/>
      <c r="N517" s="17"/>
      <c r="O517" s="17"/>
      <c r="P517" s="17"/>
      <c r="Q517" s="17"/>
      <c r="R517" s="17"/>
      <c r="S517" s="17"/>
      <c r="T517" s="17"/>
      <c r="U517" s="17"/>
      <c r="V517" s="17"/>
      <c r="W517" s="17"/>
      <c r="X517" s="17"/>
    </row>
    <row r="518" spans="1:24" x14ac:dyDescent="0.25">
      <c r="A518" s="127"/>
      <c r="B518" s="17"/>
      <c r="C518" s="17"/>
      <c r="D518" s="17"/>
      <c r="E518" s="17"/>
      <c r="F518" s="17"/>
      <c r="G518" s="17"/>
      <c r="H518" s="17"/>
      <c r="I518" s="17"/>
      <c r="J518" s="17"/>
      <c r="K518" s="17"/>
      <c r="L518" s="18"/>
      <c r="M518" s="17"/>
      <c r="N518" s="17"/>
      <c r="O518" s="17"/>
      <c r="P518" s="17"/>
      <c r="Q518" s="17"/>
      <c r="R518" s="17"/>
      <c r="S518" s="17"/>
      <c r="T518" s="17"/>
      <c r="U518" s="17"/>
      <c r="V518" s="17"/>
      <c r="W518" s="17"/>
      <c r="X518" s="17"/>
    </row>
    <row r="519" spans="1:24" x14ac:dyDescent="0.25">
      <c r="A519" s="127"/>
      <c r="B519" s="17"/>
      <c r="C519" s="17"/>
      <c r="D519" s="17"/>
      <c r="E519" s="17"/>
      <c r="F519" s="17"/>
      <c r="G519" s="17"/>
      <c r="H519" s="17"/>
      <c r="I519" s="17"/>
      <c r="J519" s="17"/>
      <c r="K519" s="17"/>
      <c r="L519" s="18"/>
      <c r="M519" s="17"/>
      <c r="N519" s="17"/>
      <c r="O519" s="17"/>
      <c r="P519" s="17"/>
      <c r="Q519" s="17"/>
      <c r="R519" s="17"/>
      <c r="S519" s="17"/>
      <c r="T519" s="17"/>
      <c r="U519" s="17"/>
      <c r="V519" s="17"/>
      <c r="W519" s="17"/>
      <c r="X519" s="17"/>
    </row>
    <row r="520" spans="1:24" x14ac:dyDescent="0.25">
      <c r="A520" s="127"/>
      <c r="B520" s="17"/>
      <c r="C520" s="17"/>
      <c r="D520" s="17"/>
      <c r="E520" s="17"/>
      <c r="F520" s="17"/>
      <c r="G520" s="17"/>
      <c r="H520" s="17"/>
      <c r="I520" s="17"/>
      <c r="J520" s="17"/>
      <c r="K520" s="17"/>
      <c r="L520" s="18"/>
      <c r="M520" s="17"/>
      <c r="N520" s="17"/>
      <c r="O520" s="17"/>
      <c r="P520" s="17"/>
      <c r="Q520" s="17"/>
      <c r="R520" s="17"/>
      <c r="S520" s="17"/>
      <c r="T520" s="17"/>
      <c r="U520" s="17"/>
      <c r="V520" s="17"/>
      <c r="W520" s="17"/>
      <c r="X520" s="17"/>
    </row>
    <row r="521" spans="1:24" x14ac:dyDescent="0.25">
      <c r="A521" s="127"/>
      <c r="B521" s="17"/>
      <c r="C521" s="17"/>
      <c r="D521" s="17"/>
      <c r="E521" s="17"/>
      <c r="F521" s="17"/>
      <c r="G521" s="17"/>
      <c r="H521" s="17"/>
      <c r="I521" s="17"/>
      <c r="J521" s="17"/>
      <c r="K521" s="17"/>
      <c r="L521" s="18"/>
      <c r="M521" s="17"/>
      <c r="N521" s="17"/>
      <c r="O521" s="17"/>
      <c r="P521" s="17"/>
      <c r="Q521" s="17"/>
      <c r="R521" s="17"/>
      <c r="S521" s="17"/>
      <c r="T521" s="17"/>
      <c r="U521" s="17"/>
      <c r="V521" s="17"/>
      <c r="W521" s="17"/>
      <c r="X521" s="17"/>
    </row>
    <row r="522" spans="1:24" x14ac:dyDescent="0.25">
      <c r="A522" s="127"/>
      <c r="B522" s="17"/>
      <c r="C522" s="17"/>
      <c r="D522" s="17"/>
      <c r="E522" s="17"/>
      <c r="F522" s="17"/>
      <c r="G522" s="17"/>
      <c r="H522" s="17"/>
      <c r="I522" s="17"/>
      <c r="J522" s="17"/>
      <c r="K522" s="17"/>
      <c r="L522" s="18"/>
      <c r="M522" s="17"/>
      <c r="N522" s="17"/>
      <c r="O522" s="17"/>
      <c r="P522" s="17"/>
      <c r="Q522" s="17"/>
      <c r="R522" s="17"/>
      <c r="S522" s="17"/>
      <c r="T522" s="17"/>
      <c r="U522" s="17"/>
      <c r="V522" s="17"/>
      <c r="W522" s="17"/>
      <c r="X522" s="17"/>
    </row>
    <row r="523" spans="1:24" x14ac:dyDescent="0.25">
      <c r="A523" s="127"/>
      <c r="B523" s="17"/>
      <c r="C523" s="17"/>
      <c r="D523" s="17"/>
      <c r="E523" s="17"/>
      <c r="F523" s="17"/>
      <c r="G523" s="17"/>
      <c r="H523" s="17"/>
      <c r="I523" s="17"/>
      <c r="J523" s="17"/>
      <c r="K523" s="17"/>
      <c r="L523" s="18"/>
      <c r="M523" s="17"/>
      <c r="N523" s="17"/>
      <c r="O523" s="17"/>
      <c r="P523" s="17"/>
      <c r="Q523" s="17"/>
      <c r="R523" s="17"/>
      <c r="S523" s="17"/>
      <c r="T523" s="17"/>
      <c r="U523" s="17"/>
      <c r="V523" s="17"/>
      <c r="W523" s="17"/>
      <c r="X523" s="17"/>
    </row>
    <row r="524" spans="1:24" x14ac:dyDescent="0.25">
      <c r="A524" s="127"/>
      <c r="B524" s="17"/>
      <c r="C524" s="17"/>
      <c r="D524" s="17"/>
      <c r="E524" s="17"/>
      <c r="F524" s="17"/>
      <c r="G524" s="17"/>
      <c r="H524" s="17"/>
      <c r="I524" s="17"/>
      <c r="J524" s="17"/>
      <c r="K524" s="17"/>
      <c r="L524" s="18"/>
      <c r="M524" s="17"/>
      <c r="N524" s="17"/>
      <c r="O524" s="17"/>
      <c r="P524" s="17"/>
      <c r="Q524" s="17"/>
      <c r="R524" s="17"/>
      <c r="S524" s="17"/>
      <c r="T524" s="17"/>
      <c r="U524" s="17"/>
      <c r="V524" s="17"/>
      <c r="W524" s="17"/>
      <c r="X524" s="17"/>
    </row>
    <row r="525" spans="1:24" x14ac:dyDescent="0.25">
      <c r="A525" s="127"/>
      <c r="B525" s="17"/>
      <c r="C525" s="17"/>
      <c r="D525" s="17"/>
      <c r="E525" s="17"/>
      <c r="F525" s="17"/>
      <c r="G525" s="17"/>
      <c r="H525" s="17"/>
      <c r="I525" s="17"/>
      <c r="J525" s="17"/>
      <c r="K525" s="17"/>
      <c r="L525" s="18"/>
      <c r="M525" s="17"/>
      <c r="N525" s="17"/>
      <c r="O525" s="17"/>
      <c r="P525" s="17"/>
      <c r="Q525" s="17"/>
      <c r="R525" s="17"/>
      <c r="S525" s="17"/>
      <c r="T525" s="17"/>
      <c r="U525" s="17"/>
      <c r="V525" s="17"/>
      <c r="W525" s="17"/>
      <c r="X525" s="17"/>
    </row>
    <row r="526" spans="1:24" x14ac:dyDescent="0.25">
      <c r="A526" s="127"/>
      <c r="B526" s="17"/>
      <c r="C526" s="17"/>
      <c r="D526" s="17"/>
      <c r="E526" s="17"/>
      <c r="F526" s="17"/>
      <c r="G526" s="17"/>
      <c r="H526" s="17"/>
      <c r="I526" s="17"/>
      <c r="J526" s="17"/>
      <c r="K526" s="17"/>
      <c r="L526" s="18"/>
      <c r="M526" s="17"/>
      <c r="N526" s="17"/>
      <c r="O526" s="17"/>
      <c r="P526" s="17"/>
      <c r="Q526" s="17"/>
      <c r="R526" s="17"/>
      <c r="S526" s="17"/>
      <c r="T526" s="17"/>
      <c r="U526" s="17"/>
      <c r="V526" s="17"/>
      <c r="W526" s="17"/>
      <c r="X526" s="17"/>
    </row>
    <row r="527" spans="1:24" x14ac:dyDescent="0.25">
      <c r="A527" s="127"/>
      <c r="B527" s="17"/>
      <c r="C527" s="17"/>
      <c r="D527" s="17"/>
      <c r="E527" s="17"/>
      <c r="F527" s="17"/>
      <c r="G527" s="17"/>
      <c r="H527" s="17"/>
      <c r="I527" s="17"/>
      <c r="J527" s="17"/>
      <c r="K527" s="17"/>
      <c r="L527" s="18"/>
      <c r="M527" s="17"/>
      <c r="N527" s="17"/>
      <c r="O527" s="17"/>
      <c r="P527" s="17"/>
      <c r="Q527" s="17"/>
      <c r="R527" s="17"/>
      <c r="S527" s="17"/>
      <c r="T527" s="17"/>
      <c r="U527" s="17"/>
      <c r="V527" s="17"/>
      <c r="W527" s="17"/>
      <c r="X527" s="17"/>
    </row>
    <row r="528" spans="1:24" x14ac:dyDescent="0.25">
      <c r="A528" s="127"/>
      <c r="B528" s="17"/>
      <c r="C528" s="17"/>
      <c r="D528" s="17"/>
      <c r="E528" s="17"/>
      <c r="F528" s="17"/>
      <c r="G528" s="17"/>
      <c r="H528" s="17"/>
      <c r="I528" s="17"/>
      <c r="J528" s="17"/>
      <c r="K528" s="17"/>
      <c r="L528" s="18"/>
      <c r="M528" s="17"/>
      <c r="N528" s="17"/>
      <c r="O528" s="17"/>
      <c r="P528" s="17"/>
      <c r="Q528" s="17"/>
      <c r="R528" s="17"/>
      <c r="S528" s="17"/>
      <c r="T528" s="17"/>
      <c r="U528" s="17"/>
      <c r="V528" s="17"/>
      <c r="W528" s="17"/>
      <c r="X528" s="17"/>
    </row>
    <row r="529" spans="1:24" x14ac:dyDescent="0.25">
      <c r="A529" s="127"/>
      <c r="B529" s="17"/>
      <c r="C529" s="17"/>
      <c r="D529" s="17"/>
      <c r="E529" s="17"/>
      <c r="F529" s="17"/>
      <c r="G529" s="17"/>
      <c r="H529" s="17"/>
      <c r="I529" s="17"/>
      <c r="J529" s="17"/>
      <c r="K529" s="17"/>
      <c r="L529" s="18"/>
      <c r="M529" s="17"/>
      <c r="N529" s="17"/>
      <c r="O529" s="17"/>
      <c r="P529" s="17"/>
      <c r="Q529" s="17"/>
      <c r="R529" s="17"/>
      <c r="S529" s="17"/>
      <c r="T529" s="17"/>
      <c r="U529" s="17"/>
      <c r="V529" s="17"/>
      <c r="W529" s="17"/>
      <c r="X529" s="17"/>
    </row>
    <row r="530" spans="1:24" x14ac:dyDescent="0.25">
      <c r="A530" s="127"/>
      <c r="B530" s="17"/>
      <c r="C530" s="17"/>
      <c r="D530" s="17"/>
      <c r="E530" s="17"/>
      <c r="F530" s="17"/>
      <c r="G530" s="17"/>
      <c r="H530" s="17"/>
      <c r="I530" s="17"/>
      <c r="J530" s="17"/>
      <c r="K530" s="17"/>
      <c r="L530" s="18"/>
      <c r="M530" s="17"/>
      <c r="N530" s="17"/>
      <c r="O530" s="17"/>
      <c r="P530" s="17"/>
      <c r="Q530" s="17"/>
      <c r="R530" s="17"/>
      <c r="S530" s="17"/>
      <c r="T530" s="17"/>
      <c r="U530" s="17"/>
      <c r="V530" s="17"/>
      <c r="W530" s="17"/>
      <c r="X530" s="17"/>
    </row>
    <row r="531" spans="1:24" x14ac:dyDescent="0.25">
      <c r="A531" s="127"/>
      <c r="B531" s="17"/>
      <c r="C531" s="17"/>
      <c r="D531" s="17"/>
      <c r="E531" s="17"/>
      <c r="F531" s="17"/>
      <c r="G531" s="17"/>
      <c r="H531" s="17"/>
      <c r="I531" s="17"/>
      <c r="J531" s="17"/>
      <c r="K531" s="17"/>
      <c r="L531" s="18"/>
      <c r="M531" s="17"/>
      <c r="N531" s="17"/>
      <c r="O531" s="17"/>
      <c r="P531" s="17"/>
      <c r="Q531" s="17"/>
      <c r="R531" s="17"/>
      <c r="S531" s="17"/>
      <c r="T531" s="17"/>
      <c r="U531" s="17"/>
      <c r="V531" s="17"/>
      <c r="W531" s="17"/>
      <c r="X531" s="17"/>
    </row>
    <row r="532" spans="1:24" x14ac:dyDescent="0.25">
      <c r="A532" s="127"/>
      <c r="B532" s="17"/>
      <c r="C532" s="17"/>
      <c r="D532" s="17"/>
      <c r="E532" s="17"/>
      <c r="F532" s="17"/>
      <c r="G532" s="17"/>
      <c r="H532" s="17"/>
      <c r="I532" s="17"/>
      <c r="J532" s="17"/>
      <c r="K532" s="17"/>
      <c r="L532" s="18"/>
      <c r="M532" s="17"/>
      <c r="N532" s="17"/>
      <c r="O532" s="17"/>
      <c r="P532" s="17"/>
      <c r="Q532" s="17"/>
      <c r="R532" s="17"/>
      <c r="S532" s="17"/>
      <c r="T532" s="17"/>
      <c r="U532" s="17"/>
      <c r="V532" s="17"/>
      <c r="W532" s="17"/>
      <c r="X532" s="17"/>
    </row>
    <row r="533" spans="1:24" x14ac:dyDescent="0.25">
      <c r="A533" s="127"/>
      <c r="B533" s="17"/>
      <c r="C533" s="17"/>
      <c r="D533" s="17"/>
      <c r="E533" s="17"/>
      <c r="F533" s="17"/>
      <c r="G533" s="17"/>
      <c r="H533" s="17"/>
      <c r="I533" s="17"/>
      <c r="J533" s="17"/>
      <c r="K533" s="17"/>
      <c r="L533" s="18"/>
      <c r="M533" s="17"/>
      <c r="N533" s="17"/>
      <c r="O533" s="17"/>
      <c r="P533" s="17"/>
      <c r="Q533" s="17"/>
      <c r="R533" s="17"/>
      <c r="S533" s="17"/>
      <c r="T533" s="17"/>
      <c r="U533" s="17"/>
      <c r="V533" s="17"/>
      <c r="W533" s="17"/>
      <c r="X533" s="17"/>
    </row>
    <row r="534" spans="1:24" x14ac:dyDescent="0.25">
      <c r="A534" s="127"/>
      <c r="B534" s="17"/>
      <c r="C534" s="17"/>
      <c r="D534" s="17"/>
      <c r="E534" s="17"/>
      <c r="F534" s="17"/>
      <c r="G534" s="17"/>
      <c r="H534" s="17"/>
      <c r="I534" s="17"/>
      <c r="J534" s="17"/>
      <c r="K534" s="17"/>
      <c r="L534" s="18"/>
      <c r="M534" s="17"/>
      <c r="N534" s="17"/>
      <c r="O534" s="17"/>
      <c r="P534" s="17"/>
      <c r="Q534" s="17"/>
      <c r="R534" s="17"/>
      <c r="S534" s="17"/>
      <c r="T534" s="17"/>
      <c r="U534" s="17"/>
      <c r="V534" s="17"/>
      <c r="W534" s="17"/>
      <c r="X534" s="17"/>
    </row>
    <row r="535" spans="1:24" x14ac:dyDescent="0.25">
      <c r="A535" s="127"/>
      <c r="B535" s="17"/>
      <c r="C535" s="17"/>
      <c r="D535" s="17"/>
      <c r="E535" s="17"/>
      <c r="F535" s="17"/>
      <c r="G535" s="17"/>
      <c r="H535" s="17"/>
      <c r="I535" s="17"/>
      <c r="J535" s="17"/>
      <c r="K535" s="17"/>
      <c r="L535" s="18"/>
      <c r="M535" s="17"/>
      <c r="N535" s="17"/>
      <c r="O535" s="17"/>
      <c r="P535" s="17"/>
      <c r="Q535" s="17"/>
      <c r="R535" s="17"/>
      <c r="S535" s="17"/>
      <c r="T535" s="17"/>
      <c r="U535" s="17"/>
      <c r="V535" s="17"/>
      <c r="W535" s="17"/>
      <c r="X535" s="17"/>
    </row>
    <row r="536" spans="1:24" x14ac:dyDescent="0.25">
      <c r="A536" s="127"/>
      <c r="B536" s="17"/>
      <c r="C536" s="17"/>
      <c r="D536" s="17"/>
      <c r="E536" s="17"/>
      <c r="F536" s="17"/>
      <c r="G536" s="17"/>
      <c r="H536" s="17"/>
      <c r="I536" s="17"/>
      <c r="J536" s="17"/>
      <c r="K536" s="17"/>
      <c r="L536" s="18"/>
      <c r="M536" s="17"/>
      <c r="N536" s="17"/>
      <c r="O536" s="17"/>
      <c r="P536" s="17"/>
      <c r="Q536" s="17"/>
      <c r="R536" s="17"/>
      <c r="S536" s="17"/>
      <c r="T536" s="17"/>
      <c r="U536" s="17"/>
      <c r="V536" s="17"/>
      <c r="W536" s="17"/>
      <c r="X536" s="17"/>
    </row>
    <row r="537" spans="1:24" x14ac:dyDescent="0.25">
      <c r="A537" s="127"/>
      <c r="B537" s="17"/>
      <c r="C537" s="17"/>
      <c r="D537" s="17"/>
      <c r="E537" s="17"/>
      <c r="F537" s="17"/>
      <c r="G537" s="17"/>
      <c r="H537" s="17"/>
      <c r="I537" s="17"/>
      <c r="J537" s="17"/>
      <c r="K537" s="17"/>
      <c r="L537" s="18"/>
      <c r="M537" s="17"/>
      <c r="N537" s="17"/>
      <c r="O537" s="17"/>
      <c r="P537" s="17"/>
      <c r="Q537" s="17"/>
      <c r="R537" s="17"/>
      <c r="S537" s="17"/>
      <c r="T537" s="17"/>
      <c r="U537" s="17"/>
      <c r="V537" s="17"/>
      <c r="W537" s="17"/>
      <c r="X537" s="17"/>
    </row>
    <row r="538" spans="1:24" x14ac:dyDescent="0.25">
      <c r="A538" s="127"/>
      <c r="B538" s="17"/>
      <c r="C538" s="17"/>
      <c r="D538" s="17"/>
      <c r="E538" s="17"/>
      <c r="F538" s="17"/>
      <c r="G538" s="17"/>
      <c r="H538" s="17"/>
      <c r="I538" s="17"/>
      <c r="J538" s="17"/>
      <c r="K538" s="17"/>
      <c r="L538" s="18"/>
      <c r="M538" s="17"/>
      <c r="N538" s="17"/>
      <c r="O538" s="17"/>
      <c r="P538" s="17"/>
      <c r="Q538" s="17"/>
      <c r="R538" s="17"/>
      <c r="S538" s="17"/>
      <c r="T538" s="17"/>
      <c r="U538" s="17"/>
      <c r="V538" s="17"/>
      <c r="W538" s="17"/>
      <c r="X538" s="17"/>
    </row>
    <row r="539" spans="1:24" x14ac:dyDescent="0.25">
      <c r="A539" s="127"/>
      <c r="B539" s="17"/>
      <c r="C539" s="17"/>
      <c r="D539" s="17"/>
      <c r="E539" s="17"/>
      <c r="F539" s="17"/>
      <c r="G539" s="17"/>
      <c r="H539" s="17"/>
      <c r="I539" s="17"/>
      <c r="J539" s="17"/>
      <c r="K539" s="17"/>
      <c r="L539" s="18"/>
      <c r="M539" s="17"/>
      <c r="N539" s="17"/>
      <c r="O539" s="17"/>
      <c r="P539" s="17"/>
      <c r="Q539" s="17"/>
      <c r="R539" s="17"/>
      <c r="S539" s="17"/>
      <c r="T539" s="17"/>
      <c r="U539" s="17"/>
      <c r="V539" s="17"/>
      <c r="W539" s="17"/>
      <c r="X539" s="17"/>
    </row>
    <row r="540" spans="1:24" x14ac:dyDescent="0.25">
      <c r="A540" s="127"/>
      <c r="B540" s="17"/>
      <c r="C540" s="17"/>
      <c r="D540" s="17"/>
      <c r="E540" s="17"/>
      <c r="F540" s="17"/>
      <c r="G540" s="17"/>
      <c r="H540" s="17"/>
      <c r="I540" s="17"/>
      <c r="J540" s="17"/>
      <c r="K540" s="17"/>
      <c r="L540" s="18"/>
      <c r="M540" s="17"/>
      <c r="N540" s="17"/>
      <c r="O540" s="17"/>
      <c r="P540" s="17"/>
      <c r="Q540" s="17"/>
      <c r="R540" s="17"/>
      <c r="S540" s="17"/>
      <c r="T540" s="17"/>
      <c r="U540" s="17"/>
      <c r="V540" s="17"/>
      <c r="W540" s="17"/>
      <c r="X540" s="17"/>
    </row>
    <row r="541" spans="1:24" x14ac:dyDescent="0.25">
      <c r="A541" s="127"/>
      <c r="B541" s="17"/>
      <c r="C541" s="17"/>
      <c r="D541" s="17"/>
      <c r="E541" s="17"/>
      <c r="F541" s="17"/>
      <c r="G541" s="17"/>
      <c r="H541" s="17"/>
      <c r="I541" s="17"/>
      <c r="J541" s="17"/>
      <c r="K541" s="17"/>
      <c r="L541" s="18"/>
      <c r="M541" s="17"/>
      <c r="N541" s="17"/>
      <c r="O541" s="17"/>
      <c r="P541" s="17"/>
      <c r="Q541" s="17"/>
      <c r="R541" s="17"/>
      <c r="S541" s="17"/>
      <c r="T541" s="17"/>
      <c r="U541" s="17"/>
      <c r="V541" s="17"/>
      <c r="W541" s="17"/>
      <c r="X541" s="17"/>
    </row>
    <row r="542" spans="1:24" x14ac:dyDescent="0.25">
      <c r="A542" s="127"/>
      <c r="B542" s="17"/>
      <c r="C542" s="17"/>
      <c r="D542" s="17"/>
      <c r="E542" s="17"/>
      <c r="F542" s="17"/>
      <c r="G542" s="17"/>
      <c r="H542" s="17"/>
      <c r="I542" s="17"/>
      <c r="J542" s="17"/>
      <c r="K542" s="17"/>
      <c r="L542" s="18"/>
      <c r="M542" s="17"/>
      <c r="N542" s="17"/>
      <c r="O542" s="17"/>
      <c r="P542" s="17"/>
      <c r="Q542" s="17"/>
      <c r="R542" s="17"/>
      <c r="S542" s="17"/>
      <c r="T542" s="17"/>
      <c r="U542" s="17"/>
      <c r="V542" s="17"/>
      <c r="W542" s="17"/>
      <c r="X542" s="17"/>
    </row>
    <row r="543" spans="1:24" x14ac:dyDescent="0.25">
      <c r="A543" s="127"/>
      <c r="B543" s="17"/>
      <c r="C543" s="17"/>
      <c r="D543" s="17"/>
      <c r="E543" s="17"/>
      <c r="F543" s="17"/>
      <c r="G543" s="17"/>
      <c r="H543" s="17"/>
      <c r="I543" s="17"/>
      <c r="J543" s="17"/>
      <c r="K543" s="17"/>
      <c r="L543" s="18"/>
      <c r="M543" s="17"/>
      <c r="N543" s="17"/>
      <c r="O543" s="17"/>
      <c r="P543" s="17"/>
      <c r="Q543" s="17"/>
      <c r="R543" s="17"/>
      <c r="S543" s="17"/>
      <c r="T543" s="17"/>
      <c r="U543" s="17"/>
      <c r="V543" s="17"/>
      <c r="W543" s="17"/>
      <c r="X543" s="17"/>
    </row>
    <row r="544" spans="1:24" x14ac:dyDescent="0.25">
      <c r="A544" s="127"/>
      <c r="B544" s="17"/>
      <c r="C544" s="17"/>
      <c r="D544" s="17"/>
      <c r="E544" s="17"/>
      <c r="F544" s="17"/>
      <c r="G544" s="17"/>
      <c r="H544" s="17"/>
      <c r="I544" s="17"/>
      <c r="J544" s="17"/>
      <c r="K544" s="17"/>
      <c r="L544" s="18"/>
      <c r="M544" s="17"/>
      <c r="N544" s="17"/>
      <c r="O544" s="17"/>
      <c r="P544" s="17"/>
      <c r="Q544" s="17"/>
      <c r="R544" s="17"/>
      <c r="S544" s="17"/>
      <c r="T544" s="17"/>
      <c r="U544" s="17"/>
      <c r="V544" s="17"/>
      <c r="W544" s="17"/>
      <c r="X544" s="17"/>
    </row>
    <row r="545" spans="1:24" x14ac:dyDescent="0.25">
      <c r="A545" s="127"/>
      <c r="B545" s="17"/>
      <c r="C545" s="17"/>
      <c r="D545" s="17"/>
      <c r="E545" s="17"/>
      <c r="F545" s="17"/>
      <c r="G545" s="17"/>
      <c r="H545" s="17"/>
      <c r="I545" s="17"/>
      <c r="J545" s="17"/>
      <c r="K545" s="17"/>
      <c r="L545" s="18"/>
      <c r="M545" s="17"/>
      <c r="N545" s="17"/>
      <c r="O545" s="17"/>
      <c r="P545" s="17"/>
      <c r="Q545" s="17"/>
      <c r="R545" s="17"/>
      <c r="S545" s="17"/>
      <c r="T545" s="17"/>
      <c r="U545" s="17"/>
      <c r="V545" s="17"/>
      <c r="W545" s="17"/>
      <c r="X545" s="17"/>
    </row>
    <row r="546" spans="1:24" x14ac:dyDescent="0.25">
      <c r="A546" s="127"/>
      <c r="B546" s="17"/>
      <c r="C546" s="17"/>
      <c r="D546" s="17"/>
      <c r="E546" s="17"/>
      <c r="F546" s="17"/>
      <c r="G546" s="17"/>
      <c r="H546" s="17"/>
      <c r="I546" s="17"/>
      <c r="J546" s="17"/>
      <c r="K546" s="17"/>
      <c r="L546" s="18"/>
      <c r="M546" s="17"/>
      <c r="N546" s="17"/>
      <c r="O546" s="17"/>
      <c r="P546" s="17"/>
      <c r="Q546" s="17"/>
      <c r="R546" s="17"/>
      <c r="S546" s="17"/>
      <c r="T546" s="17"/>
      <c r="U546" s="17"/>
      <c r="V546" s="17"/>
      <c r="W546" s="17"/>
      <c r="X546" s="17"/>
    </row>
    <row r="547" spans="1:24" x14ac:dyDescent="0.25">
      <c r="A547" s="127"/>
      <c r="B547" s="17"/>
      <c r="C547" s="17"/>
      <c r="D547" s="17"/>
      <c r="E547" s="17"/>
      <c r="F547" s="17"/>
      <c r="G547" s="17"/>
      <c r="H547" s="17"/>
      <c r="I547" s="17"/>
      <c r="J547" s="17"/>
      <c r="K547" s="17"/>
      <c r="L547" s="18"/>
      <c r="M547" s="17"/>
      <c r="N547" s="17"/>
      <c r="O547" s="17"/>
      <c r="P547" s="17"/>
      <c r="Q547" s="17"/>
      <c r="R547" s="17"/>
      <c r="S547" s="17"/>
      <c r="T547" s="17"/>
      <c r="U547" s="17"/>
      <c r="V547" s="17"/>
      <c r="W547" s="17"/>
      <c r="X547" s="17"/>
    </row>
    <row r="548" spans="1:24" x14ac:dyDescent="0.25">
      <c r="A548" s="127"/>
      <c r="B548" s="17"/>
      <c r="C548" s="17"/>
      <c r="D548" s="17"/>
      <c r="E548" s="17"/>
      <c r="F548" s="17"/>
      <c r="G548" s="17"/>
      <c r="H548" s="17"/>
      <c r="I548" s="17"/>
      <c r="J548" s="17"/>
      <c r="K548" s="17"/>
      <c r="L548" s="18"/>
      <c r="M548" s="17"/>
      <c r="N548" s="17"/>
      <c r="O548" s="17"/>
      <c r="P548" s="17"/>
      <c r="Q548" s="17"/>
      <c r="R548" s="17"/>
      <c r="S548" s="17"/>
      <c r="T548" s="17"/>
      <c r="U548" s="17"/>
      <c r="V548" s="17"/>
      <c r="W548" s="17"/>
      <c r="X548" s="17"/>
    </row>
    <row r="549" spans="1:24" x14ac:dyDescent="0.25">
      <c r="A549" s="127"/>
      <c r="B549" s="17"/>
      <c r="C549" s="17"/>
      <c r="D549" s="17"/>
      <c r="E549" s="17"/>
      <c r="F549" s="17"/>
      <c r="G549" s="17"/>
      <c r="H549" s="17"/>
      <c r="I549" s="17"/>
      <c r="J549" s="17"/>
      <c r="K549" s="17"/>
      <c r="L549" s="18"/>
      <c r="M549" s="17"/>
      <c r="N549" s="17"/>
      <c r="O549" s="17"/>
      <c r="P549" s="17"/>
      <c r="Q549" s="17"/>
      <c r="R549" s="17"/>
      <c r="S549" s="17"/>
      <c r="T549" s="17"/>
      <c r="U549" s="17"/>
      <c r="V549" s="17"/>
      <c r="W549" s="17"/>
      <c r="X549" s="17"/>
    </row>
    <row r="550" spans="1:24" x14ac:dyDescent="0.25">
      <c r="A550" s="127"/>
      <c r="B550" s="17"/>
      <c r="C550" s="17"/>
      <c r="D550" s="17"/>
      <c r="E550" s="17"/>
      <c r="F550" s="17"/>
      <c r="G550" s="17"/>
      <c r="H550" s="17"/>
      <c r="I550" s="17"/>
      <c r="J550" s="17"/>
      <c r="K550" s="17"/>
      <c r="L550" s="18"/>
      <c r="M550" s="17"/>
      <c r="N550" s="17"/>
      <c r="O550" s="17"/>
      <c r="P550" s="17"/>
      <c r="Q550" s="17"/>
      <c r="R550" s="17"/>
      <c r="S550" s="17"/>
      <c r="T550" s="17"/>
      <c r="U550" s="17"/>
      <c r="V550" s="17"/>
      <c r="W550" s="17"/>
      <c r="X550" s="17"/>
    </row>
    <row r="551" spans="1:24" x14ac:dyDescent="0.25">
      <c r="A551" s="127"/>
      <c r="B551" s="17"/>
      <c r="C551" s="17"/>
      <c r="D551" s="17"/>
      <c r="E551" s="17"/>
      <c r="F551" s="17"/>
      <c r="G551" s="17"/>
      <c r="H551" s="17"/>
      <c r="I551" s="17"/>
      <c r="J551" s="17"/>
      <c r="K551" s="17"/>
      <c r="L551" s="18"/>
      <c r="M551" s="17"/>
      <c r="N551" s="17"/>
      <c r="O551" s="17"/>
      <c r="P551" s="17"/>
      <c r="Q551" s="17"/>
      <c r="R551" s="17"/>
      <c r="S551" s="17"/>
      <c r="T551" s="17"/>
      <c r="U551" s="17"/>
      <c r="V551" s="17"/>
      <c r="W551" s="17"/>
      <c r="X551" s="17"/>
    </row>
    <row r="552" spans="1:24" x14ac:dyDescent="0.25">
      <c r="A552" s="127"/>
      <c r="B552" s="17"/>
      <c r="C552" s="17"/>
      <c r="D552" s="17"/>
      <c r="E552" s="17"/>
      <c r="F552" s="17"/>
      <c r="G552" s="17"/>
      <c r="H552" s="17"/>
      <c r="I552" s="17"/>
      <c r="J552" s="17"/>
      <c r="K552" s="17"/>
      <c r="L552" s="18"/>
      <c r="M552" s="17"/>
      <c r="N552" s="17"/>
      <c r="O552" s="17"/>
      <c r="P552" s="17"/>
      <c r="Q552" s="17"/>
      <c r="R552" s="17"/>
      <c r="S552" s="17"/>
      <c r="T552" s="17"/>
      <c r="U552" s="17"/>
      <c r="V552" s="17"/>
      <c r="W552" s="17"/>
      <c r="X552" s="17"/>
    </row>
    <row r="553" spans="1:24" x14ac:dyDescent="0.25">
      <c r="A553" s="127"/>
      <c r="B553" s="17"/>
      <c r="C553" s="17"/>
      <c r="D553" s="17"/>
      <c r="E553" s="17"/>
      <c r="F553" s="17"/>
      <c r="G553" s="17"/>
      <c r="H553" s="17"/>
      <c r="I553" s="17"/>
      <c r="J553" s="17"/>
      <c r="K553" s="17"/>
      <c r="L553" s="18"/>
      <c r="M553" s="17"/>
      <c r="N553" s="17"/>
      <c r="O553" s="17"/>
      <c r="P553" s="17"/>
      <c r="Q553" s="17"/>
      <c r="R553" s="17"/>
      <c r="S553" s="17"/>
      <c r="T553" s="17"/>
      <c r="U553" s="17"/>
      <c r="V553" s="17"/>
      <c r="W553" s="17"/>
      <c r="X553" s="17"/>
    </row>
    <row r="554" spans="1:24" x14ac:dyDescent="0.25">
      <c r="A554" s="127"/>
      <c r="B554" s="17"/>
      <c r="C554" s="17"/>
      <c r="D554" s="17"/>
      <c r="E554" s="17"/>
      <c r="F554" s="17"/>
      <c r="G554" s="17"/>
      <c r="H554" s="17"/>
      <c r="I554" s="17"/>
      <c r="J554" s="17"/>
      <c r="K554" s="17"/>
      <c r="L554" s="18"/>
      <c r="M554" s="17"/>
      <c r="N554" s="17"/>
      <c r="O554" s="17"/>
      <c r="P554" s="17"/>
      <c r="Q554" s="17"/>
      <c r="R554" s="17"/>
      <c r="S554" s="17"/>
      <c r="T554" s="17"/>
      <c r="U554" s="17"/>
      <c r="V554" s="17"/>
      <c r="W554" s="17"/>
      <c r="X554" s="17"/>
    </row>
    <row r="555" spans="1:24" x14ac:dyDescent="0.25">
      <c r="A555" s="127"/>
      <c r="B555" s="17"/>
      <c r="C555" s="17"/>
      <c r="D555" s="17"/>
      <c r="E555" s="17"/>
      <c r="F555" s="17"/>
      <c r="G555" s="17"/>
      <c r="H555" s="17"/>
      <c r="I555" s="17"/>
      <c r="J555" s="17"/>
      <c r="K555" s="17"/>
      <c r="L555" s="18"/>
      <c r="M555" s="17"/>
      <c r="N555" s="17"/>
      <c r="O555" s="17"/>
      <c r="P555" s="17"/>
      <c r="Q555" s="17"/>
      <c r="R555" s="17"/>
      <c r="S555" s="17"/>
      <c r="T555" s="17"/>
      <c r="U555" s="17"/>
      <c r="V555" s="17"/>
      <c r="W555" s="17"/>
      <c r="X555" s="17"/>
    </row>
    <row r="556" spans="1:24" x14ac:dyDescent="0.25">
      <c r="A556" s="127"/>
      <c r="B556" s="17"/>
      <c r="C556" s="17"/>
      <c r="D556" s="17"/>
      <c r="E556" s="17"/>
      <c r="F556" s="17"/>
      <c r="G556" s="17"/>
      <c r="H556" s="17"/>
      <c r="I556" s="17"/>
      <c r="J556" s="17"/>
      <c r="K556" s="17"/>
      <c r="L556" s="18"/>
      <c r="M556" s="17"/>
      <c r="N556" s="17"/>
      <c r="O556" s="17"/>
      <c r="P556" s="17"/>
      <c r="Q556" s="17"/>
      <c r="R556" s="17"/>
      <c r="S556" s="17"/>
      <c r="T556" s="17"/>
      <c r="U556" s="17"/>
      <c r="V556" s="17"/>
      <c r="W556" s="17"/>
      <c r="X556" s="17"/>
    </row>
    <row r="557" spans="1:24" x14ac:dyDescent="0.25">
      <c r="A557" s="127"/>
      <c r="B557" s="17"/>
      <c r="C557" s="17"/>
      <c r="D557" s="17"/>
      <c r="E557" s="17"/>
      <c r="F557" s="17"/>
      <c r="G557" s="17"/>
      <c r="H557" s="17"/>
      <c r="I557" s="17"/>
      <c r="J557" s="17"/>
      <c r="K557" s="17"/>
      <c r="L557" s="18"/>
      <c r="M557" s="17"/>
      <c r="N557" s="17"/>
      <c r="O557" s="17"/>
      <c r="P557" s="17"/>
      <c r="Q557" s="17"/>
      <c r="R557" s="17"/>
      <c r="S557" s="17"/>
      <c r="T557" s="17"/>
      <c r="U557" s="17"/>
      <c r="V557" s="17"/>
      <c r="W557" s="17"/>
      <c r="X557" s="17"/>
    </row>
    <row r="558" spans="1:24" x14ac:dyDescent="0.25">
      <c r="A558" s="127"/>
      <c r="B558" s="17"/>
      <c r="C558" s="17"/>
      <c r="D558" s="17"/>
      <c r="E558" s="17"/>
      <c r="F558" s="17"/>
      <c r="G558" s="17"/>
      <c r="H558" s="17"/>
      <c r="I558" s="17"/>
      <c r="J558" s="17"/>
      <c r="K558" s="17"/>
      <c r="L558" s="18"/>
      <c r="M558" s="17"/>
      <c r="N558" s="17"/>
      <c r="O558" s="17"/>
      <c r="P558" s="17"/>
      <c r="Q558" s="17"/>
      <c r="R558" s="17"/>
      <c r="S558" s="17"/>
      <c r="T558" s="17"/>
      <c r="U558" s="17"/>
      <c r="V558" s="17"/>
      <c r="W558" s="17"/>
      <c r="X558" s="17"/>
    </row>
    <row r="559" spans="1:24" x14ac:dyDescent="0.25">
      <c r="A559" s="127"/>
      <c r="B559" s="17"/>
      <c r="C559" s="17"/>
      <c r="D559" s="17"/>
      <c r="E559" s="17"/>
      <c r="F559" s="17"/>
      <c r="G559" s="17"/>
      <c r="H559" s="17"/>
      <c r="I559" s="17"/>
      <c r="J559" s="17"/>
      <c r="K559" s="17"/>
      <c r="L559" s="18"/>
      <c r="M559" s="17"/>
      <c r="N559" s="17"/>
      <c r="O559" s="17"/>
      <c r="P559" s="17"/>
      <c r="Q559" s="17"/>
      <c r="R559" s="17"/>
      <c r="S559" s="17"/>
      <c r="T559" s="17"/>
      <c r="U559" s="17"/>
      <c r="V559" s="17"/>
      <c r="W559" s="17"/>
      <c r="X559" s="17"/>
    </row>
    <row r="560" spans="1:24" x14ac:dyDescent="0.25">
      <c r="A560" s="127"/>
      <c r="B560" s="17"/>
      <c r="C560" s="17"/>
      <c r="D560" s="17"/>
      <c r="E560" s="17"/>
      <c r="F560" s="17"/>
      <c r="G560" s="17"/>
      <c r="H560" s="17"/>
      <c r="I560" s="17"/>
      <c r="J560" s="17"/>
      <c r="K560" s="17"/>
      <c r="L560" s="18"/>
      <c r="M560" s="17"/>
      <c r="N560" s="17"/>
      <c r="O560" s="17"/>
      <c r="P560" s="17"/>
      <c r="Q560" s="17"/>
      <c r="R560" s="17"/>
      <c r="S560" s="17"/>
      <c r="T560" s="17"/>
      <c r="U560" s="17"/>
      <c r="V560" s="17"/>
      <c r="W560" s="17"/>
      <c r="X560" s="17"/>
    </row>
    <row r="561" spans="1:24" x14ac:dyDescent="0.25">
      <c r="A561" s="127"/>
      <c r="B561" s="17"/>
      <c r="C561" s="17"/>
      <c r="D561" s="17"/>
      <c r="E561" s="17"/>
      <c r="F561" s="17"/>
      <c r="G561" s="17"/>
      <c r="H561" s="17"/>
      <c r="I561" s="17"/>
      <c r="J561" s="17"/>
      <c r="K561" s="17"/>
      <c r="L561" s="18"/>
      <c r="M561" s="17"/>
      <c r="N561" s="17"/>
      <c r="O561" s="17"/>
      <c r="P561" s="17"/>
      <c r="Q561" s="17"/>
      <c r="R561" s="17"/>
      <c r="S561" s="17"/>
      <c r="T561" s="17"/>
      <c r="U561" s="17"/>
      <c r="V561" s="17"/>
      <c r="W561" s="17"/>
      <c r="X561" s="17"/>
    </row>
    <row r="562" spans="1:24" x14ac:dyDescent="0.25">
      <c r="A562" s="127"/>
      <c r="B562" s="17"/>
      <c r="C562" s="17"/>
      <c r="D562" s="17"/>
      <c r="E562" s="17"/>
      <c r="F562" s="17"/>
      <c r="G562" s="17"/>
      <c r="H562" s="17"/>
      <c r="I562" s="17"/>
      <c r="J562" s="17"/>
      <c r="K562" s="17"/>
      <c r="L562" s="18"/>
      <c r="M562" s="17"/>
      <c r="N562" s="17"/>
      <c r="O562" s="17"/>
      <c r="P562" s="17"/>
      <c r="Q562" s="17"/>
      <c r="R562" s="17"/>
      <c r="S562" s="17"/>
      <c r="T562" s="17"/>
      <c r="U562" s="17"/>
      <c r="V562" s="17"/>
      <c r="W562" s="17"/>
      <c r="X562" s="17"/>
    </row>
    <row r="563" spans="1:24" x14ac:dyDescent="0.25">
      <c r="A563" s="127"/>
      <c r="B563" s="17"/>
      <c r="C563" s="17"/>
      <c r="D563" s="17"/>
      <c r="E563" s="17"/>
      <c r="F563" s="17"/>
      <c r="G563" s="17"/>
      <c r="H563" s="17"/>
      <c r="I563" s="17"/>
      <c r="J563" s="17"/>
      <c r="K563" s="17"/>
      <c r="L563" s="18"/>
      <c r="M563" s="17"/>
      <c r="N563" s="17"/>
      <c r="O563" s="17"/>
      <c r="P563" s="17"/>
      <c r="Q563" s="17"/>
      <c r="R563" s="17"/>
      <c r="S563" s="17"/>
      <c r="T563" s="17"/>
      <c r="U563" s="17"/>
      <c r="V563" s="17"/>
      <c r="W563" s="17"/>
      <c r="X563" s="17"/>
    </row>
    <row r="564" spans="1:24" x14ac:dyDescent="0.25">
      <c r="A564" s="127"/>
      <c r="B564" s="17"/>
      <c r="C564" s="17"/>
      <c r="D564" s="17"/>
      <c r="E564" s="17"/>
      <c r="F564" s="17"/>
      <c r="G564" s="17"/>
      <c r="H564" s="17"/>
      <c r="I564" s="17"/>
      <c r="J564" s="17"/>
      <c r="K564" s="17"/>
      <c r="L564" s="18"/>
      <c r="M564" s="17"/>
      <c r="N564" s="17"/>
      <c r="O564" s="17"/>
      <c r="P564" s="17"/>
      <c r="Q564" s="17"/>
      <c r="R564" s="17"/>
      <c r="S564" s="17"/>
      <c r="T564" s="17"/>
      <c r="U564" s="17"/>
      <c r="V564" s="17"/>
      <c r="W564" s="17"/>
      <c r="X564" s="17"/>
    </row>
    <row r="565" spans="1:24" x14ac:dyDescent="0.25">
      <c r="A565" s="127"/>
      <c r="B565" s="17"/>
      <c r="C565" s="17"/>
      <c r="D565" s="17"/>
      <c r="E565" s="17"/>
      <c r="F565" s="17"/>
      <c r="G565" s="17"/>
      <c r="H565" s="17"/>
      <c r="I565" s="17"/>
      <c r="J565" s="17"/>
      <c r="K565" s="17"/>
      <c r="L565" s="18"/>
      <c r="M565" s="17"/>
      <c r="N565" s="17"/>
      <c r="O565" s="17"/>
      <c r="P565" s="17"/>
      <c r="Q565" s="17"/>
      <c r="R565" s="17"/>
      <c r="S565" s="17"/>
      <c r="T565" s="17"/>
      <c r="U565" s="17"/>
      <c r="V565" s="17"/>
      <c r="W565" s="17"/>
      <c r="X565" s="17"/>
    </row>
    <row r="566" spans="1:24" x14ac:dyDescent="0.25">
      <c r="A566" s="127"/>
      <c r="B566" s="17"/>
      <c r="C566" s="17"/>
      <c r="D566" s="17"/>
      <c r="E566" s="17"/>
      <c r="F566" s="17"/>
      <c r="G566" s="17"/>
      <c r="H566" s="17"/>
      <c r="I566" s="17"/>
      <c r="J566" s="17"/>
      <c r="K566" s="17"/>
      <c r="L566" s="18"/>
      <c r="M566" s="17"/>
      <c r="N566" s="17"/>
      <c r="O566" s="17"/>
      <c r="P566" s="17"/>
      <c r="Q566" s="17"/>
      <c r="R566" s="17"/>
      <c r="S566" s="17"/>
      <c r="T566" s="17"/>
      <c r="U566" s="17"/>
      <c r="V566" s="17"/>
      <c r="W566" s="17"/>
      <c r="X566" s="17"/>
    </row>
    <row r="567" spans="1:24" x14ac:dyDescent="0.25">
      <c r="A567" s="127"/>
      <c r="B567" s="17"/>
      <c r="C567" s="17"/>
      <c r="D567" s="17"/>
      <c r="E567" s="17"/>
      <c r="F567" s="17"/>
      <c r="G567" s="17"/>
      <c r="H567" s="17"/>
      <c r="I567" s="17"/>
      <c r="J567" s="17"/>
      <c r="K567" s="17"/>
      <c r="L567" s="18"/>
      <c r="M567" s="17"/>
      <c r="N567" s="17"/>
      <c r="O567" s="17"/>
      <c r="P567" s="17"/>
      <c r="Q567" s="17"/>
      <c r="R567" s="17"/>
      <c r="S567" s="17"/>
      <c r="T567" s="17"/>
      <c r="U567" s="17"/>
      <c r="V567" s="17"/>
      <c r="W567" s="17"/>
      <c r="X567" s="17"/>
    </row>
    <row r="568" spans="1:24" x14ac:dyDescent="0.25">
      <c r="A568" s="127"/>
      <c r="B568" s="17"/>
      <c r="C568" s="17"/>
      <c r="D568" s="17"/>
      <c r="E568" s="17"/>
      <c r="F568" s="17"/>
      <c r="G568" s="17"/>
      <c r="H568" s="17"/>
      <c r="I568" s="17"/>
      <c r="J568" s="17"/>
      <c r="K568" s="17"/>
      <c r="L568" s="18"/>
      <c r="M568" s="17"/>
      <c r="N568" s="17"/>
      <c r="O568" s="17"/>
      <c r="P568" s="17"/>
      <c r="Q568" s="17"/>
      <c r="R568" s="17"/>
      <c r="S568" s="17"/>
      <c r="T568" s="17"/>
      <c r="U568" s="17"/>
      <c r="V568" s="17"/>
      <c r="W568" s="17"/>
      <c r="X568" s="17"/>
    </row>
    <row r="569" spans="1:24" x14ac:dyDescent="0.25">
      <c r="A569" s="127"/>
      <c r="B569" s="17"/>
      <c r="C569" s="17"/>
      <c r="D569" s="17"/>
      <c r="E569" s="17"/>
      <c r="F569" s="17"/>
      <c r="G569" s="17"/>
      <c r="H569" s="17"/>
      <c r="I569" s="17"/>
      <c r="J569" s="17"/>
      <c r="K569" s="17"/>
      <c r="L569" s="18"/>
      <c r="M569" s="17"/>
      <c r="N569" s="17"/>
      <c r="O569" s="17"/>
      <c r="P569" s="17"/>
      <c r="Q569" s="17"/>
      <c r="R569" s="17"/>
      <c r="S569" s="17"/>
      <c r="T569" s="17"/>
      <c r="U569" s="17"/>
      <c r="V569" s="17"/>
      <c r="W569" s="17"/>
      <c r="X569" s="17"/>
    </row>
    <row r="570" spans="1:24" x14ac:dyDescent="0.25">
      <c r="A570" s="127"/>
      <c r="B570" s="17"/>
      <c r="C570" s="17"/>
      <c r="D570" s="17"/>
      <c r="E570" s="17"/>
      <c r="F570" s="17"/>
      <c r="G570" s="17"/>
      <c r="H570" s="17"/>
      <c r="I570" s="17"/>
      <c r="J570" s="17"/>
      <c r="K570" s="17"/>
      <c r="L570" s="18"/>
      <c r="M570" s="17"/>
      <c r="N570" s="17"/>
      <c r="O570" s="17"/>
      <c r="P570" s="17"/>
      <c r="Q570" s="17"/>
      <c r="R570" s="17"/>
      <c r="S570" s="17"/>
      <c r="T570" s="17"/>
      <c r="U570" s="17"/>
      <c r="V570" s="17"/>
      <c r="W570" s="17"/>
      <c r="X570" s="17"/>
    </row>
    <row r="571" spans="1:24" x14ac:dyDescent="0.25">
      <c r="A571" s="127"/>
      <c r="B571" s="17"/>
      <c r="C571" s="17"/>
      <c r="D571" s="17"/>
      <c r="E571" s="17"/>
      <c r="F571" s="17"/>
      <c r="G571" s="17"/>
      <c r="H571" s="17"/>
      <c r="I571" s="17"/>
      <c r="J571" s="17"/>
      <c r="K571" s="17"/>
      <c r="L571" s="18"/>
      <c r="M571" s="17"/>
      <c r="N571" s="17"/>
      <c r="O571" s="17"/>
      <c r="P571" s="17"/>
      <c r="Q571" s="17"/>
      <c r="R571" s="17"/>
      <c r="S571" s="17"/>
      <c r="T571" s="17"/>
      <c r="U571" s="17"/>
      <c r="V571" s="17"/>
      <c r="W571" s="17"/>
      <c r="X571" s="17"/>
    </row>
    <row r="572" spans="1:24" x14ac:dyDescent="0.25">
      <c r="A572" s="127"/>
      <c r="B572" s="17"/>
      <c r="C572" s="17"/>
      <c r="D572" s="17"/>
      <c r="E572" s="17"/>
      <c r="F572" s="17"/>
      <c r="G572" s="17"/>
      <c r="H572" s="17"/>
      <c r="I572" s="17"/>
      <c r="J572" s="17"/>
      <c r="K572" s="17"/>
      <c r="L572" s="18"/>
      <c r="M572" s="17"/>
      <c r="N572" s="17"/>
      <c r="O572" s="17"/>
      <c r="P572" s="17"/>
      <c r="Q572" s="17"/>
      <c r="R572" s="17"/>
      <c r="S572" s="17"/>
      <c r="T572" s="17"/>
      <c r="U572" s="17"/>
      <c r="V572" s="17"/>
      <c r="W572" s="17"/>
      <c r="X572" s="17"/>
    </row>
    <row r="573" spans="1:24" x14ac:dyDescent="0.25">
      <c r="A573" s="127"/>
      <c r="B573" s="17"/>
      <c r="C573" s="17"/>
      <c r="D573" s="17"/>
      <c r="E573" s="17"/>
      <c r="F573" s="17"/>
      <c r="G573" s="17"/>
      <c r="H573" s="17"/>
      <c r="I573" s="17"/>
      <c r="J573" s="17"/>
      <c r="K573" s="17"/>
      <c r="L573" s="18"/>
      <c r="M573" s="17"/>
      <c r="N573" s="17"/>
      <c r="O573" s="17"/>
      <c r="P573" s="17"/>
      <c r="Q573" s="17"/>
      <c r="R573" s="17"/>
      <c r="S573" s="17"/>
      <c r="T573" s="17"/>
      <c r="U573" s="17"/>
      <c r="V573" s="17"/>
      <c r="W573" s="17"/>
      <c r="X573" s="17"/>
    </row>
    <row r="574" spans="1:24" x14ac:dyDescent="0.25">
      <c r="A574" s="127"/>
      <c r="B574" s="17"/>
      <c r="C574" s="17"/>
      <c r="D574" s="17"/>
      <c r="E574" s="17"/>
      <c r="F574" s="17"/>
      <c r="G574" s="17"/>
      <c r="H574" s="17"/>
      <c r="I574" s="17"/>
      <c r="J574" s="17"/>
      <c r="K574" s="17"/>
      <c r="L574" s="18"/>
      <c r="M574" s="17"/>
      <c r="N574" s="17"/>
      <c r="O574" s="17"/>
      <c r="P574" s="17"/>
      <c r="Q574" s="17"/>
      <c r="R574" s="17"/>
      <c r="S574" s="17"/>
      <c r="T574" s="17"/>
      <c r="U574" s="17"/>
      <c r="V574" s="17"/>
      <c r="W574" s="17"/>
      <c r="X574" s="17"/>
    </row>
    <row r="575" spans="1:24" x14ac:dyDescent="0.25">
      <c r="A575" s="127"/>
      <c r="B575" s="17"/>
      <c r="C575" s="17"/>
      <c r="D575" s="17"/>
      <c r="E575" s="17"/>
      <c r="F575" s="17"/>
      <c r="G575" s="17"/>
      <c r="H575" s="17"/>
      <c r="I575" s="17"/>
      <c r="J575" s="17"/>
      <c r="K575" s="17"/>
      <c r="L575" s="18"/>
      <c r="M575" s="17"/>
      <c r="N575" s="17"/>
      <c r="O575" s="17"/>
      <c r="P575" s="17"/>
      <c r="Q575" s="17"/>
      <c r="R575" s="17"/>
      <c r="S575" s="17"/>
      <c r="T575" s="17"/>
      <c r="U575" s="17"/>
      <c r="V575" s="17"/>
      <c r="W575" s="17"/>
      <c r="X575" s="17"/>
    </row>
    <row r="576" spans="1:24" x14ac:dyDescent="0.25">
      <c r="A576" s="127"/>
      <c r="B576" s="17"/>
      <c r="C576" s="17"/>
      <c r="D576" s="17"/>
      <c r="E576" s="17"/>
      <c r="F576" s="17"/>
      <c r="G576" s="17"/>
      <c r="H576" s="17"/>
      <c r="I576" s="17"/>
      <c r="J576" s="17"/>
      <c r="K576" s="17"/>
      <c r="L576" s="18"/>
      <c r="M576" s="17"/>
      <c r="N576" s="17"/>
      <c r="O576" s="17"/>
      <c r="P576" s="17"/>
      <c r="Q576" s="17"/>
      <c r="R576" s="17"/>
      <c r="S576" s="17"/>
      <c r="T576" s="17"/>
      <c r="U576" s="17"/>
      <c r="V576" s="17"/>
      <c r="W576" s="17"/>
      <c r="X576" s="17"/>
    </row>
    <row r="577" spans="1:24" x14ac:dyDescent="0.25">
      <c r="A577" s="127"/>
      <c r="B577" s="17"/>
      <c r="C577" s="17"/>
      <c r="D577" s="17"/>
      <c r="E577" s="17"/>
      <c r="F577" s="17"/>
      <c r="G577" s="17"/>
      <c r="H577" s="17"/>
      <c r="I577" s="17"/>
      <c r="J577" s="17"/>
      <c r="K577" s="17"/>
      <c r="L577" s="18"/>
      <c r="M577" s="17"/>
      <c r="N577" s="17"/>
      <c r="O577" s="17"/>
      <c r="P577" s="17"/>
      <c r="Q577" s="17"/>
      <c r="R577" s="17"/>
      <c r="S577" s="17"/>
      <c r="T577" s="17"/>
      <c r="U577" s="17"/>
      <c r="V577" s="17"/>
      <c r="W577" s="17"/>
      <c r="X577" s="17"/>
    </row>
    <row r="578" spans="1:24" x14ac:dyDescent="0.25">
      <c r="A578" s="127"/>
      <c r="B578" s="17"/>
      <c r="C578" s="17"/>
      <c r="D578" s="17"/>
      <c r="E578" s="17"/>
      <c r="F578" s="17"/>
      <c r="G578" s="17"/>
      <c r="H578" s="17"/>
      <c r="I578" s="17"/>
      <c r="J578" s="17"/>
      <c r="K578" s="17"/>
      <c r="L578" s="18"/>
      <c r="M578" s="17"/>
      <c r="N578" s="17"/>
      <c r="O578" s="17"/>
      <c r="P578" s="17"/>
      <c r="Q578" s="17"/>
      <c r="R578" s="17"/>
      <c r="S578" s="17"/>
      <c r="T578" s="17"/>
      <c r="U578" s="17"/>
      <c r="V578" s="17"/>
      <c r="W578" s="17"/>
      <c r="X578" s="17"/>
    </row>
    <row r="579" spans="1:24" x14ac:dyDescent="0.25">
      <c r="A579" s="127"/>
      <c r="B579" s="17"/>
      <c r="C579" s="17"/>
      <c r="D579" s="17"/>
      <c r="E579" s="17"/>
      <c r="F579" s="17"/>
      <c r="G579" s="17"/>
      <c r="H579" s="17"/>
      <c r="I579" s="17"/>
      <c r="J579" s="17"/>
      <c r="K579" s="17"/>
      <c r="L579" s="18"/>
      <c r="M579" s="17"/>
      <c r="N579" s="17"/>
      <c r="O579" s="17"/>
      <c r="P579" s="17"/>
      <c r="Q579" s="17"/>
      <c r="R579" s="17"/>
      <c r="S579" s="17"/>
      <c r="T579" s="17"/>
      <c r="U579" s="17"/>
      <c r="V579" s="17"/>
      <c r="W579" s="17"/>
      <c r="X579" s="17"/>
    </row>
    <row r="580" spans="1:24" x14ac:dyDescent="0.25">
      <c r="A580" s="127"/>
      <c r="B580" s="17"/>
      <c r="C580" s="17"/>
      <c r="D580" s="17"/>
      <c r="E580" s="17"/>
      <c r="F580" s="17"/>
      <c r="G580" s="17"/>
      <c r="H580" s="17"/>
      <c r="I580" s="17"/>
      <c r="J580" s="17"/>
      <c r="K580" s="17"/>
      <c r="L580" s="18"/>
      <c r="M580" s="17"/>
      <c r="N580" s="17"/>
      <c r="O580" s="17"/>
      <c r="P580" s="17"/>
      <c r="Q580" s="17"/>
      <c r="R580" s="17"/>
      <c r="S580" s="17"/>
      <c r="T580" s="17"/>
      <c r="U580" s="17"/>
      <c r="V580" s="17"/>
      <c r="W580" s="17"/>
      <c r="X580" s="17"/>
    </row>
    <row r="581" spans="1:24" x14ac:dyDescent="0.25">
      <c r="A581" s="127"/>
      <c r="B581" s="17"/>
      <c r="C581" s="17"/>
      <c r="D581" s="17"/>
      <c r="E581" s="17"/>
      <c r="F581" s="17"/>
      <c r="G581" s="17"/>
      <c r="H581" s="17"/>
      <c r="I581" s="17"/>
      <c r="J581" s="17"/>
      <c r="K581" s="17"/>
      <c r="L581" s="18"/>
      <c r="M581" s="17"/>
      <c r="N581" s="17"/>
      <c r="O581" s="17"/>
      <c r="P581" s="17"/>
      <c r="Q581" s="17"/>
      <c r="R581" s="17"/>
      <c r="S581" s="17"/>
      <c r="T581" s="17"/>
      <c r="U581" s="17"/>
      <c r="V581" s="17"/>
      <c r="W581" s="17"/>
      <c r="X581" s="17"/>
    </row>
    <row r="582" spans="1:24" x14ac:dyDescent="0.25">
      <c r="A582" s="127"/>
      <c r="B582" s="17"/>
      <c r="C582" s="17"/>
      <c r="D582" s="17"/>
      <c r="E582" s="17"/>
      <c r="F582" s="17"/>
      <c r="G582" s="17"/>
      <c r="H582" s="17"/>
      <c r="I582" s="17"/>
      <c r="J582" s="17"/>
      <c r="K582" s="17"/>
      <c r="L582" s="18"/>
      <c r="M582" s="17"/>
      <c r="N582" s="17"/>
      <c r="O582" s="17"/>
      <c r="P582" s="17"/>
      <c r="Q582" s="17"/>
      <c r="R582" s="17"/>
      <c r="S582" s="17"/>
      <c r="T582" s="17"/>
      <c r="U582" s="17"/>
      <c r="V582" s="17"/>
      <c r="W582" s="17"/>
      <c r="X582" s="17"/>
    </row>
    <row r="583" spans="1:24" x14ac:dyDescent="0.25">
      <c r="A583" s="127"/>
      <c r="B583" s="17"/>
      <c r="C583" s="17"/>
      <c r="D583" s="17"/>
      <c r="E583" s="17"/>
      <c r="F583" s="17"/>
      <c r="G583" s="17"/>
      <c r="H583" s="17"/>
      <c r="I583" s="17"/>
      <c r="J583" s="17"/>
      <c r="K583" s="17"/>
      <c r="L583" s="18"/>
      <c r="M583" s="17"/>
      <c r="N583" s="17"/>
      <c r="O583" s="17"/>
      <c r="P583" s="17"/>
      <c r="Q583" s="17"/>
      <c r="R583" s="17"/>
      <c r="S583" s="17"/>
      <c r="T583" s="17"/>
      <c r="U583" s="17"/>
      <c r="V583" s="17"/>
      <c r="W583" s="17"/>
      <c r="X583" s="17"/>
    </row>
    <row r="584" spans="1:24" x14ac:dyDescent="0.25">
      <c r="A584" s="127"/>
      <c r="B584" s="17"/>
      <c r="C584" s="17"/>
      <c r="D584" s="17"/>
      <c r="E584" s="17"/>
      <c r="F584" s="17"/>
      <c r="G584" s="17"/>
      <c r="H584" s="17"/>
      <c r="I584" s="17"/>
      <c r="J584" s="17"/>
      <c r="K584" s="17"/>
      <c r="L584" s="18"/>
      <c r="M584" s="17"/>
      <c r="N584" s="17"/>
      <c r="O584" s="17"/>
      <c r="P584" s="17"/>
      <c r="Q584" s="17"/>
      <c r="R584" s="17"/>
      <c r="S584" s="17"/>
      <c r="T584" s="17"/>
      <c r="U584" s="17"/>
      <c r="V584" s="17"/>
      <c r="W584" s="17"/>
      <c r="X584" s="17"/>
    </row>
    <row r="585" spans="1:24" x14ac:dyDescent="0.25">
      <c r="A585" s="127"/>
      <c r="B585" s="17"/>
      <c r="C585" s="17"/>
      <c r="D585" s="17"/>
      <c r="E585" s="17"/>
      <c r="F585" s="17"/>
      <c r="G585" s="17"/>
      <c r="H585" s="17"/>
      <c r="I585" s="17"/>
      <c r="J585" s="17"/>
      <c r="K585" s="17"/>
      <c r="L585" s="18"/>
      <c r="M585" s="17"/>
      <c r="N585" s="17"/>
      <c r="O585" s="17"/>
      <c r="P585" s="17"/>
      <c r="Q585" s="17"/>
      <c r="R585" s="17"/>
      <c r="S585" s="17"/>
      <c r="T585" s="17"/>
      <c r="U585" s="17"/>
      <c r="V585" s="17"/>
      <c r="W585" s="17"/>
      <c r="X585" s="17"/>
    </row>
    <row r="586" spans="1:24" x14ac:dyDescent="0.25">
      <c r="A586" s="127"/>
      <c r="B586" s="17"/>
      <c r="C586" s="17"/>
      <c r="D586" s="17"/>
      <c r="E586" s="17"/>
      <c r="F586" s="17"/>
      <c r="G586" s="17"/>
      <c r="H586" s="17"/>
      <c r="I586" s="17"/>
      <c r="J586" s="17"/>
      <c r="K586" s="17"/>
      <c r="L586" s="18"/>
      <c r="M586" s="17"/>
      <c r="N586" s="17"/>
      <c r="O586" s="17"/>
      <c r="P586" s="17"/>
      <c r="Q586" s="17"/>
      <c r="R586" s="17"/>
      <c r="S586" s="17"/>
      <c r="T586" s="17"/>
      <c r="U586" s="17"/>
      <c r="V586" s="17"/>
      <c r="W586" s="17"/>
      <c r="X586" s="17"/>
    </row>
    <row r="587" spans="1:24" x14ac:dyDescent="0.25">
      <c r="A587" s="127"/>
      <c r="B587" s="17"/>
      <c r="C587" s="17"/>
      <c r="D587" s="17"/>
      <c r="E587" s="17"/>
      <c r="F587" s="17"/>
      <c r="G587" s="17"/>
      <c r="H587" s="17"/>
      <c r="I587" s="17"/>
      <c r="J587" s="17"/>
      <c r="K587" s="17"/>
      <c r="L587" s="18"/>
      <c r="M587" s="17"/>
      <c r="N587" s="17"/>
      <c r="O587" s="17"/>
      <c r="P587" s="17"/>
      <c r="Q587" s="17"/>
      <c r="R587" s="17"/>
      <c r="S587" s="17"/>
      <c r="T587" s="17"/>
      <c r="U587" s="17"/>
      <c r="V587" s="17"/>
      <c r="W587" s="17"/>
      <c r="X587" s="17"/>
    </row>
    <row r="588" spans="1:24" x14ac:dyDescent="0.25">
      <c r="A588" s="127"/>
      <c r="B588" s="17"/>
      <c r="C588" s="17"/>
      <c r="D588" s="17"/>
      <c r="E588" s="17"/>
      <c r="F588" s="17"/>
      <c r="G588" s="17"/>
      <c r="H588" s="17"/>
      <c r="I588" s="17"/>
      <c r="J588" s="17"/>
      <c r="K588" s="17"/>
      <c r="L588" s="18"/>
      <c r="M588" s="17"/>
      <c r="N588" s="17"/>
      <c r="O588" s="17"/>
      <c r="P588" s="17"/>
      <c r="Q588" s="17"/>
      <c r="R588" s="17"/>
      <c r="S588" s="17"/>
      <c r="T588" s="17"/>
      <c r="U588" s="17"/>
      <c r="V588" s="17"/>
      <c r="W588" s="17"/>
      <c r="X588" s="17"/>
    </row>
    <row r="589" spans="1:24" x14ac:dyDescent="0.25">
      <c r="A589" s="127"/>
      <c r="B589" s="17"/>
      <c r="C589" s="17"/>
      <c r="D589" s="17"/>
      <c r="E589" s="17"/>
      <c r="F589" s="17"/>
      <c r="G589" s="17"/>
      <c r="H589" s="17"/>
      <c r="I589" s="17"/>
      <c r="J589" s="17"/>
      <c r="K589" s="17"/>
      <c r="L589" s="18"/>
      <c r="M589" s="17"/>
      <c r="N589" s="17"/>
      <c r="O589" s="17"/>
      <c r="P589" s="17"/>
      <c r="Q589" s="17"/>
      <c r="R589" s="17"/>
      <c r="S589" s="17"/>
      <c r="T589" s="17"/>
      <c r="U589" s="17"/>
      <c r="V589" s="17"/>
      <c r="W589" s="17"/>
      <c r="X589" s="17"/>
    </row>
    <row r="590" spans="1:24" x14ac:dyDescent="0.25">
      <c r="A590" s="127"/>
      <c r="B590" s="17"/>
      <c r="C590" s="17"/>
      <c r="D590" s="17"/>
      <c r="E590" s="17"/>
      <c r="F590" s="17"/>
      <c r="G590" s="17"/>
      <c r="H590" s="17"/>
      <c r="I590" s="17"/>
      <c r="J590" s="17"/>
      <c r="K590" s="17"/>
      <c r="L590" s="18"/>
      <c r="M590" s="17"/>
      <c r="N590" s="17"/>
      <c r="O590" s="17"/>
      <c r="P590" s="17"/>
      <c r="Q590" s="17"/>
      <c r="R590" s="17"/>
      <c r="S590" s="17"/>
      <c r="T590" s="17"/>
      <c r="U590" s="17"/>
      <c r="V590" s="17"/>
      <c r="W590" s="17"/>
      <c r="X590" s="17"/>
    </row>
    <row r="591" spans="1:24" x14ac:dyDescent="0.25">
      <c r="A591" s="127"/>
      <c r="B591" s="17"/>
      <c r="C591" s="17"/>
      <c r="D591" s="17"/>
      <c r="E591" s="17"/>
      <c r="F591" s="17"/>
      <c r="G591" s="17"/>
      <c r="H591" s="17"/>
      <c r="I591" s="17"/>
      <c r="J591" s="17"/>
      <c r="K591" s="17"/>
      <c r="L591" s="18"/>
      <c r="M591" s="17"/>
      <c r="N591" s="17"/>
      <c r="O591" s="17"/>
      <c r="P591" s="17"/>
      <c r="Q591" s="17"/>
      <c r="R591" s="17"/>
      <c r="S591" s="17"/>
      <c r="T591" s="17"/>
      <c r="U591" s="17"/>
      <c r="V591" s="17"/>
      <c r="W591" s="17"/>
      <c r="X591" s="17"/>
    </row>
    <row r="592" spans="1:24" x14ac:dyDescent="0.25">
      <c r="A592" s="127"/>
      <c r="B592" s="17"/>
      <c r="C592" s="17"/>
      <c r="D592" s="17"/>
      <c r="E592" s="17"/>
      <c r="F592" s="17"/>
      <c r="G592" s="17"/>
      <c r="H592" s="17"/>
      <c r="I592" s="17"/>
      <c r="J592" s="17"/>
      <c r="K592" s="17"/>
      <c r="L592" s="18"/>
      <c r="M592" s="17"/>
      <c r="N592" s="17"/>
      <c r="O592" s="17"/>
      <c r="P592" s="17"/>
      <c r="Q592" s="17"/>
      <c r="R592" s="17"/>
      <c r="S592" s="17"/>
      <c r="T592" s="17"/>
      <c r="U592" s="17"/>
      <c r="V592" s="17"/>
      <c r="W592" s="17"/>
      <c r="X592" s="17"/>
    </row>
    <row r="593" spans="1:24" x14ac:dyDescent="0.25">
      <c r="A593" s="127"/>
      <c r="B593" s="17"/>
      <c r="C593" s="17"/>
      <c r="D593" s="17"/>
      <c r="E593" s="17"/>
      <c r="F593" s="17"/>
      <c r="G593" s="17"/>
      <c r="H593" s="17"/>
      <c r="I593" s="17"/>
      <c r="J593" s="17"/>
      <c r="K593" s="17"/>
      <c r="L593" s="18"/>
      <c r="M593" s="17"/>
      <c r="N593" s="17"/>
      <c r="O593" s="17"/>
      <c r="P593" s="17"/>
      <c r="Q593" s="17"/>
      <c r="R593" s="17"/>
      <c r="S593" s="17"/>
      <c r="T593" s="17"/>
      <c r="U593" s="17"/>
      <c r="V593" s="17"/>
      <c r="W593" s="17"/>
      <c r="X593" s="17"/>
    </row>
    <row r="594" spans="1:24" x14ac:dyDescent="0.25">
      <c r="A594" s="127"/>
      <c r="B594" s="17"/>
      <c r="C594" s="17"/>
      <c r="D594" s="17"/>
      <c r="E594" s="17"/>
      <c r="F594" s="17"/>
      <c r="G594" s="17"/>
      <c r="H594" s="17"/>
      <c r="I594" s="17"/>
      <c r="J594" s="17"/>
      <c r="K594" s="17"/>
      <c r="L594" s="18"/>
      <c r="M594" s="17"/>
      <c r="N594" s="17"/>
      <c r="O594" s="17"/>
      <c r="P594" s="17"/>
      <c r="Q594" s="17"/>
      <c r="R594" s="17"/>
      <c r="S594" s="17"/>
      <c r="T594" s="17"/>
      <c r="U594" s="17"/>
      <c r="V594" s="17"/>
      <c r="W594" s="17"/>
      <c r="X594" s="17"/>
    </row>
    <row r="595" spans="1:24" x14ac:dyDescent="0.25">
      <c r="A595" s="127"/>
      <c r="B595" s="17"/>
      <c r="C595" s="17"/>
      <c r="D595" s="17"/>
      <c r="E595" s="17"/>
      <c r="F595" s="17"/>
      <c r="G595" s="17"/>
      <c r="H595" s="17"/>
      <c r="I595" s="17"/>
      <c r="J595" s="17"/>
      <c r="K595" s="17"/>
      <c r="L595" s="18"/>
      <c r="M595" s="17"/>
      <c r="N595" s="17"/>
      <c r="O595" s="17"/>
      <c r="P595" s="17"/>
      <c r="Q595" s="17"/>
      <c r="R595" s="17"/>
      <c r="S595" s="17"/>
      <c r="T595" s="17"/>
      <c r="U595" s="17"/>
      <c r="V595" s="17"/>
      <c r="W595" s="17"/>
      <c r="X595" s="17"/>
    </row>
    <row r="596" spans="1:24" x14ac:dyDescent="0.25">
      <c r="A596" s="127"/>
      <c r="B596" s="17"/>
      <c r="C596" s="17"/>
      <c r="D596" s="17"/>
      <c r="E596" s="17"/>
      <c r="F596" s="17"/>
      <c r="G596" s="17"/>
      <c r="H596" s="17"/>
      <c r="I596" s="17"/>
      <c r="J596" s="17"/>
      <c r="K596" s="17"/>
      <c r="L596" s="18"/>
      <c r="M596" s="17"/>
      <c r="N596" s="17"/>
      <c r="O596" s="17"/>
      <c r="P596" s="17"/>
      <c r="Q596" s="17"/>
      <c r="R596" s="17"/>
      <c r="S596" s="17"/>
      <c r="T596" s="17"/>
      <c r="U596" s="17"/>
      <c r="V596" s="17"/>
      <c r="W596" s="17"/>
      <c r="X596" s="17"/>
    </row>
    <row r="597" spans="1:24" x14ac:dyDescent="0.25">
      <c r="A597" s="127"/>
      <c r="B597" s="17"/>
      <c r="C597" s="17"/>
      <c r="D597" s="17"/>
      <c r="E597" s="17"/>
      <c r="F597" s="17"/>
      <c r="G597" s="17"/>
      <c r="H597" s="17"/>
      <c r="I597" s="17"/>
      <c r="J597" s="17"/>
      <c r="K597" s="17"/>
      <c r="L597" s="18"/>
      <c r="M597" s="17"/>
      <c r="N597" s="17"/>
      <c r="O597" s="17"/>
      <c r="P597" s="17"/>
      <c r="Q597" s="17"/>
      <c r="R597" s="17"/>
      <c r="S597" s="17"/>
      <c r="T597" s="17"/>
      <c r="U597" s="17"/>
      <c r="V597" s="17"/>
      <c r="W597" s="17"/>
      <c r="X597" s="17"/>
    </row>
    <row r="598" spans="1:24" x14ac:dyDescent="0.25">
      <c r="A598" s="127"/>
      <c r="B598" s="17"/>
      <c r="C598" s="17"/>
      <c r="D598" s="17"/>
      <c r="E598" s="17"/>
      <c r="F598" s="17"/>
      <c r="G598" s="17"/>
      <c r="H598" s="17"/>
      <c r="I598" s="17"/>
      <c r="J598" s="17"/>
      <c r="K598" s="17"/>
      <c r="L598" s="18"/>
      <c r="M598" s="17"/>
      <c r="N598" s="17"/>
      <c r="O598" s="17"/>
      <c r="P598" s="17"/>
      <c r="Q598" s="17"/>
      <c r="R598" s="17"/>
      <c r="S598" s="17"/>
      <c r="T598" s="17"/>
      <c r="U598" s="17"/>
      <c r="V598" s="17"/>
      <c r="W598" s="17"/>
      <c r="X598" s="17"/>
    </row>
    <row r="599" spans="1:24" x14ac:dyDescent="0.25">
      <c r="A599" s="127"/>
      <c r="B599" s="17"/>
      <c r="C599" s="17"/>
      <c r="D599" s="17"/>
      <c r="E599" s="17"/>
      <c r="F599" s="17"/>
      <c r="G599" s="17"/>
      <c r="H599" s="17"/>
      <c r="I599" s="17"/>
      <c r="J599" s="17"/>
      <c r="K599" s="17"/>
      <c r="L599" s="18"/>
      <c r="M599" s="17"/>
      <c r="N599" s="17"/>
      <c r="O599" s="17"/>
      <c r="P599" s="17"/>
      <c r="Q599" s="17"/>
      <c r="R599" s="17"/>
      <c r="S599" s="17"/>
      <c r="T599" s="17"/>
      <c r="U599" s="17"/>
      <c r="V599" s="17"/>
      <c r="W599" s="17"/>
      <c r="X599" s="17"/>
    </row>
    <row r="600" spans="1:24" x14ac:dyDescent="0.25">
      <c r="A600" s="127"/>
      <c r="B600" s="17"/>
      <c r="C600" s="17"/>
      <c r="D600" s="17"/>
      <c r="E600" s="17"/>
      <c r="F600" s="17"/>
      <c r="G600" s="17"/>
      <c r="H600" s="17"/>
      <c r="I600" s="17"/>
      <c r="J600" s="17"/>
      <c r="K600" s="17"/>
      <c r="L600" s="18"/>
      <c r="M600" s="17"/>
      <c r="N600" s="17"/>
      <c r="O600" s="17"/>
      <c r="P600" s="17"/>
      <c r="Q600" s="17"/>
      <c r="R600" s="17"/>
      <c r="S600" s="17"/>
      <c r="T600" s="17"/>
      <c r="U600" s="17"/>
      <c r="V600" s="17"/>
      <c r="W600" s="17"/>
      <c r="X600" s="17"/>
    </row>
    <row r="601" spans="1:24" x14ac:dyDescent="0.25">
      <c r="A601" s="127"/>
      <c r="B601" s="17"/>
      <c r="C601" s="17"/>
      <c r="D601" s="17"/>
      <c r="E601" s="17"/>
      <c r="F601" s="17"/>
      <c r="G601" s="17"/>
      <c r="H601" s="17"/>
      <c r="I601" s="17"/>
      <c r="J601" s="17"/>
      <c r="K601" s="17"/>
      <c r="L601" s="18"/>
      <c r="M601" s="17"/>
      <c r="N601" s="17"/>
      <c r="O601" s="17"/>
      <c r="P601" s="17"/>
      <c r="Q601" s="17"/>
      <c r="R601" s="17"/>
      <c r="S601" s="17"/>
      <c r="T601" s="17"/>
      <c r="U601" s="17"/>
      <c r="V601" s="17"/>
      <c r="W601" s="17"/>
      <c r="X601" s="17"/>
    </row>
    <row r="602" spans="1:24" x14ac:dyDescent="0.25">
      <c r="A602" s="127"/>
      <c r="B602" s="17"/>
      <c r="C602" s="17"/>
      <c r="D602" s="17"/>
      <c r="E602" s="17"/>
      <c r="F602" s="17"/>
      <c r="G602" s="17"/>
      <c r="H602" s="17"/>
      <c r="I602" s="17"/>
      <c r="J602" s="17"/>
      <c r="K602" s="17"/>
      <c r="L602" s="18"/>
      <c r="M602" s="17"/>
      <c r="N602" s="17"/>
      <c r="O602" s="17"/>
      <c r="P602" s="17"/>
      <c r="Q602" s="17"/>
      <c r="R602" s="17"/>
      <c r="S602" s="17"/>
      <c r="T602" s="17"/>
      <c r="U602" s="17"/>
      <c r="V602" s="17"/>
      <c r="W602" s="17"/>
      <c r="X602" s="17"/>
    </row>
    <row r="603" spans="1:24" x14ac:dyDescent="0.25">
      <c r="A603" s="127"/>
      <c r="B603" s="17"/>
      <c r="C603" s="17"/>
      <c r="D603" s="17"/>
      <c r="E603" s="17"/>
      <c r="F603" s="17"/>
      <c r="G603" s="17"/>
      <c r="H603" s="17"/>
      <c r="I603" s="17"/>
      <c r="J603" s="17"/>
      <c r="K603" s="17"/>
      <c r="L603" s="18"/>
      <c r="M603" s="17"/>
      <c r="N603" s="17"/>
      <c r="O603" s="17"/>
      <c r="P603" s="17"/>
      <c r="Q603" s="17"/>
      <c r="R603" s="17"/>
      <c r="S603" s="17"/>
      <c r="T603" s="17"/>
      <c r="U603" s="17"/>
      <c r="V603" s="17"/>
      <c r="W603" s="17"/>
      <c r="X603" s="17"/>
    </row>
    <row r="604" spans="1:24" x14ac:dyDescent="0.25">
      <c r="A604" s="127"/>
      <c r="B604" s="17"/>
      <c r="C604" s="17"/>
      <c r="D604" s="17"/>
      <c r="E604" s="17"/>
      <c r="F604" s="17"/>
      <c r="G604" s="17"/>
      <c r="H604" s="17"/>
      <c r="I604" s="17"/>
      <c r="J604" s="17"/>
      <c r="K604" s="17"/>
      <c r="L604" s="18"/>
      <c r="M604" s="17"/>
      <c r="N604" s="17"/>
      <c r="O604" s="17"/>
      <c r="P604" s="17"/>
      <c r="Q604" s="17"/>
      <c r="R604" s="17"/>
      <c r="S604" s="17"/>
      <c r="T604" s="17"/>
      <c r="U604" s="17"/>
      <c r="V604" s="17"/>
      <c r="W604" s="17"/>
      <c r="X604" s="17"/>
    </row>
    <row r="605" spans="1:24" x14ac:dyDescent="0.25">
      <c r="A605" s="127"/>
      <c r="B605" s="17"/>
      <c r="C605" s="17"/>
      <c r="D605" s="17"/>
      <c r="E605" s="17"/>
      <c r="F605" s="17"/>
      <c r="G605" s="17"/>
      <c r="H605" s="17"/>
      <c r="I605" s="17"/>
      <c r="J605" s="17"/>
      <c r="K605" s="17"/>
      <c r="L605" s="18"/>
      <c r="M605" s="17"/>
      <c r="N605" s="17"/>
      <c r="O605" s="17"/>
      <c r="P605" s="17"/>
      <c r="Q605" s="17"/>
      <c r="R605" s="17"/>
      <c r="S605" s="17"/>
      <c r="T605" s="17"/>
      <c r="U605" s="17"/>
      <c r="V605" s="17"/>
      <c r="W605" s="17"/>
      <c r="X605" s="17"/>
    </row>
    <row r="606" spans="1:24" x14ac:dyDescent="0.25">
      <c r="A606" s="127"/>
      <c r="B606" s="17"/>
      <c r="C606" s="17"/>
      <c r="D606" s="17"/>
      <c r="E606" s="17"/>
      <c r="F606" s="17"/>
      <c r="G606" s="17"/>
      <c r="H606" s="17"/>
      <c r="I606" s="17"/>
      <c r="J606" s="17"/>
      <c r="K606" s="17"/>
      <c r="L606" s="18"/>
      <c r="M606" s="17"/>
      <c r="N606" s="17"/>
      <c r="O606" s="17"/>
      <c r="P606" s="17"/>
      <c r="Q606" s="17"/>
      <c r="R606" s="17"/>
      <c r="S606" s="17"/>
      <c r="T606" s="17"/>
      <c r="U606" s="17"/>
      <c r="V606" s="17"/>
      <c r="W606" s="17"/>
      <c r="X606" s="17"/>
    </row>
    <row r="607" spans="1:24" x14ac:dyDescent="0.25">
      <c r="A607" s="127"/>
      <c r="B607" s="17"/>
      <c r="C607" s="17"/>
      <c r="D607" s="17"/>
      <c r="E607" s="17"/>
      <c r="F607" s="17"/>
      <c r="G607" s="17"/>
      <c r="H607" s="17"/>
      <c r="I607" s="17"/>
      <c r="J607" s="17"/>
      <c r="K607" s="17"/>
      <c r="L607" s="18"/>
      <c r="M607" s="17"/>
      <c r="N607" s="17"/>
      <c r="O607" s="17"/>
      <c r="P607" s="17"/>
      <c r="Q607" s="17"/>
      <c r="R607" s="17"/>
      <c r="S607" s="17"/>
      <c r="T607" s="17"/>
      <c r="U607" s="17"/>
      <c r="V607" s="17"/>
      <c r="W607" s="17"/>
      <c r="X607" s="17"/>
    </row>
    <row r="608" spans="1:24" x14ac:dyDescent="0.25">
      <c r="A608" s="127"/>
      <c r="B608" s="17"/>
      <c r="C608" s="17"/>
      <c r="D608" s="17"/>
      <c r="E608" s="17"/>
      <c r="F608" s="17"/>
      <c r="G608" s="17"/>
      <c r="H608" s="17"/>
      <c r="I608" s="17"/>
      <c r="J608" s="17"/>
      <c r="K608" s="17"/>
      <c r="L608" s="18"/>
      <c r="M608" s="17"/>
      <c r="N608" s="17"/>
      <c r="O608" s="17"/>
      <c r="P608" s="17"/>
      <c r="Q608" s="17"/>
      <c r="R608" s="17"/>
      <c r="S608" s="17"/>
      <c r="T608" s="17"/>
      <c r="U608" s="17"/>
      <c r="V608" s="17"/>
      <c r="W608" s="17"/>
      <c r="X608" s="17"/>
    </row>
    <row r="609" spans="1:24" x14ac:dyDescent="0.25">
      <c r="A609" s="127"/>
      <c r="B609" s="17"/>
      <c r="C609" s="17"/>
      <c r="D609" s="17"/>
      <c r="E609" s="17"/>
      <c r="F609" s="17"/>
      <c r="G609" s="17"/>
      <c r="H609" s="17"/>
      <c r="I609" s="17"/>
      <c r="J609" s="17"/>
      <c r="K609" s="17"/>
      <c r="L609" s="18"/>
      <c r="M609" s="17"/>
      <c r="N609" s="17"/>
      <c r="O609" s="17"/>
      <c r="P609" s="17"/>
      <c r="Q609" s="17"/>
      <c r="R609" s="17"/>
      <c r="S609" s="17"/>
      <c r="T609" s="17"/>
      <c r="U609" s="17"/>
      <c r="V609" s="17"/>
      <c r="W609" s="17"/>
      <c r="X609" s="17"/>
    </row>
    <row r="610" spans="1:24" x14ac:dyDescent="0.25">
      <c r="A610" s="127"/>
      <c r="B610" s="17"/>
      <c r="C610" s="17"/>
      <c r="D610" s="17"/>
      <c r="E610" s="17"/>
      <c r="F610" s="17"/>
      <c r="G610" s="17"/>
      <c r="H610" s="17"/>
      <c r="I610" s="17"/>
      <c r="J610" s="17"/>
      <c r="K610" s="17"/>
      <c r="L610" s="18"/>
      <c r="M610" s="17"/>
      <c r="N610" s="17"/>
      <c r="O610" s="17"/>
      <c r="P610" s="17"/>
      <c r="Q610" s="17"/>
      <c r="R610" s="17"/>
      <c r="S610" s="17"/>
      <c r="T610" s="17"/>
      <c r="U610" s="17"/>
      <c r="V610" s="17"/>
      <c r="W610" s="17"/>
      <c r="X610" s="17"/>
    </row>
    <row r="611" spans="1:24" x14ac:dyDescent="0.25">
      <c r="A611" s="127"/>
      <c r="B611" s="17"/>
      <c r="C611" s="17"/>
      <c r="D611" s="17"/>
      <c r="E611" s="17"/>
      <c r="F611" s="17"/>
      <c r="G611" s="17"/>
      <c r="H611" s="17"/>
      <c r="I611" s="17"/>
      <c r="J611" s="17"/>
      <c r="K611" s="17"/>
      <c r="L611" s="18"/>
      <c r="M611" s="17"/>
      <c r="N611" s="17"/>
      <c r="O611" s="17"/>
      <c r="P611" s="17"/>
      <c r="Q611" s="17"/>
      <c r="R611" s="17"/>
      <c r="S611" s="17"/>
      <c r="T611" s="17"/>
      <c r="U611" s="17"/>
      <c r="V611" s="17"/>
      <c r="W611" s="17"/>
      <c r="X611" s="17"/>
    </row>
    <row r="612" spans="1:24" x14ac:dyDescent="0.25">
      <c r="A612" s="127"/>
      <c r="B612" s="17"/>
      <c r="C612" s="17"/>
      <c r="D612" s="17"/>
      <c r="E612" s="17"/>
      <c r="F612" s="17"/>
      <c r="G612" s="17"/>
      <c r="H612" s="17"/>
      <c r="I612" s="17"/>
      <c r="J612" s="17"/>
      <c r="K612" s="17"/>
      <c r="L612" s="18"/>
      <c r="M612" s="17"/>
      <c r="N612" s="17"/>
      <c r="O612" s="17"/>
      <c r="P612" s="17"/>
      <c r="Q612" s="17"/>
      <c r="R612" s="17"/>
      <c r="S612" s="17"/>
      <c r="T612" s="17"/>
      <c r="U612" s="17"/>
      <c r="V612" s="17"/>
      <c r="W612" s="17"/>
      <c r="X612" s="17"/>
    </row>
    <row r="613" spans="1:24" x14ac:dyDescent="0.25">
      <c r="A613" s="127"/>
      <c r="B613" s="17"/>
      <c r="C613" s="17"/>
      <c r="D613" s="17"/>
      <c r="E613" s="17"/>
      <c r="F613" s="17"/>
      <c r="G613" s="17"/>
      <c r="H613" s="17"/>
      <c r="I613" s="17"/>
      <c r="J613" s="17"/>
      <c r="K613" s="17"/>
      <c r="L613" s="18"/>
      <c r="M613" s="17"/>
      <c r="N613" s="17"/>
      <c r="O613" s="17"/>
      <c r="P613" s="17"/>
      <c r="Q613" s="17"/>
      <c r="R613" s="17"/>
      <c r="S613" s="17"/>
      <c r="T613" s="17"/>
      <c r="U613" s="17"/>
      <c r="V613" s="17"/>
      <c r="W613" s="17"/>
      <c r="X613" s="17"/>
    </row>
    <row r="614" spans="1:24" x14ac:dyDescent="0.25">
      <c r="A614" s="127"/>
      <c r="B614" s="17"/>
      <c r="C614" s="17"/>
      <c r="D614" s="17"/>
      <c r="E614" s="17"/>
      <c r="F614" s="17"/>
      <c r="G614" s="17"/>
      <c r="H614" s="17"/>
      <c r="I614" s="17"/>
      <c r="J614" s="17"/>
      <c r="K614" s="17"/>
      <c r="L614" s="18"/>
      <c r="M614" s="17"/>
      <c r="N614" s="17"/>
      <c r="O614" s="17"/>
      <c r="P614" s="17"/>
      <c r="Q614" s="17"/>
      <c r="R614" s="17"/>
      <c r="S614" s="17"/>
      <c r="T614" s="17"/>
      <c r="U614" s="17"/>
      <c r="V614" s="17"/>
      <c r="W614" s="17"/>
      <c r="X614" s="17"/>
    </row>
    <row r="615" spans="1:24" x14ac:dyDescent="0.25">
      <c r="A615" s="127"/>
      <c r="B615" s="17"/>
      <c r="C615" s="17"/>
      <c r="D615" s="17"/>
      <c r="E615" s="17"/>
      <c r="F615" s="17"/>
      <c r="G615" s="17"/>
      <c r="H615" s="17"/>
      <c r="I615" s="17"/>
      <c r="J615" s="17"/>
      <c r="K615" s="17"/>
      <c r="L615" s="18"/>
      <c r="M615" s="17"/>
      <c r="N615" s="17"/>
      <c r="O615" s="17"/>
      <c r="P615" s="17"/>
      <c r="Q615" s="17"/>
      <c r="R615" s="17"/>
      <c r="S615" s="17"/>
      <c r="T615" s="17"/>
      <c r="U615" s="17"/>
      <c r="V615" s="17"/>
      <c r="W615" s="17"/>
      <c r="X615" s="17"/>
    </row>
    <row r="616" spans="1:24" x14ac:dyDescent="0.25">
      <c r="A616" s="127"/>
      <c r="B616" s="17"/>
      <c r="C616" s="17"/>
      <c r="D616" s="17"/>
      <c r="E616" s="17"/>
      <c r="F616" s="17"/>
      <c r="G616" s="17"/>
      <c r="H616" s="17"/>
      <c r="I616" s="17"/>
      <c r="J616" s="17"/>
      <c r="K616" s="17"/>
      <c r="L616" s="18"/>
      <c r="M616" s="17"/>
      <c r="N616" s="17"/>
      <c r="O616" s="17"/>
      <c r="P616" s="17"/>
      <c r="Q616" s="17"/>
      <c r="R616" s="17"/>
      <c r="S616" s="17"/>
      <c r="T616" s="17"/>
      <c r="U616" s="17"/>
      <c r="V616" s="17"/>
      <c r="W616" s="17"/>
      <c r="X616" s="17"/>
    </row>
    <row r="617" spans="1:24" x14ac:dyDescent="0.25">
      <c r="A617" s="127"/>
      <c r="B617" s="17"/>
      <c r="C617" s="17"/>
      <c r="D617" s="17"/>
      <c r="E617" s="17"/>
      <c r="F617" s="17"/>
      <c r="G617" s="17"/>
      <c r="H617" s="17"/>
      <c r="I617" s="17"/>
      <c r="J617" s="17"/>
      <c r="K617" s="17"/>
      <c r="L617" s="18"/>
      <c r="M617" s="17"/>
      <c r="N617" s="17"/>
      <c r="O617" s="17"/>
      <c r="P617" s="17"/>
      <c r="Q617" s="17"/>
      <c r="R617" s="17"/>
      <c r="S617" s="17"/>
      <c r="T617" s="17"/>
      <c r="U617" s="17"/>
      <c r="V617" s="17"/>
      <c r="W617" s="17"/>
      <c r="X617" s="17"/>
    </row>
    <row r="618" spans="1:24" x14ac:dyDescent="0.25">
      <c r="A618" s="127"/>
      <c r="B618" s="17"/>
      <c r="C618" s="17"/>
      <c r="D618" s="17"/>
      <c r="E618" s="17"/>
      <c r="F618" s="17"/>
      <c r="G618" s="17"/>
      <c r="H618" s="17"/>
      <c r="I618" s="17"/>
      <c r="J618" s="17"/>
      <c r="K618" s="17"/>
      <c r="L618" s="18"/>
      <c r="M618" s="17"/>
      <c r="N618" s="17"/>
      <c r="O618" s="17"/>
      <c r="P618" s="17"/>
      <c r="Q618" s="17"/>
      <c r="R618" s="17"/>
      <c r="S618" s="17"/>
      <c r="T618" s="17"/>
      <c r="U618" s="17"/>
      <c r="V618" s="17"/>
      <c r="W618" s="17"/>
      <c r="X618" s="17"/>
    </row>
    <row r="619" spans="1:24" x14ac:dyDescent="0.25">
      <c r="A619" s="127"/>
      <c r="B619" s="17"/>
      <c r="C619" s="17"/>
      <c r="D619" s="17"/>
      <c r="E619" s="17"/>
      <c r="F619" s="17"/>
      <c r="G619" s="17"/>
      <c r="H619" s="17"/>
      <c r="I619" s="17"/>
      <c r="J619" s="17"/>
      <c r="K619" s="17"/>
      <c r="L619" s="18"/>
      <c r="M619" s="17"/>
      <c r="N619" s="17"/>
      <c r="O619" s="17"/>
      <c r="P619" s="17"/>
      <c r="Q619" s="17"/>
      <c r="R619" s="17"/>
      <c r="S619" s="17"/>
      <c r="T619" s="17"/>
      <c r="U619" s="17"/>
      <c r="V619" s="17"/>
      <c r="W619" s="17"/>
      <c r="X619" s="17"/>
    </row>
    <row r="620" spans="1:24" x14ac:dyDescent="0.25">
      <c r="A620" s="127"/>
      <c r="B620" s="17"/>
      <c r="C620" s="17"/>
      <c r="D620" s="17"/>
      <c r="E620" s="17"/>
      <c r="F620" s="17"/>
      <c r="G620" s="17"/>
      <c r="H620" s="17"/>
      <c r="I620" s="17"/>
      <c r="J620" s="17"/>
      <c r="K620" s="17"/>
      <c r="L620" s="18"/>
      <c r="M620" s="17"/>
      <c r="N620" s="17"/>
      <c r="O620" s="17"/>
      <c r="P620" s="17"/>
      <c r="Q620" s="17"/>
      <c r="R620" s="17"/>
      <c r="S620" s="17"/>
      <c r="T620" s="17"/>
      <c r="U620" s="17"/>
      <c r="V620" s="17"/>
      <c r="W620" s="17"/>
      <c r="X620" s="17"/>
    </row>
    <row r="621" spans="1:24" x14ac:dyDescent="0.25">
      <c r="A621" s="127"/>
      <c r="B621" s="17"/>
      <c r="C621" s="17"/>
      <c r="D621" s="17"/>
      <c r="E621" s="17"/>
      <c r="F621" s="17"/>
      <c r="G621" s="17"/>
      <c r="H621" s="17"/>
      <c r="I621" s="17"/>
      <c r="J621" s="17"/>
      <c r="K621" s="17"/>
      <c r="L621" s="18"/>
      <c r="M621" s="17"/>
      <c r="N621" s="17"/>
      <c r="O621" s="17"/>
      <c r="P621" s="17"/>
      <c r="Q621" s="17"/>
      <c r="R621" s="17"/>
      <c r="S621" s="17"/>
      <c r="T621" s="17"/>
      <c r="U621" s="17"/>
      <c r="V621" s="17"/>
      <c r="W621" s="17"/>
      <c r="X621" s="17"/>
    </row>
    <row r="622" spans="1:24" x14ac:dyDescent="0.25">
      <c r="A622" s="127"/>
      <c r="B622" s="17"/>
      <c r="C622" s="17"/>
      <c r="D622" s="17"/>
      <c r="E622" s="17"/>
      <c r="F622" s="17"/>
      <c r="G622" s="17"/>
      <c r="H622" s="17"/>
      <c r="I622" s="17"/>
      <c r="J622" s="17"/>
      <c r="K622" s="17"/>
      <c r="L622" s="18"/>
      <c r="M622" s="17"/>
      <c r="N622" s="17"/>
      <c r="O622" s="17"/>
      <c r="P622" s="17"/>
      <c r="Q622" s="17"/>
      <c r="R622" s="17"/>
      <c r="S622" s="17"/>
      <c r="T622" s="17"/>
      <c r="U622" s="17"/>
      <c r="V622" s="17"/>
      <c r="W622" s="17"/>
      <c r="X622" s="17"/>
    </row>
    <row r="623" spans="1:24" x14ac:dyDescent="0.25">
      <c r="A623" s="127"/>
      <c r="B623" s="17"/>
      <c r="C623" s="17"/>
      <c r="D623" s="17"/>
      <c r="E623" s="17"/>
      <c r="F623" s="17"/>
      <c r="G623" s="17"/>
      <c r="H623" s="17"/>
      <c r="I623" s="17"/>
      <c r="J623" s="17"/>
      <c r="K623" s="17"/>
      <c r="L623" s="18"/>
      <c r="M623" s="17"/>
      <c r="N623" s="17"/>
      <c r="O623" s="17"/>
      <c r="P623" s="17"/>
      <c r="Q623" s="17"/>
      <c r="R623" s="17"/>
      <c r="S623" s="17"/>
      <c r="T623" s="17"/>
      <c r="U623" s="17"/>
      <c r="V623" s="17"/>
      <c r="W623" s="17"/>
      <c r="X623" s="17"/>
    </row>
    <row r="624" spans="1:24" x14ac:dyDescent="0.25">
      <c r="A624" s="127"/>
      <c r="B624" s="17"/>
      <c r="C624" s="17"/>
      <c r="D624" s="17"/>
      <c r="E624" s="17"/>
      <c r="F624" s="17"/>
      <c r="G624" s="17"/>
      <c r="H624" s="17"/>
      <c r="I624" s="17"/>
      <c r="J624" s="17"/>
      <c r="K624" s="17"/>
      <c r="L624" s="18"/>
      <c r="M624" s="17"/>
      <c r="N624" s="17"/>
      <c r="O624" s="17"/>
      <c r="P624" s="17"/>
      <c r="Q624" s="17"/>
      <c r="R624" s="17"/>
      <c r="S624" s="17"/>
      <c r="T624" s="17"/>
      <c r="U624" s="17"/>
      <c r="V624" s="17"/>
      <c r="W624" s="17"/>
      <c r="X624" s="17"/>
    </row>
    <row r="625" spans="1:24" x14ac:dyDescent="0.25">
      <c r="A625" s="127"/>
      <c r="B625" s="17"/>
      <c r="C625" s="17"/>
      <c r="D625" s="17"/>
      <c r="E625" s="17"/>
      <c r="F625" s="17"/>
      <c r="G625" s="17"/>
      <c r="H625" s="17"/>
      <c r="I625" s="17"/>
      <c r="J625" s="17"/>
      <c r="K625" s="17"/>
      <c r="L625" s="18"/>
      <c r="M625" s="17"/>
      <c r="N625" s="17"/>
      <c r="O625" s="17"/>
      <c r="P625" s="17"/>
      <c r="Q625" s="17"/>
      <c r="R625" s="17"/>
      <c r="S625" s="17"/>
      <c r="T625" s="17"/>
      <c r="U625" s="17"/>
      <c r="V625" s="17"/>
      <c r="W625" s="17"/>
      <c r="X625" s="17"/>
    </row>
    <row r="626" spans="1:24" x14ac:dyDescent="0.25">
      <c r="A626" s="127"/>
      <c r="B626" s="17"/>
      <c r="C626" s="17"/>
      <c r="D626" s="17"/>
      <c r="E626" s="17"/>
      <c r="F626" s="17"/>
      <c r="G626" s="17"/>
      <c r="H626" s="17"/>
      <c r="I626" s="17"/>
      <c r="J626" s="17"/>
      <c r="K626" s="17"/>
      <c r="L626" s="18"/>
      <c r="M626" s="17"/>
      <c r="N626" s="17"/>
      <c r="O626" s="17"/>
      <c r="P626" s="17"/>
      <c r="Q626" s="17"/>
      <c r="R626" s="17"/>
      <c r="S626" s="17"/>
      <c r="T626" s="17"/>
      <c r="U626" s="17"/>
      <c r="V626" s="17"/>
      <c r="W626" s="17"/>
      <c r="X626" s="17"/>
    </row>
    <row r="627" spans="1:24" x14ac:dyDescent="0.25">
      <c r="A627" s="127"/>
      <c r="B627" s="17"/>
      <c r="C627" s="17"/>
      <c r="D627" s="17"/>
      <c r="E627" s="17"/>
      <c r="F627" s="17"/>
      <c r="G627" s="17"/>
      <c r="H627" s="17"/>
      <c r="I627" s="17"/>
      <c r="J627" s="17"/>
      <c r="K627" s="17"/>
      <c r="L627" s="18"/>
      <c r="M627" s="17"/>
      <c r="N627" s="17"/>
      <c r="O627" s="17"/>
      <c r="P627" s="17"/>
      <c r="Q627" s="17"/>
      <c r="R627" s="17"/>
      <c r="S627" s="17"/>
      <c r="T627" s="17"/>
      <c r="U627" s="17"/>
      <c r="V627" s="17"/>
      <c r="W627" s="17"/>
      <c r="X627" s="17"/>
    </row>
    <row r="628" spans="1:24" x14ac:dyDescent="0.25">
      <c r="A628" s="127"/>
      <c r="B628" s="17"/>
      <c r="C628" s="17"/>
      <c r="D628" s="17"/>
      <c r="E628" s="17"/>
      <c r="F628" s="17"/>
      <c r="G628" s="17"/>
      <c r="H628" s="17"/>
      <c r="I628" s="17"/>
      <c r="J628" s="17"/>
      <c r="K628" s="17"/>
      <c r="L628" s="18"/>
      <c r="M628" s="17"/>
      <c r="N628" s="17"/>
      <c r="O628" s="17"/>
      <c r="P628" s="17"/>
      <c r="Q628" s="17"/>
      <c r="R628" s="17"/>
      <c r="S628" s="17"/>
      <c r="T628" s="17"/>
      <c r="U628" s="17"/>
      <c r="V628" s="17"/>
      <c r="W628" s="17"/>
      <c r="X628" s="17"/>
    </row>
    <row r="629" spans="1:24" x14ac:dyDescent="0.25">
      <c r="A629" s="127"/>
      <c r="B629" s="17"/>
      <c r="C629" s="17"/>
      <c r="D629" s="17"/>
      <c r="E629" s="17"/>
      <c r="F629" s="17"/>
      <c r="G629" s="17"/>
      <c r="H629" s="17"/>
      <c r="I629" s="17"/>
      <c r="J629" s="17"/>
      <c r="K629" s="17"/>
      <c r="L629" s="18"/>
      <c r="M629" s="17"/>
      <c r="N629" s="17"/>
      <c r="O629" s="17"/>
      <c r="P629" s="17"/>
      <c r="Q629" s="17"/>
      <c r="R629" s="17"/>
      <c r="S629" s="17"/>
      <c r="T629" s="17"/>
      <c r="U629" s="17"/>
      <c r="V629" s="17"/>
      <c r="W629" s="17"/>
      <c r="X629" s="17"/>
    </row>
    <row r="630" spans="1:24" x14ac:dyDescent="0.25">
      <c r="A630" s="127"/>
      <c r="B630" s="17"/>
      <c r="C630" s="17"/>
      <c r="D630" s="17"/>
      <c r="E630" s="17"/>
      <c r="F630" s="17"/>
      <c r="G630" s="17"/>
      <c r="H630" s="17"/>
      <c r="I630" s="17"/>
      <c r="J630" s="17"/>
      <c r="K630" s="17"/>
      <c r="L630" s="18"/>
      <c r="M630" s="17"/>
      <c r="N630" s="17"/>
      <c r="O630" s="17"/>
      <c r="P630" s="17"/>
      <c r="Q630" s="17"/>
      <c r="R630" s="17"/>
      <c r="S630" s="17"/>
      <c r="T630" s="17"/>
      <c r="U630" s="17"/>
      <c r="V630" s="17"/>
      <c r="W630" s="17"/>
      <c r="X630" s="17"/>
    </row>
    <row r="631" spans="1:24" x14ac:dyDescent="0.25">
      <c r="A631" s="127"/>
      <c r="B631" s="17"/>
      <c r="C631" s="17"/>
      <c r="D631" s="17"/>
      <c r="E631" s="17"/>
      <c r="F631" s="17"/>
      <c r="G631" s="17"/>
      <c r="H631" s="17"/>
      <c r="I631" s="17"/>
      <c r="J631" s="17"/>
      <c r="K631" s="17"/>
      <c r="L631" s="18"/>
      <c r="M631" s="17"/>
      <c r="N631" s="17"/>
      <c r="O631" s="17"/>
      <c r="P631" s="17"/>
      <c r="Q631" s="17"/>
      <c r="R631" s="17"/>
      <c r="S631" s="17"/>
      <c r="T631" s="17"/>
      <c r="U631" s="17"/>
      <c r="V631" s="17"/>
      <c r="W631" s="17"/>
      <c r="X631" s="17"/>
    </row>
    <row r="632" spans="1:24" x14ac:dyDescent="0.25">
      <c r="A632" s="127"/>
      <c r="B632" s="17"/>
      <c r="C632" s="17"/>
      <c r="D632" s="17"/>
      <c r="E632" s="17"/>
      <c r="F632" s="17"/>
      <c r="G632" s="17"/>
      <c r="H632" s="17"/>
      <c r="I632" s="17"/>
      <c r="J632" s="17"/>
      <c r="K632" s="17"/>
      <c r="L632" s="18"/>
      <c r="M632" s="17"/>
      <c r="N632" s="17"/>
      <c r="O632" s="17"/>
      <c r="P632" s="17"/>
      <c r="Q632" s="17"/>
      <c r="R632" s="17"/>
      <c r="S632" s="17"/>
      <c r="T632" s="17"/>
      <c r="U632" s="17"/>
      <c r="V632" s="17"/>
      <c r="W632" s="17"/>
      <c r="X632" s="17"/>
    </row>
    <row r="633" spans="1:24" x14ac:dyDescent="0.25">
      <c r="A633" s="127"/>
      <c r="B633" s="17"/>
      <c r="C633" s="17"/>
      <c r="D633" s="17"/>
      <c r="E633" s="17"/>
      <c r="F633" s="17"/>
      <c r="G633" s="17"/>
      <c r="H633" s="17"/>
      <c r="I633" s="17"/>
      <c r="J633" s="17"/>
      <c r="K633" s="17"/>
      <c r="L633" s="18"/>
      <c r="M633" s="17"/>
      <c r="N633" s="17"/>
      <c r="O633" s="17"/>
      <c r="P633" s="17"/>
      <c r="Q633" s="17"/>
      <c r="R633" s="17"/>
      <c r="S633" s="17"/>
      <c r="T633" s="17"/>
      <c r="U633" s="17"/>
      <c r="V633" s="17"/>
      <c r="W633" s="17"/>
      <c r="X633" s="17"/>
    </row>
    <row r="634" spans="1:24" x14ac:dyDescent="0.25">
      <c r="A634" s="127"/>
      <c r="B634" s="17"/>
      <c r="C634" s="17"/>
      <c r="D634" s="17"/>
      <c r="E634" s="17"/>
      <c r="F634" s="17"/>
      <c r="G634" s="17"/>
      <c r="H634" s="17"/>
      <c r="I634" s="17"/>
      <c r="J634" s="17"/>
      <c r="K634" s="17"/>
      <c r="L634" s="18"/>
      <c r="M634" s="17"/>
      <c r="N634" s="17"/>
      <c r="O634" s="17"/>
      <c r="P634" s="17"/>
      <c r="Q634" s="17"/>
      <c r="R634" s="17"/>
      <c r="S634" s="17"/>
      <c r="T634" s="17"/>
      <c r="U634" s="17"/>
      <c r="V634" s="17"/>
      <c r="W634" s="17"/>
      <c r="X634" s="17"/>
    </row>
    <row r="635" spans="1:24" x14ac:dyDescent="0.25">
      <c r="A635" s="127"/>
      <c r="B635" s="17"/>
      <c r="C635" s="17"/>
      <c r="D635" s="17"/>
      <c r="E635" s="17"/>
      <c r="F635" s="17"/>
      <c r="G635" s="17"/>
      <c r="H635" s="17"/>
      <c r="I635" s="17"/>
      <c r="J635" s="17"/>
      <c r="K635" s="17"/>
      <c r="L635" s="18"/>
      <c r="M635" s="17"/>
      <c r="N635" s="17"/>
      <c r="O635" s="17"/>
      <c r="P635" s="17"/>
      <c r="Q635" s="17"/>
      <c r="R635" s="17"/>
      <c r="S635" s="17"/>
      <c r="T635" s="17"/>
      <c r="U635" s="17"/>
      <c r="V635" s="17"/>
      <c r="W635" s="17"/>
      <c r="X635" s="17"/>
    </row>
    <row r="636" spans="1:24" x14ac:dyDescent="0.25">
      <c r="A636" s="127"/>
      <c r="B636" s="17"/>
      <c r="C636" s="17"/>
      <c r="D636" s="17"/>
      <c r="E636" s="17"/>
      <c r="F636" s="17"/>
      <c r="G636" s="17"/>
      <c r="H636" s="17"/>
      <c r="I636" s="17"/>
      <c r="J636" s="17"/>
      <c r="K636" s="17"/>
      <c r="L636" s="18"/>
      <c r="M636" s="17"/>
      <c r="N636" s="17"/>
      <c r="O636" s="17"/>
      <c r="P636" s="17"/>
      <c r="Q636" s="17"/>
      <c r="R636" s="17"/>
      <c r="S636" s="17"/>
      <c r="T636" s="17"/>
      <c r="U636" s="17"/>
      <c r="V636" s="17"/>
      <c r="W636" s="17"/>
      <c r="X636" s="17"/>
    </row>
    <row r="637" spans="1:24" x14ac:dyDescent="0.25">
      <c r="A637" s="127"/>
      <c r="B637" s="17"/>
      <c r="C637" s="17"/>
      <c r="D637" s="17"/>
      <c r="E637" s="17"/>
      <c r="F637" s="17"/>
      <c r="G637" s="17"/>
      <c r="H637" s="17"/>
      <c r="I637" s="17"/>
      <c r="J637" s="17"/>
      <c r="K637" s="17"/>
      <c r="L637" s="18"/>
      <c r="M637" s="17"/>
      <c r="N637" s="17"/>
      <c r="O637" s="17"/>
      <c r="P637" s="17"/>
      <c r="Q637" s="17"/>
      <c r="R637" s="17"/>
      <c r="S637" s="17"/>
      <c r="T637" s="17"/>
      <c r="U637" s="17"/>
      <c r="V637" s="17"/>
      <c r="W637" s="17"/>
      <c r="X637" s="17"/>
    </row>
    <row r="638" spans="1:24" x14ac:dyDescent="0.25">
      <c r="A638" s="127"/>
      <c r="B638" s="17"/>
      <c r="C638" s="17"/>
      <c r="D638" s="17"/>
      <c r="E638" s="17"/>
      <c r="F638" s="17"/>
      <c r="G638" s="17"/>
      <c r="H638" s="17"/>
      <c r="I638" s="17"/>
      <c r="J638" s="17"/>
      <c r="K638" s="17"/>
      <c r="L638" s="18"/>
      <c r="M638" s="17"/>
      <c r="N638" s="17"/>
      <c r="O638" s="17"/>
      <c r="P638" s="17"/>
      <c r="Q638" s="17"/>
      <c r="R638" s="17"/>
      <c r="S638" s="17"/>
      <c r="T638" s="17"/>
      <c r="U638" s="17"/>
      <c r="V638" s="17"/>
      <c r="W638" s="17"/>
      <c r="X638" s="17"/>
    </row>
    <row r="639" spans="1:24" x14ac:dyDescent="0.25">
      <c r="A639" s="127"/>
      <c r="B639" s="17"/>
      <c r="C639" s="17"/>
      <c r="D639" s="17"/>
      <c r="E639" s="17"/>
      <c r="F639" s="17"/>
      <c r="G639" s="17"/>
      <c r="H639" s="17"/>
      <c r="I639" s="17"/>
      <c r="J639" s="17"/>
      <c r="K639" s="17"/>
      <c r="L639" s="18"/>
      <c r="M639" s="17"/>
      <c r="N639" s="17"/>
      <c r="O639" s="17"/>
      <c r="P639" s="17"/>
      <c r="Q639" s="17"/>
      <c r="R639" s="17"/>
      <c r="S639" s="17"/>
      <c r="T639" s="17"/>
      <c r="U639" s="17"/>
      <c r="V639" s="17"/>
      <c r="W639" s="17"/>
      <c r="X639" s="17"/>
    </row>
    <row r="640" spans="1:24" x14ac:dyDescent="0.25">
      <c r="A640" s="127"/>
      <c r="B640" s="17"/>
      <c r="C640" s="17"/>
      <c r="D640" s="17"/>
      <c r="E640" s="17"/>
      <c r="F640" s="17"/>
      <c r="G640" s="17"/>
      <c r="H640" s="17"/>
      <c r="I640" s="17"/>
      <c r="J640" s="17"/>
      <c r="K640" s="17"/>
      <c r="L640" s="18"/>
      <c r="M640" s="17"/>
      <c r="N640" s="17"/>
      <c r="O640" s="17"/>
      <c r="P640" s="17"/>
      <c r="Q640" s="17"/>
      <c r="R640" s="17"/>
      <c r="S640" s="17"/>
      <c r="T640" s="17"/>
      <c r="U640" s="17"/>
      <c r="V640" s="17"/>
      <c r="W640" s="17"/>
      <c r="X640" s="17"/>
    </row>
    <row r="641" spans="1:24" x14ac:dyDescent="0.25">
      <c r="A641" s="127"/>
      <c r="B641" s="17"/>
      <c r="C641" s="17"/>
      <c r="D641" s="17"/>
      <c r="E641" s="17"/>
      <c r="F641" s="17"/>
      <c r="G641" s="17"/>
      <c r="H641" s="17"/>
      <c r="I641" s="17"/>
      <c r="J641" s="17"/>
      <c r="K641" s="17"/>
      <c r="L641" s="18"/>
      <c r="M641" s="17"/>
      <c r="N641" s="17"/>
      <c r="O641" s="17"/>
      <c r="P641" s="17"/>
      <c r="Q641" s="17"/>
      <c r="R641" s="17"/>
      <c r="S641" s="17"/>
      <c r="T641" s="17"/>
      <c r="U641" s="17"/>
      <c r="V641" s="17"/>
      <c r="W641" s="17"/>
      <c r="X641" s="17"/>
    </row>
    <row r="642" spans="1:24" x14ac:dyDescent="0.25">
      <c r="A642" s="127"/>
      <c r="B642" s="17"/>
      <c r="C642" s="17"/>
      <c r="D642" s="17"/>
      <c r="E642" s="17"/>
      <c r="F642" s="17"/>
      <c r="G642" s="17"/>
      <c r="H642" s="17"/>
      <c r="I642" s="17"/>
      <c r="J642" s="17"/>
      <c r="K642" s="17"/>
      <c r="L642" s="18"/>
      <c r="M642" s="17"/>
      <c r="N642" s="17"/>
      <c r="O642" s="17"/>
      <c r="P642" s="17"/>
      <c r="Q642" s="17"/>
      <c r="R642" s="17"/>
      <c r="S642" s="17"/>
      <c r="T642" s="17"/>
      <c r="U642" s="17"/>
      <c r="V642" s="17"/>
      <c r="W642" s="17"/>
      <c r="X642" s="17"/>
    </row>
    <row r="643" spans="1:24" x14ac:dyDescent="0.25">
      <c r="A643" s="127"/>
      <c r="B643" s="17"/>
      <c r="C643" s="17"/>
      <c r="D643" s="17"/>
      <c r="E643" s="17"/>
      <c r="F643" s="17"/>
      <c r="G643" s="17"/>
      <c r="H643" s="17"/>
      <c r="I643" s="17"/>
      <c r="J643" s="17"/>
      <c r="K643" s="17"/>
      <c r="L643" s="18"/>
      <c r="M643" s="17"/>
      <c r="N643" s="17"/>
      <c r="O643" s="17"/>
      <c r="P643" s="17"/>
      <c r="Q643" s="17"/>
      <c r="R643" s="17"/>
      <c r="S643" s="17"/>
      <c r="T643" s="17"/>
      <c r="U643" s="17"/>
      <c r="V643" s="17"/>
      <c r="W643" s="17"/>
      <c r="X643" s="17"/>
    </row>
    <row r="644" spans="1:24" x14ac:dyDescent="0.25">
      <c r="A644" s="127"/>
      <c r="B644" s="17"/>
      <c r="C644" s="17"/>
      <c r="D644" s="17"/>
      <c r="E644" s="17"/>
      <c r="F644" s="17"/>
      <c r="G644" s="17"/>
      <c r="H644" s="17"/>
      <c r="I644" s="17"/>
      <c r="J644" s="17"/>
      <c r="K644" s="17"/>
      <c r="L644" s="18"/>
      <c r="M644" s="17"/>
      <c r="N644" s="17"/>
      <c r="O644" s="17"/>
      <c r="P644" s="17"/>
      <c r="Q644" s="17"/>
      <c r="R644" s="17"/>
      <c r="S644" s="17"/>
      <c r="T644" s="17"/>
      <c r="U644" s="17"/>
      <c r="V644" s="17"/>
      <c r="W644" s="17"/>
      <c r="X644" s="17"/>
    </row>
    <row r="645" spans="1:24" x14ac:dyDescent="0.25">
      <c r="A645" s="127"/>
      <c r="B645" s="17"/>
      <c r="C645" s="17"/>
      <c r="D645" s="17"/>
      <c r="E645" s="17"/>
      <c r="F645" s="17"/>
      <c r="G645" s="17"/>
      <c r="H645" s="17"/>
      <c r="I645" s="17"/>
      <c r="J645" s="17"/>
      <c r="K645" s="17"/>
      <c r="L645" s="18"/>
      <c r="M645" s="17"/>
      <c r="N645" s="17"/>
      <c r="O645" s="17"/>
      <c r="P645" s="17"/>
      <c r="Q645" s="17"/>
      <c r="R645" s="17"/>
      <c r="S645" s="17"/>
      <c r="T645" s="17"/>
      <c r="U645" s="17"/>
      <c r="V645" s="17"/>
      <c r="W645" s="17"/>
      <c r="X645" s="17"/>
    </row>
    <row r="646" spans="1:24" x14ac:dyDescent="0.25">
      <c r="A646" s="127"/>
      <c r="B646" s="17"/>
      <c r="C646" s="17"/>
      <c r="D646" s="17"/>
      <c r="E646" s="17"/>
      <c r="F646" s="17"/>
      <c r="G646" s="17"/>
      <c r="H646" s="17"/>
      <c r="I646" s="17"/>
      <c r="J646" s="17"/>
      <c r="K646" s="17"/>
      <c r="L646" s="18"/>
      <c r="M646" s="17"/>
      <c r="N646" s="17"/>
      <c r="O646" s="17"/>
      <c r="P646" s="17"/>
      <c r="Q646" s="17"/>
      <c r="R646" s="17"/>
      <c r="S646" s="17"/>
      <c r="T646" s="17"/>
      <c r="U646" s="17"/>
      <c r="V646" s="17"/>
      <c r="W646" s="17"/>
      <c r="X646" s="17"/>
    </row>
    <row r="647" spans="1:24" x14ac:dyDescent="0.25">
      <c r="A647" s="127"/>
      <c r="B647" s="17"/>
      <c r="C647" s="17"/>
      <c r="D647" s="17"/>
      <c r="E647" s="17"/>
      <c r="F647" s="17"/>
      <c r="G647" s="17"/>
      <c r="H647" s="17"/>
      <c r="I647" s="17"/>
      <c r="J647" s="17"/>
      <c r="K647" s="17"/>
      <c r="L647" s="18"/>
      <c r="M647" s="17"/>
      <c r="N647" s="17"/>
      <c r="O647" s="17"/>
      <c r="P647" s="17"/>
      <c r="Q647" s="17"/>
      <c r="R647" s="17"/>
      <c r="S647" s="17"/>
      <c r="T647" s="17"/>
      <c r="U647" s="17"/>
      <c r="V647" s="17"/>
      <c r="W647" s="17"/>
      <c r="X647" s="17"/>
    </row>
    <row r="648" spans="1:24" x14ac:dyDescent="0.25">
      <c r="A648" s="127"/>
      <c r="B648" s="17"/>
      <c r="C648" s="17"/>
      <c r="D648" s="17"/>
      <c r="E648" s="17"/>
      <c r="F648" s="17"/>
      <c r="G648" s="17"/>
      <c r="H648" s="17"/>
      <c r="I648" s="17"/>
      <c r="J648" s="17"/>
      <c r="K648" s="17"/>
      <c r="L648" s="18"/>
      <c r="M648" s="17"/>
      <c r="N648" s="17"/>
      <c r="O648" s="17"/>
      <c r="P648" s="17"/>
      <c r="Q648" s="17"/>
      <c r="R648" s="17"/>
      <c r="S648" s="17"/>
      <c r="T648" s="17"/>
      <c r="U648" s="17"/>
      <c r="V648" s="17"/>
      <c r="W648" s="17"/>
      <c r="X648" s="17"/>
    </row>
    <row r="649" spans="1:24" x14ac:dyDescent="0.25">
      <c r="A649" s="127"/>
      <c r="B649" s="17"/>
      <c r="C649" s="17"/>
      <c r="D649" s="17"/>
      <c r="E649" s="17"/>
      <c r="F649" s="17"/>
      <c r="G649" s="17"/>
      <c r="H649" s="17"/>
      <c r="I649" s="17"/>
      <c r="J649" s="17"/>
      <c r="K649" s="17"/>
      <c r="L649" s="18"/>
      <c r="M649" s="17"/>
      <c r="N649" s="17"/>
      <c r="O649" s="17"/>
      <c r="P649" s="17"/>
      <c r="Q649" s="17"/>
      <c r="R649" s="17"/>
      <c r="S649" s="17"/>
      <c r="T649" s="17"/>
      <c r="U649" s="17"/>
      <c r="V649" s="17"/>
      <c r="W649" s="17"/>
      <c r="X649" s="17"/>
    </row>
    <row r="650" spans="1:24" x14ac:dyDescent="0.25">
      <c r="A650" s="127"/>
      <c r="B650" s="17"/>
      <c r="C650" s="17"/>
      <c r="D650" s="17"/>
      <c r="E650" s="17"/>
      <c r="F650" s="17"/>
      <c r="G650" s="17"/>
      <c r="H650" s="17"/>
      <c r="I650" s="17"/>
      <c r="J650" s="17"/>
      <c r="K650" s="17"/>
      <c r="L650" s="18"/>
      <c r="M650" s="17"/>
      <c r="N650" s="17"/>
      <c r="O650" s="17"/>
      <c r="P650" s="17"/>
      <c r="Q650" s="17"/>
      <c r="R650" s="17"/>
      <c r="S650" s="17"/>
      <c r="T650" s="17"/>
      <c r="U650" s="17"/>
      <c r="V650" s="17"/>
      <c r="W650" s="17"/>
      <c r="X650" s="17"/>
    </row>
    <row r="651" spans="1:24" x14ac:dyDescent="0.25">
      <c r="A651" s="127"/>
      <c r="B651" s="17"/>
      <c r="C651" s="17"/>
      <c r="D651" s="17"/>
      <c r="E651" s="17"/>
      <c r="F651" s="17"/>
      <c r="G651" s="17"/>
      <c r="H651" s="17"/>
      <c r="I651" s="17"/>
      <c r="J651" s="17"/>
      <c r="K651" s="17"/>
      <c r="L651" s="18"/>
      <c r="M651" s="17"/>
      <c r="N651" s="17"/>
      <c r="O651" s="17"/>
      <c r="P651" s="17"/>
      <c r="Q651" s="17"/>
      <c r="R651" s="17"/>
      <c r="S651" s="17"/>
      <c r="T651" s="17"/>
      <c r="U651" s="17"/>
      <c r="V651" s="17"/>
      <c r="W651" s="17"/>
      <c r="X651" s="17"/>
    </row>
    <row r="652" spans="1:24" x14ac:dyDescent="0.25">
      <c r="A652" s="127"/>
      <c r="B652" s="17"/>
      <c r="C652" s="17"/>
      <c r="D652" s="17"/>
      <c r="E652" s="17"/>
      <c r="F652" s="17"/>
      <c r="G652" s="17"/>
      <c r="H652" s="17"/>
      <c r="I652" s="17"/>
      <c r="J652" s="17"/>
      <c r="K652" s="17"/>
      <c r="L652" s="18"/>
      <c r="M652" s="17"/>
      <c r="N652" s="17"/>
      <c r="O652" s="17"/>
      <c r="P652" s="17"/>
      <c r="Q652" s="17"/>
      <c r="R652" s="17"/>
      <c r="S652" s="17"/>
      <c r="T652" s="17"/>
      <c r="U652" s="17"/>
      <c r="V652" s="17"/>
      <c r="W652" s="17"/>
      <c r="X652" s="17"/>
    </row>
    <row r="653" spans="1:24" x14ac:dyDescent="0.25">
      <c r="A653" s="127"/>
      <c r="B653" s="17"/>
      <c r="C653" s="17"/>
      <c r="D653" s="17"/>
      <c r="E653" s="17"/>
      <c r="F653" s="17"/>
      <c r="G653" s="17"/>
      <c r="H653" s="17"/>
      <c r="I653" s="17"/>
      <c r="J653" s="17"/>
      <c r="K653" s="17"/>
      <c r="L653" s="18"/>
      <c r="M653" s="17"/>
      <c r="N653" s="17"/>
      <c r="O653" s="17"/>
      <c r="P653" s="17"/>
      <c r="Q653" s="17"/>
      <c r="R653" s="17"/>
      <c r="S653" s="17"/>
      <c r="T653" s="17"/>
      <c r="U653" s="17"/>
      <c r="V653" s="17"/>
      <c r="W653" s="17"/>
      <c r="X653" s="17"/>
    </row>
    <row r="654" spans="1:24" x14ac:dyDescent="0.25">
      <c r="A654" s="127"/>
      <c r="B654" s="17"/>
      <c r="C654" s="17"/>
      <c r="D654" s="17"/>
      <c r="E654" s="17"/>
      <c r="F654" s="17"/>
      <c r="G654" s="17"/>
      <c r="H654" s="17"/>
      <c r="I654" s="17"/>
      <c r="J654" s="17"/>
      <c r="K654" s="17"/>
      <c r="L654" s="18"/>
      <c r="M654" s="17"/>
      <c r="N654" s="17"/>
      <c r="O654" s="17"/>
      <c r="P654" s="17"/>
      <c r="Q654" s="17"/>
      <c r="R654" s="17"/>
      <c r="S654" s="17"/>
      <c r="T654" s="17"/>
      <c r="U654" s="17"/>
      <c r="V654" s="17"/>
      <c r="W654" s="17"/>
      <c r="X654" s="17"/>
    </row>
    <row r="655" spans="1:24" x14ac:dyDescent="0.25">
      <c r="A655" s="127"/>
      <c r="B655" s="17"/>
      <c r="C655" s="17"/>
      <c r="D655" s="17"/>
      <c r="E655" s="17"/>
      <c r="F655" s="17"/>
      <c r="G655" s="17"/>
      <c r="H655" s="17"/>
      <c r="I655" s="17"/>
      <c r="J655" s="17"/>
      <c r="K655" s="17"/>
      <c r="L655" s="18"/>
      <c r="M655" s="17"/>
      <c r="N655" s="17"/>
      <c r="O655" s="17"/>
      <c r="P655" s="17"/>
      <c r="Q655" s="17"/>
      <c r="R655" s="17"/>
      <c r="S655" s="17"/>
      <c r="T655" s="17"/>
      <c r="U655" s="17"/>
      <c r="V655" s="17"/>
      <c r="W655" s="17"/>
      <c r="X655" s="17"/>
    </row>
    <row r="656" spans="1:24" x14ac:dyDescent="0.25">
      <c r="A656" s="127"/>
      <c r="B656" s="17"/>
      <c r="C656" s="17"/>
      <c r="D656" s="17"/>
      <c r="E656" s="17"/>
      <c r="F656" s="17"/>
      <c r="G656" s="17"/>
      <c r="H656" s="17"/>
      <c r="I656" s="17"/>
      <c r="J656" s="17"/>
      <c r="K656" s="17"/>
      <c r="L656" s="18"/>
      <c r="M656" s="17"/>
      <c r="N656" s="17"/>
      <c r="O656" s="17"/>
      <c r="P656" s="17"/>
      <c r="Q656" s="17"/>
      <c r="R656" s="17"/>
      <c r="S656" s="17"/>
      <c r="T656" s="17"/>
      <c r="U656" s="17"/>
      <c r="V656" s="17"/>
      <c r="W656" s="17"/>
      <c r="X656" s="17"/>
    </row>
    <row r="657" spans="1:24" x14ac:dyDescent="0.25">
      <c r="A657" s="127"/>
      <c r="B657" s="17"/>
      <c r="C657" s="17"/>
      <c r="D657" s="17"/>
      <c r="E657" s="17"/>
      <c r="F657" s="17"/>
      <c r="G657" s="17"/>
      <c r="H657" s="17"/>
      <c r="I657" s="17"/>
      <c r="J657" s="17"/>
      <c r="K657" s="17"/>
      <c r="L657" s="18"/>
      <c r="M657" s="17"/>
      <c r="N657" s="17"/>
      <c r="O657" s="17"/>
      <c r="P657" s="17"/>
      <c r="Q657" s="17"/>
      <c r="R657" s="17"/>
      <c r="S657" s="17"/>
      <c r="T657" s="17"/>
      <c r="U657" s="17"/>
      <c r="V657" s="17"/>
      <c r="W657" s="17"/>
      <c r="X657" s="17"/>
    </row>
    <row r="658" spans="1:24" x14ac:dyDescent="0.25">
      <c r="A658" s="127"/>
      <c r="B658" s="17"/>
      <c r="C658" s="17"/>
      <c r="D658" s="17"/>
      <c r="E658" s="17"/>
      <c r="F658" s="17"/>
      <c r="G658" s="17"/>
      <c r="H658" s="17"/>
      <c r="I658" s="17"/>
      <c r="J658" s="17"/>
      <c r="K658" s="17"/>
      <c r="L658" s="18"/>
      <c r="M658" s="17"/>
      <c r="N658" s="17"/>
      <c r="O658" s="17"/>
      <c r="P658" s="17"/>
      <c r="Q658" s="17"/>
      <c r="R658" s="17"/>
      <c r="S658" s="17"/>
      <c r="T658" s="17"/>
      <c r="U658" s="17"/>
      <c r="V658" s="17"/>
      <c r="W658" s="17"/>
      <c r="X658" s="17"/>
    </row>
    <row r="659" spans="1:24" x14ac:dyDescent="0.25">
      <c r="A659" s="127"/>
      <c r="B659" s="17"/>
      <c r="C659" s="17"/>
      <c r="D659" s="17"/>
      <c r="E659" s="17"/>
      <c r="F659" s="17"/>
      <c r="G659" s="17"/>
      <c r="H659" s="17"/>
      <c r="I659" s="17"/>
      <c r="J659" s="17"/>
      <c r="K659" s="17"/>
      <c r="L659" s="18"/>
      <c r="M659" s="17"/>
      <c r="N659" s="17"/>
      <c r="O659" s="17"/>
      <c r="P659" s="17"/>
      <c r="Q659" s="17"/>
      <c r="R659" s="17"/>
      <c r="S659" s="17"/>
      <c r="T659" s="17"/>
      <c r="U659" s="17"/>
      <c r="V659" s="17"/>
      <c r="W659" s="17"/>
      <c r="X659" s="17"/>
    </row>
    <row r="660" spans="1:24" x14ac:dyDescent="0.25">
      <c r="A660" s="127"/>
      <c r="B660" s="17"/>
      <c r="C660" s="17"/>
      <c r="D660" s="17"/>
      <c r="E660" s="17"/>
      <c r="F660" s="17"/>
      <c r="G660" s="17"/>
      <c r="H660" s="17"/>
      <c r="I660" s="17"/>
      <c r="J660" s="17"/>
      <c r="K660" s="17"/>
      <c r="L660" s="18"/>
      <c r="M660" s="17"/>
      <c r="N660" s="17"/>
      <c r="O660" s="17"/>
      <c r="P660" s="17"/>
      <c r="Q660" s="17"/>
      <c r="R660" s="17"/>
      <c r="S660" s="17"/>
      <c r="T660" s="17"/>
      <c r="U660" s="17"/>
      <c r="V660" s="17"/>
      <c r="W660" s="17"/>
      <c r="X660" s="17"/>
    </row>
    <row r="661" spans="1:24" x14ac:dyDescent="0.25">
      <c r="A661" s="127"/>
      <c r="B661" s="17"/>
      <c r="C661" s="17"/>
      <c r="D661" s="17"/>
      <c r="E661" s="17"/>
      <c r="F661" s="17"/>
      <c r="G661" s="17"/>
      <c r="H661" s="17"/>
      <c r="I661" s="17"/>
      <c r="J661" s="17"/>
      <c r="K661" s="17"/>
      <c r="L661" s="18"/>
      <c r="M661" s="17"/>
      <c r="N661" s="17"/>
      <c r="O661" s="17"/>
      <c r="P661" s="17"/>
      <c r="Q661" s="17"/>
      <c r="R661" s="17"/>
      <c r="S661" s="17"/>
      <c r="T661" s="17"/>
      <c r="U661" s="17"/>
      <c r="V661" s="17"/>
      <c r="W661" s="17"/>
      <c r="X661" s="17"/>
    </row>
    <row r="662" spans="1:24" x14ac:dyDescent="0.25">
      <c r="A662" s="127"/>
      <c r="B662" s="17"/>
      <c r="C662" s="17"/>
      <c r="D662" s="17"/>
      <c r="E662" s="17"/>
      <c r="F662" s="17"/>
      <c r="G662" s="17"/>
      <c r="H662" s="17"/>
      <c r="I662" s="17"/>
      <c r="J662" s="17"/>
      <c r="K662" s="17"/>
      <c r="L662" s="18"/>
      <c r="M662" s="17"/>
      <c r="N662" s="17"/>
      <c r="O662" s="17"/>
      <c r="P662" s="17"/>
      <c r="Q662" s="17"/>
      <c r="R662" s="17"/>
      <c r="S662" s="17"/>
      <c r="T662" s="17"/>
      <c r="U662" s="17"/>
      <c r="V662" s="17"/>
      <c r="W662" s="17"/>
      <c r="X662" s="17"/>
    </row>
    <row r="663" spans="1:24" x14ac:dyDescent="0.25">
      <c r="A663" s="127"/>
      <c r="B663" s="17"/>
      <c r="C663" s="17"/>
      <c r="D663" s="17"/>
      <c r="E663" s="17"/>
      <c r="F663" s="17"/>
      <c r="G663" s="17"/>
      <c r="H663" s="17"/>
      <c r="I663" s="17"/>
      <c r="J663" s="17"/>
      <c r="K663" s="17"/>
      <c r="L663" s="18"/>
      <c r="M663" s="17"/>
      <c r="N663" s="17"/>
      <c r="O663" s="17"/>
      <c r="P663" s="17"/>
      <c r="Q663" s="17"/>
      <c r="R663" s="17"/>
      <c r="S663" s="17"/>
      <c r="T663" s="17"/>
      <c r="U663" s="17"/>
      <c r="V663" s="17"/>
      <c r="W663" s="17"/>
      <c r="X663" s="17"/>
    </row>
    <row r="664" spans="1:24" x14ac:dyDescent="0.25">
      <c r="A664" s="127"/>
      <c r="B664" s="17"/>
      <c r="C664" s="17"/>
      <c r="D664" s="17"/>
      <c r="E664" s="17"/>
      <c r="F664" s="17"/>
      <c r="G664" s="17"/>
      <c r="H664" s="17"/>
      <c r="I664" s="17"/>
      <c r="J664" s="17"/>
      <c r="K664" s="17"/>
      <c r="L664" s="18"/>
      <c r="M664" s="17"/>
      <c r="N664" s="17"/>
      <c r="O664" s="17"/>
      <c r="P664" s="17"/>
      <c r="Q664" s="17"/>
      <c r="R664" s="17"/>
      <c r="S664" s="17"/>
      <c r="T664" s="17"/>
      <c r="U664" s="17"/>
      <c r="V664" s="17"/>
      <c r="W664" s="17"/>
      <c r="X664" s="17"/>
    </row>
    <row r="665" spans="1:24" x14ac:dyDescent="0.25">
      <c r="A665" s="127"/>
      <c r="B665" s="17"/>
      <c r="C665" s="17"/>
      <c r="D665" s="17"/>
      <c r="E665" s="17"/>
      <c r="F665" s="17"/>
      <c r="G665" s="17"/>
      <c r="H665" s="17"/>
      <c r="I665" s="17"/>
      <c r="J665" s="17"/>
      <c r="K665" s="17"/>
      <c r="L665" s="18"/>
      <c r="M665" s="17"/>
      <c r="N665" s="17"/>
      <c r="O665" s="17"/>
      <c r="P665" s="17"/>
      <c r="Q665" s="17"/>
      <c r="R665" s="17"/>
      <c r="S665" s="17"/>
      <c r="T665" s="17"/>
      <c r="U665" s="17"/>
      <c r="V665" s="17"/>
      <c r="W665" s="17"/>
      <c r="X665" s="17"/>
    </row>
    <row r="666" spans="1:24" x14ac:dyDescent="0.25">
      <c r="A666" s="127"/>
      <c r="B666" s="17"/>
      <c r="C666" s="17"/>
      <c r="D666" s="17"/>
      <c r="E666" s="17"/>
      <c r="F666" s="17"/>
      <c r="G666" s="17"/>
      <c r="H666" s="17"/>
      <c r="I666" s="17"/>
      <c r="J666" s="17"/>
      <c r="K666" s="17"/>
      <c r="L666" s="18"/>
      <c r="M666" s="17"/>
      <c r="N666" s="17"/>
      <c r="O666" s="17"/>
      <c r="P666" s="17"/>
      <c r="Q666" s="17"/>
      <c r="R666" s="17"/>
      <c r="S666" s="17"/>
      <c r="T666" s="17"/>
      <c r="U666" s="17"/>
      <c r="V666" s="17"/>
      <c r="W666" s="17"/>
      <c r="X666" s="17"/>
    </row>
    <row r="667" spans="1:24" x14ac:dyDescent="0.25">
      <c r="A667" s="127"/>
      <c r="B667" s="17"/>
      <c r="C667" s="17"/>
      <c r="D667" s="17"/>
      <c r="E667" s="17"/>
      <c r="F667" s="17"/>
      <c r="G667" s="17"/>
      <c r="H667" s="17"/>
      <c r="I667" s="17"/>
      <c r="J667" s="17"/>
      <c r="K667" s="17"/>
      <c r="L667" s="18"/>
      <c r="M667" s="17"/>
      <c r="N667" s="17"/>
      <c r="O667" s="17"/>
      <c r="P667" s="17"/>
      <c r="Q667" s="17"/>
      <c r="R667" s="17"/>
      <c r="S667" s="17"/>
      <c r="T667" s="17"/>
      <c r="U667" s="17"/>
      <c r="V667" s="17"/>
      <c r="W667" s="17"/>
      <c r="X667" s="17"/>
    </row>
    <row r="668" spans="1:24" x14ac:dyDescent="0.25">
      <c r="A668" s="127"/>
      <c r="B668" s="17"/>
      <c r="C668" s="17"/>
      <c r="D668" s="17"/>
      <c r="E668" s="17"/>
      <c r="F668" s="17"/>
      <c r="G668" s="17"/>
      <c r="H668" s="17"/>
      <c r="I668" s="17"/>
      <c r="J668" s="17"/>
      <c r="K668" s="17"/>
      <c r="L668" s="18"/>
      <c r="M668" s="17"/>
      <c r="N668" s="17"/>
      <c r="O668" s="17"/>
      <c r="P668" s="17"/>
      <c r="Q668" s="17"/>
      <c r="R668" s="17"/>
      <c r="S668" s="17"/>
      <c r="T668" s="17"/>
      <c r="U668" s="17"/>
      <c r="V668" s="17"/>
      <c r="W668" s="17"/>
      <c r="X668" s="17"/>
    </row>
    <row r="669" spans="1:24" x14ac:dyDescent="0.25">
      <c r="A669" s="127"/>
      <c r="B669" s="17"/>
      <c r="C669" s="17"/>
      <c r="D669" s="17"/>
      <c r="E669" s="17"/>
      <c r="F669" s="17"/>
      <c r="G669" s="17"/>
      <c r="H669" s="17"/>
      <c r="I669" s="17"/>
      <c r="J669" s="17"/>
      <c r="K669" s="17"/>
      <c r="L669" s="18"/>
      <c r="M669" s="17"/>
      <c r="N669" s="17"/>
      <c r="O669" s="17"/>
      <c r="P669" s="17"/>
      <c r="Q669" s="17"/>
      <c r="R669" s="17"/>
      <c r="S669" s="17"/>
      <c r="T669" s="17"/>
      <c r="U669" s="17"/>
      <c r="V669" s="17"/>
      <c r="W669" s="17"/>
      <c r="X669" s="17"/>
    </row>
    <row r="670" spans="1:24" x14ac:dyDescent="0.25">
      <c r="A670" s="127"/>
      <c r="B670" s="17"/>
      <c r="C670" s="17"/>
      <c r="D670" s="17"/>
      <c r="E670" s="17"/>
      <c r="F670" s="17"/>
      <c r="G670" s="17"/>
      <c r="H670" s="17"/>
      <c r="I670" s="17"/>
      <c r="J670" s="17"/>
      <c r="K670" s="17"/>
      <c r="L670" s="18"/>
      <c r="M670" s="17"/>
      <c r="N670" s="17"/>
      <c r="O670" s="17"/>
      <c r="P670" s="17"/>
      <c r="Q670" s="17"/>
      <c r="R670" s="17"/>
      <c r="S670" s="17"/>
      <c r="T670" s="17"/>
      <c r="U670" s="17"/>
      <c r="V670" s="17"/>
      <c r="W670" s="17"/>
      <c r="X670" s="17"/>
    </row>
    <row r="671" spans="1:24" x14ac:dyDescent="0.25">
      <c r="A671" s="127"/>
      <c r="B671" s="17"/>
      <c r="C671" s="17"/>
      <c r="D671" s="17"/>
      <c r="E671" s="17"/>
      <c r="F671" s="17"/>
      <c r="G671" s="17"/>
      <c r="H671" s="17"/>
      <c r="I671" s="17"/>
      <c r="J671" s="17"/>
      <c r="K671" s="17"/>
      <c r="L671" s="18"/>
      <c r="M671" s="17"/>
      <c r="N671" s="17"/>
      <c r="O671" s="17"/>
      <c r="P671" s="17"/>
      <c r="Q671" s="17"/>
      <c r="R671" s="17"/>
      <c r="S671" s="17"/>
      <c r="T671" s="17"/>
      <c r="U671" s="17"/>
      <c r="V671" s="17"/>
      <c r="W671" s="17"/>
      <c r="X671" s="17"/>
    </row>
    <row r="672" spans="1:24" x14ac:dyDescent="0.25">
      <c r="A672" s="127"/>
      <c r="B672" s="17"/>
      <c r="C672" s="17"/>
      <c r="D672" s="17"/>
      <c r="E672" s="17"/>
      <c r="F672" s="17"/>
      <c r="G672" s="17"/>
      <c r="H672" s="17"/>
      <c r="I672" s="17"/>
      <c r="J672" s="17"/>
      <c r="K672" s="17"/>
      <c r="L672" s="18"/>
      <c r="M672" s="17"/>
      <c r="N672" s="17"/>
      <c r="O672" s="17"/>
      <c r="P672" s="17"/>
      <c r="Q672" s="17"/>
      <c r="R672" s="17"/>
      <c r="S672" s="17"/>
      <c r="T672" s="17"/>
      <c r="U672" s="17"/>
      <c r="V672" s="17"/>
      <c r="W672" s="17"/>
      <c r="X672" s="17"/>
    </row>
    <row r="673" spans="1:24" x14ac:dyDescent="0.25">
      <c r="A673" s="127"/>
      <c r="B673" s="17"/>
      <c r="C673" s="17"/>
      <c r="D673" s="17"/>
      <c r="E673" s="17"/>
      <c r="F673" s="17"/>
      <c r="G673" s="17"/>
      <c r="H673" s="17"/>
      <c r="I673" s="17"/>
      <c r="J673" s="17"/>
      <c r="K673" s="17"/>
      <c r="L673" s="18"/>
      <c r="M673" s="17"/>
      <c r="N673" s="17"/>
      <c r="O673" s="17"/>
      <c r="P673" s="17"/>
      <c r="Q673" s="17"/>
      <c r="R673" s="17"/>
      <c r="S673" s="17"/>
      <c r="T673" s="17"/>
      <c r="U673" s="17"/>
      <c r="V673" s="17"/>
      <c r="W673" s="17"/>
      <c r="X673" s="17"/>
    </row>
    <row r="674" spans="1:24" x14ac:dyDescent="0.25">
      <c r="A674" s="127"/>
      <c r="B674" s="17"/>
      <c r="C674" s="17"/>
      <c r="D674" s="17"/>
      <c r="E674" s="17"/>
      <c r="F674" s="17"/>
      <c r="G674" s="17"/>
      <c r="H674" s="17"/>
      <c r="I674" s="17"/>
      <c r="J674" s="17"/>
      <c r="K674" s="17"/>
      <c r="L674" s="18"/>
      <c r="M674" s="17"/>
      <c r="N674" s="17"/>
      <c r="O674" s="17"/>
      <c r="P674" s="17"/>
      <c r="Q674" s="17"/>
      <c r="R674" s="17"/>
      <c r="S674" s="17"/>
      <c r="T674" s="17"/>
      <c r="U674" s="17"/>
      <c r="V674" s="17"/>
      <c r="W674" s="17"/>
      <c r="X674" s="17"/>
    </row>
    <row r="675" spans="1:24" x14ac:dyDescent="0.25">
      <c r="A675" s="127"/>
      <c r="B675" s="17"/>
      <c r="C675" s="17"/>
      <c r="D675" s="17"/>
      <c r="E675" s="17"/>
      <c r="F675" s="17"/>
      <c r="G675" s="17"/>
      <c r="H675" s="17"/>
      <c r="I675" s="17"/>
      <c r="J675" s="17"/>
      <c r="K675" s="17"/>
      <c r="L675" s="18"/>
      <c r="M675" s="17"/>
      <c r="N675" s="17"/>
      <c r="O675" s="17"/>
      <c r="P675" s="17"/>
      <c r="Q675" s="17"/>
      <c r="R675" s="17"/>
      <c r="S675" s="17"/>
      <c r="T675" s="17"/>
      <c r="U675" s="17"/>
      <c r="V675" s="17"/>
      <c r="W675" s="17"/>
      <c r="X675" s="17"/>
    </row>
    <row r="676" spans="1:24" x14ac:dyDescent="0.25">
      <c r="A676" s="127"/>
      <c r="B676" s="17"/>
      <c r="C676" s="17"/>
      <c r="D676" s="17"/>
      <c r="E676" s="17"/>
      <c r="F676" s="17"/>
      <c r="G676" s="17"/>
      <c r="H676" s="17"/>
      <c r="I676" s="17"/>
      <c r="J676" s="17"/>
      <c r="K676" s="17"/>
      <c r="L676" s="18"/>
      <c r="M676" s="17"/>
      <c r="N676" s="17"/>
      <c r="O676" s="17"/>
      <c r="P676" s="17"/>
      <c r="Q676" s="17"/>
      <c r="R676" s="17"/>
      <c r="S676" s="17"/>
      <c r="T676" s="17"/>
      <c r="U676" s="17"/>
      <c r="V676" s="17"/>
      <c r="W676" s="17"/>
      <c r="X676" s="17"/>
    </row>
    <row r="677" spans="1:24" x14ac:dyDescent="0.25">
      <c r="A677" s="127"/>
      <c r="B677" s="17"/>
      <c r="C677" s="17"/>
      <c r="D677" s="17"/>
      <c r="E677" s="17"/>
      <c r="F677" s="17"/>
      <c r="G677" s="17"/>
      <c r="H677" s="17"/>
      <c r="I677" s="17"/>
      <c r="J677" s="17"/>
      <c r="K677" s="17"/>
      <c r="L677" s="18"/>
      <c r="M677" s="17"/>
      <c r="N677" s="17"/>
      <c r="O677" s="17"/>
      <c r="P677" s="17"/>
      <c r="Q677" s="17"/>
      <c r="R677" s="17"/>
      <c r="S677" s="17"/>
      <c r="T677" s="17"/>
      <c r="U677" s="17"/>
      <c r="V677" s="17"/>
      <c r="W677" s="17"/>
      <c r="X677" s="17"/>
    </row>
    <row r="678" spans="1:24" x14ac:dyDescent="0.25">
      <c r="A678" s="127"/>
      <c r="B678" s="17"/>
      <c r="C678" s="17"/>
      <c r="D678" s="17"/>
      <c r="E678" s="17"/>
      <c r="F678" s="17"/>
      <c r="G678" s="17"/>
      <c r="H678" s="17"/>
      <c r="I678" s="17"/>
      <c r="J678" s="17"/>
      <c r="K678" s="17"/>
      <c r="L678" s="18"/>
      <c r="M678" s="17"/>
      <c r="N678" s="17"/>
      <c r="O678" s="17"/>
      <c r="P678" s="17"/>
      <c r="Q678" s="17"/>
      <c r="R678" s="17"/>
      <c r="S678" s="17"/>
      <c r="T678" s="17"/>
      <c r="U678" s="17"/>
      <c r="V678" s="17"/>
      <c r="W678" s="17"/>
      <c r="X678" s="17"/>
    </row>
    <row r="679" spans="1:24" x14ac:dyDescent="0.25">
      <c r="A679" s="127"/>
      <c r="B679" s="17"/>
      <c r="C679" s="17"/>
      <c r="D679" s="17"/>
      <c r="E679" s="17"/>
      <c r="F679" s="17"/>
      <c r="G679" s="17"/>
      <c r="H679" s="17"/>
      <c r="I679" s="17"/>
      <c r="J679" s="17"/>
      <c r="K679" s="17"/>
      <c r="L679" s="18"/>
      <c r="M679" s="17"/>
      <c r="N679" s="17"/>
      <c r="O679" s="17"/>
      <c r="P679" s="17"/>
      <c r="Q679" s="17"/>
      <c r="R679" s="17"/>
      <c r="S679" s="17"/>
      <c r="T679" s="17"/>
      <c r="U679" s="17"/>
      <c r="V679" s="17"/>
      <c r="W679" s="17"/>
      <c r="X679" s="17"/>
    </row>
    <row r="680" spans="1:24" x14ac:dyDescent="0.25">
      <c r="A680" s="127"/>
      <c r="B680" s="17"/>
      <c r="C680" s="17"/>
      <c r="D680" s="17"/>
      <c r="E680" s="17"/>
      <c r="F680" s="17"/>
      <c r="G680" s="17"/>
      <c r="H680" s="17"/>
      <c r="I680" s="17"/>
      <c r="J680" s="17"/>
      <c r="K680" s="17"/>
      <c r="L680" s="18"/>
      <c r="M680" s="17"/>
      <c r="N680" s="17"/>
      <c r="O680" s="17"/>
      <c r="P680" s="17"/>
      <c r="Q680" s="17"/>
      <c r="R680" s="17"/>
      <c r="S680" s="17"/>
      <c r="T680" s="17"/>
      <c r="U680" s="17"/>
      <c r="V680" s="17"/>
      <c r="W680" s="17"/>
      <c r="X680" s="17"/>
    </row>
    <row r="681" spans="1:24" x14ac:dyDescent="0.25">
      <c r="A681" s="127"/>
      <c r="B681" s="17"/>
      <c r="C681" s="17"/>
      <c r="D681" s="17"/>
      <c r="E681" s="17"/>
      <c r="F681" s="17"/>
      <c r="G681" s="17"/>
      <c r="H681" s="17"/>
      <c r="I681" s="17"/>
      <c r="J681" s="17"/>
      <c r="K681" s="17"/>
      <c r="L681" s="18"/>
      <c r="M681" s="17"/>
      <c r="N681" s="17"/>
      <c r="O681" s="17"/>
      <c r="P681" s="17"/>
      <c r="Q681" s="17"/>
      <c r="R681" s="17"/>
      <c r="S681" s="17"/>
      <c r="T681" s="17"/>
      <c r="U681" s="17"/>
      <c r="V681" s="17"/>
      <c r="W681" s="17"/>
      <c r="X681" s="17"/>
    </row>
    <row r="682" spans="1:24" x14ac:dyDescent="0.25">
      <c r="A682" s="127"/>
      <c r="B682" s="17"/>
      <c r="C682" s="17"/>
      <c r="D682" s="17"/>
      <c r="E682" s="17"/>
      <c r="F682" s="17"/>
      <c r="G682" s="17"/>
      <c r="H682" s="17"/>
      <c r="I682" s="17"/>
      <c r="J682" s="17"/>
      <c r="K682" s="17"/>
      <c r="L682" s="18"/>
      <c r="M682" s="17"/>
      <c r="N682" s="17"/>
      <c r="O682" s="17"/>
      <c r="P682" s="17"/>
      <c r="Q682" s="17"/>
      <c r="R682" s="17"/>
      <c r="S682" s="17"/>
      <c r="T682" s="17"/>
      <c r="U682" s="17"/>
      <c r="V682" s="17"/>
      <c r="W682" s="17"/>
      <c r="X682" s="17"/>
    </row>
    <row r="683" spans="1:24" x14ac:dyDescent="0.25">
      <c r="A683" s="127"/>
      <c r="B683" s="17"/>
      <c r="C683" s="17"/>
      <c r="D683" s="17"/>
      <c r="E683" s="17"/>
      <c r="F683" s="17"/>
      <c r="G683" s="17"/>
      <c r="H683" s="17"/>
      <c r="I683" s="17"/>
      <c r="J683" s="17"/>
      <c r="K683" s="17"/>
      <c r="L683" s="18"/>
      <c r="M683" s="17"/>
      <c r="N683" s="17"/>
      <c r="O683" s="17"/>
      <c r="P683" s="17"/>
      <c r="Q683" s="17"/>
      <c r="R683" s="17"/>
      <c r="S683" s="17"/>
      <c r="T683" s="17"/>
      <c r="U683" s="17"/>
      <c r="V683" s="17"/>
      <c r="W683" s="17"/>
      <c r="X683" s="17"/>
    </row>
    <row r="684" spans="1:24" x14ac:dyDescent="0.25">
      <c r="A684" s="127"/>
      <c r="B684" s="17"/>
      <c r="C684" s="17"/>
      <c r="D684" s="17"/>
      <c r="E684" s="17"/>
      <c r="F684" s="17"/>
      <c r="G684" s="17"/>
      <c r="H684" s="17"/>
      <c r="I684" s="17"/>
      <c r="J684" s="17"/>
      <c r="K684" s="17"/>
      <c r="L684" s="18"/>
      <c r="M684" s="17"/>
      <c r="N684" s="17"/>
      <c r="O684" s="17"/>
      <c r="P684" s="17"/>
      <c r="Q684" s="17"/>
      <c r="R684" s="17"/>
      <c r="S684" s="17"/>
      <c r="T684" s="17"/>
      <c r="U684" s="17"/>
      <c r="V684" s="17"/>
      <c r="W684" s="17"/>
      <c r="X684" s="17"/>
    </row>
    <row r="685" spans="1:24" x14ac:dyDescent="0.25">
      <c r="A685" s="127"/>
      <c r="B685" s="17"/>
      <c r="C685" s="17"/>
      <c r="D685" s="17"/>
      <c r="E685" s="17"/>
      <c r="F685" s="17"/>
      <c r="G685" s="17"/>
      <c r="H685" s="17"/>
      <c r="I685" s="17"/>
      <c r="J685" s="17"/>
      <c r="K685" s="17"/>
      <c r="L685" s="18"/>
      <c r="M685" s="17"/>
      <c r="N685" s="17"/>
      <c r="O685" s="17"/>
      <c r="P685" s="17"/>
      <c r="Q685" s="17"/>
      <c r="R685" s="17"/>
      <c r="S685" s="17"/>
      <c r="T685" s="17"/>
      <c r="U685" s="17"/>
      <c r="V685" s="17"/>
      <c r="W685" s="17"/>
      <c r="X685" s="17"/>
    </row>
    <row r="686" spans="1:24" x14ac:dyDescent="0.25">
      <c r="A686" s="127"/>
      <c r="B686" s="17"/>
      <c r="C686" s="17"/>
      <c r="D686" s="17"/>
      <c r="E686" s="17"/>
      <c r="F686" s="17"/>
      <c r="G686" s="17"/>
      <c r="H686" s="17"/>
      <c r="I686" s="17"/>
      <c r="J686" s="17"/>
      <c r="K686" s="17"/>
      <c r="L686" s="18"/>
      <c r="M686" s="17"/>
      <c r="N686" s="17"/>
      <c r="O686" s="17"/>
      <c r="P686" s="17"/>
      <c r="Q686" s="17"/>
      <c r="R686" s="17"/>
      <c r="S686" s="17"/>
      <c r="T686" s="17"/>
      <c r="U686" s="17"/>
      <c r="V686" s="17"/>
      <c r="W686" s="17"/>
      <c r="X686" s="17"/>
    </row>
    <row r="687" spans="1:24" x14ac:dyDescent="0.25">
      <c r="A687" s="127"/>
      <c r="B687" s="17"/>
      <c r="C687" s="17"/>
      <c r="D687" s="17"/>
      <c r="E687" s="17"/>
      <c r="F687" s="17"/>
      <c r="G687" s="17"/>
      <c r="H687" s="17"/>
      <c r="I687" s="17"/>
      <c r="J687" s="17"/>
      <c r="K687" s="17"/>
      <c r="L687" s="18"/>
      <c r="M687" s="17"/>
      <c r="N687" s="17"/>
      <c r="O687" s="17"/>
      <c r="P687" s="17"/>
      <c r="Q687" s="17"/>
      <c r="R687" s="17"/>
      <c r="S687" s="17"/>
      <c r="T687" s="17"/>
      <c r="U687" s="17"/>
      <c r="V687" s="17"/>
      <c r="W687" s="17"/>
      <c r="X687" s="17"/>
    </row>
    <row r="688" spans="1:24" x14ac:dyDescent="0.25">
      <c r="A688" s="127"/>
      <c r="B688" s="17"/>
      <c r="C688" s="17"/>
      <c r="D688" s="17"/>
      <c r="E688" s="17"/>
      <c r="F688" s="17"/>
      <c r="G688" s="17"/>
      <c r="H688" s="17"/>
      <c r="I688" s="17"/>
      <c r="J688" s="17"/>
      <c r="K688" s="17"/>
      <c r="L688" s="18"/>
      <c r="M688" s="17"/>
      <c r="N688" s="17"/>
      <c r="O688" s="17"/>
      <c r="P688" s="17"/>
      <c r="Q688" s="17"/>
      <c r="R688" s="17"/>
      <c r="S688" s="17"/>
      <c r="T688" s="17"/>
      <c r="U688" s="17"/>
      <c r="V688" s="17"/>
      <c r="W688" s="17"/>
      <c r="X688" s="17"/>
    </row>
    <row r="689" spans="1:24" x14ac:dyDescent="0.25">
      <c r="A689" s="127"/>
      <c r="B689" s="17"/>
      <c r="C689" s="17"/>
      <c r="D689" s="17"/>
      <c r="E689" s="17"/>
      <c r="F689" s="17"/>
      <c r="G689" s="17"/>
      <c r="H689" s="17"/>
      <c r="I689" s="17"/>
      <c r="J689" s="17"/>
      <c r="K689" s="17"/>
      <c r="L689" s="18"/>
      <c r="M689" s="17"/>
      <c r="N689" s="17"/>
      <c r="O689" s="17"/>
      <c r="P689" s="17"/>
      <c r="Q689" s="17"/>
      <c r="R689" s="17"/>
      <c r="S689" s="17"/>
      <c r="T689" s="17"/>
      <c r="U689" s="17"/>
      <c r="V689" s="17"/>
      <c r="W689" s="17"/>
      <c r="X689" s="17"/>
    </row>
    <row r="690" spans="1:24" x14ac:dyDescent="0.25">
      <c r="A690" s="127"/>
      <c r="B690" s="17"/>
      <c r="C690" s="17"/>
      <c r="D690" s="17"/>
      <c r="E690" s="17"/>
      <c r="F690" s="17"/>
      <c r="G690" s="17"/>
      <c r="H690" s="17"/>
      <c r="I690" s="17"/>
      <c r="J690" s="17"/>
      <c r="K690" s="17"/>
      <c r="L690" s="18"/>
      <c r="M690" s="17"/>
      <c r="N690" s="17"/>
      <c r="O690" s="17"/>
      <c r="P690" s="17"/>
      <c r="Q690" s="17"/>
      <c r="R690" s="17"/>
      <c r="S690" s="17"/>
      <c r="T690" s="17"/>
      <c r="U690" s="17"/>
      <c r="V690" s="17"/>
      <c r="W690" s="17"/>
      <c r="X690" s="17"/>
    </row>
    <row r="691" spans="1:24" x14ac:dyDescent="0.25">
      <c r="A691" s="127"/>
      <c r="B691" s="17"/>
      <c r="C691" s="17"/>
      <c r="D691" s="17"/>
      <c r="E691" s="17"/>
      <c r="F691" s="17"/>
      <c r="G691" s="17"/>
      <c r="H691" s="17"/>
      <c r="I691" s="17"/>
      <c r="J691" s="17"/>
      <c r="K691" s="17"/>
      <c r="L691" s="18"/>
      <c r="M691" s="17"/>
      <c r="N691" s="17"/>
      <c r="O691" s="17"/>
      <c r="P691" s="17"/>
      <c r="Q691" s="17"/>
      <c r="R691" s="17"/>
      <c r="S691" s="17"/>
      <c r="T691" s="17"/>
      <c r="U691" s="17"/>
      <c r="V691" s="17"/>
      <c r="W691" s="17"/>
      <c r="X691" s="17"/>
    </row>
    <row r="692" spans="1:24" x14ac:dyDescent="0.25">
      <c r="A692" s="127"/>
      <c r="B692" s="17"/>
      <c r="C692" s="17"/>
      <c r="D692" s="17"/>
      <c r="E692" s="17"/>
      <c r="F692" s="17"/>
      <c r="G692" s="17"/>
      <c r="H692" s="17"/>
      <c r="I692" s="17"/>
      <c r="J692" s="17"/>
      <c r="K692" s="17"/>
      <c r="L692" s="18"/>
      <c r="M692" s="17"/>
      <c r="N692" s="17"/>
      <c r="O692" s="17"/>
      <c r="P692" s="17"/>
      <c r="Q692" s="17"/>
      <c r="R692" s="17"/>
      <c r="S692" s="17"/>
      <c r="T692" s="17"/>
      <c r="U692" s="17"/>
      <c r="V692" s="17"/>
      <c r="W692" s="17"/>
      <c r="X692" s="17"/>
    </row>
    <row r="693" spans="1:24" x14ac:dyDescent="0.25">
      <c r="A693" s="127"/>
      <c r="B693" s="17"/>
      <c r="C693" s="17"/>
      <c r="D693" s="17"/>
      <c r="E693" s="17"/>
      <c r="F693" s="17"/>
      <c r="G693" s="17"/>
      <c r="H693" s="17"/>
      <c r="I693" s="17"/>
      <c r="J693" s="17"/>
      <c r="K693" s="17"/>
      <c r="L693" s="18"/>
      <c r="M693" s="17"/>
      <c r="N693" s="17"/>
      <c r="O693" s="17"/>
      <c r="P693" s="17"/>
      <c r="Q693" s="17"/>
      <c r="R693" s="17"/>
      <c r="S693" s="17"/>
      <c r="T693" s="17"/>
      <c r="U693" s="17"/>
      <c r="V693" s="17"/>
      <c r="W693" s="17"/>
      <c r="X693" s="17"/>
    </row>
    <row r="694" spans="1:24" x14ac:dyDescent="0.25">
      <c r="A694" s="127"/>
      <c r="B694" s="17"/>
      <c r="C694" s="17"/>
      <c r="D694" s="17"/>
      <c r="E694" s="17"/>
      <c r="F694" s="17"/>
      <c r="G694" s="17"/>
      <c r="H694" s="17"/>
      <c r="I694" s="17"/>
      <c r="J694" s="17"/>
      <c r="K694" s="17"/>
      <c r="L694" s="18"/>
      <c r="M694" s="17"/>
      <c r="N694" s="17"/>
      <c r="O694" s="17"/>
      <c r="P694" s="17"/>
      <c r="Q694" s="17"/>
      <c r="R694" s="17"/>
      <c r="S694" s="17"/>
      <c r="T694" s="17"/>
      <c r="U694" s="17"/>
      <c r="V694" s="17"/>
      <c r="W694" s="17"/>
      <c r="X694" s="17"/>
    </row>
    <row r="695" spans="1:24" x14ac:dyDescent="0.25">
      <c r="A695" s="127"/>
      <c r="B695" s="17"/>
      <c r="C695" s="17"/>
      <c r="D695" s="17"/>
      <c r="E695" s="17"/>
      <c r="F695" s="17"/>
      <c r="G695" s="17"/>
      <c r="H695" s="17"/>
      <c r="I695" s="17"/>
      <c r="J695" s="17"/>
      <c r="K695" s="17"/>
      <c r="L695" s="18"/>
      <c r="M695" s="17"/>
      <c r="N695" s="17"/>
      <c r="O695" s="17"/>
      <c r="P695" s="17"/>
      <c r="Q695" s="17"/>
      <c r="R695" s="17"/>
      <c r="S695" s="17"/>
      <c r="T695" s="17"/>
      <c r="U695" s="17"/>
      <c r="V695" s="17"/>
      <c r="W695" s="17"/>
      <c r="X695" s="17"/>
    </row>
    <row r="696" spans="1:24" x14ac:dyDescent="0.25">
      <c r="A696" s="127"/>
      <c r="B696" s="17"/>
      <c r="C696" s="17"/>
      <c r="D696" s="17"/>
      <c r="E696" s="17"/>
      <c r="F696" s="17"/>
      <c r="G696" s="17"/>
      <c r="H696" s="17"/>
      <c r="I696" s="17"/>
      <c r="J696" s="17"/>
      <c r="K696" s="17"/>
      <c r="L696" s="18"/>
      <c r="M696" s="17"/>
      <c r="N696" s="17"/>
      <c r="O696" s="17"/>
      <c r="P696" s="17"/>
      <c r="Q696" s="17"/>
      <c r="R696" s="17"/>
      <c r="S696" s="17"/>
      <c r="T696" s="17"/>
      <c r="U696" s="17"/>
      <c r="V696" s="17"/>
      <c r="W696" s="17"/>
      <c r="X696" s="17"/>
    </row>
    <row r="697" spans="1:24" x14ac:dyDescent="0.25">
      <c r="A697" s="127"/>
      <c r="B697" s="17"/>
      <c r="C697" s="17"/>
      <c r="D697" s="17"/>
      <c r="E697" s="17"/>
      <c r="F697" s="17"/>
      <c r="G697" s="17"/>
      <c r="H697" s="17"/>
      <c r="I697" s="17"/>
      <c r="J697" s="17"/>
      <c r="K697" s="17"/>
      <c r="L697" s="18"/>
      <c r="M697" s="17"/>
      <c r="N697" s="17"/>
      <c r="O697" s="17"/>
      <c r="P697" s="17"/>
      <c r="Q697" s="17"/>
      <c r="R697" s="17"/>
      <c r="S697" s="17"/>
      <c r="T697" s="17"/>
      <c r="U697" s="17"/>
      <c r="V697" s="17"/>
      <c r="W697" s="17"/>
      <c r="X697" s="17"/>
    </row>
    <row r="698" spans="1:24" x14ac:dyDescent="0.25">
      <c r="A698" s="127"/>
      <c r="B698" s="17"/>
      <c r="C698" s="17"/>
      <c r="D698" s="17"/>
      <c r="E698" s="17"/>
      <c r="F698" s="17"/>
      <c r="G698" s="17"/>
      <c r="H698" s="17"/>
      <c r="I698" s="17"/>
      <c r="J698" s="17"/>
      <c r="K698" s="17"/>
      <c r="L698" s="18"/>
      <c r="M698" s="17"/>
      <c r="N698" s="17"/>
      <c r="O698" s="17"/>
      <c r="P698" s="17"/>
      <c r="Q698" s="17"/>
      <c r="R698" s="17"/>
      <c r="S698" s="17"/>
      <c r="T698" s="17"/>
      <c r="U698" s="17"/>
      <c r="V698" s="17"/>
      <c r="W698" s="17"/>
      <c r="X698" s="17"/>
    </row>
    <row r="699" spans="1:24" x14ac:dyDescent="0.25">
      <c r="A699" s="127"/>
      <c r="B699" s="17"/>
      <c r="C699" s="17"/>
      <c r="D699" s="17"/>
      <c r="E699" s="17"/>
      <c r="F699" s="17"/>
      <c r="G699" s="17"/>
      <c r="H699" s="17"/>
      <c r="I699" s="17"/>
      <c r="J699" s="17"/>
      <c r="K699" s="17"/>
      <c r="L699" s="18"/>
      <c r="M699" s="17"/>
      <c r="N699" s="17"/>
      <c r="O699" s="17"/>
      <c r="P699" s="17"/>
      <c r="Q699" s="17"/>
      <c r="R699" s="17"/>
      <c r="S699" s="17"/>
      <c r="T699" s="17"/>
      <c r="U699" s="17"/>
      <c r="V699" s="17"/>
      <c r="W699" s="17"/>
      <c r="X699" s="17"/>
    </row>
    <row r="700" spans="1:24" x14ac:dyDescent="0.25">
      <c r="A700" s="127"/>
      <c r="B700" s="17"/>
      <c r="C700" s="17"/>
      <c r="D700" s="17"/>
      <c r="E700" s="17"/>
      <c r="F700" s="17"/>
      <c r="G700" s="17"/>
      <c r="H700" s="17"/>
      <c r="I700" s="17"/>
      <c r="J700" s="17"/>
      <c r="K700" s="17"/>
      <c r="L700" s="18"/>
      <c r="M700" s="17"/>
      <c r="N700" s="17"/>
      <c r="O700" s="17"/>
      <c r="P700" s="17"/>
      <c r="Q700" s="17"/>
      <c r="R700" s="17"/>
      <c r="S700" s="17"/>
      <c r="T700" s="17"/>
      <c r="U700" s="17"/>
      <c r="V700" s="17"/>
      <c r="W700" s="17"/>
      <c r="X700" s="17"/>
    </row>
    <row r="701" spans="1:24" x14ac:dyDescent="0.25">
      <c r="A701" s="127"/>
      <c r="B701" s="17"/>
      <c r="C701" s="17"/>
      <c r="D701" s="17"/>
      <c r="E701" s="17"/>
      <c r="F701" s="17"/>
      <c r="G701" s="17"/>
      <c r="H701" s="17"/>
      <c r="I701" s="17"/>
      <c r="J701" s="17"/>
      <c r="K701" s="17"/>
      <c r="L701" s="18"/>
      <c r="M701" s="17"/>
      <c r="N701" s="17"/>
      <c r="O701" s="17"/>
      <c r="P701" s="17"/>
      <c r="Q701" s="17"/>
      <c r="R701" s="17"/>
      <c r="S701" s="17"/>
      <c r="T701" s="17"/>
      <c r="U701" s="17"/>
      <c r="V701" s="17"/>
      <c r="W701" s="17"/>
      <c r="X701" s="17"/>
    </row>
    <row r="702" spans="1:24" x14ac:dyDescent="0.25">
      <c r="A702" s="127"/>
      <c r="B702" s="17"/>
      <c r="C702" s="17"/>
      <c r="D702" s="17"/>
      <c r="E702" s="17"/>
      <c r="F702" s="17"/>
      <c r="G702" s="17"/>
      <c r="H702" s="17"/>
      <c r="I702" s="17"/>
      <c r="J702" s="17"/>
      <c r="K702" s="17"/>
      <c r="L702" s="18"/>
      <c r="M702" s="17"/>
      <c r="N702" s="17"/>
      <c r="O702" s="17"/>
      <c r="P702" s="17"/>
      <c r="Q702" s="17"/>
      <c r="R702" s="17"/>
      <c r="S702" s="17"/>
      <c r="T702" s="17"/>
      <c r="U702" s="17"/>
      <c r="V702" s="17"/>
      <c r="W702" s="17"/>
      <c r="X702" s="17"/>
    </row>
    <row r="703" spans="1:24" x14ac:dyDescent="0.25">
      <c r="A703" s="127"/>
      <c r="B703" s="17"/>
      <c r="C703" s="17"/>
      <c r="D703" s="17"/>
      <c r="E703" s="17"/>
      <c r="F703" s="17"/>
      <c r="G703" s="17"/>
      <c r="H703" s="17"/>
      <c r="I703" s="17"/>
      <c r="J703" s="17"/>
      <c r="K703" s="17"/>
      <c r="L703" s="18"/>
      <c r="M703" s="17"/>
      <c r="N703" s="17"/>
      <c r="O703" s="17"/>
      <c r="P703" s="17"/>
      <c r="Q703" s="17"/>
      <c r="R703" s="17"/>
      <c r="S703" s="17"/>
      <c r="T703" s="17"/>
      <c r="U703" s="17"/>
      <c r="V703" s="17"/>
      <c r="W703" s="17"/>
      <c r="X703" s="17"/>
    </row>
    <row r="704" spans="1:24" x14ac:dyDescent="0.25">
      <c r="A704" s="127"/>
      <c r="B704" s="17"/>
      <c r="C704" s="17"/>
      <c r="D704" s="17"/>
      <c r="E704" s="17"/>
      <c r="F704" s="17"/>
      <c r="G704" s="17"/>
      <c r="H704" s="17"/>
      <c r="I704" s="17"/>
      <c r="J704" s="17"/>
      <c r="K704" s="17"/>
      <c r="L704" s="18"/>
      <c r="M704" s="17"/>
      <c r="N704" s="17"/>
      <c r="O704" s="17"/>
      <c r="P704" s="17"/>
      <c r="Q704" s="17"/>
      <c r="R704" s="17"/>
      <c r="S704" s="17"/>
      <c r="T704" s="17"/>
      <c r="U704" s="17"/>
      <c r="V704" s="17"/>
      <c r="W704" s="17"/>
      <c r="X704" s="17"/>
    </row>
    <row r="705" spans="1:24" x14ac:dyDescent="0.25">
      <c r="A705" s="127"/>
      <c r="B705" s="17"/>
      <c r="C705" s="17"/>
      <c r="D705" s="17"/>
      <c r="E705" s="17"/>
      <c r="F705" s="17"/>
      <c r="G705" s="17"/>
      <c r="H705" s="17"/>
      <c r="I705" s="17"/>
      <c r="J705" s="17"/>
      <c r="K705" s="17"/>
      <c r="L705" s="18"/>
      <c r="M705" s="17"/>
      <c r="N705" s="17"/>
      <c r="O705" s="17"/>
      <c r="P705" s="17"/>
      <c r="Q705" s="17"/>
      <c r="R705" s="17"/>
      <c r="S705" s="17"/>
      <c r="T705" s="17"/>
      <c r="U705" s="17"/>
      <c r="V705" s="17"/>
      <c r="W705" s="17"/>
      <c r="X705" s="17"/>
    </row>
    <row r="706" spans="1:24" x14ac:dyDescent="0.25">
      <c r="A706" s="127"/>
      <c r="B706" s="17"/>
      <c r="C706" s="17"/>
      <c r="D706" s="17"/>
      <c r="E706" s="17"/>
      <c r="F706" s="17"/>
      <c r="G706" s="17"/>
      <c r="H706" s="17"/>
      <c r="I706" s="17"/>
      <c r="J706" s="17"/>
      <c r="K706" s="17"/>
      <c r="L706" s="18"/>
      <c r="M706" s="17"/>
      <c r="N706" s="17"/>
      <c r="O706" s="17"/>
      <c r="P706" s="17"/>
      <c r="Q706" s="17"/>
      <c r="R706" s="17"/>
      <c r="S706" s="17"/>
      <c r="T706" s="17"/>
      <c r="U706" s="17"/>
      <c r="V706" s="17"/>
      <c r="W706" s="17"/>
      <c r="X706" s="17"/>
    </row>
    <row r="707" spans="1:24" x14ac:dyDescent="0.25">
      <c r="A707" s="127"/>
      <c r="B707" s="17"/>
      <c r="C707" s="17"/>
      <c r="D707" s="17"/>
      <c r="E707" s="17"/>
      <c r="F707" s="17"/>
      <c r="G707" s="17"/>
      <c r="H707" s="17"/>
      <c r="I707" s="17"/>
      <c r="J707" s="17"/>
      <c r="K707" s="17"/>
      <c r="L707" s="18"/>
      <c r="M707" s="17"/>
      <c r="N707" s="17"/>
      <c r="O707" s="17"/>
      <c r="P707" s="17"/>
      <c r="Q707" s="17"/>
      <c r="R707" s="17"/>
      <c r="S707" s="17"/>
      <c r="T707" s="17"/>
      <c r="U707" s="17"/>
      <c r="V707" s="17"/>
      <c r="W707" s="17"/>
      <c r="X707" s="17"/>
    </row>
    <row r="708" spans="1:24" x14ac:dyDescent="0.25">
      <c r="A708" s="127"/>
      <c r="B708" s="17"/>
      <c r="C708" s="17"/>
      <c r="D708" s="17"/>
      <c r="E708" s="17"/>
      <c r="F708" s="17"/>
      <c r="G708" s="17"/>
      <c r="H708" s="17"/>
      <c r="I708" s="17"/>
      <c r="J708" s="17"/>
      <c r="K708" s="17"/>
      <c r="L708" s="18"/>
      <c r="M708" s="17"/>
      <c r="N708" s="17"/>
      <c r="O708" s="17"/>
      <c r="P708" s="17"/>
      <c r="Q708" s="17"/>
      <c r="R708" s="17"/>
      <c r="S708" s="17"/>
      <c r="T708" s="17"/>
      <c r="U708" s="17"/>
      <c r="V708" s="17"/>
      <c r="W708" s="17"/>
      <c r="X708" s="17"/>
    </row>
    <row r="709" spans="1:24" x14ac:dyDescent="0.25">
      <c r="A709" s="127"/>
      <c r="B709" s="17"/>
      <c r="C709" s="17"/>
      <c r="D709" s="17"/>
      <c r="E709" s="17"/>
      <c r="F709" s="17"/>
      <c r="G709" s="17"/>
      <c r="H709" s="17"/>
      <c r="I709" s="17"/>
      <c r="J709" s="17"/>
      <c r="K709" s="17"/>
      <c r="L709" s="18"/>
      <c r="M709" s="17"/>
      <c r="N709" s="17"/>
      <c r="O709" s="17"/>
      <c r="P709" s="17"/>
      <c r="Q709" s="17"/>
      <c r="R709" s="17"/>
      <c r="S709" s="17"/>
      <c r="T709" s="17"/>
      <c r="U709" s="17"/>
      <c r="V709" s="17"/>
      <c r="W709" s="17"/>
      <c r="X709" s="17"/>
    </row>
    <row r="710" spans="1:24" x14ac:dyDescent="0.25">
      <c r="A710" s="127"/>
      <c r="B710" s="17"/>
      <c r="C710" s="17"/>
      <c r="D710" s="17"/>
      <c r="E710" s="17"/>
      <c r="F710" s="17"/>
      <c r="G710" s="17"/>
      <c r="H710" s="17"/>
      <c r="I710" s="17"/>
      <c r="J710" s="17"/>
      <c r="K710" s="17"/>
      <c r="L710" s="18"/>
      <c r="M710" s="17"/>
      <c r="N710" s="17"/>
      <c r="O710" s="17"/>
      <c r="P710" s="17"/>
      <c r="Q710" s="17"/>
      <c r="R710" s="17"/>
      <c r="S710" s="17"/>
      <c r="T710" s="17"/>
      <c r="U710" s="17"/>
      <c r="V710" s="17"/>
      <c r="W710" s="17"/>
      <c r="X710" s="17"/>
    </row>
    <row r="711" spans="1:24" x14ac:dyDescent="0.25">
      <c r="A711" s="127"/>
      <c r="B711" s="17"/>
      <c r="C711" s="17"/>
      <c r="D711" s="17"/>
      <c r="E711" s="17"/>
      <c r="F711" s="17"/>
      <c r="G711" s="17"/>
      <c r="H711" s="17"/>
      <c r="I711" s="17"/>
      <c r="J711" s="17"/>
      <c r="K711" s="17"/>
      <c r="L711" s="18"/>
      <c r="M711" s="17"/>
      <c r="N711" s="17"/>
      <c r="O711" s="17"/>
      <c r="P711" s="17"/>
      <c r="Q711" s="17"/>
      <c r="R711" s="17"/>
      <c r="S711" s="17"/>
      <c r="T711" s="17"/>
      <c r="U711" s="17"/>
      <c r="V711" s="17"/>
      <c r="W711" s="17"/>
      <c r="X711" s="17"/>
    </row>
    <row r="712" spans="1:24" x14ac:dyDescent="0.25">
      <c r="A712" s="127"/>
      <c r="B712" s="17"/>
      <c r="C712" s="17"/>
      <c r="D712" s="17"/>
      <c r="E712" s="17"/>
      <c r="F712" s="17"/>
      <c r="G712" s="17"/>
      <c r="H712" s="17"/>
      <c r="I712" s="17"/>
      <c r="J712" s="17"/>
      <c r="K712" s="17"/>
      <c r="L712" s="18"/>
      <c r="M712" s="17"/>
      <c r="N712" s="17"/>
      <c r="O712" s="17"/>
      <c r="P712" s="17"/>
      <c r="Q712" s="17"/>
      <c r="R712" s="17"/>
      <c r="S712" s="17"/>
      <c r="T712" s="17"/>
      <c r="U712" s="17"/>
      <c r="V712" s="17"/>
      <c r="W712" s="17"/>
      <c r="X712" s="17"/>
    </row>
    <row r="713" spans="1:24" x14ac:dyDescent="0.25">
      <c r="A713" s="127"/>
      <c r="B713" s="17"/>
      <c r="C713" s="17"/>
      <c r="D713" s="17"/>
      <c r="E713" s="17"/>
      <c r="F713" s="17"/>
      <c r="G713" s="17"/>
      <c r="H713" s="17"/>
      <c r="I713" s="17"/>
      <c r="J713" s="17"/>
      <c r="K713" s="17"/>
      <c r="L713" s="18"/>
      <c r="M713" s="17"/>
      <c r="N713" s="17"/>
      <c r="O713" s="17"/>
      <c r="P713" s="17"/>
      <c r="Q713" s="17"/>
      <c r="R713" s="17"/>
      <c r="S713" s="17"/>
      <c r="T713" s="17"/>
      <c r="U713" s="17"/>
      <c r="V713" s="17"/>
      <c r="W713" s="17"/>
      <c r="X713" s="17"/>
    </row>
    <row r="714" spans="1:24" x14ac:dyDescent="0.25">
      <c r="A714" s="127"/>
      <c r="B714" s="17"/>
      <c r="C714" s="17"/>
      <c r="D714" s="17"/>
      <c r="E714" s="17"/>
      <c r="F714" s="17"/>
      <c r="G714" s="17"/>
      <c r="H714" s="17"/>
      <c r="I714" s="17"/>
      <c r="J714" s="17"/>
      <c r="K714" s="17"/>
      <c r="L714" s="18"/>
      <c r="M714" s="17"/>
      <c r="N714" s="17"/>
      <c r="O714" s="17"/>
      <c r="P714" s="17"/>
      <c r="Q714" s="17"/>
      <c r="R714" s="17"/>
      <c r="S714" s="17"/>
      <c r="T714" s="17"/>
      <c r="U714" s="17"/>
      <c r="V714" s="17"/>
      <c r="W714" s="17"/>
      <c r="X714" s="17"/>
    </row>
    <row r="715" spans="1:24" x14ac:dyDescent="0.25">
      <c r="A715" s="127"/>
      <c r="B715" s="17"/>
      <c r="C715" s="17"/>
      <c r="D715" s="17"/>
      <c r="E715" s="17"/>
      <c r="F715" s="17"/>
      <c r="G715" s="17"/>
      <c r="H715" s="17"/>
      <c r="I715" s="17"/>
      <c r="J715" s="17"/>
      <c r="K715" s="17"/>
      <c r="L715" s="18"/>
      <c r="M715" s="17"/>
      <c r="N715" s="17"/>
      <c r="O715" s="17"/>
      <c r="P715" s="17"/>
      <c r="Q715" s="17"/>
      <c r="R715" s="17"/>
      <c r="S715" s="17"/>
      <c r="T715" s="17"/>
      <c r="U715" s="17"/>
      <c r="V715" s="17"/>
      <c r="W715" s="17"/>
      <c r="X715" s="17"/>
    </row>
    <row r="716" spans="1:24" x14ac:dyDescent="0.25">
      <c r="A716" s="127"/>
      <c r="B716" s="17"/>
      <c r="C716" s="17"/>
      <c r="D716" s="17"/>
      <c r="E716" s="17"/>
      <c r="F716" s="17"/>
      <c r="G716" s="17"/>
      <c r="H716" s="17"/>
      <c r="I716" s="17"/>
      <c r="J716" s="17"/>
      <c r="K716" s="17"/>
      <c r="L716" s="18"/>
      <c r="M716" s="17"/>
      <c r="N716" s="17"/>
      <c r="O716" s="17"/>
      <c r="P716" s="17"/>
      <c r="Q716" s="17"/>
      <c r="R716" s="17"/>
      <c r="S716" s="17"/>
      <c r="T716" s="17"/>
      <c r="U716" s="17"/>
      <c r="V716" s="17"/>
      <c r="W716" s="17"/>
      <c r="X716" s="17"/>
    </row>
    <row r="717" spans="1:24" x14ac:dyDescent="0.25">
      <c r="A717" s="127"/>
      <c r="B717" s="17"/>
      <c r="C717" s="17"/>
      <c r="D717" s="17"/>
      <c r="E717" s="17"/>
      <c r="F717" s="17"/>
      <c r="G717" s="17"/>
      <c r="H717" s="17"/>
      <c r="I717" s="17"/>
      <c r="J717" s="17"/>
      <c r="K717" s="17"/>
      <c r="L717" s="18"/>
      <c r="M717" s="17"/>
      <c r="N717" s="17"/>
      <c r="O717" s="17"/>
      <c r="P717" s="17"/>
      <c r="Q717" s="17"/>
      <c r="R717" s="17"/>
      <c r="S717" s="17"/>
      <c r="T717" s="17"/>
      <c r="U717" s="17"/>
      <c r="V717" s="17"/>
      <c r="W717" s="17"/>
      <c r="X717" s="17"/>
    </row>
    <row r="718" spans="1:24" x14ac:dyDescent="0.25">
      <c r="A718" s="127"/>
      <c r="B718" s="17"/>
      <c r="C718" s="17"/>
      <c r="D718" s="17"/>
      <c r="E718" s="17"/>
      <c r="F718" s="17"/>
      <c r="G718" s="17"/>
      <c r="H718" s="17"/>
      <c r="I718" s="17"/>
      <c r="J718" s="17"/>
      <c r="K718" s="17"/>
      <c r="L718" s="18"/>
      <c r="M718" s="17"/>
      <c r="N718" s="17"/>
      <c r="O718" s="17"/>
      <c r="P718" s="17"/>
      <c r="Q718" s="17"/>
      <c r="R718" s="17"/>
      <c r="S718" s="17"/>
      <c r="T718" s="17"/>
      <c r="U718" s="17"/>
      <c r="V718" s="17"/>
      <c r="W718" s="17"/>
      <c r="X718" s="17"/>
    </row>
    <row r="719" spans="1:24" x14ac:dyDescent="0.25">
      <c r="A719" s="127"/>
      <c r="B719" s="17"/>
      <c r="C719" s="17"/>
      <c r="D719" s="17"/>
      <c r="E719" s="17"/>
      <c r="F719" s="17"/>
      <c r="G719" s="17"/>
      <c r="H719" s="17"/>
      <c r="I719" s="17"/>
      <c r="J719" s="17"/>
      <c r="K719" s="17"/>
      <c r="L719" s="18"/>
      <c r="M719" s="17"/>
      <c r="N719" s="17"/>
      <c r="O719" s="17"/>
      <c r="P719" s="17"/>
      <c r="Q719" s="17"/>
      <c r="R719" s="17"/>
      <c r="S719" s="17"/>
      <c r="T719" s="17"/>
      <c r="U719" s="17"/>
      <c r="V719" s="17"/>
      <c r="W719" s="17"/>
      <c r="X719" s="17"/>
    </row>
    <row r="720" spans="1:24" x14ac:dyDescent="0.25">
      <c r="A720" s="127"/>
      <c r="B720" s="17"/>
      <c r="C720" s="17"/>
      <c r="D720" s="17"/>
      <c r="E720" s="17"/>
      <c r="F720" s="17"/>
      <c r="G720" s="17"/>
      <c r="H720" s="17"/>
      <c r="I720" s="17"/>
      <c r="J720" s="17"/>
      <c r="K720" s="17"/>
      <c r="L720" s="18"/>
      <c r="M720" s="17"/>
      <c r="N720" s="17"/>
      <c r="O720" s="17"/>
      <c r="P720" s="17"/>
      <c r="Q720" s="17"/>
      <c r="R720" s="17"/>
      <c r="S720" s="17"/>
      <c r="T720" s="17"/>
      <c r="U720" s="17"/>
      <c r="V720" s="17"/>
      <c r="W720" s="17"/>
      <c r="X720" s="17"/>
    </row>
    <row r="721" spans="1:24" x14ac:dyDescent="0.25">
      <c r="A721" s="127"/>
      <c r="B721" s="17"/>
      <c r="C721" s="17"/>
      <c r="D721" s="17"/>
      <c r="E721" s="17"/>
      <c r="F721" s="17"/>
      <c r="G721" s="17"/>
      <c r="H721" s="17"/>
      <c r="I721" s="17"/>
      <c r="J721" s="17"/>
      <c r="K721" s="17"/>
      <c r="L721" s="18"/>
      <c r="M721" s="17"/>
      <c r="N721" s="17"/>
      <c r="O721" s="17"/>
      <c r="P721" s="17"/>
      <c r="Q721" s="17"/>
      <c r="R721" s="17"/>
      <c r="S721" s="17"/>
      <c r="T721" s="17"/>
      <c r="U721" s="17"/>
      <c r="V721" s="17"/>
      <c r="W721" s="17"/>
      <c r="X721" s="17"/>
    </row>
  </sheetData>
  <mergeCells count="246">
    <mergeCell ref="M2:X2"/>
    <mergeCell ref="F2:F4"/>
    <mergeCell ref="C5:E5"/>
    <mergeCell ref="C6:E6"/>
    <mergeCell ref="C20:E20"/>
    <mergeCell ref="C21:E21"/>
    <mergeCell ref="C22:E22"/>
    <mergeCell ref="H2:H4"/>
    <mergeCell ref="M3:W3"/>
    <mergeCell ref="C23:E23"/>
    <mergeCell ref="B2:E4"/>
    <mergeCell ref="J2:L2"/>
    <mergeCell ref="J3:J4"/>
    <mergeCell ref="K3:K4"/>
    <mergeCell ref="L3:L4"/>
    <mergeCell ref="C30:E30"/>
    <mergeCell ref="C31:E31"/>
    <mergeCell ref="C32:E32"/>
    <mergeCell ref="G2:G4"/>
    <mergeCell ref="I2:I4"/>
    <mergeCell ref="C33:E33"/>
    <mergeCell ref="C34:E34"/>
    <mergeCell ref="C35:E35"/>
    <mergeCell ref="C24:E24"/>
    <mergeCell ref="C25:E25"/>
    <mergeCell ref="C26:E26"/>
    <mergeCell ref="C27:E27"/>
    <mergeCell ref="C28:E28"/>
    <mergeCell ref="C29:E29"/>
    <mergeCell ref="C44:E44"/>
    <mergeCell ref="C45:E45"/>
    <mergeCell ref="C46:E46"/>
    <mergeCell ref="C47:E47"/>
    <mergeCell ref="D48:E48"/>
    <mergeCell ref="D49:E49"/>
    <mergeCell ref="C36:E36"/>
    <mergeCell ref="C37:E37"/>
    <mergeCell ref="C38:E38"/>
    <mergeCell ref="C39:E39"/>
    <mergeCell ref="C40:E40"/>
    <mergeCell ref="C41:E41"/>
    <mergeCell ref="C56:E56"/>
    <mergeCell ref="C57:E57"/>
    <mergeCell ref="C58:E58"/>
    <mergeCell ref="C59:E59"/>
    <mergeCell ref="C60:E60"/>
    <mergeCell ref="C61:E61"/>
    <mergeCell ref="C50:E50"/>
    <mergeCell ref="C51:E51"/>
    <mergeCell ref="C52:E52"/>
    <mergeCell ref="C53:E53"/>
    <mergeCell ref="C54:E54"/>
    <mergeCell ref="C55:E55"/>
    <mergeCell ref="C68:E68"/>
    <mergeCell ref="D69:E69"/>
    <mergeCell ref="D70:E70"/>
    <mergeCell ref="D71:E71"/>
    <mergeCell ref="C72:E72"/>
    <mergeCell ref="D73:E73"/>
    <mergeCell ref="C62:E62"/>
    <mergeCell ref="C63:E63"/>
    <mergeCell ref="C64:E64"/>
    <mergeCell ref="C65:E65"/>
    <mergeCell ref="C66:E66"/>
    <mergeCell ref="C67:E67"/>
    <mergeCell ref="D80:E80"/>
    <mergeCell ref="C81:E81"/>
    <mergeCell ref="C85:E85"/>
    <mergeCell ref="C86:E86"/>
    <mergeCell ref="D87:E87"/>
    <mergeCell ref="D88:E88"/>
    <mergeCell ref="D74:E74"/>
    <mergeCell ref="D75:E75"/>
    <mergeCell ref="D76:E76"/>
    <mergeCell ref="C77:E77"/>
    <mergeCell ref="C78:E78"/>
    <mergeCell ref="D79:E79"/>
    <mergeCell ref="D95:E95"/>
    <mergeCell ref="D96:E96"/>
    <mergeCell ref="C97:E97"/>
    <mergeCell ref="D98:E98"/>
    <mergeCell ref="D99:E99"/>
    <mergeCell ref="D100:E100"/>
    <mergeCell ref="D89:E89"/>
    <mergeCell ref="D90:E90"/>
    <mergeCell ref="D91:E91"/>
    <mergeCell ref="D92:E92"/>
    <mergeCell ref="D93:E93"/>
    <mergeCell ref="D94:E94"/>
    <mergeCell ref="D107:E107"/>
    <mergeCell ref="C108:E108"/>
    <mergeCell ref="D109:E109"/>
    <mergeCell ref="D110:E110"/>
    <mergeCell ref="D111:E111"/>
    <mergeCell ref="D112:E112"/>
    <mergeCell ref="D101:E101"/>
    <mergeCell ref="D102:E102"/>
    <mergeCell ref="D103:E103"/>
    <mergeCell ref="D104:E104"/>
    <mergeCell ref="D105:E105"/>
    <mergeCell ref="D106:E106"/>
    <mergeCell ref="C119:E119"/>
    <mergeCell ref="D120:E120"/>
    <mergeCell ref="D121:E121"/>
    <mergeCell ref="C122:E122"/>
    <mergeCell ref="D123:E123"/>
    <mergeCell ref="D124:E124"/>
    <mergeCell ref="D113:E113"/>
    <mergeCell ref="D114:E114"/>
    <mergeCell ref="D115:E115"/>
    <mergeCell ref="D116:E116"/>
    <mergeCell ref="D117:E117"/>
    <mergeCell ref="D118:E118"/>
    <mergeCell ref="D131:E131"/>
    <mergeCell ref="D132:E132"/>
    <mergeCell ref="D133:E133"/>
    <mergeCell ref="C134:E134"/>
    <mergeCell ref="C135:E135"/>
    <mergeCell ref="C136:E136"/>
    <mergeCell ref="D125:E125"/>
    <mergeCell ref="D126:E126"/>
    <mergeCell ref="D127:E127"/>
    <mergeCell ref="D128:E128"/>
    <mergeCell ref="D129:E129"/>
    <mergeCell ref="D130:E130"/>
    <mergeCell ref="D143:E143"/>
    <mergeCell ref="D144:E144"/>
    <mergeCell ref="D145:E145"/>
    <mergeCell ref="D146:E146"/>
    <mergeCell ref="D147:E147"/>
    <mergeCell ref="C148:E148"/>
    <mergeCell ref="C137:E137"/>
    <mergeCell ref="D138:E138"/>
    <mergeCell ref="D139:E139"/>
    <mergeCell ref="D140:E140"/>
    <mergeCell ref="D141:E141"/>
    <mergeCell ref="D142:E142"/>
    <mergeCell ref="C155:E155"/>
    <mergeCell ref="C156:E156"/>
    <mergeCell ref="C157:E157"/>
    <mergeCell ref="C158:E158"/>
    <mergeCell ref="C159:E159"/>
    <mergeCell ref="C160:E160"/>
    <mergeCell ref="C149:E149"/>
    <mergeCell ref="C150:E150"/>
    <mergeCell ref="C151:E151"/>
    <mergeCell ref="D152:E152"/>
    <mergeCell ref="D153:E153"/>
    <mergeCell ref="C154:E154"/>
    <mergeCell ref="D167:E167"/>
    <mergeCell ref="D168:E168"/>
    <mergeCell ref="D169:E169"/>
    <mergeCell ref="D170:E170"/>
    <mergeCell ref="D171:E171"/>
    <mergeCell ref="D172:E172"/>
    <mergeCell ref="C161:E161"/>
    <mergeCell ref="C162:E162"/>
    <mergeCell ref="C163:E163"/>
    <mergeCell ref="C164:E164"/>
    <mergeCell ref="C165:E165"/>
    <mergeCell ref="C166:E166"/>
    <mergeCell ref="D179:E179"/>
    <mergeCell ref="D180:E180"/>
    <mergeCell ref="D181:E181"/>
    <mergeCell ref="D182:E182"/>
    <mergeCell ref="D183:E183"/>
    <mergeCell ref="D184:E184"/>
    <mergeCell ref="D173:E173"/>
    <mergeCell ref="D174:E174"/>
    <mergeCell ref="D175:E175"/>
    <mergeCell ref="D176:E176"/>
    <mergeCell ref="C177:E177"/>
    <mergeCell ref="D178:E178"/>
    <mergeCell ref="D191:E191"/>
    <mergeCell ref="D192:E192"/>
    <mergeCell ref="D193:E193"/>
    <mergeCell ref="D194:E194"/>
    <mergeCell ref="D195:E195"/>
    <mergeCell ref="D196:E196"/>
    <mergeCell ref="D185:E185"/>
    <mergeCell ref="D186:E186"/>
    <mergeCell ref="D187:E187"/>
    <mergeCell ref="C188:E188"/>
    <mergeCell ref="D189:E189"/>
    <mergeCell ref="D190:E190"/>
    <mergeCell ref="D203:E203"/>
    <mergeCell ref="D204:E204"/>
    <mergeCell ref="D205:E205"/>
    <mergeCell ref="D206:E206"/>
    <mergeCell ref="D207:E207"/>
    <mergeCell ref="D208:E208"/>
    <mergeCell ref="D197:E197"/>
    <mergeCell ref="D198:E198"/>
    <mergeCell ref="C199:E199"/>
    <mergeCell ref="D200:E200"/>
    <mergeCell ref="D201:E201"/>
    <mergeCell ref="C202:E202"/>
    <mergeCell ref="C215:E215"/>
    <mergeCell ref="C216:E216"/>
    <mergeCell ref="D217:E217"/>
    <mergeCell ref="D218:E218"/>
    <mergeCell ref="D219:E219"/>
    <mergeCell ref="D220:E220"/>
    <mergeCell ref="D209:E209"/>
    <mergeCell ref="D210:E210"/>
    <mergeCell ref="D211:E211"/>
    <mergeCell ref="D212:E212"/>
    <mergeCell ref="D213:E213"/>
    <mergeCell ref="C214:E214"/>
    <mergeCell ref="C227:E227"/>
    <mergeCell ref="C228:E228"/>
    <mergeCell ref="C229:E229"/>
    <mergeCell ref="D230:E230"/>
    <mergeCell ref="D231:E231"/>
    <mergeCell ref="D232:E232"/>
    <mergeCell ref="D221:E221"/>
    <mergeCell ref="D222:E222"/>
    <mergeCell ref="D223:E223"/>
    <mergeCell ref="D224:E224"/>
    <mergeCell ref="D225:E225"/>
    <mergeCell ref="D226:E226"/>
    <mergeCell ref="D239:E239"/>
    <mergeCell ref="C240:E240"/>
    <mergeCell ref="C241:E241"/>
    <mergeCell ref="C242:E242"/>
    <mergeCell ref="C243:E243"/>
    <mergeCell ref="C244:E244"/>
    <mergeCell ref="C233:E233"/>
    <mergeCell ref="D234:E234"/>
    <mergeCell ref="D235:E235"/>
    <mergeCell ref="D236:E236"/>
    <mergeCell ref="D237:E237"/>
    <mergeCell ref="D238:E238"/>
    <mergeCell ref="B257:E257"/>
    <mergeCell ref="C251:E251"/>
    <mergeCell ref="C252:E252"/>
    <mergeCell ref="C253:E253"/>
    <mergeCell ref="C254:E254"/>
    <mergeCell ref="C255:E255"/>
    <mergeCell ref="C256:E256"/>
    <mergeCell ref="C245:E245"/>
    <mergeCell ref="C246:E246"/>
    <mergeCell ref="D247:E247"/>
    <mergeCell ref="D248:E248"/>
    <mergeCell ref="C249:E249"/>
    <mergeCell ref="C250:E250"/>
  </mergeCells>
  <pageMargins left="0.25" right="0.25" top="0.75" bottom="0.75" header="0.3" footer="0.3"/>
  <pageSetup paperSize="9" scale="54" orientation="landscape" horizontalDpi="4294967293" r:id="rId1"/>
  <headerFooter>
    <oddHeader>&amp;C&amp;"Times New Roman,Félkövér"&amp;12 081030 Sportlétesítmények, edzőtáborok működtetése és fejlesztéseKiadások - 2017. év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11</vt:i4>
      </vt:variant>
      <vt:variant>
        <vt:lpstr>Névvel ellátott tartományok</vt:lpstr>
      </vt:variant>
      <vt:variant>
        <vt:i4>9</vt:i4>
      </vt:variant>
    </vt:vector>
  </HeadingPairs>
  <TitlesOfParts>
    <vt:vector size="20" baseType="lpstr">
      <vt:lpstr>Összesítő</vt:lpstr>
      <vt:lpstr>Összesítő cofog</vt:lpstr>
      <vt:lpstr>Bevételek</vt:lpstr>
      <vt:lpstr>Kiadások</vt:lpstr>
      <vt:lpstr>Igazgatás</vt:lpstr>
      <vt:lpstr>Községgazd</vt:lpstr>
      <vt:lpstr>Vagyongazd</vt:lpstr>
      <vt:lpstr>Közút</vt:lpstr>
      <vt:lpstr>Sport</vt:lpstr>
      <vt:lpstr>Közművelődés</vt:lpstr>
      <vt:lpstr>Támogatás</vt:lpstr>
      <vt:lpstr>Bevételek!Nyomtatási_terület</vt:lpstr>
      <vt:lpstr>Igazgatás!Nyomtatási_terület</vt:lpstr>
      <vt:lpstr>Kiadások!Nyomtatási_terület</vt:lpstr>
      <vt:lpstr>Közművelődés!Nyomtatási_terület</vt:lpstr>
      <vt:lpstr>Közút!Nyomtatási_terület</vt:lpstr>
      <vt:lpstr>Községgazd!Nyomtatási_terület</vt:lpstr>
      <vt:lpstr>Sport!Nyomtatási_terület</vt:lpstr>
      <vt:lpstr>Támogatás!Nyomtatási_terület</vt:lpstr>
      <vt:lpstr>Vagyongazd!Nyomtatási_terület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Manoly</dc:creator>
  <cp:lastModifiedBy>fjozsefne</cp:lastModifiedBy>
  <cp:lastPrinted>2018-01-09T12:21:29Z</cp:lastPrinted>
  <dcterms:created xsi:type="dcterms:W3CDTF">2015-11-28T12:14:02Z</dcterms:created>
  <dcterms:modified xsi:type="dcterms:W3CDTF">2018-01-09T12:21:34Z</dcterms:modified>
</cp:coreProperties>
</file>