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kiadáso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8" i="1" s="1"/>
  <c r="B15" i="1"/>
  <c r="B16" i="1"/>
  <c r="B19" i="1"/>
  <c r="B18" i="1" s="1"/>
  <c r="B20" i="1"/>
  <c r="B21" i="1"/>
  <c r="B22" i="1"/>
  <c r="B24" i="1"/>
  <c r="B27" i="1"/>
  <c r="B28" i="1"/>
  <c r="B29" i="1"/>
  <c r="B30" i="1"/>
  <c r="B10" i="1" s="1"/>
  <c r="B34" i="1"/>
  <c r="B33" i="1" s="1"/>
  <c r="B35" i="1"/>
  <c r="B36" i="1"/>
  <c r="B37" i="1"/>
  <c r="B38" i="1"/>
  <c r="B46" i="1"/>
  <c r="B47" i="1"/>
  <c r="B49" i="1" s="1"/>
  <c r="B50" i="1"/>
  <c r="B52" i="1" s="1"/>
  <c r="B55" i="1"/>
  <c r="B58" i="1"/>
  <c r="B61" i="1"/>
  <c r="B62" i="1"/>
  <c r="B64" i="1"/>
  <c r="B65" i="1"/>
  <c r="B67" i="1" s="1"/>
  <c r="B69" i="1"/>
  <c r="B71" i="1" s="1"/>
  <c r="B73" i="1"/>
  <c r="B72" i="1" s="1"/>
  <c r="B75" i="1"/>
  <c r="B79" i="1"/>
  <c r="B78" i="1" s="1"/>
  <c r="B81" i="1"/>
  <c r="B83" i="1"/>
  <c r="B84" i="1"/>
  <c r="B88" i="1"/>
  <c r="B94" i="1"/>
  <c r="B95" i="1"/>
  <c r="B96" i="1"/>
  <c r="B100" i="1"/>
  <c r="B102" i="1"/>
  <c r="B110" i="1"/>
  <c r="B113" i="1"/>
  <c r="B117" i="1"/>
  <c r="B119" i="1"/>
  <c r="B120" i="1"/>
  <c r="B121" i="1"/>
  <c r="B124" i="1"/>
  <c r="B122" i="1" s="1"/>
  <c r="B32" i="1" l="1"/>
  <c r="B77" i="1"/>
  <c r="B7" i="1"/>
  <c r="B125" i="1"/>
  <c r="B87" i="1"/>
  <c r="B68" i="1"/>
  <c r="B43" i="1"/>
  <c r="B12" i="1"/>
  <c r="B6" i="1" l="1"/>
  <c r="B42" i="1"/>
  <c r="B40" i="1" l="1"/>
  <c r="B111" i="1"/>
  <c r="B98" i="1"/>
  <c r="B109" i="1"/>
  <c r="B104" i="1" l="1"/>
  <c r="B114" i="1"/>
  <c r="B112" i="1" s="1"/>
  <c r="B115" i="1" l="1"/>
  <c r="B127" i="1" l="1"/>
</calcChain>
</file>

<file path=xl/sharedStrings.xml><?xml version="1.0" encoding="utf-8"?>
<sst xmlns="http://schemas.openxmlformats.org/spreadsheetml/2006/main" count="107" uniqueCount="86">
  <si>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</si>
  <si>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</si>
  <si>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</si>
  <si>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</si>
  <si>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</si>
  <si>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</si>
  <si>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</si>
  <si>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</si>
  <si>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</si>
  <si>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</si>
  <si>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</si>
  <si>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és felhalmozási célú tartalékok összesen: </t>
  </si>
  <si>
    <t xml:space="preserve">1. Felhalmozási célú bevételek összesen: </t>
  </si>
  <si>
    <t>II. A  KÖLTSÉGVETÉS EGYENLEGE A FELHALMOZÁSI BEVÉTELEK, KIADÁSOK ÉS FELHALMOZÁSI CÉLÚ TARTALÉKOK  ALAPJÁN(1. -2.):</t>
  </si>
  <si>
    <t xml:space="preserve">2. Működési célú kiadások és működési célú tartalékok összesen: </t>
  </si>
  <si>
    <t xml:space="preserve">1. Működési célú bevételek összesen: </t>
  </si>
  <si>
    <t>I. A KÖLTSÉGVETÉS EGYENLEGE A MÜKÖDÉSI BEVÉTELEK,  KIADÁSOK   ÉS A MŰKÖDÉSI CÉLÚ TARTALÉKOK ALAPJÁN(1. -2.):</t>
  </si>
  <si>
    <t xml:space="preserve">                                       Költségvetés egyenlegének finanszírozási módja</t>
  </si>
  <si>
    <t>KIADÁSOK MINDÖSSZESEN (I+II+III+IV)</t>
  </si>
  <si>
    <t>3.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</si>
  <si>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</si>
  <si>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</si>
  <si>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</si>
  <si>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</si>
  <si>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</si>
  <si>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</si>
  <si>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3.1.3. Nagyszénási Kulturális Központ Kft. felhalmozási célú támogatása</t>
  </si>
  <si>
    <t>3.1.2. Nagyszénás SE. felhalmozási célú támogatása</t>
  </si>
  <si>
    <t>3.1.1.  Iskola energetikai fejlesztésére kapott támogatás visszafizetése</t>
  </si>
  <si>
    <t>3.1. Nagyszénás Nagyközség Önkormányzata</t>
  </si>
  <si>
    <t>3. Egyéb felhalmozási kiadások</t>
  </si>
  <si>
    <t>2.1.5. Szolgálati lakás fűtés rekonstrukció</t>
  </si>
  <si>
    <t>2.1.4. Táncsics utcai óvoda  felújítása Magyar Falu Program</t>
  </si>
  <si>
    <t>2.1.3. Táncsics utcai óvoda lapostető-szigetelés felújítása</t>
  </si>
  <si>
    <t>2.1.2. Eötvös utca aszfaltozása</t>
  </si>
  <si>
    <t>2.1.1. Ivóvízhálózat felújítási munkái</t>
  </si>
  <si>
    <t>2.1. Nagyszénás Nagyközség Önkormányzata</t>
  </si>
  <si>
    <t>2. Felújítási kiadások</t>
  </si>
  <si>
    <t>ÁFA</t>
  </si>
  <si>
    <t>Nettó</t>
  </si>
  <si>
    <t>1.4.1. Kisértékű tárgyieszköz beruházás</t>
  </si>
  <si>
    <t>1.4. Polgármesteri Hivatal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</si>
  <si>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</si>
  <si>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</si>
  <si>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</si>
  <si>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</si>
  <si>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1.1.8. Orvosi betegirányító rendszer kiépítése</t>
  </si>
  <si>
    <t>1.1.7. Gyógyvízzé minősítés kiadásai</t>
  </si>
  <si>
    <t>1.1.6. Járdaépítés közfoglalkoztatás keretében</t>
  </si>
  <si>
    <t>1.1.5. Traktorvásárlás közfoglalkoztatás keretében</t>
  </si>
  <si>
    <t>1.1.4. Kerékpártároló építése közfoglalkoztatás keretében</t>
  </si>
  <si>
    <t>1.1.3. Kisértékű tárgyieszköz beruházás</t>
  </si>
  <si>
    <t>1.1.2. Szennyvízhálózat fejlesztése</t>
  </si>
  <si>
    <t>1.1.1. Településrendezési eszközök felülvizsgálata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</si>
  <si>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</si>
  <si>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</si>
  <si>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</si>
  <si>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</si>
  <si>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</si>
  <si>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</si>
  <si>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</si>
  <si>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</si>
  <si>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</si>
  <si>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</si>
  <si>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</si>
  <si>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</si>
  <si>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</si>
  <si>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</si>
  <si>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</si>
  <si>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</si>
  <si>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</si>
  <si>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</si>
  <si>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</si>
  <si>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</si>
  <si>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</si>
  <si>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</si>
  <si>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</si>
  <si>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</si>
  <si>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</si>
  <si>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</si>
  <si>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</si>
  <si>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</si>
  <si>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 MŰKÖDÉSI KIADÁSOK ÖSSZESEN (1.+2.+3.+ 4.)</t>
  </si>
  <si>
    <t>2019. évi költségvetési kiadások (adatok Ft-ban)</t>
  </si>
  <si>
    <t>"2. melléklet a 2/2019. (II.13.) önkormányzati rendelethez</t>
  </si>
  <si>
    <t>2. melléklet a 13/2019. (XI.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</si>
</sst>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.000000&quot;     &quot;;\-#,##0.000000&quot;     &quot;;&quot; -&quot;#.0000&quot;     &quot;;@\ "/>
    <numFmt numFmtId="166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166" fontId="2" fillId="0" borderId="0" xfId="1" applyNumberFormat="1" applyFont="1"/>
    <xf numFmtId="3" fontId="2" fillId="0" borderId="0" xfId="0" applyNumberFormat="1" applyFont="1"/>
    <xf numFmtId="3" fontId="3" fillId="2" borderId="1" xfId="0" applyNumberFormat="1" applyFont="1" applyFill="1" applyBorder="1"/>
    <xf numFmtId="0" fontId="5" fillId="2" borderId="1" xfId="2" applyFont="1" applyFill="1" applyBorder="1" applyAlignment="1">
      <alignment wrapText="1"/>
    </xf>
    <xf numFmtId="3" fontId="6" fillId="0" borderId="1" xfId="0" applyNumberFormat="1" applyFont="1" applyBorder="1"/>
    <xf numFmtId="0" fontId="7" fillId="0" borderId="1" xfId="0" applyFont="1" applyBorder="1"/>
    <xf numFmtId="3" fontId="6" fillId="0" borderId="0" xfId="0" applyNumberFormat="1" applyFont="1"/>
    <xf numFmtId="0" fontId="7" fillId="0" borderId="0" xfId="0" applyFont="1"/>
    <xf numFmtId="3" fontId="3" fillId="2" borderId="2" xfId="0" applyNumberFormat="1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3" fontId="3" fillId="0" borderId="0" xfId="1" applyNumberFormat="1" applyFont="1" applyFill="1" applyBorder="1" applyAlignment="1" applyProtection="1"/>
    <xf numFmtId="0" fontId="3" fillId="0" borderId="0" xfId="3" applyFont="1" applyFill="1" applyBorder="1" applyAlignment="1">
      <alignment wrapText="1"/>
    </xf>
    <xf numFmtId="3" fontId="3" fillId="2" borderId="1" xfId="1" applyNumberFormat="1" applyFont="1" applyFill="1" applyBorder="1" applyAlignment="1" applyProtection="1"/>
    <xf numFmtId="0" fontId="3" fillId="2" borderId="4" xfId="3" applyFont="1" applyFill="1" applyBorder="1" applyAlignment="1">
      <alignment vertical="center" wrapText="1"/>
    </xf>
    <xf numFmtId="3" fontId="2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2" fillId="0" borderId="0" xfId="1" applyNumberFormat="1" applyFont="1" applyFill="1" applyBorder="1" applyAlignment="1" applyProtection="1"/>
    <xf numFmtId="3" fontId="3" fillId="2" borderId="2" xfId="3" applyNumberFormat="1" applyFont="1" applyFill="1" applyBorder="1"/>
    <xf numFmtId="0" fontId="3" fillId="2" borderId="4" xfId="3" applyFont="1" applyFill="1" applyBorder="1" applyAlignment="1">
      <alignment wrapText="1"/>
    </xf>
    <xf numFmtId="3" fontId="3" fillId="2" borderId="1" xfId="3" applyNumberFormat="1" applyFont="1" applyFill="1" applyBorder="1"/>
    <xf numFmtId="0" fontId="2" fillId="0" borderId="1" xfId="0" applyFont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5" fillId="0" borderId="0" xfId="0" applyFont="1" applyFill="1" applyBorder="1"/>
    <xf numFmtId="3" fontId="0" fillId="0" borderId="0" xfId="0" applyNumberFormat="1"/>
    <xf numFmtId="3" fontId="10" fillId="3" borderId="5" xfId="0" applyNumberFormat="1" applyFont="1" applyFill="1" applyBorder="1"/>
    <xf numFmtId="3" fontId="2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wrapText="1"/>
    </xf>
    <xf numFmtId="3" fontId="2" fillId="0" borderId="0" xfId="1" applyNumberFormat="1" applyFont="1" applyAlignment="1">
      <alignment horizontal="right"/>
    </xf>
    <xf numFmtId="0" fontId="7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5" fillId="3" borderId="6" xfId="0" applyFont="1" applyFill="1" applyBorder="1"/>
    <xf numFmtId="3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/>
    <xf numFmtId="3" fontId="3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5" fillId="3" borderId="7" xfId="0" applyFont="1" applyFill="1" applyBorder="1"/>
    <xf numFmtId="3" fontId="2" fillId="0" borderId="1" xfId="0" applyNumberFormat="1" applyFont="1" applyBorder="1"/>
    <xf numFmtId="166" fontId="1" fillId="0" borderId="0" xfId="1" applyNumberFormat="1"/>
    <xf numFmtId="49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wrapText="1"/>
    </xf>
    <xf numFmtId="3" fontId="11" fillId="0" borderId="0" xfId="0" applyNumberFormat="1" applyFont="1"/>
    <xf numFmtId="0" fontId="12" fillId="0" borderId="0" xfId="2" applyFont="1" applyAlignment="1">
      <alignment wrapText="1"/>
    </xf>
    <xf numFmtId="49" fontId="10" fillId="4" borderId="2" xfId="0" applyNumberFormat="1" applyFont="1" applyFill="1" applyBorder="1" applyAlignment="1">
      <alignment wrapText="1"/>
    </xf>
    <xf numFmtId="49" fontId="0" fillId="0" borderId="0" xfId="0" applyNumberFormat="1"/>
    <xf numFmtId="3" fontId="2" fillId="0" borderId="0" xfId="0" applyNumberFormat="1" applyFont="1" applyBorder="1"/>
    <xf numFmtId="3" fontId="13" fillId="0" borderId="0" xfId="0" applyNumberFormat="1" applyFont="1" applyFill="1"/>
    <xf numFmtId="0" fontId="14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10" fillId="0" borderId="0" xfId="0" applyFont="1" applyAlignment="1">
      <alignment horizontal="right"/>
    </xf>
    <xf numFmtId="3" fontId="10" fillId="0" borderId="0" xfId="0" applyNumberFormat="1" applyFont="1"/>
    <xf numFmtId="3" fontId="13" fillId="0" borderId="0" xfId="0" applyNumberFormat="1" applyFont="1"/>
    <xf numFmtId="0" fontId="15" fillId="0" borderId="0" xfId="0" applyFont="1"/>
    <xf numFmtId="3" fontId="2" fillId="0" borderId="0" xfId="0" applyNumberFormat="1" applyFont="1" applyFill="1" applyBorder="1"/>
    <xf numFmtId="0" fontId="2" fillId="0" borderId="0" xfId="0" applyFont="1" applyAlignment="1">
      <alignment horizontal="left"/>
    </xf>
    <xf numFmtId="3" fontId="13" fillId="0" borderId="0" xfId="0" applyNumberFormat="1" applyFont="1" applyFill="1" applyBorder="1"/>
    <xf numFmtId="0" fontId="5" fillId="3" borderId="8" xfId="0" applyFont="1" applyFill="1" applyBorder="1"/>
    <xf numFmtId="3" fontId="16" fillId="0" borderId="0" xfId="0" applyNumberFormat="1" applyFont="1"/>
    <xf numFmtId="0" fontId="17" fillId="0" borderId="0" xfId="0" applyFont="1"/>
    <xf numFmtId="3" fontId="10" fillId="3" borderId="9" xfId="0" applyNumberFormat="1" applyFont="1" applyFill="1" applyBorder="1"/>
    <xf numFmtId="0" fontId="7" fillId="0" borderId="0" xfId="0" applyFont="1" applyBorder="1"/>
    <xf numFmtId="0" fontId="8" fillId="0" borderId="0" xfId="0" applyFont="1" applyBorder="1"/>
    <xf numFmtId="0" fontId="18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>
        <row r="81">
          <cell r="B81">
            <v>762400998</v>
          </cell>
        </row>
        <row r="94">
          <cell r="B94">
            <v>42628366</v>
          </cell>
        </row>
        <row r="98">
          <cell r="B98">
            <v>90000000</v>
          </cell>
        </row>
        <row r="102">
          <cell r="B102">
            <v>40069510</v>
          </cell>
        </row>
      </sheetData>
      <sheetData sheetId="2"/>
      <sheetData sheetId="3">
        <row r="13">
          <cell r="B13">
            <v>6300000</v>
          </cell>
        </row>
        <row r="19">
          <cell r="B19">
            <v>42433483</v>
          </cell>
        </row>
        <row r="28">
          <cell r="B28">
            <v>5050000</v>
          </cell>
        </row>
        <row r="32">
          <cell r="B32">
            <v>7132500</v>
          </cell>
        </row>
        <row r="39">
          <cell r="B39">
            <v>503409</v>
          </cell>
        </row>
        <row r="45">
          <cell r="B45">
            <v>3570000</v>
          </cell>
        </row>
      </sheetData>
      <sheetData sheetId="4">
        <row r="206">
          <cell r="B206">
            <v>104865759</v>
          </cell>
        </row>
        <row r="207">
          <cell r="B207">
            <v>17208841</v>
          </cell>
        </row>
        <row r="208">
          <cell r="B208">
            <v>122919966</v>
          </cell>
        </row>
        <row r="317">
          <cell r="B317">
            <v>75551823</v>
          </cell>
        </row>
        <row r="318">
          <cell r="B318">
            <v>15344198</v>
          </cell>
        </row>
        <row r="319">
          <cell r="B319">
            <v>25145327</v>
          </cell>
        </row>
        <row r="546">
          <cell r="B546">
            <v>131171063</v>
          </cell>
        </row>
        <row r="547">
          <cell r="B547">
            <v>23732980</v>
          </cell>
        </row>
        <row r="548">
          <cell r="B548">
            <v>36490077</v>
          </cell>
        </row>
        <row r="655">
          <cell r="B655">
            <v>74595058</v>
          </cell>
        </row>
        <row r="656">
          <cell r="B656">
            <v>14027959</v>
          </cell>
        </row>
        <row r="657">
          <cell r="B657">
            <v>68827690</v>
          </cell>
        </row>
      </sheetData>
      <sheetData sheetId="5">
        <row r="22">
          <cell r="D22">
            <v>3295370</v>
          </cell>
        </row>
        <row r="26">
          <cell r="D26">
            <v>127000</v>
          </cell>
        </row>
        <row r="35">
          <cell r="D35">
            <v>1289800</v>
          </cell>
        </row>
        <row r="46">
          <cell r="D46">
            <v>1717940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tabSelected="1" workbookViewId="0">
      <selection activeCell="A2" sqref="A2:B2"/>
    </sheetView>
  </sheetViews>
  <sheetFormatPr defaultColWidth="11.5703125" defaultRowHeight="12.75" x14ac:dyDescent="0.2"/>
  <cols>
    <col min="1" max="1" width="63.28515625" customWidth="1"/>
    <col min="2" max="2" width="13.5703125" style="1" customWidth="1"/>
    <col min="3" max="3" width="3" customWidth="1"/>
    <col min="4" max="6" width="11.5703125" customWidth="1"/>
    <col min="7" max="7" width="12.7109375" customWidth="1"/>
    <col min="8" max="8" width="11.5703125" customWidth="1"/>
  </cols>
  <sheetData>
    <row r="1" spans="1:2" x14ac:dyDescent="0.2">
      <c r="A1" s="74" t="s">
        <v>85</v>
      </c>
      <c r="B1" s="74"/>
    </row>
    <row r="2" spans="1:2" x14ac:dyDescent="0.2">
      <c r="A2" s="73" t="s">
        <v>84</v>
      </c>
      <c r="B2" s="72"/>
    </row>
    <row r="3" spans="1:2" x14ac:dyDescent="0.2">
      <c r="A3" s="3"/>
    </row>
    <row r="4" spans="1:2" x14ac:dyDescent="0.2">
      <c r="A4" s="71" t="s">
        <v>83</v>
      </c>
      <c r="B4" s="71"/>
    </row>
    <row r="5" spans="1:2" ht="13.5" thickBot="1" x14ac:dyDescent="0.25">
      <c r="A5" s="3"/>
    </row>
    <row r="6" spans="1:2" ht="13.5" thickBot="1" x14ac:dyDescent="0.25">
      <c r="A6" s="14" t="s">
        <v>82</v>
      </c>
      <c r="B6" s="68">
        <f>B7+B8+B9+B10</f>
        <v>774870133</v>
      </c>
    </row>
    <row r="7" spans="1:2" x14ac:dyDescent="0.2">
      <c r="A7" s="70" t="s">
        <v>81</v>
      </c>
      <c r="B7" s="6">
        <f>B13+B19+B27+B33</f>
        <v>309983958</v>
      </c>
    </row>
    <row r="8" spans="1:2" x14ac:dyDescent="0.2">
      <c r="A8" s="69" t="s">
        <v>80</v>
      </c>
      <c r="B8" s="6">
        <f>B14+B20+B28</f>
        <v>116041348</v>
      </c>
    </row>
    <row r="9" spans="1:2" x14ac:dyDescent="0.2">
      <c r="A9" s="69" t="s">
        <v>79</v>
      </c>
      <c r="B9" s="6">
        <f>B15+B21+B29</f>
        <v>191394120</v>
      </c>
    </row>
    <row r="10" spans="1:2" x14ac:dyDescent="0.2">
      <c r="A10" s="69" t="s">
        <v>78</v>
      </c>
      <c r="B10" s="6">
        <f>B16+B22+B30</f>
        <v>157450707</v>
      </c>
    </row>
    <row r="11" spans="1:2" ht="13.5" thickBot="1" x14ac:dyDescent="0.25">
      <c r="A11" s="12"/>
      <c r="B11" s="6"/>
    </row>
    <row r="12" spans="1:2" ht="13.5" thickBot="1" x14ac:dyDescent="0.25">
      <c r="A12" s="14" t="s">
        <v>77</v>
      </c>
      <c r="B12" s="68">
        <f>SUM(B13:B16)</f>
        <v>386183703</v>
      </c>
    </row>
    <row r="13" spans="1:2" x14ac:dyDescent="0.2">
      <c r="A13" s="70" t="s">
        <v>54</v>
      </c>
      <c r="B13" s="6">
        <f>'[1]5_melléklet'!B206</f>
        <v>104865759</v>
      </c>
    </row>
    <row r="14" spans="1:2" x14ac:dyDescent="0.2">
      <c r="A14" s="69" t="s">
        <v>76</v>
      </c>
      <c r="B14" s="6">
        <f>'[1]5_melléklet'!B317</f>
        <v>75551823</v>
      </c>
    </row>
    <row r="15" spans="1:2" x14ac:dyDescent="0.2">
      <c r="A15" s="69" t="s">
        <v>75</v>
      </c>
      <c r="B15" s="6">
        <f>'[1]5_melléklet'!B546</f>
        <v>131171063</v>
      </c>
    </row>
    <row r="16" spans="1:2" x14ac:dyDescent="0.2">
      <c r="A16" s="69" t="s">
        <v>74</v>
      </c>
      <c r="B16" s="6">
        <f>'[1]5_melléklet'!B655</f>
        <v>74595058</v>
      </c>
    </row>
    <row r="17" spans="1:2" ht="13.5" thickBot="1" x14ac:dyDescent="0.25">
      <c r="A17" s="12"/>
      <c r="B17" s="6"/>
    </row>
    <row r="18" spans="1:2" ht="13.5" thickBot="1" x14ac:dyDescent="0.25">
      <c r="A18" s="14" t="s">
        <v>73</v>
      </c>
      <c r="B18" s="68">
        <f>SUM(B19:B22)</f>
        <v>70313978</v>
      </c>
    </row>
    <row r="19" spans="1:2" x14ac:dyDescent="0.2">
      <c r="A19" s="70" t="s">
        <v>36</v>
      </c>
      <c r="B19" s="6">
        <f>'[1]5_melléklet'!B207</f>
        <v>17208841</v>
      </c>
    </row>
    <row r="20" spans="1:2" x14ac:dyDescent="0.2">
      <c r="A20" s="69" t="s">
        <v>72</v>
      </c>
      <c r="B20" s="6">
        <f>'[1]5_melléklet'!B318</f>
        <v>15344198</v>
      </c>
    </row>
    <row r="21" spans="1:2" x14ac:dyDescent="0.2">
      <c r="A21" s="69" t="s">
        <v>71</v>
      </c>
      <c r="B21" s="6">
        <f>'[1]5_melléklet'!B547</f>
        <v>23732980</v>
      </c>
    </row>
    <row r="22" spans="1:2" x14ac:dyDescent="0.2">
      <c r="A22" s="69" t="s">
        <v>70</v>
      </c>
      <c r="B22" s="6">
        <f>'[1]5_melléklet'!B656</f>
        <v>14027959</v>
      </c>
    </row>
    <row r="23" spans="1:2" ht="13.5" thickBot="1" x14ac:dyDescent="0.25">
      <c r="A23" s="12"/>
      <c r="B23" s="6"/>
    </row>
    <row r="24" spans="1:2" ht="13.5" thickBot="1" x14ac:dyDescent="0.25">
      <c r="A24" s="14" t="s">
        <v>69</v>
      </c>
      <c r="B24" s="68">
        <f>SUM(B27:B30)</f>
        <v>253383060</v>
      </c>
    </row>
    <row r="25" spans="1:2" x14ac:dyDescent="0.2">
      <c r="A25" s="12" t="s">
        <v>68</v>
      </c>
      <c r="B25" s="6"/>
    </row>
    <row r="26" spans="1:2" x14ac:dyDescent="0.2">
      <c r="A26" s="12" t="s">
        <v>67</v>
      </c>
      <c r="B26" s="6"/>
    </row>
    <row r="27" spans="1:2" x14ac:dyDescent="0.2">
      <c r="A27" s="70" t="s">
        <v>29</v>
      </c>
      <c r="B27" s="6">
        <f>'[1]5_melléklet'!B208</f>
        <v>122919966</v>
      </c>
    </row>
    <row r="28" spans="1:2" x14ac:dyDescent="0.2">
      <c r="A28" s="69" t="s">
        <v>66</v>
      </c>
      <c r="B28" s="6">
        <f>'[1]5_melléklet'!B319</f>
        <v>25145327</v>
      </c>
    </row>
    <row r="29" spans="1:2" x14ac:dyDescent="0.2">
      <c r="A29" s="69" t="s">
        <v>65</v>
      </c>
      <c r="B29" s="6">
        <f>'[1]5_melléklet'!B548</f>
        <v>36490077</v>
      </c>
    </row>
    <row r="30" spans="1:2" x14ac:dyDescent="0.2">
      <c r="A30" s="69" t="s">
        <v>64</v>
      </c>
      <c r="B30" s="6">
        <f>'[1]5_melléklet'!B657</f>
        <v>68827690</v>
      </c>
    </row>
    <row r="31" spans="1:2" ht="13.5" thickBot="1" x14ac:dyDescent="0.25">
      <c r="A31" s="12"/>
      <c r="B31" s="6"/>
    </row>
    <row r="32" spans="1:2" ht="13.5" thickBot="1" x14ac:dyDescent="0.25">
      <c r="A32" s="14" t="s">
        <v>63</v>
      </c>
      <c r="B32" s="68">
        <f>B33</f>
        <v>64989392</v>
      </c>
    </row>
    <row r="33" spans="1:3" x14ac:dyDescent="0.2">
      <c r="A33" s="67" t="s">
        <v>62</v>
      </c>
      <c r="B33" s="66">
        <f>B34+B35+B36+B37+B38</f>
        <v>64989392</v>
      </c>
    </row>
    <row r="34" spans="1:3" x14ac:dyDescent="0.2">
      <c r="A34" s="12" t="s">
        <v>61</v>
      </c>
      <c r="B34" s="6">
        <f>'[1]4_ melléklet'!B13</f>
        <v>6300000</v>
      </c>
    </row>
    <row r="35" spans="1:3" x14ac:dyDescent="0.2">
      <c r="A35" s="12" t="s">
        <v>60</v>
      </c>
      <c r="B35" s="6">
        <f>'[1]4_ melléklet'!B19</f>
        <v>42433483</v>
      </c>
    </row>
    <row r="36" spans="1:3" x14ac:dyDescent="0.2">
      <c r="A36" s="12" t="s">
        <v>59</v>
      </c>
      <c r="B36" s="6">
        <f>'[1]4_ melléklet'!B28</f>
        <v>5050000</v>
      </c>
    </row>
    <row r="37" spans="1:3" x14ac:dyDescent="0.2">
      <c r="A37" s="12" t="s">
        <v>58</v>
      </c>
      <c r="B37" s="6">
        <f>'[1]4_ melléklet'!B32+'[1]4_ melléklet'!B45</f>
        <v>10702500</v>
      </c>
    </row>
    <row r="38" spans="1:3" x14ac:dyDescent="0.2">
      <c r="A38" s="12" t="s">
        <v>57</v>
      </c>
      <c r="B38" s="6">
        <f>'[1]4_ melléklet'!B39</f>
        <v>503409</v>
      </c>
    </row>
    <row r="39" spans="1:3" ht="13.5" thickBot="1" x14ac:dyDescent="0.25">
      <c r="A39" s="12"/>
      <c r="B39" s="6"/>
    </row>
    <row r="40" spans="1:3" ht="13.5" thickBot="1" x14ac:dyDescent="0.25">
      <c r="A40" s="65" t="s">
        <v>56</v>
      </c>
      <c r="B40" s="32">
        <f>B42+B77+B87</f>
        <v>57767024</v>
      </c>
    </row>
    <row r="41" spans="1:3" ht="13.5" thickBot="1" x14ac:dyDescent="0.25">
      <c r="A41" s="10"/>
      <c r="B41" s="44"/>
    </row>
    <row r="42" spans="1:3" ht="13.5" thickBot="1" x14ac:dyDescent="0.25">
      <c r="A42" s="43" t="s">
        <v>55</v>
      </c>
      <c r="B42" s="42">
        <f>B43+B64+B68+B72</f>
        <v>35283416</v>
      </c>
      <c r="C42" s="31"/>
    </row>
    <row r="43" spans="1:3" x14ac:dyDescent="0.2">
      <c r="A43" s="55" t="s">
        <v>54</v>
      </c>
      <c r="B43" s="64">
        <f>B44+B47+B50+B53+B56+B59+B62+B63</f>
        <v>32148676</v>
      </c>
      <c r="C43" s="45"/>
    </row>
    <row r="44" spans="1:3" x14ac:dyDescent="0.2">
      <c r="A44" s="1" t="s">
        <v>53</v>
      </c>
      <c r="B44" s="62">
        <v>7000000</v>
      </c>
      <c r="C44" s="45"/>
    </row>
    <row r="45" spans="1:3" hidden="1" x14ac:dyDescent="0.2">
      <c r="A45" s="58" t="s">
        <v>39</v>
      </c>
      <c r="B45" s="29">
        <v>5511811</v>
      </c>
      <c r="C45" s="45"/>
    </row>
    <row r="46" spans="1:3" hidden="1" x14ac:dyDescent="0.2">
      <c r="A46" s="58" t="s">
        <v>38</v>
      </c>
      <c r="B46" s="29">
        <f>B44-B45</f>
        <v>1488189</v>
      </c>
      <c r="C46" s="45"/>
    </row>
    <row r="47" spans="1:3" x14ac:dyDescent="0.2">
      <c r="A47" s="1" t="s">
        <v>52</v>
      </c>
      <c r="B47" s="62">
        <f>1000000+71988</f>
        <v>1071988</v>
      </c>
      <c r="C47" s="45"/>
    </row>
    <row r="48" spans="1:3" hidden="1" x14ac:dyDescent="0.2">
      <c r="A48" s="58" t="s">
        <v>39</v>
      </c>
      <c r="B48" s="29">
        <v>787402</v>
      </c>
      <c r="C48" s="45"/>
    </row>
    <row r="49" spans="1:3" hidden="1" x14ac:dyDescent="0.2">
      <c r="A49" s="58" t="s">
        <v>38</v>
      </c>
      <c r="B49" s="29">
        <f>B47-B48</f>
        <v>284586</v>
      </c>
      <c r="C49" s="45"/>
    </row>
    <row r="50" spans="1:3" x14ac:dyDescent="0.2">
      <c r="A50" s="1" t="s">
        <v>51</v>
      </c>
      <c r="B50" s="62">
        <f>[1]kisértékű!D22</f>
        <v>3295370</v>
      </c>
      <c r="C50" s="45"/>
    </row>
    <row r="51" spans="1:3" hidden="1" x14ac:dyDescent="0.2">
      <c r="A51" s="58" t="s">
        <v>39</v>
      </c>
      <c r="B51" s="29">
        <v>1704071</v>
      </c>
      <c r="C51" s="45"/>
    </row>
    <row r="52" spans="1:3" hidden="1" x14ac:dyDescent="0.2">
      <c r="A52" s="58" t="s">
        <v>38</v>
      </c>
      <c r="B52" s="29">
        <f>B50-B51</f>
        <v>1591299</v>
      </c>
      <c r="C52" s="45"/>
    </row>
    <row r="53" spans="1:3" x14ac:dyDescent="0.2">
      <c r="A53" s="1" t="s">
        <v>50</v>
      </c>
      <c r="B53" s="6">
        <v>1488000</v>
      </c>
      <c r="C53" s="45"/>
    </row>
    <row r="54" spans="1:3" hidden="1" x14ac:dyDescent="0.2">
      <c r="A54" s="58" t="s">
        <v>39</v>
      </c>
      <c r="B54" s="59">
        <v>1171654</v>
      </c>
      <c r="C54" s="45"/>
    </row>
    <row r="55" spans="1:3" hidden="1" x14ac:dyDescent="0.2">
      <c r="A55" s="58" t="s">
        <v>38</v>
      </c>
      <c r="B55" s="29">
        <f>B53-B54</f>
        <v>316346</v>
      </c>
      <c r="C55" s="45"/>
    </row>
    <row r="56" spans="1:3" x14ac:dyDescent="0.2">
      <c r="A56" s="1" t="s">
        <v>49</v>
      </c>
      <c r="B56" s="6">
        <v>5207000</v>
      </c>
      <c r="C56" s="45"/>
    </row>
    <row r="57" spans="1:3" hidden="1" x14ac:dyDescent="0.2">
      <c r="A57" s="58" t="s">
        <v>39</v>
      </c>
      <c r="B57" s="59">
        <v>4100000</v>
      </c>
      <c r="C57" s="45"/>
    </row>
    <row r="58" spans="1:3" hidden="1" x14ac:dyDescent="0.2">
      <c r="A58" s="58" t="s">
        <v>38</v>
      </c>
      <c r="B58" s="29">
        <f>B56-B57</f>
        <v>1107000</v>
      </c>
      <c r="C58" s="45"/>
    </row>
    <row r="59" spans="1:3" x14ac:dyDescent="0.2">
      <c r="A59" s="1" t="s">
        <v>48</v>
      </c>
      <c r="B59" s="6">
        <v>1636000</v>
      </c>
      <c r="C59" s="45"/>
    </row>
    <row r="60" spans="1:3" hidden="1" x14ac:dyDescent="0.2">
      <c r="A60" s="58" t="s">
        <v>39</v>
      </c>
      <c r="B60" s="59">
        <v>1288189</v>
      </c>
      <c r="C60" s="45"/>
    </row>
    <row r="61" spans="1:3" hidden="1" x14ac:dyDescent="0.2">
      <c r="A61" s="58" t="s">
        <v>38</v>
      </c>
      <c r="B61" s="29">
        <f>B59-B60</f>
        <v>347811</v>
      </c>
      <c r="C61" s="45"/>
    </row>
    <row r="62" spans="1:3" x14ac:dyDescent="0.2">
      <c r="A62" s="63" t="s">
        <v>47</v>
      </c>
      <c r="B62" s="62">
        <f>7700000*1.27+1955800</f>
        <v>11734800</v>
      </c>
      <c r="C62" s="45"/>
    </row>
    <row r="63" spans="1:3" x14ac:dyDescent="0.2">
      <c r="A63" s="63" t="s">
        <v>46</v>
      </c>
      <c r="B63" s="62">
        <v>715518</v>
      </c>
      <c r="C63" s="45"/>
    </row>
    <row r="64" spans="1:3" x14ac:dyDescent="0.2">
      <c r="A64" s="61" t="s">
        <v>45</v>
      </c>
      <c r="B64" s="60">
        <f>SUM(B65)</f>
        <v>1289800</v>
      </c>
      <c r="C64" s="45"/>
    </row>
    <row r="65" spans="1:3" x14ac:dyDescent="0.2">
      <c r="A65" s="1" t="s">
        <v>44</v>
      </c>
      <c r="B65" s="6">
        <f>[1]kisértékű!D35</f>
        <v>1289800</v>
      </c>
      <c r="C65" s="45"/>
    </row>
    <row r="66" spans="1:3" hidden="1" x14ac:dyDescent="0.2">
      <c r="A66" s="58" t="s">
        <v>39</v>
      </c>
      <c r="B66" s="59">
        <v>340000</v>
      </c>
      <c r="C66" s="45"/>
    </row>
    <row r="67" spans="1:3" hidden="1" x14ac:dyDescent="0.2">
      <c r="A67" s="58" t="s">
        <v>38</v>
      </c>
      <c r="B67" s="29">
        <f>B65-B66</f>
        <v>949800</v>
      </c>
      <c r="C67" s="45"/>
    </row>
    <row r="68" spans="1:3" x14ac:dyDescent="0.2">
      <c r="A68" s="61" t="s">
        <v>43</v>
      </c>
      <c r="B68" s="60">
        <f>B69</f>
        <v>1717940</v>
      </c>
      <c r="C68" s="45"/>
    </row>
    <row r="69" spans="1:3" x14ac:dyDescent="0.2">
      <c r="A69" s="1" t="s">
        <v>42</v>
      </c>
      <c r="B69" s="6">
        <f>[1]kisértékű!D46</f>
        <v>1717940</v>
      </c>
      <c r="C69" s="45"/>
    </row>
    <row r="70" spans="1:3" hidden="1" x14ac:dyDescent="0.2">
      <c r="A70" s="58" t="s">
        <v>39</v>
      </c>
      <c r="B70" s="59">
        <v>1022000</v>
      </c>
      <c r="C70" s="45"/>
    </row>
    <row r="71" spans="1:3" hidden="1" x14ac:dyDescent="0.2">
      <c r="A71" s="58" t="s">
        <v>38</v>
      </c>
      <c r="B71" s="29">
        <f>B69-B70</f>
        <v>695940</v>
      </c>
      <c r="C71" s="45"/>
    </row>
    <row r="72" spans="1:3" x14ac:dyDescent="0.2">
      <c r="A72" s="61" t="s">
        <v>41</v>
      </c>
      <c r="B72" s="60">
        <f>B73</f>
        <v>127000</v>
      </c>
      <c r="C72" s="45"/>
    </row>
    <row r="73" spans="1:3" x14ac:dyDescent="0.2">
      <c r="A73" s="1" t="s">
        <v>40</v>
      </c>
      <c r="B73" s="6">
        <f>[1]kisértékű!D26</f>
        <v>127000</v>
      </c>
      <c r="C73" s="45"/>
    </row>
    <row r="74" spans="1:3" hidden="1" x14ac:dyDescent="0.2">
      <c r="A74" s="58" t="s">
        <v>39</v>
      </c>
      <c r="B74" s="59">
        <v>100000</v>
      </c>
      <c r="C74" s="45"/>
    </row>
    <row r="75" spans="1:3" hidden="1" x14ac:dyDescent="0.2">
      <c r="A75" s="58" t="s">
        <v>38</v>
      </c>
      <c r="B75" s="29">
        <f>B73-B74</f>
        <v>27000</v>
      </c>
      <c r="C75" s="45"/>
    </row>
    <row r="76" spans="1:3" ht="13.5" thickBot="1" x14ac:dyDescent="0.25">
      <c r="A76" s="1"/>
      <c r="B76" s="6"/>
      <c r="C76" s="45"/>
    </row>
    <row r="77" spans="1:3" ht="13.5" thickBot="1" x14ac:dyDescent="0.25">
      <c r="A77" s="57" t="s">
        <v>37</v>
      </c>
      <c r="B77" s="56">
        <f>B78</f>
        <v>20178512</v>
      </c>
      <c r="C77" s="45"/>
    </row>
    <row r="78" spans="1:3" x14ac:dyDescent="0.2">
      <c r="A78" s="55" t="s">
        <v>36</v>
      </c>
      <c r="B78" s="54">
        <f>B79+B82+B83+B84+B85</f>
        <v>20178512</v>
      </c>
      <c r="C78" s="45"/>
    </row>
    <row r="79" spans="1:3" x14ac:dyDescent="0.2">
      <c r="A79" s="46" t="s">
        <v>35</v>
      </c>
      <c r="B79" s="6">
        <f>494000+2041000*1.27</f>
        <v>3086070</v>
      </c>
      <c r="C79" s="45"/>
    </row>
    <row r="80" spans="1:3" hidden="1" x14ac:dyDescent="0.2">
      <c r="A80" s="46" t="s">
        <v>35</v>
      </c>
      <c r="B80" s="6">
        <v>2429976</v>
      </c>
      <c r="C80" s="45"/>
    </row>
    <row r="81" spans="1:3" hidden="1" x14ac:dyDescent="0.2">
      <c r="A81" s="46" t="s">
        <v>35</v>
      </c>
      <c r="B81" s="6">
        <f>B79-B80</f>
        <v>656094</v>
      </c>
      <c r="C81" s="45"/>
    </row>
    <row r="82" spans="1:3" x14ac:dyDescent="0.2">
      <c r="A82" s="46" t="s">
        <v>34</v>
      </c>
      <c r="B82" s="6">
        <v>5600700</v>
      </c>
      <c r="C82" s="45"/>
    </row>
    <row r="83" spans="1:3" x14ac:dyDescent="0.2">
      <c r="A83" s="46" t="s">
        <v>33</v>
      </c>
      <c r="B83" s="6">
        <f>8957432+186970</f>
        <v>9144402</v>
      </c>
      <c r="C83" s="45"/>
    </row>
    <row r="84" spans="1:3" x14ac:dyDescent="0.2">
      <c r="A84" s="46" t="s">
        <v>32</v>
      </c>
      <c r="B84" s="6">
        <f>599768+50000</f>
        <v>649768</v>
      </c>
      <c r="C84" s="45"/>
    </row>
    <row r="85" spans="1:3" x14ac:dyDescent="0.2">
      <c r="A85" s="46" t="s">
        <v>31</v>
      </c>
      <c r="B85" s="53">
        <v>1697572</v>
      </c>
      <c r="C85" s="45"/>
    </row>
    <row r="86" spans="1:3" ht="13.5" thickBot="1" x14ac:dyDescent="0.25">
      <c r="A86" s="52"/>
      <c r="B86" s="44"/>
      <c r="C86" s="45"/>
    </row>
    <row r="87" spans="1:3" ht="13.5" thickBot="1" x14ac:dyDescent="0.25">
      <c r="A87" s="51" t="s">
        <v>30</v>
      </c>
      <c r="B87" s="42">
        <f>B88</f>
        <v>2305096</v>
      </c>
      <c r="C87" s="45"/>
    </row>
    <row r="88" spans="1:3" x14ac:dyDescent="0.2">
      <c r="A88" s="50" t="s">
        <v>29</v>
      </c>
      <c r="B88" s="49">
        <f>B89+B90+B91</f>
        <v>2305096</v>
      </c>
      <c r="C88" s="45"/>
    </row>
    <row r="89" spans="1:3" x14ac:dyDescent="0.2">
      <c r="A89" s="48" t="s">
        <v>28</v>
      </c>
      <c r="B89" s="6">
        <v>105096</v>
      </c>
      <c r="C89" s="45"/>
    </row>
    <row r="90" spans="1:3" x14ac:dyDescent="0.2">
      <c r="A90" s="47" t="s">
        <v>27</v>
      </c>
      <c r="B90" s="6">
        <v>1000000</v>
      </c>
      <c r="C90" s="45"/>
    </row>
    <row r="91" spans="1:3" x14ac:dyDescent="0.2">
      <c r="A91" s="47" t="s">
        <v>26</v>
      </c>
      <c r="B91" s="6">
        <v>1200000</v>
      </c>
      <c r="C91" s="45"/>
    </row>
    <row r="92" spans="1:3" x14ac:dyDescent="0.2">
      <c r="A92" s="46"/>
      <c r="B92" s="6"/>
      <c r="C92" s="45"/>
    </row>
    <row r="93" spans="1:3" ht="13.5" thickBot="1" x14ac:dyDescent="0.25">
      <c r="A93" s="26"/>
      <c r="B93" s="44"/>
    </row>
    <row r="94" spans="1:3" ht="13.5" thickBot="1" x14ac:dyDescent="0.25">
      <c r="A94" s="43" t="s">
        <v>25</v>
      </c>
      <c r="B94" s="42">
        <f>B95+B96</f>
        <v>66439108</v>
      </c>
    </row>
    <row r="95" spans="1:3" x14ac:dyDescent="0.2">
      <c r="A95" s="12" t="s">
        <v>24</v>
      </c>
      <c r="B95" s="22">
        <f>5000000-2908000+3108608-712220-3409-3096800-41133+640000-700000+14635000-500000-116751-41399+1180820-1124130-1524000</f>
        <v>13796586</v>
      </c>
    </row>
    <row r="96" spans="1:3" x14ac:dyDescent="0.2">
      <c r="A96" s="12" t="s">
        <v>23</v>
      </c>
      <c r="B96" s="33">
        <f>55000000-11128000+11128000-100000-7700000-5600700-105096-427000-1028000-71988-8957432-715518-1000000-1200000-1955800-950000-186970+29338598-1697572</f>
        <v>52642522</v>
      </c>
    </row>
    <row r="97" spans="1:7" ht="13.5" thickBot="1" x14ac:dyDescent="0.25">
      <c r="A97" s="3"/>
      <c r="B97" s="22"/>
    </row>
    <row r="98" spans="1:7" ht="13.5" thickBot="1" x14ac:dyDescent="0.25">
      <c r="A98" s="14" t="s">
        <v>22</v>
      </c>
      <c r="B98" s="41">
        <f>B6+B40+B94</f>
        <v>899076265</v>
      </c>
    </row>
    <row r="99" spans="1:7" ht="13.5" thickBot="1" x14ac:dyDescent="0.25">
      <c r="A99" s="40"/>
      <c r="B99" s="39"/>
    </row>
    <row r="100" spans="1:7" ht="13.5" thickBot="1" x14ac:dyDescent="0.25">
      <c r="A100" s="38" t="s">
        <v>21</v>
      </c>
      <c r="B100" s="37">
        <f>B101+B102</f>
        <v>36022609</v>
      </c>
    </row>
    <row r="101" spans="1:7" ht="14.45" customHeight="1" x14ac:dyDescent="0.2">
      <c r="A101" s="36" t="s">
        <v>20</v>
      </c>
      <c r="B101" s="35">
        <v>11302609</v>
      </c>
    </row>
    <row r="102" spans="1:7" x14ac:dyDescent="0.2">
      <c r="A102" s="34" t="s">
        <v>19</v>
      </c>
      <c r="B102" s="33">
        <f>19776000+4944000</f>
        <v>24720000</v>
      </c>
    </row>
    <row r="103" spans="1:7" ht="13.5" thickBot="1" x14ac:dyDescent="0.25">
      <c r="A103" s="21"/>
      <c r="B103" s="33"/>
    </row>
    <row r="104" spans="1:7" ht="13.5" thickBot="1" x14ac:dyDescent="0.25">
      <c r="A104" s="14" t="s">
        <v>18</v>
      </c>
      <c r="B104" s="32">
        <f>B98+B100</f>
        <v>935098874</v>
      </c>
      <c r="G104" s="31"/>
    </row>
    <row r="105" spans="1:7" x14ac:dyDescent="0.2">
      <c r="A105" s="30"/>
      <c r="B105" s="29"/>
      <c r="G105" s="31"/>
    </row>
    <row r="106" spans="1:7" x14ac:dyDescent="0.2">
      <c r="A106" s="30"/>
      <c r="B106" s="29"/>
    </row>
    <row r="107" spans="1:7" x14ac:dyDescent="0.2">
      <c r="A107" s="28" t="s">
        <v>17</v>
      </c>
    </row>
    <row r="108" spans="1:7" ht="13.5" thickBot="1" x14ac:dyDescent="0.25">
      <c r="A108" s="27"/>
      <c r="B108" s="26"/>
    </row>
    <row r="109" spans="1:7" ht="23.25" thickBot="1" x14ac:dyDescent="0.25">
      <c r="A109" s="19" t="s">
        <v>16</v>
      </c>
      <c r="B109" s="25">
        <f>[1]bevételek!B81-kiadások!B6-kiadások!B95</f>
        <v>-26265721</v>
      </c>
    </row>
    <row r="110" spans="1:7" x14ac:dyDescent="0.2">
      <c r="A110" s="21" t="s">
        <v>15</v>
      </c>
      <c r="B110" s="22">
        <f>[1]bevételek!B81</f>
        <v>762400998</v>
      </c>
    </row>
    <row r="111" spans="1:7" ht="13.5" customHeight="1" thickBot="1" x14ac:dyDescent="0.25">
      <c r="A111" s="21" t="s">
        <v>14</v>
      </c>
      <c r="B111" s="20">
        <f>B6+B95</f>
        <v>788666719</v>
      </c>
    </row>
    <row r="112" spans="1:7" ht="23.25" thickBot="1" x14ac:dyDescent="0.25">
      <c r="A112" s="24" t="s">
        <v>13</v>
      </c>
      <c r="B112" s="23">
        <f>B113-B114</f>
        <v>-67781180</v>
      </c>
    </row>
    <row r="113" spans="1:3" x14ac:dyDescent="0.2">
      <c r="A113" s="21" t="s">
        <v>12</v>
      </c>
      <c r="B113" s="22">
        <f>[1]bevételek!B94</f>
        <v>42628366</v>
      </c>
    </row>
    <row r="114" spans="1:3" ht="13.5" thickBot="1" x14ac:dyDescent="0.25">
      <c r="A114" s="21" t="s">
        <v>11</v>
      </c>
      <c r="B114" s="20">
        <f>B40+B96</f>
        <v>110409546</v>
      </c>
    </row>
    <row r="115" spans="1:3" ht="23.25" thickBot="1" x14ac:dyDescent="0.25">
      <c r="A115" s="19" t="s">
        <v>10</v>
      </c>
      <c r="B115" s="18">
        <f>B109+B112</f>
        <v>-94046901</v>
      </c>
    </row>
    <row r="116" spans="1:3" ht="13.5" thickBot="1" x14ac:dyDescent="0.25">
      <c r="A116" s="17"/>
      <c r="B116" s="16"/>
    </row>
    <row r="117" spans="1:3" ht="13.5" thickBot="1" x14ac:dyDescent="0.25">
      <c r="A117" s="15" t="s">
        <v>9</v>
      </c>
      <c r="B117" s="13">
        <f>[1]bevételek!B102</f>
        <v>40069510</v>
      </c>
    </row>
    <row r="118" spans="1:3" ht="13.5" thickBot="1" x14ac:dyDescent="0.25">
      <c r="A118" s="3"/>
    </row>
    <row r="119" spans="1:3" ht="13.5" thickBot="1" x14ac:dyDescent="0.25">
      <c r="A119" s="14" t="s">
        <v>8</v>
      </c>
      <c r="B119" s="13">
        <f>B120-B121</f>
        <v>78697391</v>
      </c>
    </row>
    <row r="120" spans="1:3" x14ac:dyDescent="0.2">
      <c r="A120" s="12" t="s">
        <v>7</v>
      </c>
      <c r="B120" s="11">
        <f>[1]bevételek!B98</f>
        <v>90000000</v>
      </c>
    </row>
    <row r="121" spans="1:3" ht="13.5" thickBot="1" x14ac:dyDescent="0.25">
      <c r="A121" s="12" t="s">
        <v>6</v>
      </c>
      <c r="B121" s="11">
        <f>B101</f>
        <v>11302609</v>
      </c>
    </row>
    <row r="122" spans="1:3" ht="13.5" thickBot="1" x14ac:dyDescent="0.25">
      <c r="A122" s="14" t="s">
        <v>5</v>
      </c>
      <c r="B122" s="13">
        <f>B123-B124</f>
        <v>-24720000</v>
      </c>
    </row>
    <row r="123" spans="1:3" x14ac:dyDescent="0.2">
      <c r="A123" s="12" t="s">
        <v>4</v>
      </c>
      <c r="B123" s="11">
        <v>0</v>
      </c>
    </row>
    <row r="124" spans="1:3" ht="13.5" thickBot="1" x14ac:dyDescent="0.25">
      <c r="A124" s="10" t="s">
        <v>3</v>
      </c>
      <c r="B124" s="9">
        <f>B102</f>
        <v>24720000</v>
      </c>
    </row>
    <row r="125" spans="1:3" ht="23.25" thickBot="1" x14ac:dyDescent="0.25">
      <c r="A125" s="8" t="s">
        <v>2</v>
      </c>
      <c r="B125" s="7">
        <f>B117+B119+B122</f>
        <v>94046901</v>
      </c>
      <c r="C125" t="s">
        <v>1</v>
      </c>
    </row>
    <row r="126" spans="1:3" x14ac:dyDescent="0.2">
      <c r="A126" s="3"/>
    </row>
    <row r="127" spans="1:3" hidden="1" x14ac:dyDescent="0.2">
      <c r="A127" s="3" t="s">
        <v>0</v>
      </c>
      <c r="B127" s="6">
        <f>B115+B125</f>
        <v>0</v>
      </c>
    </row>
    <row r="128" spans="1:3" x14ac:dyDescent="0.2">
      <c r="A128" s="3"/>
    </row>
    <row r="129" spans="1:2" x14ac:dyDescent="0.2">
      <c r="A129" s="3"/>
      <c r="B129" s="5"/>
    </row>
    <row r="130" spans="1:2" x14ac:dyDescent="0.2">
      <c r="A130" s="3"/>
      <c r="B130" s="5"/>
    </row>
    <row r="131" spans="1:2" ht="19.899999999999999" customHeight="1" x14ac:dyDescent="0.2">
      <c r="A131" s="3"/>
      <c r="B131" s="5"/>
    </row>
    <row r="132" spans="1:2" x14ac:dyDescent="0.2">
      <c r="A132" s="3"/>
      <c r="B132" s="5"/>
    </row>
    <row r="133" spans="1:2" x14ac:dyDescent="0.2">
      <c r="A133" s="3"/>
      <c r="B133" s="4"/>
    </row>
    <row r="134" spans="1:2" x14ac:dyDescent="0.2">
      <c r="A134" s="3"/>
    </row>
    <row r="135" spans="1:2" x14ac:dyDescent="0.2">
      <c r="A135" s="3"/>
    </row>
    <row r="136" spans="1:2" x14ac:dyDescent="0.2">
      <c r="A136" s="3"/>
    </row>
    <row r="137" spans="1:2" x14ac:dyDescent="0.2">
      <c r="A137" s="3"/>
    </row>
    <row r="138" spans="1:2" x14ac:dyDescent="0.2">
      <c r="A138" s="3"/>
    </row>
    <row r="139" spans="1:2" x14ac:dyDescent="0.2">
      <c r="A139" s="3"/>
    </row>
    <row r="140" spans="1:2" x14ac:dyDescent="0.2">
      <c r="A140" s="3"/>
    </row>
    <row r="141" spans="1:2" x14ac:dyDescent="0.2">
      <c r="A141" s="3"/>
    </row>
    <row r="142" spans="1:2" x14ac:dyDescent="0.2">
      <c r="A142" s="3"/>
    </row>
    <row r="143" spans="1:2" x14ac:dyDescent="0.2">
      <c r="A143" s="3"/>
    </row>
    <row r="144" spans="1:2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</sheetData>
  <mergeCells count="3">
    <mergeCell ref="A4:B4"/>
    <mergeCell ref="A1:B1"/>
    <mergeCell ref="A2:B2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2019-11-22T07:53:01Z</dcterms:created>
  <dcterms:modified xsi:type="dcterms:W3CDTF">2019-11-22T07:53:16Z</dcterms:modified>
</cp:coreProperties>
</file>