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bevétele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6" i="1" l="1"/>
  <c r="B123" i="1" s="1"/>
  <c r="B108" i="1"/>
  <c r="B104" i="1"/>
  <c r="B103" i="1" s="1"/>
  <c r="B96" i="1"/>
  <c r="B92" i="1"/>
  <c r="B91" i="1" s="1"/>
  <c r="B90" i="1" s="1"/>
  <c r="B88" i="1"/>
  <c r="B87" i="1" s="1"/>
  <c r="B86" i="1" s="1"/>
  <c r="B99" i="1" s="1"/>
  <c r="B82" i="1"/>
  <c r="B81" i="1" s="1"/>
  <c r="B80" i="1"/>
  <c r="B79" i="1" s="1"/>
  <c r="B77" i="1"/>
  <c r="B76" i="1" s="1"/>
  <c r="B70" i="1"/>
  <c r="B68" i="1"/>
  <c r="B67" i="1"/>
  <c r="B66" i="1" s="1"/>
  <c r="B65" i="1"/>
  <c r="B64" i="1" s="1"/>
  <c r="B62" i="1"/>
  <c r="B59" i="1" s="1"/>
  <c r="B54" i="1"/>
  <c r="B53" i="1"/>
  <c r="B52" i="1"/>
  <c r="B50" i="1"/>
  <c r="B47" i="1"/>
  <c r="B44" i="1"/>
  <c r="B42" i="1"/>
  <c r="B41" i="1"/>
  <c r="B40" i="1"/>
  <c r="B39" i="1"/>
  <c r="B37" i="1" s="1"/>
  <c r="B36" i="1" s="1"/>
  <c r="B31" i="1"/>
  <c r="B29" i="1"/>
  <c r="B21" i="1"/>
  <c r="B19" i="1"/>
  <c r="B18" i="1" s="1"/>
  <c r="B17" i="1"/>
  <c r="B16" i="1"/>
  <c r="B15" i="1"/>
  <c r="B14" i="1" s="1"/>
  <c r="B10" i="1"/>
  <c r="B9" i="1"/>
  <c r="B8" i="1"/>
  <c r="B7" i="1"/>
  <c r="B118" i="1" s="1"/>
  <c r="B6" i="1"/>
  <c r="B13" i="1" l="1"/>
  <c r="B12" i="1" s="1"/>
  <c r="B28" i="1"/>
  <c r="B58" i="1"/>
  <c r="B27" i="1" l="1"/>
  <c r="B84" i="1" s="1"/>
  <c r="B101" i="1" s="1"/>
  <c r="B114" i="1" s="1"/>
  <c r="B126" i="1" l="1"/>
  <c r="B115" i="1"/>
  <c r="B119" i="1"/>
</calcChain>
</file>

<file path=xl/sharedStrings.xml><?xml version="1.0" encoding="utf-8"?>
<sst xmlns="http://schemas.openxmlformats.org/spreadsheetml/2006/main" count="103" uniqueCount="98">
  <si>
    <t>1. melléklet a 3/2019. (II. 13.) önkormányzati rendelethez</t>
  </si>
  <si>
    <t>"1. melléklet a 1/2018. (II.21.) önkormányzati rendelethez</t>
  </si>
  <si>
    <t>2018. évi költségvetési bevételek (adatok Ft-ban)</t>
  </si>
  <si>
    <t>I. Nagyszénás Nagyközség Önkormányzata működési bevételei összesen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</si>
  <si>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</si>
  <si>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</si>
  <si>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</si>
  <si>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</si>
  <si>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II. Közhatalmi bevételek</t>
  </si>
  <si>
    <t>1. Nagyszénás Nagyközség Önkormányzata</t>
  </si>
  <si>
    <t>1.1. Helyi adók</t>
  </si>
  <si>
    <t>1.1.1. Helyi iparűzési adó</t>
  </si>
  <si>
    <t>1.1.2. Magánszemélyek kommunális adója</t>
  </si>
  <si>
    <t>1.1.3. Talajterhelési díj bevétele</t>
  </si>
  <si>
    <t>1.2. Átengedett központi adók</t>
  </si>
  <si>
    <t>1.2.1. Gépjárműadó</t>
  </si>
  <si>
    <t>1.2.2. Földhaszonbér Szja</t>
  </si>
  <si>
    <t>1.3. Egyéb sajátos bevételek</t>
  </si>
  <si>
    <t>1.3.1. Helyiadó pótlék és bírság bevétele</t>
  </si>
  <si>
    <t>1.3.2. Egyéb bírság bevételek</t>
  </si>
  <si>
    <t>1.3.3  Igazgatási szolgáltatások bevétele</t>
  </si>
  <si>
    <t>1.3.4 Szabálysértési bírság</t>
  </si>
  <si>
    <t>III. Működési célú költségvetési támogatások</t>
  </si>
  <si>
    <t>1. Önkormányzatok feladatalapú támogatásai</t>
  </si>
  <si>
    <t>1.1. Helyi önkormányzatok általános támogatása</t>
  </si>
  <si>
    <t>1.1.1. Önkormányzati hivatal működésének támogatása</t>
  </si>
  <si>
    <t>1.1.2. Település üzemeltetéshez kapcsolódó feladatok támogatása (zöldterület-gazdálkodás,      közvilágítás, köztemető és közút fenntartás)</t>
  </si>
  <si>
    <t>1.1.3. Egyéb  önkormányzati feladatok támogatása</t>
  </si>
  <si>
    <t>1.1.4. Lakott külterülettel kapcsolatos feladatok támogatása</t>
  </si>
  <si>
    <t>1.1.5. Polgármesteri illetmény támogatása</t>
  </si>
  <si>
    <t>1.1.6. 2017. évről áthúzódó bérkompenzáció támogatása</t>
  </si>
  <si>
    <t>1.2. Települési önkormányzatok köznevelési feladatainak támogatása</t>
  </si>
  <si>
    <t>1.2.1. Óvoda pedagógusok és a nevelő munkát segítők bértámogatása</t>
  </si>
  <si>
    <t>1.2.1.1. Óvoda pedagógusok bértámogatása (8 hóra)</t>
  </si>
  <si>
    <t>1.2.1.2. Óvodai  nevelő munkát segítők bértámogatása (8 hóra)</t>
  </si>
  <si>
    <t>1.2.1.3. Óvoda pedagógusok bértámogatása (4 hóra)</t>
  </si>
  <si>
    <t>1.2.1.4. Óvodai  nevelő munkát segítők bértámogatása (4 hóra)</t>
  </si>
  <si>
    <t>1.2.2. Óvodaműködtetési támogatás</t>
  </si>
  <si>
    <t>1.2.3.  Kiegészítő támogatás az óvodapedagógusok minősítéséből adódó többletkiadásokhoz</t>
  </si>
  <si>
    <t>1.3. Települési önkormányzatok szociális és gyermekjóléti feladatainak támogatása</t>
  </si>
  <si>
    <t>1.3.1. Települési önkormányzatok szociális feladatainak egyéb támogatása</t>
  </si>
  <si>
    <t>2.5.5. Lakáshoz jutás feladatai (100%-a)</t>
  </si>
  <si>
    <t xml:space="preserve">1.3.2. Szociális és gyermekjóléti alapszolgáltatás általános feladatai </t>
  </si>
  <si>
    <t>1.3.2.1. Család- és gyermekjóléti szolgálat</t>
  </si>
  <si>
    <t>1.3.2.2. Szociális étkeztetés (55.360Ft/fő x 88 fő )</t>
  </si>
  <si>
    <t>1.3.2.3. Házi segítségnyújtás  (330.000Ft/fő x 47 fő + 25.000 Ft/fő x 25 fő )</t>
  </si>
  <si>
    <t>1.3.2.4. Időskorúak nappali intézményi ellátása  (109.000 Ft/fő x 103 fő)</t>
  </si>
  <si>
    <t>1.3.2.5. Bölcsődei ellátás</t>
  </si>
  <si>
    <t>1.3.3 .Gyermekétkeztetés támogatása</t>
  </si>
  <si>
    <t>1.3.4 . Szünidei gyermekétkeztetés támogatása</t>
  </si>
  <si>
    <t>1.4. Kulturális feladatok támogatása (1.210 Ft/fő x 5012fő)</t>
  </si>
  <si>
    <t xml:space="preserve">2. Önkormányzat  egyéb működési célú támogatások és átvett pénzeszközök </t>
  </si>
  <si>
    <t>2.1. Egészségbiztosítási Alaptól átvett pénzeszközök</t>
  </si>
  <si>
    <t>2.1.1. védőnői szolgálatra</t>
  </si>
  <si>
    <t>2.1.2. iskolaegészségügyi ellátásra</t>
  </si>
  <si>
    <t>2.1.3. gyermekorvosi ellátásra</t>
  </si>
  <si>
    <t>2.1.4. házi orvosi ellátásra</t>
  </si>
  <si>
    <t>2.2.  Önkormányzat egyéb működési célú támogatásai</t>
  </si>
  <si>
    <t>2.2.3. Foglalkoztatási támogatások</t>
  </si>
  <si>
    <t>2.3.  Önkormányzat egyéb működési célú átvett pénzeszközei</t>
  </si>
  <si>
    <t>2.3.1. Szociális ágazati pótlék</t>
  </si>
  <si>
    <t>2.3.2. Kulturális ágazati pótlék</t>
  </si>
  <si>
    <t xml:space="preserve">2.3.3. 2017. évi elszámolás alapján kapott támogatások </t>
  </si>
  <si>
    <t>2.3.4. Bérkompenzáció támogatása</t>
  </si>
  <si>
    <t>2.3.5. ASP átállás támogatása</t>
  </si>
  <si>
    <t>2.3.6. Közművelődési érdekeltségnövelő támogatás</t>
  </si>
  <si>
    <t>2.3.7. Természetbeni gyermekvédelmi támogatástámogatás</t>
  </si>
  <si>
    <t>2.3.8. Polgári Egyesület támogatása</t>
  </si>
  <si>
    <t>2.3.9. Téli rezsicsökkentés támogatása</t>
  </si>
  <si>
    <t>3. Polgármesteri Hivatal támogatásai</t>
  </si>
  <si>
    <t>3.1. Foglalkoztatási támogatások</t>
  </si>
  <si>
    <t>3.2. Országgyűlési képviselőválasztás támogatása</t>
  </si>
  <si>
    <t>4. Gondozási Központ támogatásai</t>
  </si>
  <si>
    <t>4.1. Foglalkoztatási támogatások</t>
  </si>
  <si>
    <t>5. Nagyszénási Önkormányzati Óvoda és Könyvtár támogatásai</t>
  </si>
  <si>
    <t>5.1. Foglalkoztatási támogatások</t>
  </si>
  <si>
    <t>MŰKÖDÉSI CÉLÚ  BEVÉTELEK  ÖSSZESEN: (I+II+III)</t>
  </si>
  <si>
    <t>IV. Felhalmozási célú véglegesen átvett pénzeszközök</t>
  </si>
  <si>
    <t>1. Felhalmozási célú támogatásértékű bevételek ÁHT-n belülről</t>
  </si>
  <si>
    <t xml:space="preserve">1.1. Nagyszénás Nagyközség Önkormányzata </t>
  </si>
  <si>
    <t>1.1.1. Czabán Samu Általános Iskola energetikai fejlesztésének támogatása</t>
  </si>
  <si>
    <t>1. Felhalmozási célú támogatásértékű bevételek ÁHT-n kívülről</t>
  </si>
  <si>
    <t>1.1.1. Civil szervezetek támogatásai</t>
  </si>
  <si>
    <t>1.1.1.1. Polgári Egyesület Nagyszénásért támogatása</t>
  </si>
  <si>
    <t xml:space="preserve">1.1.1.2. "Összetartozunk" Szociális Alapítvány támogatása </t>
  </si>
  <si>
    <t>V. Felhalmozási és tőke jellegű bevételek</t>
  </si>
  <si>
    <t>1. Ingatlanértékesítés</t>
  </si>
  <si>
    <t>FELHALMOZÁSI CÉLÚ  BEVÉTELEK  ÖSSZESEN: (IV+V)</t>
  </si>
  <si>
    <t>MŰKŐDÉSI ÉS FELHALMOZÁSI CÉLÚ  BEVÉTELEK  ÖSSZESEN: (I+II+III+IV)</t>
  </si>
  <si>
    <t>VI. BELFÖLDI FINANSZÍROZÁSI BEVÉTELEK</t>
  </si>
  <si>
    <t>1. Magyar Államkötvény értékesítés</t>
  </si>
  <si>
    <t>2. Forgatási célú értékpapíreladás</t>
  </si>
  <si>
    <t>3. 2019. évi támogatások megelőlegezése</t>
  </si>
  <si>
    <t>VII. Költségvetési maradványok</t>
  </si>
  <si>
    <t>BEVÉTELEK MINDÖSSZESEN: (I+II+III+IV+V+VI+VII)</t>
  </si>
  <si>
    <t>"</t>
  </si>
  <si>
    <t>ELTÉRÉS</t>
  </si>
  <si>
    <t>KIMUTATOTT HIÁNY ÖSSZEGE (BEVÉTEL MINDÖSSZESEN - KIADÁS MINDÖSSZESEN):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</si>
</sst>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u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charset val="238"/>
    </font>
    <font>
      <u/>
      <sz val="8"/>
      <name val="Arial CE"/>
      <family val="2"/>
      <charset val="238"/>
    </font>
    <font>
      <u/>
      <sz val="8"/>
      <name val="Arial"/>
      <family val="2"/>
    </font>
    <font>
      <sz val="8"/>
      <name val="Arial"/>
      <family val="2"/>
    </font>
    <font>
      <b/>
      <u/>
      <sz val="8"/>
      <name val="Arial CE"/>
      <charset val="238"/>
    </font>
    <font>
      <b/>
      <sz val="8"/>
      <name val="Arial"/>
      <family val="2"/>
    </font>
    <font>
      <b/>
      <u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3" fillId="0" borderId="0"/>
  </cellStyleXfs>
  <cellXfs count="65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5" fillId="2" borderId="2" xfId="0" applyFont="1" applyFill="1" applyBorder="1"/>
    <xf numFmtId="3" fontId="6" fillId="2" borderId="3" xfId="0" applyNumberFormat="1" applyFont="1" applyFill="1" applyBorder="1"/>
    <xf numFmtId="0" fontId="7" fillId="0" borderId="0" xfId="0" applyFont="1" applyBorder="1"/>
    <xf numFmtId="3" fontId="0" fillId="0" borderId="0" xfId="0" applyNumberFormat="1"/>
    <xf numFmtId="0" fontId="8" fillId="0" borderId="0" xfId="0" applyFont="1" applyBorder="1"/>
    <xf numFmtId="3" fontId="3" fillId="0" borderId="1" xfId="0" applyNumberFormat="1" applyFont="1" applyBorder="1"/>
    <xf numFmtId="0" fontId="9" fillId="0" borderId="0" xfId="0" applyFont="1" applyBorder="1"/>
    <xf numFmtId="3" fontId="10" fillId="0" borderId="0" xfId="0" applyNumberFormat="1" applyFont="1" applyFill="1" applyBorder="1"/>
    <xf numFmtId="0" fontId="11" fillId="0" borderId="0" xfId="0" applyFont="1" applyBorder="1"/>
    <xf numFmtId="3" fontId="12" fillId="0" borderId="0" xfId="0" applyNumberFormat="1" applyFont="1"/>
    <xf numFmtId="0" fontId="8" fillId="0" borderId="0" xfId="2" applyFont="1" applyBorder="1"/>
    <xf numFmtId="3" fontId="14" fillId="0" borderId="0" xfId="0" applyNumberFormat="1" applyFont="1" applyAlignment="1">
      <alignment horizontal="center"/>
    </xf>
    <xf numFmtId="3" fontId="5" fillId="2" borderId="4" xfId="0" applyNumberFormat="1" applyFont="1" applyFill="1" applyBorder="1"/>
    <xf numFmtId="0" fontId="15" fillId="0" borderId="0" xfId="0" applyFont="1" applyBorder="1"/>
    <xf numFmtId="3" fontId="5" fillId="0" borderId="0" xfId="0" applyNumberFormat="1" applyFont="1" applyFill="1" applyBorder="1"/>
    <xf numFmtId="3" fontId="10" fillId="0" borderId="0" xfId="0" applyNumberFormat="1" applyFont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3" fontId="10" fillId="0" borderId="0" xfId="0" applyNumberFormat="1" applyFont="1" applyFill="1"/>
    <xf numFmtId="3" fontId="12" fillId="0" borderId="0" xfId="0" applyNumberFormat="1" applyFont="1" applyFill="1"/>
    <xf numFmtId="3" fontId="3" fillId="0" borderId="0" xfId="0" applyNumberFormat="1" applyFont="1" applyFill="1"/>
    <xf numFmtId="0" fontId="12" fillId="0" borderId="0" xfId="0" applyFont="1"/>
    <xf numFmtId="0" fontId="16" fillId="0" borderId="0" xfId="0" applyFont="1" applyBorder="1"/>
    <xf numFmtId="0" fontId="17" fillId="0" borderId="0" xfId="0" applyFont="1" applyBorder="1" applyAlignment="1">
      <alignment wrapText="1"/>
    </xf>
    <xf numFmtId="3" fontId="6" fillId="0" borderId="0" xfId="0" applyNumberFormat="1" applyFont="1"/>
    <xf numFmtId="0" fontId="18" fillId="0" borderId="0" xfId="0" applyFont="1" applyBorder="1"/>
    <xf numFmtId="3" fontId="19" fillId="0" borderId="0" xfId="0" applyNumberFormat="1" applyFont="1"/>
    <xf numFmtId="3" fontId="20" fillId="0" borderId="0" xfId="0" applyNumberFormat="1" applyFont="1"/>
    <xf numFmtId="49" fontId="18" fillId="0" borderId="0" xfId="0" applyNumberFormat="1" applyFont="1" applyBorder="1" applyAlignment="1">
      <alignment horizontal="left"/>
    </xf>
    <xf numFmtId="14" fontId="7" fillId="0" borderId="0" xfId="0" applyNumberFormat="1" applyFont="1" applyBorder="1"/>
    <xf numFmtId="0" fontId="21" fillId="0" borderId="0" xfId="0" applyFont="1" applyBorder="1"/>
    <xf numFmtId="3" fontId="22" fillId="3" borderId="5" xfId="0" applyNumberFormat="1" applyFont="1" applyFill="1" applyBorder="1"/>
    <xf numFmtId="0" fontId="5" fillId="0" borderId="0" xfId="0" applyFont="1" applyFill="1" applyBorder="1"/>
    <xf numFmtId="3" fontId="22" fillId="0" borderId="0" xfId="0" applyNumberFormat="1" applyFont="1" applyFill="1" applyBorder="1"/>
    <xf numFmtId="3" fontId="5" fillId="0" borderId="0" xfId="0" applyNumberFormat="1" applyFont="1" applyBorder="1" applyAlignment="1">
      <alignment wrapText="1"/>
    </xf>
    <xf numFmtId="3" fontId="18" fillId="0" borderId="0" xfId="0" applyNumberFormat="1" applyFont="1" applyBorder="1" applyAlignment="1">
      <alignment wrapText="1"/>
    </xf>
    <xf numFmtId="3" fontId="8" fillId="0" borderId="0" xfId="0" applyNumberFormat="1" applyFont="1" applyBorder="1" applyAlignment="1">
      <alignment wrapText="1"/>
    </xf>
    <xf numFmtId="3" fontId="20" fillId="0" borderId="6" xfId="0" applyNumberFormat="1" applyFont="1" applyBorder="1"/>
    <xf numFmtId="3" fontId="22" fillId="2" borderId="6" xfId="0" applyNumberFormat="1" applyFont="1" applyFill="1" applyBorder="1"/>
    <xf numFmtId="3" fontId="20" fillId="0" borderId="0" xfId="0" applyNumberFormat="1" applyFont="1" applyBorder="1"/>
    <xf numFmtId="0" fontId="5" fillId="2" borderId="5" xfId="0" applyFont="1" applyFill="1" applyBorder="1"/>
    <xf numFmtId="3" fontId="5" fillId="2" borderId="5" xfId="0" applyNumberFormat="1" applyFont="1" applyFill="1" applyBorder="1"/>
    <xf numFmtId="0" fontId="7" fillId="0" borderId="0" xfId="0" applyFont="1" applyFill="1" applyBorder="1"/>
    <xf numFmtId="3" fontId="3" fillId="0" borderId="0" xfId="0" applyNumberFormat="1" applyFont="1" applyFill="1" applyBorder="1"/>
    <xf numFmtId="0" fontId="8" fillId="0" borderId="6" xfId="0" applyFont="1" applyBorder="1"/>
    <xf numFmtId="165" fontId="1" fillId="0" borderId="0" xfId="1" applyNumberFormat="1"/>
    <xf numFmtId="0" fontId="5" fillId="2" borderId="7" xfId="0" applyFont="1" applyFill="1" applyBorder="1"/>
    <xf numFmtId="3" fontId="22" fillId="2" borderId="3" xfId="0" applyNumberFormat="1" applyFont="1" applyFill="1" applyBorder="1"/>
    <xf numFmtId="165" fontId="0" fillId="0" borderId="0" xfId="0" applyNumberFormat="1"/>
    <xf numFmtId="0" fontId="14" fillId="0" borderId="0" xfId="0" applyFont="1" applyAlignment="1">
      <alignment horizontal="right"/>
    </xf>
    <xf numFmtId="3" fontId="14" fillId="0" borderId="0" xfId="0" applyNumberFormat="1" applyFont="1"/>
    <xf numFmtId="0" fontId="0" fillId="0" borderId="0" xfId="0" applyFont="1" applyAlignment="1">
      <alignment horizontal="right"/>
    </xf>
    <xf numFmtId="0" fontId="0" fillId="0" borderId="0" xfId="0" applyFont="1" applyBorder="1"/>
    <xf numFmtId="3" fontId="3" fillId="0" borderId="0" xfId="0" applyNumberFormat="1" applyFont="1" applyBorder="1"/>
    <xf numFmtId="0" fontId="23" fillId="4" borderId="6" xfId="0" applyFont="1" applyFill="1" applyBorder="1"/>
    <xf numFmtId="3" fontId="23" fillId="4" borderId="6" xfId="0" applyNumberFormat="1" applyFont="1" applyFill="1" applyBorder="1"/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-m&#243;dos&#237;t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</sheetNames>
    <sheetDataSet>
      <sheetData sheetId="0"/>
      <sheetData sheetId="1"/>
      <sheetData sheetId="2">
        <row r="88">
          <cell r="B88">
            <v>1034583832</v>
          </cell>
        </row>
        <row r="99">
          <cell r="B99">
            <v>-209400148</v>
          </cell>
        </row>
        <row r="110">
          <cell r="B110">
            <v>209400148</v>
          </cell>
        </row>
      </sheetData>
      <sheetData sheetId="3">
        <row r="6">
          <cell r="B6">
            <v>84835831</v>
          </cell>
        </row>
        <row r="57">
          <cell r="B57">
            <v>9390342</v>
          </cell>
        </row>
        <row r="74">
          <cell r="B74">
            <v>18238530</v>
          </cell>
        </row>
        <row r="93">
          <cell r="B93">
            <v>16752210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4"/>
  <sheetViews>
    <sheetView tabSelected="1" workbookViewId="0">
      <selection activeCell="A2" sqref="A2:B2"/>
    </sheetView>
  </sheetViews>
  <sheetFormatPr defaultRowHeight="12.75" x14ac:dyDescent="0.2"/>
  <cols>
    <col min="1" max="1" width="71.42578125" customWidth="1"/>
    <col min="2" max="2" width="14.42578125" style="5" customWidth="1"/>
    <col min="3" max="3" width="1.85546875" customWidth="1"/>
    <col min="4" max="4" width="15.7109375" customWidth="1"/>
  </cols>
  <sheetData>
    <row r="1" spans="1:4" x14ac:dyDescent="0.2">
      <c r="A1" s="1" t="s">
        <v>0</v>
      </c>
      <c r="B1" s="1"/>
    </row>
    <row r="2" spans="1:4" x14ac:dyDescent="0.2">
      <c r="A2" s="2" t="s">
        <v>1</v>
      </c>
      <c r="B2" s="3"/>
    </row>
    <row r="3" spans="1:4" x14ac:dyDescent="0.2">
      <c r="A3" s="4"/>
    </row>
    <row r="4" spans="1:4" x14ac:dyDescent="0.2">
      <c r="A4" s="6" t="s">
        <v>2</v>
      </c>
      <c r="B4" s="6"/>
    </row>
    <row r="5" spans="1:4" ht="13.5" thickBot="1" x14ac:dyDescent="0.25">
      <c r="A5" s="7"/>
      <c r="B5" s="8"/>
    </row>
    <row r="6" spans="1:4" ht="13.5" thickBot="1" x14ac:dyDescent="0.25">
      <c r="A6" s="9" t="s">
        <v>3</v>
      </c>
      <c r="B6" s="10">
        <f>B7+B8+B9+B10</f>
        <v>129216913</v>
      </c>
    </row>
    <row r="7" spans="1:4" x14ac:dyDescent="0.2">
      <c r="A7" s="11" t="s">
        <v>4</v>
      </c>
      <c r="B7" s="5">
        <f>'[1]3_melléklet'!B6</f>
        <v>84835831</v>
      </c>
      <c r="D7" s="12"/>
    </row>
    <row r="8" spans="1:4" x14ac:dyDescent="0.2">
      <c r="A8" s="13" t="s">
        <v>5</v>
      </c>
      <c r="B8" s="5">
        <f>'[1]3_melléklet'!B57</f>
        <v>9390342</v>
      </c>
    </row>
    <row r="9" spans="1:4" x14ac:dyDescent="0.2">
      <c r="A9" s="13" t="s">
        <v>6</v>
      </c>
      <c r="B9" s="5">
        <f>'[1]3_melléklet'!B74</f>
        <v>18238530</v>
      </c>
    </row>
    <row r="10" spans="1:4" x14ac:dyDescent="0.2">
      <c r="A10" s="13" t="s">
        <v>7</v>
      </c>
      <c r="B10" s="5">
        <f>'[1]3_melléklet'!B93</f>
        <v>16752210</v>
      </c>
    </row>
    <row r="11" spans="1:4" ht="13.5" thickBot="1" x14ac:dyDescent="0.25">
      <c r="A11" s="13"/>
      <c r="B11" s="14"/>
    </row>
    <row r="12" spans="1:4" ht="13.5" thickBot="1" x14ac:dyDescent="0.25">
      <c r="A12" s="9" t="s">
        <v>8</v>
      </c>
      <c r="B12" s="10">
        <f>B13</f>
        <v>160576689</v>
      </c>
    </row>
    <row r="13" spans="1:4" x14ac:dyDescent="0.2">
      <c r="A13" s="15" t="s">
        <v>9</v>
      </c>
      <c r="B13" s="16">
        <f>B14+B18+B21</f>
        <v>160576689</v>
      </c>
    </row>
    <row r="14" spans="1:4" x14ac:dyDescent="0.2">
      <c r="A14" s="17" t="s">
        <v>10</v>
      </c>
      <c r="B14" s="18">
        <f>SUM(B15:B17)</f>
        <v>148026689</v>
      </c>
    </row>
    <row r="15" spans="1:4" x14ac:dyDescent="0.2">
      <c r="A15" s="11" t="s">
        <v>11</v>
      </c>
      <c r="B15" s="5">
        <f>125000000+11566663</f>
        <v>136566663</v>
      </c>
    </row>
    <row r="16" spans="1:4" x14ac:dyDescent="0.2">
      <c r="A16" s="11" t="s">
        <v>12</v>
      </c>
      <c r="B16" s="5">
        <f>9500000+200000</f>
        <v>9700000</v>
      </c>
    </row>
    <row r="17" spans="1:4" x14ac:dyDescent="0.2">
      <c r="A17" s="11" t="s">
        <v>13</v>
      </c>
      <c r="B17" s="5">
        <f>600000+1000000+160026</f>
        <v>1760026</v>
      </c>
    </row>
    <row r="18" spans="1:4" x14ac:dyDescent="0.2">
      <c r="A18" s="17" t="s">
        <v>14</v>
      </c>
      <c r="B18" s="18">
        <f>B19+B20</f>
        <v>11850000</v>
      </c>
    </row>
    <row r="19" spans="1:4" x14ac:dyDescent="0.2">
      <c r="A19" s="11" t="s">
        <v>15</v>
      </c>
      <c r="B19" s="5">
        <f>10000000+500000+600000+700000</f>
        <v>11800000</v>
      </c>
    </row>
    <row r="20" spans="1:4" x14ac:dyDescent="0.2">
      <c r="A20" s="11" t="s">
        <v>16</v>
      </c>
      <c r="B20" s="5">
        <v>50000</v>
      </c>
    </row>
    <row r="21" spans="1:4" x14ac:dyDescent="0.2">
      <c r="A21" s="17" t="s">
        <v>17</v>
      </c>
      <c r="B21" s="18">
        <f>B22+B23+B24+B25</f>
        <v>700000</v>
      </c>
    </row>
    <row r="22" spans="1:4" x14ac:dyDescent="0.2">
      <c r="A22" s="11" t="s">
        <v>18</v>
      </c>
      <c r="B22" s="5">
        <v>500000</v>
      </c>
    </row>
    <row r="23" spans="1:4" x14ac:dyDescent="0.2">
      <c r="A23" s="11" t="s">
        <v>19</v>
      </c>
      <c r="B23" s="5">
        <v>50000</v>
      </c>
    </row>
    <row r="24" spans="1:4" x14ac:dyDescent="0.2">
      <c r="A24" s="19" t="s">
        <v>20</v>
      </c>
      <c r="B24" s="5">
        <v>50000</v>
      </c>
    </row>
    <row r="25" spans="1:4" x14ac:dyDescent="0.2">
      <c r="A25" s="19" t="s">
        <v>21</v>
      </c>
      <c r="B25" s="5">
        <v>100000</v>
      </c>
    </row>
    <row r="26" spans="1:4" ht="13.5" thickBot="1" x14ac:dyDescent="0.25">
      <c r="A26" s="13"/>
      <c r="B26" s="20"/>
    </row>
    <row r="27" spans="1:4" ht="13.5" thickBot="1" x14ac:dyDescent="0.25">
      <c r="A27" s="9" t="s">
        <v>22</v>
      </c>
      <c r="B27" s="21">
        <f>B28+B58+B79+B81+B76</f>
        <v>452250721</v>
      </c>
    </row>
    <row r="28" spans="1:4" x14ac:dyDescent="0.2">
      <c r="A28" s="22" t="s">
        <v>23</v>
      </c>
      <c r="B28" s="23">
        <f>B29+B36+B44+B55</f>
        <v>328988140</v>
      </c>
      <c r="D28" s="12"/>
    </row>
    <row r="29" spans="1:4" x14ac:dyDescent="0.2">
      <c r="A29" s="15" t="s">
        <v>24</v>
      </c>
      <c r="B29" s="24">
        <f>SUM(B30:B35)</f>
        <v>107354105</v>
      </c>
    </row>
    <row r="30" spans="1:4" x14ac:dyDescent="0.2">
      <c r="A30" s="25" t="s">
        <v>25</v>
      </c>
      <c r="B30" s="5">
        <v>73371600</v>
      </c>
    </row>
    <row r="31" spans="1:4" ht="22.5" x14ac:dyDescent="0.2">
      <c r="A31" s="26" t="s">
        <v>26</v>
      </c>
      <c r="B31" s="5">
        <f>9907890+14080000+100000+7422900</f>
        <v>31510790</v>
      </c>
    </row>
    <row r="32" spans="1:4" x14ac:dyDescent="0.2">
      <c r="A32" s="25" t="s">
        <v>27</v>
      </c>
      <c r="B32" s="5">
        <v>351217</v>
      </c>
    </row>
    <row r="33" spans="1:2" x14ac:dyDescent="0.2">
      <c r="A33" s="25" t="s">
        <v>28</v>
      </c>
      <c r="B33" s="5">
        <v>170850</v>
      </c>
    </row>
    <row r="34" spans="1:2" x14ac:dyDescent="0.2">
      <c r="A34" s="25" t="s">
        <v>29</v>
      </c>
      <c r="B34" s="5">
        <v>1756400</v>
      </c>
    </row>
    <row r="35" spans="1:2" x14ac:dyDescent="0.2">
      <c r="A35" s="25" t="s">
        <v>30</v>
      </c>
      <c r="B35" s="5">
        <v>193248</v>
      </c>
    </row>
    <row r="36" spans="1:2" x14ac:dyDescent="0.2">
      <c r="A36" s="15" t="s">
        <v>31</v>
      </c>
      <c r="B36" s="27">
        <f>B37+B42+B43</f>
        <v>71826142</v>
      </c>
    </row>
    <row r="37" spans="1:2" x14ac:dyDescent="0.2">
      <c r="A37" s="17" t="s">
        <v>32</v>
      </c>
      <c r="B37" s="28">
        <f>SUM(B38:B41)</f>
        <v>62280900</v>
      </c>
    </row>
    <row r="38" spans="1:2" x14ac:dyDescent="0.2">
      <c r="A38" s="13" t="s">
        <v>33</v>
      </c>
      <c r="B38" s="29">
        <v>29165400</v>
      </c>
    </row>
    <row r="39" spans="1:2" x14ac:dyDescent="0.2">
      <c r="A39" s="13" t="s">
        <v>34</v>
      </c>
      <c r="B39" s="29">
        <f>8820000+2946000</f>
        <v>11766000</v>
      </c>
    </row>
    <row r="40" spans="1:2" x14ac:dyDescent="0.2">
      <c r="A40" s="13" t="s">
        <v>35</v>
      </c>
      <c r="B40" s="29">
        <f>14582700+883800</f>
        <v>15466500</v>
      </c>
    </row>
    <row r="41" spans="1:2" x14ac:dyDescent="0.2">
      <c r="A41" s="13" t="s">
        <v>36</v>
      </c>
      <c r="B41" s="29">
        <f>4410000+1473000</f>
        <v>5883000</v>
      </c>
    </row>
    <row r="42" spans="1:2" x14ac:dyDescent="0.2">
      <c r="A42" s="17" t="s">
        <v>37</v>
      </c>
      <c r="B42" s="28">
        <f>5664533+2832267+54467+81700+110275</f>
        <v>8743242</v>
      </c>
    </row>
    <row r="43" spans="1:2" x14ac:dyDescent="0.2">
      <c r="A43" s="30" t="s">
        <v>38</v>
      </c>
      <c r="B43" s="28">
        <v>802000</v>
      </c>
    </row>
    <row r="44" spans="1:2" x14ac:dyDescent="0.2">
      <c r="A44" s="15" t="s">
        <v>39</v>
      </c>
      <c r="B44" s="27">
        <f>B45+B47+B54+B53</f>
        <v>143743373</v>
      </c>
    </row>
    <row r="45" spans="1:2" x14ac:dyDescent="0.2">
      <c r="A45" s="17" t="s">
        <v>40</v>
      </c>
      <c r="B45" s="18">
        <v>39592000</v>
      </c>
    </row>
    <row r="46" spans="1:2" hidden="1" x14ac:dyDescent="0.2">
      <c r="A46" s="13" t="s">
        <v>41</v>
      </c>
      <c r="B46" s="18"/>
    </row>
    <row r="47" spans="1:2" x14ac:dyDescent="0.2">
      <c r="A47" s="17" t="s">
        <v>42</v>
      </c>
      <c r="B47" s="18">
        <f>B48+B49+B50+B51+B52</f>
        <v>62315980</v>
      </c>
    </row>
    <row r="48" spans="1:2" x14ac:dyDescent="0.2">
      <c r="A48" s="13" t="s">
        <v>43</v>
      </c>
      <c r="B48" s="5">
        <v>3400000</v>
      </c>
    </row>
    <row r="49" spans="1:2" x14ac:dyDescent="0.2">
      <c r="A49" s="13" t="s">
        <v>44</v>
      </c>
      <c r="B49" s="5">
        <v>4871680</v>
      </c>
    </row>
    <row r="50" spans="1:2" x14ac:dyDescent="0.2">
      <c r="A50" s="13" t="s">
        <v>45</v>
      </c>
      <c r="B50" s="5">
        <f>625000+15510000+1650000+990000</f>
        <v>18775000</v>
      </c>
    </row>
    <row r="51" spans="1:2" x14ac:dyDescent="0.2">
      <c r="A51" s="13" t="s">
        <v>46</v>
      </c>
      <c r="B51" s="5">
        <v>11227000</v>
      </c>
    </row>
    <row r="52" spans="1:2" x14ac:dyDescent="0.2">
      <c r="A52" s="13" t="s">
        <v>47</v>
      </c>
      <c r="B52" s="5">
        <f>8081100+7319000+8838000-285200+280000-441900+299300-48000</f>
        <v>24042300</v>
      </c>
    </row>
    <row r="53" spans="1:2" x14ac:dyDescent="0.2">
      <c r="A53" s="31" t="s">
        <v>48</v>
      </c>
      <c r="B53" s="18">
        <f>15808000+24644496+681833+31884</f>
        <v>41166213</v>
      </c>
    </row>
    <row r="54" spans="1:2" x14ac:dyDescent="0.2">
      <c r="A54" s="31" t="s">
        <v>49</v>
      </c>
      <c r="B54" s="18">
        <f>846450-177270</f>
        <v>669180</v>
      </c>
    </row>
    <row r="55" spans="1:2" x14ac:dyDescent="0.2">
      <c r="A55" s="15" t="s">
        <v>50</v>
      </c>
      <c r="B55" s="24">
        <v>6064520</v>
      </c>
    </row>
    <row r="56" spans="1:2" x14ac:dyDescent="0.2">
      <c r="A56" s="15"/>
    </row>
    <row r="57" spans="1:2" x14ac:dyDescent="0.2">
      <c r="A57" s="15"/>
    </row>
    <row r="58" spans="1:2" x14ac:dyDescent="0.2">
      <c r="A58" s="32" t="s">
        <v>51</v>
      </c>
      <c r="B58" s="33">
        <f>B59+B64+B66</f>
        <v>86240630</v>
      </c>
    </row>
    <row r="59" spans="1:2" x14ac:dyDescent="0.2">
      <c r="A59" s="34" t="s">
        <v>52</v>
      </c>
      <c r="B59" s="35">
        <f>SUM(B60:B63)</f>
        <v>25546900</v>
      </c>
    </row>
    <row r="60" spans="1:2" x14ac:dyDescent="0.2">
      <c r="A60" s="13" t="s">
        <v>53</v>
      </c>
      <c r="B60" s="36">
        <v>9558000</v>
      </c>
    </row>
    <row r="61" spans="1:2" x14ac:dyDescent="0.2">
      <c r="A61" s="13" t="s">
        <v>54</v>
      </c>
      <c r="B61" s="36">
        <v>206400</v>
      </c>
    </row>
    <row r="62" spans="1:2" x14ac:dyDescent="0.2">
      <c r="A62" s="13" t="s">
        <v>55</v>
      </c>
      <c r="B62" s="36">
        <f>11600400+1282100</f>
        <v>12882500</v>
      </c>
    </row>
    <row r="63" spans="1:2" x14ac:dyDescent="0.2">
      <c r="A63" s="13" t="s">
        <v>56</v>
      </c>
      <c r="B63" s="36">
        <v>2900000</v>
      </c>
    </row>
    <row r="64" spans="1:2" x14ac:dyDescent="0.2">
      <c r="A64" s="37" t="s">
        <v>57</v>
      </c>
      <c r="B64" s="35">
        <f>SUM(B65:B65)</f>
        <v>43452596</v>
      </c>
    </row>
    <row r="65" spans="1:2" x14ac:dyDescent="0.2">
      <c r="A65" s="38" t="s">
        <v>58</v>
      </c>
      <c r="B65" s="36">
        <f>7789999+35140210+522387</f>
        <v>43452596</v>
      </c>
    </row>
    <row r="66" spans="1:2" x14ac:dyDescent="0.2">
      <c r="A66" s="37" t="s">
        <v>59</v>
      </c>
      <c r="B66" s="35">
        <f>B67+B68+B69+B70+B71+B72+B73+B74+B75</f>
        <v>17241134</v>
      </c>
    </row>
    <row r="67" spans="1:2" x14ac:dyDescent="0.2">
      <c r="A67" s="38" t="s">
        <v>60</v>
      </c>
      <c r="B67" s="36">
        <f>8015000+992130</f>
        <v>9007130</v>
      </c>
    </row>
    <row r="68" spans="1:2" x14ac:dyDescent="0.2">
      <c r="A68" s="38" t="s">
        <v>61</v>
      </c>
      <c r="B68" s="36">
        <f>291000-13284</f>
        <v>277716</v>
      </c>
    </row>
    <row r="69" spans="1:2" x14ac:dyDescent="0.2">
      <c r="A69" s="38" t="s">
        <v>62</v>
      </c>
      <c r="B69" s="36">
        <v>1711815</v>
      </c>
    </row>
    <row r="70" spans="1:2" x14ac:dyDescent="0.2">
      <c r="A70" s="38" t="s">
        <v>63</v>
      </c>
      <c r="B70" s="36">
        <f>742755+2+703853-105338+1</f>
        <v>1341273</v>
      </c>
    </row>
    <row r="71" spans="1:2" x14ac:dyDescent="0.2">
      <c r="A71" s="38" t="s">
        <v>64</v>
      </c>
      <c r="B71" s="36">
        <v>645200</v>
      </c>
    </row>
    <row r="72" spans="1:2" x14ac:dyDescent="0.2">
      <c r="A72" s="38" t="s">
        <v>65</v>
      </c>
      <c r="B72" s="36">
        <v>272000</v>
      </c>
    </row>
    <row r="73" spans="1:2" x14ac:dyDescent="0.2">
      <c r="A73" s="38" t="s">
        <v>66</v>
      </c>
      <c r="B73" s="36">
        <v>1242000</v>
      </c>
    </row>
    <row r="74" spans="1:2" x14ac:dyDescent="0.2">
      <c r="A74" s="38" t="s">
        <v>67</v>
      </c>
      <c r="B74" s="36">
        <v>80000</v>
      </c>
    </row>
    <row r="75" spans="1:2" x14ac:dyDescent="0.2">
      <c r="A75" s="38" t="s">
        <v>68</v>
      </c>
      <c r="B75" s="36">
        <v>2664000</v>
      </c>
    </row>
    <row r="76" spans="1:2" x14ac:dyDescent="0.2">
      <c r="A76" s="39" t="s">
        <v>69</v>
      </c>
      <c r="B76" s="33">
        <f>B77+B78</f>
        <v>2588265</v>
      </c>
    </row>
    <row r="77" spans="1:2" x14ac:dyDescent="0.2">
      <c r="A77" s="38" t="s">
        <v>70</v>
      </c>
      <c r="B77" s="36">
        <f>584721+584721+263498</f>
        <v>1432940</v>
      </c>
    </row>
    <row r="78" spans="1:2" x14ac:dyDescent="0.2">
      <c r="A78" s="38" t="s">
        <v>71</v>
      </c>
      <c r="B78" s="36">
        <v>1155325</v>
      </c>
    </row>
    <row r="79" spans="1:2" x14ac:dyDescent="0.2">
      <c r="A79" s="39" t="s">
        <v>72</v>
      </c>
      <c r="B79" s="33">
        <f>B80</f>
        <v>30541906</v>
      </c>
    </row>
    <row r="80" spans="1:2" x14ac:dyDescent="0.2">
      <c r="A80" s="38" t="s">
        <v>73</v>
      </c>
      <c r="B80" s="5">
        <f>14798896+1005976+14508908+228126</f>
        <v>30541906</v>
      </c>
    </row>
    <row r="81" spans="1:2" x14ac:dyDescent="0.2">
      <c r="A81" s="39" t="s">
        <v>74</v>
      </c>
      <c r="B81" s="33">
        <f>SUM(B82)</f>
        <v>3891780</v>
      </c>
    </row>
    <row r="82" spans="1:2" x14ac:dyDescent="0.2">
      <c r="A82" s="38" t="s">
        <v>75</v>
      </c>
      <c r="B82" s="5">
        <f>2143830+1747950</f>
        <v>3891780</v>
      </c>
    </row>
    <row r="83" spans="1:2" ht="13.5" thickBot="1" x14ac:dyDescent="0.25">
      <c r="A83" s="38"/>
    </row>
    <row r="84" spans="1:2" ht="13.5" thickBot="1" x14ac:dyDescent="0.25">
      <c r="A84" s="9" t="s">
        <v>76</v>
      </c>
      <c r="B84" s="40">
        <f>B6+B12+B27</f>
        <v>742044323</v>
      </c>
    </row>
    <row r="85" spans="1:2" ht="13.5" thickBot="1" x14ac:dyDescent="0.25">
      <c r="A85" s="41"/>
      <c r="B85" s="42"/>
    </row>
    <row r="86" spans="1:2" ht="13.5" thickBot="1" x14ac:dyDescent="0.25">
      <c r="A86" s="9" t="s">
        <v>77</v>
      </c>
      <c r="B86" s="40">
        <f>B87+B90</f>
        <v>1340000</v>
      </c>
    </row>
    <row r="87" spans="1:2" hidden="1" x14ac:dyDescent="0.2">
      <c r="A87" s="43" t="s">
        <v>78</v>
      </c>
      <c r="B87" s="42">
        <f>B88</f>
        <v>0</v>
      </c>
    </row>
    <row r="88" spans="1:2" hidden="1" x14ac:dyDescent="0.2">
      <c r="A88" s="34" t="s">
        <v>79</v>
      </c>
      <c r="B88" s="35">
        <f>B89</f>
        <v>0</v>
      </c>
    </row>
    <row r="89" spans="1:2" hidden="1" x14ac:dyDescent="0.2">
      <c r="A89" s="13" t="s">
        <v>80</v>
      </c>
      <c r="B89" s="36"/>
    </row>
    <row r="90" spans="1:2" x14ac:dyDescent="0.2">
      <c r="A90" s="43" t="s">
        <v>81</v>
      </c>
      <c r="B90" s="33">
        <f>B91</f>
        <v>1340000</v>
      </c>
    </row>
    <row r="91" spans="1:2" x14ac:dyDescent="0.2">
      <c r="A91" s="44" t="s">
        <v>79</v>
      </c>
      <c r="B91" s="35">
        <f>B92</f>
        <v>1340000</v>
      </c>
    </row>
    <row r="92" spans="1:2" x14ac:dyDescent="0.2">
      <c r="A92" s="45" t="s">
        <v>82</v>
      </c>
      <c r="B92" s="36">
        <f>B93+B94</f>
        <v>1340000</v>
      </c>
    </row>
    <row r="93" spans="1:2" x14ac:dyDescent="0.2">
      <c r="A93" s="45" t="s">
        <v>83</v>
      </c>
      <c r="B93" s="36">
        <v>700000</v>
      </c>
    </row>
    <row r="94" spans="1:2" x14ac:dyDescent="0.2">
      <c r="A94" s="45" t="s">
        <v>84</v>
      </c>
      <c r="B94" s="36">
        <v>640000</v>
      </c>
    </row>
    <row r="95" spans="1:2" ht="13.5" thickBot="1" x14ac:dyDescent="0.25">
      <c r="A95" s="13"/>
      <c r="B95" s="46"/>
    </row>
    <row r="96" spans="1:2" ht="13.5" thickBot="1" x14ac:dyDescent="0.25">
      <c r="A96" s="9" t="s">
        <v>85</v>
      </c>
      <c r="B96" s="47">
        <f>B97</f>
        <v>10000000</v>
      </c>
    </row>
    <row r="97" spans="1:3" x14ac:dyDescent="0.2">
      <c r="A97" s="13" t="s">
        <v>86</v>
      </c>
      <c r="B97" s="48">
        <v>10000000</v>
      </c>
    </row>
    <row r="98" spans="1:3" ht="13.5" thickBot="1" x14ac:dyDescent="0.25">
      <c r="A98" s="41"/>
      <c r="B98" s="42"/>
    </row>
    <row r="99" spans="1:3" ht="13.5" thickBot="1" x14ac:dyDescent="0.25">
      <c r="A99" s="9" t="s">
        <v>87</v>
      </c>
      <c r="B99" s="40">
        <f>B86+B96</f>
        <v>11340000</v>
      </c>
    </row>
    <row r="100" spans="1:3" ht="13.5" thickBot="1" x14ac:dyDescent="0.25">
      <c r="A100" s="13"/>
      <c r="B100" s="48"/>
    </row>
    <row r="101" spans="1:3" ht="13.5" thickBot="1" x14ac:dyDescent="0.25">
      <c r="A101" s="9" t="s">
        <v>88</v>
      </c>
      <c r="B101" s="40">
        <f>B84+B99</f>
        <v>753384323</v>
      </c>
    </row>
    <row r="102" spans="1:3" ht="13.5" thickBot="1" x14ac:dyDescent="0.25">
      <c r="A102" s="13"/>
      <c r="B102" s="48"/>
    </row>
    <row r="103" spans="1:3" ht="13.5" thickBot="1" x14ac:dyDescent="0.25">
      <c r="A103" s="49" t="s">
        <v>89</v>
      </c>
      <c r="B103" s="50">
        <f>B104+B105+B106</f>
        <v>124802609</v>
      </c>
    </row>
    <row r="104" spans="1:3" x14ac:dyDescent="0.2">
      <c r="A104" s="51" t="s">
        <v>90</v>
      </c>
      <c r="B104" s="52">
        <f>65000000+8500000</f>
        <v>73500000</v>
      </c>
    </row>
    <row r="105" spans="1:3" x14ac:dyDescent="0.2">
      <c r="A105" s="51" t="s">
        <v>91</v>
      </c>
      <c r="B105" s="52">
        <v>40000000</v>
      </c>
    </row>
    <row r="106" spans="1:3" x14ac:dyDescent="0.2">
      <c r="A106" s="51" t="s">
        <v>92</v>
      </c>
      <c r="B106" s="52">
        <v>11302609</v>
      </c>
    </row>
    <row r="107" spans="1:3" ht="13.5" thickBot="1" x14ac:dyDescent="0.25">
      <c r="A107" s="53"/>
      <c r="B107" s="46"/>
      <c r="C107" s="54"/>
    </row>
    <row r="108" spans="1:3" ht="13.5" thickBot="1" x14ac:dyDescent="0.25">
      <c r="A108" s="55" t="s">
        <v>93</v>
      </c>
      <c r="B108" s="47">
        <f>SUM(B109:B112)</f>
        <v>156396900</v>
      </c>
      <c r="C108" s="54"/>
    </row>
    <row r="109" spans="1:3" x14ac:dyDescent="0.2">
      <c r="A109" s="11" t="s">
        <v>4</v>
      </c>
      <c r="B109" s="48">
        <v>148168044</v>
      </c>
      <c r="C109" s="54"/>
    </row>
    <row r="110" spans="1:3" x14ac:dyDescent="0.2">
      <c r="A110" s="13" t="s">
        <v>5</v>
      </c>
      <c r="B110" s="36">
        <v>3767857</v>
      </c>
      <c r="C110" s="54"/>
    </row>
    <row r="111" spans="1:3" x14ac:dyDescent="0.2">
      <c r="A111" s="13" t="s">
        <v>6</v>
      </c>
      <c r="B111" s="48">
        <v>1228331</v>
      </c>
      <c r="C111" s="54"/>
    </row>
    <row r="112" spans="1:3" x14ac:dyDescent="0.2">
      <c r="A112" s="13" t="s">
        <v>7</v>
      </c>
      <c r="B112" s="48">
        <v>3232668</v>
      </c>
      <c r="C112" s="54"/>
    </row>
    <row r="113" spans="1:4" ht="13.5" thickBot="1" x14ac:dyDescent="0.25">
      <c r="A113" s="13"/>
      <c r="C113" s="54"/>
    </row>
    <row r="114" spans="1:4" ht="13.5" thickBot="1" x14ac:dyDescent="0.25">
      <c r="A114" s="9" t="s">
        <v>94</v>
      </c>
      <c r="B114" s="56">
        <f>B101+B103+B108</f>
        <v>1034583832</v>
      </c>
      <c r="C114" s="57" t="s">
        <v>95</v>
      </c>
    </row>
    <row r="115" spans="1:4" hidden="1" x14ac:dyDescent="0.2">
      <c r="A115" s="41"/>
      <c r="B115" s="42">
        <f>B114-[1]kiadások!B88</f>
        <v>0</v>
      </c>
      <c r="C115" s="57"/>
    </row>
    <row r="116" spans="1:4" hidden="1" x14ac:dyDescent="0.2">
      <c r="A116" s="4"/>
      <c r="B116" s="5">
        <f>[1]kiadások!B99+[1]kiadások!B110</f>
        <v>0</v>
      </c>
    </row>
    <row r="117" spans="1:4" hidden="1" x14ac:dyDescent="0.2">
      <c r="A117" s="4"/>
    </row>
    <row r="118" spans="1:4" hidden="1" x14ac:dyDescent="0.2">
      <c r="A118" s="4"/>
      <c r="B118" s="5" t="e">
        <f>B7+B8+B9+B10+B15+B16+B17+B19+B20+B22+B23+B24+B25+B30+B31+B32+B33+B34+B38+B39+B40+B41+B42+B43+B45+B48+B49+B50+B51+B52+B53+B54+B55+B60+B61+B62+B65+B80+B82+B89+B109+B110+B111+B112+B67+B68+#REF!</f>
        <v>#REF!</v>
      </c>
    </row>
    <row r="119" spans="1:4" hidden="1" x14ac:dyDescent="0.2">
      <c r="A119" s="4"/>
      <c r="B119" s="5" t="e">
        <f>B114-B118</f>
        <v>#REF!</v>
      </c>
    </row>
    <row r="120" spans="1:4" hidden="1" x14ac:dyDescent="0.2">
      <c r="A120" s="58"/>
      <c r="B120" s="59"/>
    </row>
    <row r="121" spans="1:4" hidden="1" x14ac:dyDescent="0.2">
      <c r="A121" s="60" t="s">
        <v>96</v>
      </c>
    </row>
    <row r="122" spans="1:4" hidden="1" x14ac:dyDescent="0.2">
      <c r="A122" s="4"/>
      <c r="B122" s="5">
        <v>-18621511</v>
      </c>
    </row>
    <row r="123" spans="1:4" hidden="1" x14ac:dyDescent="0.2">
      <c r="A123" s="4"/>
      <c r="B123" s="5">
        <f>B116-B122</f>
        <v>18621511</v>
      </c>
    </row>
    <row r="124" spans="1:4" x14ac:dyDescent="0.2">
      <c r="A124" s="4"/>
      <c r="D124" s="12"/>
    </row>
    <row r="125" spans="1:4" x14ac:dyDescent="0.2">
      <c r="A125" s="61"/>
      <c r="B125" s="62"/>
    </row>
    <row r="126" spans="1:4" ht="13.5" hidden="1" thickBot="1" x14ac:dyDescent="0.25">
      <c r="A126" s="63" t="s">
        <v>97</v>
      </c>
      <c r="B126" s="64">
        <f>B114-[1]kiadások!B88</f>
        <v>0</v>
      </c>
    </row>
    <row r="127" spans="1:4" x14ac:dyDescent="0.2">
      <c r="A127" s="4"/>
    </row>
    <row r="128" spans="1:4" x14ac:dyDescent="0.2">
      <c r="A128" s="4"/>
    </row>
    <row r="129" spans="1:1" x14ac:dyDescent="0.2">
      <c r="A129" s="4"/>
    </row>
    <row r="130" spans="1:1" x14ac:dyDescent="0.2">
      <c r="A130" s="4"/>
    </row>
    <row r="131" spans="1:1" x14ac:dyDescent="0.2">
      <c r="A131" s="4"/>
    </row>
    <row r="132" spans="1:1" x14ac:dyDescent="0.2">
      <c r="A132" s="4"/>
    </row>
    <row r="133" spans="1:1" x14ac:dyDescent="0.2">
      <c r="A133" s="4"/>
    </row>
    <row r="134" spans="1:1" x14ac:dyDescent="0.2">
      <c r="A134" s="4"/>
    </row>
    <row r="135" spans="1:1" x14ac:dyDescent="0.2">
      <c r="A135" s="4"/>
    </row>
    <row r="136" spans="1:1" x14ac:dyDescent="0.2">
      <c r="A136" s="4"/>
    </row>
    <row r="137" spans="1:1" x14ac:dyDescent="0.2">
      <c r="A137" s="4"/>
    </row>
    <row r="138" spans="1:1" x14ac:dyDescent="0.2">
      <c r="A138" s="4"/>
    </row>
    <row r="139" spans="1:1" x14ac:dyDescent="0.2">
      <c r="A139" s="4"/>
    </row>
    <row r="140" spans="1:1" x14ac:dyDescent="0.2">
      <c r="A140" s="4"/>
    </row>
    <row r="141" spans="1:1" x14ac:dyDescent="0.2">
      <c r="A141" s="4"/>
    </row>
    <row r="142" spans="1:1" x14ac:dyDescent="0.2">
      <c r="A142" s="4"/>
    </row>
    <row r="143" spans="1:1" x14ac:dyDescent="0.2">
      <c r="A143" s="4"/>
    </row>
    <row r="144" spans="1:1" x14ac:dyDescent="0.2">
      <c r="A144" s="4"/>
    </row>
    <row r="145" spans="1:1" x14ac:dyDescent="0.2">
      <c r="A145" s="4"/>
    </row>
    <row r="146" spans="1:1" x14ac:dyDescent="0.2">
      <c r="A146" s="4"/>
    </row>
    <row r="147" spans="1:1" x14ac:dyDescent="0.2">
      <c r="A147" s="4"/>
    </row>
    <row r="148" spans="1:1" x14ac:dyDescent="0.2">
      <c r="A148" s="4"/>
    </row>
    <row r="149" spans="1:1" x14ac:dyDescent="0.2">
      <c r="A149" s="4"/>
    </row>
    <row r="150" spans="1:1" x14ac:dyDescent="0.2">
      <c r="A150" s="4"/>
    </row>
    <row r="151" spans="1:1" x14ac:dyDescent="0.2">
      <c r="A151" s="4"/>
    </row>
    <row r="152" spans="1:1" x14ac:dyDescent="0.2">
      <c r="A152" s="4"/>
    </row>
    <row r="153" spans="1:1" x14ac:dyDescent="0.2">
      <c r="A153" s="4"/>
    </row>
    <row r="154" spans="1:1" x14ac:dyDescent="0.2">
      <c r="A154" s="4"/>
    </row>
    <row r="155" spans="1:1" x14ac:dyDescent="0.2">
      <c r="A155" s="4"/>
    </row>
    <row r="156" spans="1:1" x14ac:dyDescent="0.2">
      <c r="A156" s="4"/>
    </row>
    <row r="157" spans="1:1" x14ac:dyDescent="0.2">
      <c r="A157" s="4"/>
    </row>
    <row r="158" spans="1:1" x14ac:dyDescent="0.2">
      <c r="A158" s="4"/>
    </row>
    <row r="159" spans="1:1" x14ac:dyDescent="0.2">
      <c r="A159" s="4"/>
    </row>
    <row r="160" spans="1:1" x14ac:dyDescent="0.2">
      <c r="A160" s="4"/>
    </row>
    <row r="161" spans="1:1" x14ac:dyDescent="0.2">
      <c r="A161" s="4"/>
    </row>
    <row r="162" spans="1:1" x14ac:dyDescent="0.2">
      <c r="A162" s="4"/>
    </row>
    <row r="163" spans="1:1" x14ac:dyDescent="0.2">
      <c r="A163" s="4"/>
    </row>
    <row r="164" spans="1:1" x14ac:dyDescent="0.2">
      <c r="A164" s="4"/>
    </row>
    <row r="165" spans="1:1" x14ac:dyDescent="0.2">
      <c r="A165" s="4"/>
    </row>
    <row r="166" spans="1:1" x14ac:dyDescent="0.2">
      <c r="A166" s="4"/>
    </row>
    <row r="167" spans="1:1" x14ac:dyDescent="0.2">
      <c r="A167" s="4"/>
    </row>
    <row r="168" spans="1:1" x14ac:dyDescent="0.2">
      <c r="A168" s="4"/>
    </row>
    <row r="169" spans="1:1" x14ac:dyDescent="0.2">
      <c r="A169" s="4"/>
    </row>
    <row r="170" spans="1:1" x14ac:dyDescent="0.2">
      <c r="A170" s="4"/>
    </row>
    <row r="171" spans="1:1" x14ac:dyDescent="0.2">
      <c r="A171" s="4"/>
    </row>
    <row r="172" spans="1:1" x14ac:dyDescent="0.2">
      <c r="A172" s="4"/>
    </row>
    <row r="173" spans="1:1" x14ac:dyDescent="0.2">
      <c r="A173" s="4"/>
    </row>
    <row r="174" spans="1:1" x14ac:dyDescent="0.2">
      <c r="A174" s="4"/>
    </row>
    <row r="175" spans="1:1" x14ac:dyDescent="0.2">
      <c r="A175" s="4"/>
    </row>
    <row r="176" spans="1:1" x14ac:dyDescent="0.2">
      <c r="A176" s="4"/>
    </row>
    <row r="177" spans="1:1" x14ac:dyDescent="0.2">
      <c r="A177" s="4"/>
    </row>
    <row r="178" spans="1:1" x14ac:dyDescent="0.2">
      <c r="A178" s="4"/>
    </row>
    <row r="179" spans="1:1" x14ac:dyDescent="0.2">
      <c r="A179" s="4"/>
    </row>
    <row r="180" spans="1:1" x14ac:dyDescent="0.2">
      <c r="A180" s="4"/>
    </row>
    <row r="181" spans="1:1" x14ac:dyDescent="0.2">
      <c r="A181" s="4"/>
    </row>
    <row r="182" spans="1:1" x14ac:dyDescent="0.2">
      <c r="A182" s="4"/>
    </row>
    <row r="183" spans="1:1" x14ac:dyDescent="0.2">
      <c r="A183" s="4"/>
    </row>
    <row r="184" spans="1:1" x14ac:dyDescent="0.2">
      <c r="A184" s="4"/>
    </row>
    <row r="185" spans="1:1" x14ac:dyDescent="0.2">
      <c r="A185" s="4"/>
    </row>
    <row r="186" spans="1:1" x14ac:dyDescent="0.2">
      <c r="A186" s="4"/>
    </row>
    <row r="187" spans="1:1" x14ac:dyDescent="0.2">
      <c r="A187" s="4"/>
    </row>
    <row r="188" spans="1:1" x14ac:dyDescent="0.2">
      <c r="A188" s="4"/>
    </row>
    <row r="189" spans="1:1" x14ac:dyDescent="0.2">
      <c r="A189" s="4"/>
    </row>
    <row r="190" spans="1:1" x14ac:dyDescent="0.2">
      <c r="A190" s="4"/>
    </row>
    <row r="191" spans="1:1" x14ac:dyDescent="0.2">
      <c r="A191" s="4"/>
    </row>
    <row r="192" spans="1:1" x14ac:dyDescent="0.2">
      <c r="A192" s="4"/>
    </row>
    <row r="193" spans="1:1" x14ac:dyDescent="0.2">
      <c r="A193" s="4"/>
    </row>
    <row r="194" spans="1:1" x14ac:dyDescent="0.2">
      <c r="A194" s="4"/>
    </row>
    <row r="195" spans="1:1" x14ac:dyDescent="0.2">
      <c r="A195" s="4"/>
    </row>
    <row r="196" spans="1:1" x14ac:dyDescent="0.2">
      <c r="A196" s="4"/>
    </row>
    <row r="197" spans="1:1" x14ac:dyDescent="0.2">
      <c r="A197" s="4"/>
    </row>
    <row r="198" spans="1:1" x14ac:dyDescent="0.2">
      <c r="A198" s="4"/>
    </row>
    <row r="199" spans="1:1" x14ac:dyDescent="0.2">
      <c r="A199" s="4"/>
    </row>
    <row r="200" spans="1:1" x14ac:dyDescent="0.2">
      <c r="A200" s="4"/>
    </row>
    <row r="201" spans="1:1" x14ac:dyDescent="0.2">
      <c r="A201" s="4"/>
    </row>
    <row r="202" spans="1:1" x14ac:dyDescent="0.2">
      <c r="A202" s="4"/>
    </row>
    <row r="203" spans="1:1" x14ac:dyDescent="0.2">
      <c r="A203" s="4"/>
    </row>
    <row r="204" spans="1:1" x14ac:dyDescent="0.2">
      <c r="A204" s="4"/>
    </row>
    <row r="205" spans="1:1" x14ac:dyDescent="0.2">
      <c r="A205" s="4"/>
    </row>
    <row r="206" spans="1:1" x14ac:dyDescent="0.2">
      <c r="A206" s="4"/>
    </row>
    <row r="207" spans="1:1" x14ac:dyDescent="0.2">
      <c r="A207" s="4"/>
    </row>
    <row r="208" spans="1:1" x14ac:dyDescent="0.2">
      <c r="A208" s="4"/>
    </row>
    <row r="209" spans="1:1" x14ac:dyDescent="0.2">
      <c r="A209" s="4"/>
    </row>
    <row r="210" spans="1:1" x14ac:dyDescent="0.2">
      <c r="A210" s="4"/>
    </row>
    <row r="211" spans="1:1" x14ac:dyDescent="0.2">
      <c r="A211" s="4"/>
    </row>
    <row r="212" spans="1:1" x14ac:dyDescent="0.2">
      <c r="A212" s="4"/>
    </row>
    <row r="213" spans="1:1" x14ac:dyDescent="0.2">
      <c r="A213" s="4"/>
    </row>
    <row r="214" spans="1:1" x14ac:dyDescent="0.2">
      <c r="A214" s="4"/>
    </row>
    <row r="215" spans="1:1" x14ac:dyDescent="0.2">
      <c r="A215" s="4"/>
    </row>
    <row r="216" spans="1:1" x14ac:dyDescent="0.2">
      <c r="A216" s="4"/>
    </row>
    <row r="217" spans="1:1" x14ac:dyDescent="0.2">
      <c r="A217" s="4"/>
    </row>
    <row r="218" spans="1:1" x14ac:dyDescent="0.2">
      <c r="A218" s="4"/>
    </row>
    <row r="219" spans="1:1" x14ac:dyDescent="0.2">
      <c r="A219" s="4"/>
    </row>
    <row r="220" spans="1:1" x14ac:dyDescent="0.2">
      <c r="A220" s="4"/>
    </row>
    <row r="221" spans="1:1" x14ac:dyDescent="0.2">
      <c r="A221" s="4"/>
    </row>
    <row r="222" spans="1:1" x14ac:dyDescent="0.2">
      <c r="A222" s="4"/>
    </row>
    <row r="223" spans="1:1" x14ac:dyDescent="0.2">
      <c r="A223" s="4"/>
    </row>
    <row r="224" spans="1:1" x14ac:dyDescent="0.2">
      <c r="A224" s="4"/>
    </row>
    <row r="225" spans="1:1" x14ac:dyDescent="0.2">
      <c r="A225" s="4"/>
    </row>
    <row r="226" spans="1:1" x14ac:dyDescent="0.2">
      <c r="A226" s="4"/>
    </row>
    <row r="227" spans="1:1" x14ac:dyDescent="0.2">
      <c r="A227" s="4"/>
    </row>
    <row r="228" spans="1:1" x14ac:dyDescent="0.2">
      <c r="A228" s="4"/>
    </row>
    <row r="229" spans="1:1" x14ac:dyDescent="0.2">
      <c r="A229" s="4"/>
    </row>
    <row r="230" spans="1:1" x14ac:dyDescent="0.2">
      <c r="A230" s="4"/>
    </row>
    <row r="231" spans="1:1" x14ac:dyDescent="0.2">
      <c r="A231" s="4"/>
    </row>
    <row r="232" spans="1:1" x14ac:dyDescent="0.2">
      <c r="A232" s="4"/>
    </row>
    <row r="233" spans="1:1" x14ac:dyDescent="0.2">
      <c r="A233" s="4"/>
    </row>
    <row r="234" spans="1:1" x14ac:dyDescent="0.2">
      <c r="A234" s="4"/>
    </row>
    <row r="235" spans="1:1" x14ac:dyDescent="0.2">
      <c r="A235" s="4"/>
    </row>
    <row r="236" spans="1:1" x14ac:dyDescent="0.2">
      <c r="A236" s="4"/>
    </row>
    <row r="237" spans="1:1" x14ac:dyDescent="0.2">
      <c r="A237" s="4"/>
    </row>
    <row r="238" spans="1:1" x14ac:dyDescent="0.2">
      <c r="A238" s="4"/>
    </row>
    <row r="239" spans="1:1" x14ac:dyDescent="0.2">
      <c r="A239" s="4"/>
    </row>
    <row r="240" spans="1:1" x14ac:dyDescent="0.2">
      <c r="A240" s="4"/>
    </row>
    <row r="241" spans="1:1" x14ac:dyDescent="0.2">
      <c r="A241" s="4"/>
    </row>
    <row r="242" spans="1:1" x14ac:dyDescent="0.2">
      <c r="A242" s="4"/>
    </row>
    <row r="243" spans="1:1" x14ac:dyDescent="0.2">
      <c r="A243" s="4"/>
    </row>
    <row r="244" spans="1:1" x14ac:dyDescent="0.2">
      <c r="A244" s="4"/>
    </row>
    <row r="245" spans="1:1" x14ac:dyDescent="0.2">
      <c r="A245" s="4"/>
    </row>
    <row r="246" spans="1:1" x14ac:dyDescent="0.2">
      <c r="A246" s="4"/>
    </row>
    <row r="247" spans="1:1" x14ac:dyDescent="0.2">
      <c r="A247" s="4"/>
    </row>
    <row r="248" spans="1:1" x14ac:dyDescent="0.2">
      <c r="A248" s="4"/>
    </row>
    <row r="249" spans="1:1" x14ac:dyDescent="0.2">
      <c r="A249" s="4"/>
    </row>
    <row r="250" spans="1:1" x14ac:dyDescent="0.2">
      <c r="A250" s="4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</sheetData>
  <mergeCells count="3">
    <mergeCell ref="A1:B1"/>
    <mergeCell ref="A2:B2"/>
    <mergeCell ref="A4:B4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2019-02-13T14:42:53Z</dcterms:created>
  <dcterms:modified xsi:type="dcterms:W3CDTF">2019-02-13T14:43:15Z</dcterms:modified>
</cp:coreProperties>
</file>