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50" firstSheet="1" activeTab="8"/>
  </bookViews>
  <sheets>
    <sheet name="1.mell.bev." sheetId="1" r:id="rId1"/>
    <sheet name="1.mell.kiad." sheetId="2" r:id="rId2"/>
    <sheet name="1.melléklet" sheetId="3" r:id="rId3"/>
    <sheet name="2.melléklet" sheetId="5" r:id="rId4"/>
    <sheet name="3.melléklet" sheetId="4" r:id="rId5"/>
    <sheet name="4.melléklet" sheetId="9" r:id="rId6"/>
    <sheet name="5.melléklet" sheetId="10" r:id="rId7"/>
    <sheet name="6.melléklet" sheetId="6" r:id="rId8"/>
    <sheet name="7.melléklet" sheetId="12" r:id="rId9"/>
  </sheets>
  <calcPr calcId="124519"/>
</workbook>
</file>

<file path=xl/calcChain.xml><?xml version="1.0" encoding="utf-8"?>
<calcChain xmlns="http://schemas.openxmlformats.org/spreadsheetml/2006/main">
  <c r="C60" i="12"/>
  <c r="B60"/>
  <c r="C56"/>
  <c r="B56"/>
  <c r="B61" s="1"/>
  <c r="C47"/>
  <c r="C61" s="1"/>
  <c r="B47"/>
  <c r="G54" i="4" l="1"/>
  <c r="F54"/>
  <c r="D54"/>
  <c r="D55" s="1"/>
  <c r="C54"/>
  <c r="B54"/>
  <c r="C76" i="3" l="1"/>
  <c r="B76"/>
  <c r="D52" i="4"/>
  <c r="D56" s="1"/>
  <c r="C20" i="6"/>
  <c r="B20"/>
  <c r="C17"/>
  <c r="B17"/>
  <c r="C13"/>
  <c r="B13"/>
  <c r="G49" i="4"/>
  <c r="F49"/>
  <c r="G48"/>
  <c r="F48"/>
  <c r="G47"/>
  <c r="F47"/>
  <c r="G55"/>
  <c r="F55"/>
  <c r="G18"/>
  <c r="F18"/>
  <c r="C55"/>
  <c r="B55"/>
  <c r="C18"/>
  <c r="D18"/>
  <c r="D19" s="1"/>
  <c r="B18"/>
  <c r="G17"/>
  <c r="F17"/>
  <c r="C17"/>
  <c r="B17"/>
  <c r="C16"/>
  <c r="B16"/>
  <c r="G13"/>
  <c r="F13"/>
  <c r="G14"/>
  <c r="F14"/>
  <c r="G12"/>
  <c r="F12"/>
  <c r="G11"/>
  <c r="F11"/>
  <c r="G10"/>
  <c r="F10"/>
  <c r="D15"/>
  <c r="C13"/>
  <c r="B13"/>
  <c r="C46" i="1"/>
  <c r="B46"/>
  <c r="B49" i="4" s="1"/>
  <c r="C42" i="1"/>
  <c r="C48" i="4" s="1"/>
  <c r="B42" i="1"/>
  <c r="B48" i="4" s="1"/>
  <c r="C38" i="1"/>
  <c r="B38"/>
  <c r="B12" i="4" s="1"/>
  <c r="B21" i="6" l="1"/>
  <c r="D20" i="4"/>
  <c r="C12"/>
  <c r="C49"/>
  <c r="C19"/>
  <c r="B19"/>
  <c r="C21" i="6"/>
  <c r="F15" i="4"/>
  <c r="G15"/>
  <c r="F19"/>
  <c r="G19"/>
  <c r="F52"/>
  <c r="F56" s="1"/>
  <c r="G52"/>
  <c r="G56" s="1"/>
  <c r="C25" i="1"/>
  <c r="B25"/>
  <c r="B27" s="1"/>
  <c r="B11" i="4" s="1"/>
  <c r="C16" i="1"/>
  <c r="B16"/>
  <c r="B47" i="4" s="1"/>
  <c r="B52" s="1"/>
  <c r="B56" s="1"/>
  <c r="C21" i="2"/>
  <c r="C22" s="1"/>
  <c r="B21"/>
  <c r="B22" s="1"/>
  <c r="C17"/>
  <c r="B17"/>
  <c r="C16" i="9"/>
  <c r="D16"/>
  <c r="B16"/>
  <c r="C13"/>
  <c r="D13"/>
  <c r="B13"/>
  <c r="E20" i="5"/>
  <c r="D20"/>
  <c r="E17"/>
  <c r="D17"/>
  <c r="E31"/>
  <c r="D31"/>
  <c r="D33" s="1"/>
  <c r="C20"/>
  <c r="B20"/>
  <c r="C17"/>
  <c r="B17"/>
  <c r="C31"/>
  <c r="B31"/>
  <c r="B33" s="1"/>
  <c r="D21" l="1"/>
  <c r="E21"/>
  <c r="C21"/>
  <c r="F20" i="4"/>
  <c r="G20"/>
  <c r="C47"/>
  <c r="C52" s="1"/>
  <c r="C56" s="1"/>
  <c r="C27" i="1"/>
  <c r="B23" i="2"/>
  <c r="C23"/>
  <c r="E33" i="5"/>
  <c r="D17" i="9"/>
  <c r="D19" s="1"/>
  <c r="D21" s="1"/>
  <c r="B21" i="5"/>
  <c r="C33"/>
  <c r="B17" i="9"/>
  <c r="B19" s="1"/>
  <c r="B21" s="1"/>
  <c r="C17"/>
  <c r="C19" s="1"/>
  <c r="C21" s="1"/>
  <c r="B18" i="10"/>
  <c r="C18"/>
  <c r="D18"/>
  <c r="E18"/>
  <c r="E18" i="9"/>
  <c r="E20"/>
  <c r="E15"/>
  <c r="E16"/>
  <c r="E13"/>
  <c r="E14"/>
  <c r="E11"/>
  <c r="E12"/>
  <c r="B72" i="3"/>
  <c r="C72"/>
  <c r="B66"/>
  <c r="C66"/>
  <c r="B61"/>
  <c r="C61"/>
  <c r="B55"/>
  <c r="C55"/>
  <c r="B32"/>
  <c r="C32"/>
  <c r="B20"/>
  <c r="C20"/>
  <c r="C51" i="1"/>
  <c r="B51"/>
  <c r="B52" s="1"/>
  <c r="C13"/>
  <c r="B13"/>
  <c r="E19" i="9" l="1"/>
  <c r="C11" i="4"/>
  <c r="C52" i="1"/>
  <c r="B47"/>
  <c r="B53" s="1"/>
  <c r="B10" i="4"/>
  <c r="B15" s="1"/>
  <c r="B20" s="1"/>
  <c r="C47" i="1"/>
  <c r="C10" i="4"/>
  <c r="E21" i="9"/>
  <c r="E17"/>
  <c r="C73" i="3"/>
  <c r="C77" s="1"/>
  <c r="B73"/>
  <c r="B77" s="1"/>
  <c r="C15" i="4" l="1"/>
  <c r="C20" s="1"/>
  <c r="C53" i="1"/>
</calcChain>
</file>

<file path=xl/sharedStrings.xml><?xml version="1.0" encoding="utf-8"?>
<sst xmlns="http://schemas.openxmlformats.org/spreadsheetml/2006/main" count="325" uniqueCount="221">
  <si>
    <t>Bevételek mindösszesen</t>
  </si>
  <si>
    <t>Finanszírozási bevételek</t>
  </si>
  <si>
    <t>Belföldi finanszírozás bevételei</t>
  </si>
  <si>
    <t>Központi, irányítószervi támogatás</t>
  </si>
  <si>
    <t>Előző évi költségvetési maradvány igénybevétele</t>
  </si>
  <si>
    <t>Költségvetési bevételek</t>
  </si>
  <si>
    <t>Felhalmozási célú átvett pénzeszközök</t>
  </si>
  <si>
    <t>Működési célú átvett pénzeszközök</t>
  </si>
  <si>
    <t>Felhalmozási bevételek</t>
  </si>
  <si>
    <t>Működési bevételek</t>
  </si>
  <si>
    <t>Közhatalmi bevételek összesen</t>
  </si>
  <si>
    <t>Egyéb közhatalmi bevételek</t>
  </si>
  <si>
    <t>Termékek és szolgáltatások adói</t>
  </si>
  <si>
    <t>Gépjárműadók</t>
  </si>
  <si>
    <t>ebből: iparűzési adó</t>
  </si>
  <si>
    <t>Értékesítési és forgalmi adók</t>
  </si>
  <si>
    <t>ebből: magánszemélyek kommunális adója</t>
  </si>
  <si>
    <t>Vagyoni tipusú adók</t>
  </si>
  <si>
    <t>ebből:magánszemélyek jövedelemadói</t>
  </si>
  <si>
    <t>Jövedelemadók</t>
  </si>
  <si>
    <t>Felhalmozási célú támogatások összesen</t>
  </si>
  <si>
    <t>Felhalmozási célú önkormányzati támogatások</t>
  </si>
  <si>
    <t>Működési célú támogatások összesen</t>
  </si>
  <si>
    <t>Egyéb működési célú tám. Áh-on belülről</t>
  </si>
  <si>
    <t>Önkormányzatok működési támogatása</t>
  </si>
  <si>
    <t>Megnevezés</t>
  </si>
  <si>
    <t>Bevételek</t>
  </si>
  <si>
    <t>KIADÁSOK  MINDÖSSZESEN</t>
  </si>
  <si>
    <t>Belföldi finanszírozás kiadásai</t>
  </si>
  <si>
    <t>Központi, irányítószervi támogatások folyósításai</t>
  </si>
  <si>
    <t>Hitel, kölcsön törlesztés</t>
  </si>
  <si>
    <t>Költségvetési kiadások</t>
  </si>
  <si>
    <t>Egyéb felhalmozási célú kiadások</t>
  </si>
  <si>
    <t>Felújítások</t>
  </si>
  <si>
    <t>Beruházások</t>
  </si>
  <si>
    <t>Egyéb működési célú kiadások</t>
  </si>
  <si>
    <t>Ellátottak pénzbeli juttatásai</t>
  </si>
  <si>
    <t>Dologi kiadások</t>
  </si>
  <si>
    <t>Járulékok</t>
  </si>
  <si>
    <t>Személyi juttatások</t>
  </si>
  <si>
    <t>KIADÁSOK</t>
  </si>
  <si>
    <t>Talajterhelési díj</t>
  </si>
  <si>
    <t>Készletértékesítés ellenértéke</t>
  </si>
  <si>
    <t>Közvetített szolgáltatások ellenértéke</t>
  </si>
  <si>
    <t>Tulajdonosi bevétel</t>
  </si>
  <si>
    <t>Ellátási díjak</t>
  </si>
  <si>
    <t>Kiszámlázott általános forg.adó</t>
  </si>
  <si>
    <t>Egyéb működési bevételek</t>
  </si>
  <si>
    <t>Ingatlanok értékesítése</t>
  </si>
  <si>
    <t>Felhalm.célú visszatérítendő tám.visszatérülése</t>
  </si>
  <si>
    <t>Egyéb felhalm.célú átvet pénzeszköz</t>
  </si>
  <si>
    <t>Módosított ei. 12.31.</t>
  </si>
  <si>
    <t>ebből tartalék:</t>
  </si>
  <si>
    <t>KIADÁSOK MINDÖSSZESEN</t>
  </si>
  <si>
    <t>Finanszírozási kiadások összesen</t>
  </si>
  <si>
    <t>Irányítószervi támogatás</t>
  </si>
  <si>
    <t>Felhalmozási kiadások összesen</t>
  </si>
  <si>
    <t>- felhalm.célú pénze.átadás- háztartásoknak</t>
  </si>
  <si>
    <t>- egyéb felhalm.célú kiadás áh-on belülre</t>
  </si>
  <si>
    <t>- felújítások</t>
  </si>
  <si>
    <t>- beruházások</t>
  </si>
  <si>
    <t>- egyéb nem intézményi ellátások</t>
  </si>
  <si>
    <t>- intézményi ellátottak pénzbeli juttatásai</t>
  </si>
  <si>
    <t>- családi támogatások</t>
  </si>
  <si>
    <t>Társadalom és szocpol.juttatások</t>
  </si>
  <si>
    <t>Dologi kiadások összesen</t>
  </si>
  <si>
    <t>- óvodai nevelés</t>
  </si>
  <si>
    <t>- háziorvosi alapellátás</t>
  </si>
  <si>
    <t>- köztemető fenntartás</t>
  </si>
  <si>
    <t>- közfoglalkoztatás</t>
  </si>
  <si>
    <t>- szociális étkeztetés</t>
  </si>
  <si>
    <t>- közvilágítás</t>
  </si>
  <si>
    <t>- önkormányzati vagyonnal való gazdálkodás</t>
  </si>
  <si>
    <t>- út-híd karbantartás</t>
  </si>
  <si>
    <t>Járulékok összesen</t>
  </si>
  <si>
    <t>Személyi juttatások összesen</t>
  </si>
  <si>
    <t>létszám (fő)</t>
  </si>
  <si>
    <t>Államháztartáson belüli megelőlegezések</t>
  </si>
  <si>
    <t>Költségvetési kiadások összesen</t>
  </si>
  <si>
    <t>Költségvetési bevételek összesen</t>
  </si>
  <si>
    <t>Finanszírozási bevételek összesen</t>
  </si>
  <si>
    <t>Intézményfinanszírozás</t>
  </si>
  <si>
    <t>Pénzforgalmi kiadások összesen</t>
  </si>
  <si>
    <t>Pénzforgalmi bevételek összesen</t>
  </si>
  <si>
    <t>Felhalmozási  bevételek</t>
  </si>
  <si>
    <t>Felhalmozási célú tám. ÁH.on belülről</t>
  </si>
  <si>
    <t>Eredeti ei.</t>
  </si>
  <si>
    <t>Kiadások</t>
  </si>
  <si>
    <t>Egyéb működési kiadások</t>
  </si>
  <si>
    <t>Munkáltatót terhelő járulékok</t>
  </si>
  <si>
    <t>Közhatalmi bevételek</t>
  </si>
  <si>
    <t>Működési célú tám. ÁH.on belülről</t>
  </si>
  <si>
    <t>Szolgáltatások ellenértéke</t>
  </si>
  <si>
    <t>Államháztartáson belüli megőlegezések</t>
  </si>
  <si>
    <t>Császári Nyitnikék Óvoda</t>
  </si>
  <si>
    <t>Bevétel megnevezése</t>
  </si>
  <si>
    <t>Működési támogatások államháztartáson belülről</t>
  </si>
  <si>
    <t>Maradvány igénybevétele</t>
  </si>
  <si>
    <t>Központi, Irányítószervi támogatás</t>
  </si>
  <si>
    <t>Kiadás megnevezése</t>
  </si>
  <si>
    <t>Finanszírozás kiadások</t>
  </si>
  <si>
    <t>Kiadások mindösszesen</t>
  </si>
  <si>
    <t>Császári Közös Önkormányzati Hivatal</t>
  </si>
  <si>
    <t xml:space="preserve">Felújítások </t>
  </si>
  <si>
    <t>Felújítások összesen</t>
  </si>
  <si>
    <t>Felhalm.célú pénzeszköz átadás háztartásoknak</t>
  </si>
  <si>
    <t>Ingatlanok értékesítés</t>
  </si>
  <si>
    <t>Felhalmozási célú bevételek összesen</t>
  </si>
  <si>
    <t>Felhalmozási célú kiadások összesen</t>
  </si>
  <si>
    <t>Összesen</t>
  </si>
  <si>
    <t>Ft</t>
  </si>
  <si>
    <t>Alaptevékenység költségetési bevételei</t>
  </si>
  <si>
    <t>Alaptevékenység költségetési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</si>
  <si>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</si>
  <si>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</si>
  <si>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</si>
  <si>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</si>
  <si>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</si>
  <si>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Vállalkozási tevékenység maradványa</t>
  </si>
  <si>
    <t>Összes maradvány</t>
  </si>
  <si>
    <t>Alaptevékenység szabad maradványa</t>
  </si>
  <si>
    <t>Alaptevékenység kötelezettséggel terhelt maradványa</t>
  </si>
  <si>
    <t>Költségvetési maradvány-kimutatás</t>
  </si>
  <si>
    <t>Császár Község Önkormányzata adósságot keletkeztető ügyleteinek</t>
  </si>
  <si>
    <t>és a stabilitási törvény szerinti saját bevételeinek alakulása</t>
  </si>
  <si>
    <t>Saját bevételek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</si>
  <si>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</si>
  <si>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</si>
  <si>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</si>
  <si>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</si>
  <si>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</si>
  <si>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</si>
  <si>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ÁH-on belüli megelőlegezések visszafizetése</t>
  </si>
  <si>
    <t>- gyermekétkeztetés</t>
  </si>
  <si>
    <t>- város és községgazdálkodási feladatok</t>
  </si>
  <si>
    <t>- igazgatási tevékenység</t>
  </si>
  <si>
    <t>- család és nővédelmi eü.gondozás</t>
  </si>
  <si>
    <t>- közműv.intézmény működtetése</t>
  </si>
  <si>
    <t>- fogorvosi alapellátás</t>
  </si>
  <si>
    <t>Egyéb működési célú tám. ÁH-on belülre</t>
  </si>
  <si>
    <t>Egyéb működési célú tám. ÁH-on kívülre</t>
  </si>
  <si>
    <t>Tartalék</t>
  </si>
  <si>
    <t>Felhalmozási kiadások</t>
  </si>
  <si>
    <t>Államháztartáson belüli megelőlegezés visszafiz</t>
  </si>
  <si>
    <t>Központi, irányítószervi támogatás folyósítása</t>
  </si>
  <si>
    <t>Egyéb felhalm.célú átvett pénzeszköz</t>
  </si>
  <si>
    <t>Egyéb felhalm.célú kiadás áh-on belülre</t>
  </si>
  <si>
    <t>Beruházások összesen</t>
  </si>
  <si>
    <t>Felhalmozási célú pénzeszköz átadások</t>
  </si>
  <si>
    <t>ÁH-on belüli megelőlegezések visszafiz.</t>
  </si>
  <si>
    <t>Felhalmozási célú pénzeszköz átadások összesen</t>
  </si>
  <si>
    <t>Általános forgalmi adó visszatérítése</t>
  </si>
  <si>
    <t>Részesedések értékesítése</t>
  </si>
  <si>
    <t>Finanszírozási kiadások</t>
  </si>
  <si>
    <t>Elvonások és befizetések</t>
  </si>
  <si>
    <t>Előző évi pénzmaradvány igénybe vétele</t>
  </si>
  <si>
    <t>Felhalm.célú önkormányzati támogatások</t>
  </si>
  <si>
    <t>Felhalm. Célú visszatérítendő tám.visszatérülése</t>
  </si>
  <si>
    <t>Császár Község Önkormányzata</t>
  </si>
  <si>
    <t>2019. évi terv</t>
  </si>
  <si>
    <t>2020. évi terv</t>
  </si>
  <si>
    <t>Felhalm.célú egyéb tám. Áh-on belülről</t>
  </si>
  <si>
    <t>Kamatbevételek</t>
  </si>
  <si>
    <t>Biztosító által fizetett kártérítés</t>
  </si>
  <si>
    <t>Egyéb tárgyi eszköz értékesítés</t>
  </si>
  <si>
    <t xml:space="preserve">Felhalmozási célú  támogatások </t>
  </si>
  <si>
    <t>Működési célú visszatérítendő tám., kölcsönök nyújtása ÁH-on kívülre</t>
  </si>
  <si>
    <t>- zöldterület kezelés</t>
  </si>
  <si>
    <t>- sport</t>
  </si>
  <si>
    <t>- állat egészségügy</t>
  </si>
  <si>
    <t>- informatikai fejlesztések, szolgáltatások</t>
  </si>
  <si>
    <t>- munkahelyi étkeztetés</t>
  </si>
  <si>
    <t>- intézményen kívüli gyermekétkeztetés</t>
  </si>
  <si>
    <t>Császár Község Önkormányzat 2018. évi költségvetési mérlege</t>
  </si>
  <si>
    <t>2018. évi eredeti előirányzat</t>
  </si>
  <si>
    <t>Császár Község Önkormányzat 2018. évi kiadásainak alakulása feladatonként</t>
  </si>
  <si>
    <t>Császár Község Önkormányzat 2018. évi működési mérlege</t>
  </si>
  <si>
    <t>Császár Község Önkormányzat 2018. évi felhalmozási mérlege</t>
  </si>
  <si>
    <t>Az önkormányzat által irányított szervek 2018. évi költségvetési mérlege</t>
  </si>
  <si>
    <t>Császár Község Önkormányzat 2018. évi felhalmozási célú bevételei</t>
  </si>
  <si>
    <t>2018. évi eredeti ei.</t>
  </si>
  <si>
    <t>Császár Község Önkormányzat 2018. évi felhalmozási célú kiadásai</t>
  </si>
  <si>
    <t>2018. év tény</t>
  </si>
  <si>
    <t>2021. évi terv</t>
  </si>
  <si>
    <t>- választás</t>
  </si>
  <si>
    <t>- informatikai fejlesztések, szolgáltatások (ASP)</t>
  </si>
  <si>
    <t>mosógép (óvoda)</t>
  </si>
  <si>
    <t>e-személyi ig. olvasó (hivatal)</t>
  </si>
  <si>
    <t>egér  (hivatal)</t>
  </si>
  <si>
    <t>USB, optikai egér (hivatal)</t>
  </si>
  <si>
    <t>rendszertelefon (hivatal)</t>
  </si>
  <si>
    <t>mobiltelefon (hivatal)</t>
  </si>
  <si>
    <t>telefonkészülék (hivatal)</t>
  </si>
  <si>
    <t>usb kábel, wifi adapter (hivatal)</t>
  </si>
  <si>
    <t>laptop, egér, táska (hivatal)</t>
  </si>
  <si>
    <t>nyomtató védőnő</t>
  </si>
  <si>
    <t>Lenovo tablet, kábel</t>
  </si>
  <si>
    <t>Kossuth, Petőfi utcai csapadékvíz elvezetés engedélyezési tervei</t>
  </si>
  <si>
    <t>zárható fiókos komód védőnő</t>
  </si>
  <si>
    <t>címer és zászló hivatal</t>
  </si>
  <si>
    <t>sörpadgarnitúra város és község.</t>
  </si>
  <si>
    <t>vízjogi kiviteli terv készítése</t>
  </si>
  <si>
    <t>magassági ágvágó</t>
  </si>
  <si>
    <t>napelemes kiserőmű rendszer hivatal (pályázat)</t>
  </si>
  <si>
    <t>mobiltelefon</t>
  </si>
  <si>
    <t>motoros fűkasza</t>
  </si>
  <si>
    <t>telek vásárlás  - 0321/13HRSZ</t>
  </si>
  <si>
    <t>magasnyomású mosó város és község</t>
  </si>
  <si>
    <t>ágaprító</t>
  </si>
  <si>
    <t>csúszda állvánnyal játszótérre</t>
  </si>
  <si>
    <t>szennyvíztelep értéknöv. munkák</t>
  </si>
  <si>
    <t>Iskola köz járdafelújítás</t>
  </si>
  <si>
    <t>bejárati ajtó háziorvosi rendelő</t>
  </si>
  <si>
    <t>1. melléklet a 5/2019.(V.24.) önkormányzati rendelethez</t>
  </si>
  <si>
    <t>1. melléklet a 5/2019. (V.24.) önkormányzati rendelethez</t>
  </si>
  <si>
    <t>2. melléklet a 5/2019.(V.24) önkormányzati rendelethez</t>
  </si>
  <si>
    <t>3. melléklet a 5/2019.(V.24.) önkormányzati rendelethez</t>
  </si>
  <si>
    <t>4.melléklet a 5/2019.(V.24.) önkormányzati rendelethez</t>
  </si>
  <si>
    <t>5.melléklet a 5/2019.(V.24.)önkormányzati rendelethez</t>
  </si>
  <si>
    <t>6.melléklet a 5/2019.(V.24.)önkormányzati rendelethez</t>
  </si>
  <si>
    <t>7.melléklet a 5/2019.(V.24.)önkormányzati rendelethez</t>
  </si>
</sst>
</file>

<file path=xl/styles.xml><?xml version="1.0" encoding="utf-8"?>
<styleSheet xmlns="http://schemas.openxmlformats.org/spreadsheetml/2006/main">
  <fonts count="28">
    <font>
      <sz val="10"/>
      <name val="Arial CE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 CE"/>
      <family val="2"/>
      <charset val="238"/>
    </font>
    <font>
      <sz val="12"/>
      <name val="Arial CE"/>
      <charset val="238"/>
    </font>
    <font>
      <u/>
      <sz val="12"/>
      <name val="Arial CE"/>
      <charset val="238"/>
    </font>
    <font>
      <u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u/>
      <sz val="10"/>
      <name val="Arial CE"/>
      <family val="2"/>
      <charset val="238"/>
    </font>
    <font>
      <sz val="10"/>
      <name val="Arial"/>
      <family val="2"/>
    </font>
    <font>
      <u/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rgb="FFAB4F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2">
    <xf numFmtId="0" fontId="0" fillId="0" borderId="0" xfId="0"/>
    <xf numFmtId="3" fontId="0" fillId="0" borderId="21" xfId="0" applyNumberFormat="1" applyBorder="1" applyAlignment="1">
      <alignment vertical="center"/>
    </xf>
    <xf numFmtId="3" fontId="25" fillId="0" borderId="47" xfId="0" applyNumberFormat="1" applyFont="1" applyBorder="1" applyAlignment="1">
      <alignment vertical="center"/>
    </xf>
    <xf numFmtId="3" fontId="0" fillId="0" borderId="40" xfId="0" applyNumberFormat="1" applyBorder="1" applyAlignment="1">
      <alignment vertical="center"/>
    </xf>
    <xf numFmtId="3" fontId="25" fillId="0" borderId="59" xfId="0" applyNumberFormat="1" applyFont="1" applyBorder="1" applyAlignment="1">
      <alignment vertical="center"/>
    </xf>
    <xf numFmtId="3" fontId="7" fillId="0" borderId="1" xfId="0" applyNumberFormat="1" applyFont="1" applyBorder="1"/>
    <xf numFmtId="3" fontId="0" fillId="0" borderId="65" xfId="0" applyNumberFormat="1" applyBorder="1" applyAlignment="1">
      <alignment vertical="center"/>
    </xf>
    <xf numFmtId="3" fontId="0" fillId="0" borderId="67" xfId="0" applyNumberFormat="1" applyBorder="1" applyAlignment="1">
      <alignment vertical="center"/>
    </xf>
    <xf numFmtId="3" fontId="0" fillId="0" borderId="58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68" xfId="0" applyNumberFormat="1" applyBorder="1" applyAlignment="1">
      <alignment vertical="center"/>
    </xf>
    <xf numFmtId="3" fontId="0" fillId="0" borderId="69" xfId="0" applyNumberFormat="1" applyBorder="1" applyAlignment="1">
      <alignment vertical="center"/>
    </xf>
    <xf numFmtId="3" fontId="0" fillId="0" borderId="44" xfId="0" applyNumberFormat="1" applyFill="1" applyBorder="1" applyAlignment="1">
      <alignment vertical="center"/>
    </xf>
    <xf numFmtId="3" fontId="0" fillId="0" borderId="0" xfId="0" applyNumberFormat="1"/>
    <xf numFmtId="3" fontId="7" fillId="0" borderId="0" xfId="0" applyNumberFormat="1" applyFont="1" applyBorder="1"/>
    <xf numFmtId="3" fontId="0" fillId="0" borderId="0" xfId="0" applyNumberFormat="1" applyBorder="1"/>
    <xf numFmtId="3" fontId="0" fillId="0" borderId="0" xfId="0" applyNumberFormat="1" applyFont="1" applyBorder="1"/>
    <xf numFmtId="3" fontId="7" fillId="0" borderId="0" xfId="0" applyNumberFormat="1" applyFont="1" applyAlignment="1">
      <alignment horizontal="right"/>
    </xf>
    <xf numFmtId="3" fontId="12" fillId="0" borderId="0" xfId="0" applyNumberFormat="1" applyFont="1" applyBorder="1"/>
    <xf numFmtId="3" fontId="10" fillId="0" borderId="18" xfId="0" applyNumberFormat="1" applyFont="1" applyBorder="1"/>
    <xf numFmtId="3" fontId="0" fillId="0" borderId="37" xfId="0" applyNumberFormat="1" applyBorder="1"/>
    <xf numFmtId="3" fontId="0" fillId="0" borderId="18" xfId="0" applyNumberFormat="1" applyBorder="1"/>
    <xf numFmtId="3" fontId="0" fillId="0" borderId="7" xfId="0" applyNumberFormat="1" applyBorder="1"/>
    <xf numFmtId="3" fontId="0" fillId="0" borderId="26" xfId="0" applyNumberFormat="1" applyBorder="1"/>
    <xf numFmtId="3" fontId="7" fillId="0" borderId="7" xfId="0" applyNumberFormat="1" applyFont="1" applyBorder="1"/>
    <xf numFmtId="3" fontId="7" fillId="0" borderId="26" xfId="0" applyNumberFormat="1" applyFont="1" applyBorder="1"/>
    <xf numFmtId="3" fontId="4" fillId="0" borderId="7" xfId="0" applyNumberFormat="1" applyFont="1" applyBorder="1"/>
    <xf numFmtId="3" fontId="9" fillId="0" borderId="7" xfId="0" applyNumberFormat="1" applyFont="1" applyBorder="1"/>
    <xf numFmtId="3" fontId="0" fillId="0" borderId="26" xfId="0" applyNumberFormat="1" applyFont="1" applyBorder="1"/>
    <xf numFmtId="3" fontId="0" fillId="0" borderId="7" xfId="0" applyNumberFormat="1" applyFont="1" applyBorder="1"/>
    <xf numFmtId="3" fontId="6" fillId="0" borderId="7" xfId="0" applyNumberFormat="1" applyFont="1" applyBorder="1"/>
    <xf numFmtId="3" fontId="6" fillId="0" borderId="26" xfId="0" applyNumberFormat="1" applyFont="1" applyBorder="1"/>
    <xf numFmtId="3" fontId="8" fillId="0" borderId="7" xfId="0" applyNumberFormat="1" applyFont="1" applyBorder="1"/>
    <xf numFmtId="3" fontId="6" fillId="0" borderId="35" xfId="0" applyNumberFormat="1" applyFont="1" applyBorder="1"/>
    <xf numFmtId="3" fontId="4" fillId="0" borderId="10" xfId="0" applyNumberFormat="1" applyFont="1" applyBorder="1"/>
    <xf numFmtId="3" fontId="7" fillId="0" borderId="10" xfId="0" applyNumberFormat="1" applyFont="1" applyBorder="1"/>
    <xf numFmtId="3" fontId="10" fillId="0" borderId="10" xfId="0" applyNumberFormat="1" applyFont="1" applyBorder="1"/>
    <xf numFmtId="3" fontId="0" fillId="0" borderId="35" xfId="0" applyNumberFormat="1" applyFont="1" applyBorder="1"/>
    <xf numFmtId="3" fontId="0" fillId="0" borderId="10" xfId="0" applyNumberFormat="1" applyFont="1" applyBorder="1"/>
    <xf numFmtId="3" fontId="7" fillId="0" borderId="37" xfId="0" applyNumberFormat="1" applyFont="1" applyBorder="1"/>
    <xf numFmtId="3" fontId="0" fillId="0" borderId="10" xfId="0" applyNumberFormat="1" applyBorder="1"/>
    <xf numFmtId="3" fontId="11" fillId="0" borderId="7" xfId="0" applyNumberFormat="1" applyFont="1" applyBorder="1"/>
    <xf numFmtId="3" fontId="3" fillId="0" borderId="7" xfId="0" applyNumberFormat="1" applyFont="1" applyBorder="1"/>
    <xf numFmtId="3" fontId="0" fillId="0" borderId="14" xfId="0" applyNumberFormat="1" applyBorder="1"/>
    <xf numFmtId="3" fontId="7" fillId="0" borderId="5" xfId="0" applyNumberFormat="1" applyFont="1" applyBorder="1"/>
    <xf numFmtId="3" fontId="0" fillId="0" borderId="35" xfId="0" applyNumberFormat="1" applyBorder="1"/>
    <xf numFmtId="3" fontId="7" fillId="0" borderId="3" xfId="0" applyNumberFormat="1" applyFont="1" applyBorder="1"/>
    <xf numFmtId="3" fontId="7" fillId="0" borderId="17" xfId="0" applyNumberFormat="1" applyFont="1" applyBorder="1"/>
    <xf numFmtId="3" fontId="7" fillId="0" borderId="16" xfId="0" applyNumberFormat="1" applyFont="1" applyBorder="1"/>
    <xf numFmtId="3" fontId="1" fillId="0" borderId="1" xfId="0" applyNumberFormat="1" applyFont="1" applyBorder="1" applyAlignment="1">
      <alignment vertical="center"/>
    </xf>
    <xf numFmtId="3" fontId="17" fillId="0" borderId="1" xfId="0" applyNumberFormat="1" applyFont="1" applyBorder="1"/>
    <xf numFmtId="3" fontId="0" fillId="0" borderId="5" xfId="0" applyNumberFormat="1" applyBorder="1"/>
    <xf numFmtId="3" fontId="6" fillId="0" borderId="10" xfId="0" applyNumberFormat="1" applyFont="1" applyBorder="1"/>
    <xf numFmtId="3" fontId="5" fillId="0" borderId="7" xfId="0" applyNumberFormat="1" applyFont="1" applyBorder="1"/>
    <xf numFmtId="3" fontId="5" fillId="0" borderId="26" xfId="0" applyNumberFormat="1" applyFont="1" applyBorder="1"/>
    <xf numFmtId="3" fontId="8" fillId="0" borderId="3" xfId="0" applyNumberFormat="1" applyFont="1" applyBorder="1" applyAlignment="1">
      <alignment vertical="top" wrapText="1"/>
    </xf>
    <xf numFmtId="3" fontId="12" fillId="0" borderId="3" xfId="0" applyNumberFormat="1" applyFont="1" applyBorder="1"/>
    <xf numFmtId="3" fontId="6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3" fontId="7" fillId="0" borderId="14" xfId="0" applyNumberFormat="1" applyFont="1" applyBorder="1"/>
    <xf numFmtId="3" fontId="0" fillId="0" borderId="0" xfId="0" applyNumberFormat="1" applyFont="1"/>
    <xf numFmtId="3" fontId="0" fillId="0" borderId="0" xfId="0" applyNumberFormat="1" applyAlignment="1">
      <alignment vertical="center"/>
    </xf>
    <xf numFmtId="3" fontId="0" fillId="0" borderId="21" xfId="0" applyNumberFormat="1" applyBorder="1"/>
    <xf numFmtId="3" fontId="3" fillId="0" borderId="0" xfId="0" applyNumberFormat="1" applyFont="1"/>
    <xf numFmtId="3" fontId="7" fillId="0" borderId="0" xfId="0" applyNumberFormat="1" applyFont="1"/>
    <xf numFmtId="3" fontId="10" fillId="0" borderId="18" xfId="0" applyNumberFormat="1" applyFont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0" fillId="0" borderId="7" xfId="0" applyNumberForma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3" fontId="6" fillId="0" borderId="25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7" xfId="0" applyNumberFormat="1" applyFont="1" applyBorder="1" applyAlignment="1">
      <alignment vertical="center"/>
    </xf>
    <xf numFmtId="3" fontId="0" fillId="0" borderId="17" xfId="0" applyNumberFormat="1" applyFont="1" applyBorder="1" applyAlignment="1">
      <alignment vertical="center"/>
    </xf>
    <xf numFmtId="3" fontId="0" fillId="0" borderId="20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6" fillId="0" borderId="0" xfId="0" applyNumberFormat="1" applyFont="1"/>
    <xf numFmtId="3" fontId="15" fillId="0" borderId="0" xfId="0" applyNumberFormat="1" applyFont="1"/>
    <xf numFmtId="3" fontId="13" fillId="0" borderId="0" xfId="0" applyNumberFormat="1" applyFont="1"/>
    <xf numFmtId="3" fontId="14" fillId="0" borderId="0" xfId="0" applyNumberFormat="1" applyFon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3" fontId="21" fillId="0" borderId="5" xfId="0" applyNumberFormat="1" applyFont="1" applyBorder="1"/>
    <xf numFmtId="3" fontId="3" fillId="0" borderId="1" xfId="0" applyNumberFormat="1" applyFont="1" applyBorder="1"/>
    <xf numFmtId="3" fontId="3" fillId="0" borderId="2" xfId="0" applyNumberFormat="1" applyFont="1" applyBorder="1"/>
    <xf numFmtId="3" fontId="19" fillId="0" borderId="5" xfId="0" applyNumberFormat="1" applyFont="1" applyBorder="1"/>
    <xf numFmtId="3" fontId="0" fillId="0" borderId="6" xfId="0" applyNumberFormat="1" applyBorder="1"/>
    <xf numFmtId="3" fontId="0" fillId="0" borderId="8" xfId="0" applyNumberFormat="1" applyBorder="1"/>
    <xf numFmtId="3" fontId="10" fillId="0" borderId="7" xfId="0" applyNumberFormat="1" applyFont="1" applyBorder="1"/>
    <xf numFmtId="3" fontId="0" fillId="0" borderId="11" xfId="0" applyNumberFormat="1" applyBorder="1"/>
    <xf numFmtId="3" fontId="5" fillId="0" borderId="10" xfId="0" applyNumberFormat="1" applyFont="1" applyBorder="1"/>
    <xf numFmtId="3" fontId="5" fillId="0" borderId="11" xfId="0" applyNumberFormat="1" applyFont="1" applyBorder="1"/>
    <xf numFmtId="3" fontId="20" fillId="0" borderId="7" xfId="0" applyNumberFormat="1" applyFont="1" applyBorder="1"/>
    <xf numFmtId="3" fontId="5" fillId="0" borderId="8" xfId="0" applyNumberFormat="1" applyFont="1" applyBorder="1"/>
    <xf numFmtId="3" fontId="18" fillId="0" borderId="7" xfId="0" applyNumberFormat="1" applyFont="1" applyBorder="1"/>
    <xf numFmtId="3" fontId="18" fillId="0" borderId="0" xfId="0" applyNumberFormat="1" applyFont="1"/>
    <xf numFmtId="3" fontId="4" fillId="0" borderId="1" xfId="0" applyNumberFormat="1" applyFont="1" applyBorder="1"/>
    <xf numFmtId="3" fontId="19" fillId="0" borderId="18" xfId="0" applyNumberFormat="1" applyFont="1" applyBorder="1"/>
    <xf numFmtId="3" fontId="5" fillId="0" borderId="18" xfId="0" applyNumberFormat="1" applyFont="1" applyBorder="1"/>
    <xf numFmtId="3" fontId="0" fillId="0" borderId="23" xfId="0" applyNumberFormat="1" applyBorder="1"/>
    <xf numFmtId="3" fontId="0" fillId="0" borderId="3" xfId="0" applyNumberFormat="1" applyBorder="1"/>
    <xf numFmtId="3" fontId="0" fillId="0" borderId="25" xfId="0" applyNumberFormat="1" applyBorder="1"/>
    <xf numFmtId="3" fontId="10" fillId="0" borderId="7" xfId="0" applyNumberFormat="1" applyFont="1" applyBorder="1" applyAlignment="1">
      <alignment vertical="top" wrapText="1"/>
    </xf>
    <xf numFmtId="3" fontId="5" fillId="0" borderId="3" xfId="0" applyNumberFormat="1" applyFont="1" applyBorder="1"/>
    <xf numFmtId="3" fontId="5" fillId="0" borderId="5" xfId="0" applyNumberFormat="1" applyFont="1" applyBorder="1"/>
    <xf numFmtId="3" fontId="0" fillId="0" borderId="16" xfId="0" applyNumberFormat="1" applyBorder="1"/>
    <xf numFmtId="3" fontId="0" fillId="0" borderId="16" xfId="0" applyNumberFormat="1" applyFont="1" applyBorder="1"/>
    <xf numFmtId="3" fontId="0" fillId="0" borderId="20" xfId="0" applyNumberFormat="1" applyBorder="1"/>
    <xf numFmtId="3" fontId="0" fillId="0" borderId="1" xfId="0" applyNumberFormat="1" applyBorder="1"/>
    <xf numFmtId="3" fontId="0" fillId="0" borderId="18" xfId="0" applyNumberFormat="1" applyFont="1" applyBorder="1"/>
    <xf numFmtId="3" fontId="0" fillId="0" borderId="66" xfId="0" applyNumberFormat="1" applyBorder="1"/>
    <xf numFmtId="3" fontId="7" fillId="0" borderId="18" xfId="0" applyNumberFormat="1" applyFont="1" applyBorder="1"/>
    <xf numFmtId="3" fontId="0" fillId="0" borderId="8" xfId="0" applyNumberFormat="1" applyFont="1" applyBorder="1" applyAlignment="1">
      <alignment horizontal="right"/>
    </xf>
    <xf numFmtId="3" fontId="0" fillId="0" borderId="21" xfId="0" applyNumberFormat="1" applyFont="1" applyBorder="1" applyAlignment="1">
      <alignment horizontal="right"/>
    </xf>
    <xf numFmtId="3" fontId="0" fillId="0" borderId="61" xfId="0" applyNumberFormat="1" applyFont="1" applyBorder="1"/>
    <xf numFmtId="3" fontId="0" fillId="0" borderId="39" xfId="0" applyNumberFormat="1" applyFont="1" applyBorder="1"/>
    <xf numFmtId="3" fontId="0" fillId="0" borderId="29" xfId="0" applyNumberFormat="1" applyBorder="1"/>
    <xf numFmtId="3" fontId="19" fillId="0" borderId="7" xfId="0" applyNumberFormat="1" applyFont="1" applyBorder="1"/>
    <xf numFmtId="3" fontId="19" fillId="0" borderId="6" xfId="0" applyNumberFormat="1" applyFont="1" applyBorder="1"/>
    <xf numFmtId="3" fontId="3" fillId="0" borderId="16" xfId="0" applyNumberFormat="1" applyFont="1" applyBorder="1"/>
    <xf numFmtId="3" fontId="3" fillId="0" borderId="22" xfId="0" applyNumberFormat="1" applyFont="1" applyBorder="1"/>
    <xf numFmtId="3" fontId="3" fillId="0" borderId="52" xfId="0" applyNumberFormat="1" applyFont="1" applyBorder="1"/>
    <xf numFmtId="3" fontId="17" fillId="0" borderId="28" xfId="0" applyNumberFormat="1" applyFont="1" applyBorder="1"/>
    <xf numFmtId="3" fontId="5" fillId="0" borderId="16" xfId="0" applyNumberFormat="1" applyFont="1" applyBorder="1"/>
    <xf numFmtId="3" fontId="0" fillId="0" borderId="17" xfId="0" applyNumberFormat="1" applyFont="1" applyBorder="1"/>
    <xf numFmtId="3" fontId="3" fillId="0" borderId="17" xfId="0" applyNumberFormat="1" applyFont="1" applyBorder="1"/>
    <xf numFmtId="3" fontId="3" fillId="0" borderId="1" xfId="0" applyNumberFormat="1" applyFont="1" applyBorder="1" applyAlignment="1">
      <alignment vertical="center"/>
    </xf>
    <xf numFmtId="3" fontId="23" fillId="0" borderId="1" xfId="0" applyNumberFormat="1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3" fontId="3" fillId="0" borderId="0" xfId="0" applyNumberFormat="1" applyFont="1" applyAlignment="1"/>
    <xf numFmtId="3" fontId="22" fillId="0" borderId="1" xfId="0" applyNumberFormat="1" applyFont="1" applyFill="1" applyBorder="1" applyAlignment="1">
      <alignment horizontal="left"/>
    </xf>
    <xf numFmtId="3" fontId="24" fillId="0" borderId="1" xfId="0" applyNumberFormat="1" applyFont="1" applyFill="1" applyBorder="1" applyAlignment="1">
      <alignment horizontal="center" wrapText="1"/>
    </xf>
    <xf numFmtId="3" fontId="24" fillId="0" borderId="14" xfId="0" applyNumberFormat="1" applyFont="1" applyFill="1" applyBorder="1" applyAlignment="1">
      <alignment horizontal="center" wrapText="1"/>
    </xf>
    <xf numFmtId="3" fontId="22" fillId="0" borderId="1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0" fillId="0" borderId="33" xfId="0" applyNumberFormat="1" applyFont="1" applyBorder="1"/>
    <xf numFmtId="3" fontId="0" fillId="0" borderId="32" xfId="0" applyNumberFormat="1" applyBorder="1"/>
    <xf numFmtId="3" fontId="0" fillId="0" borderId="31" xfId="0" applyNumberFormat="1" applyFont="1" applyBorder="1"/>
    <xf numFmtId="3" fontId="7" fillId="0" borderId="19" xfId="0" applyNumberFormat="1" applyFont="1" applyBorder="1"/>
    <xf numFmtId="3" fontId="7" fillId="0" borderId="2" xfId="0" applyNumberFormat="1" applyFont="1" applyBorder="1"/>
    <xf numFmtId="3" fontId="0" fillId="0" borderId="37" xfId="0" applyNumberFormat="1" applyFill="1" applyBorder="1"/>
    <xf numFmtId="3" fontId="0" fillId="0" borderId="26" xfId="0" applyNumberFormat="1" applyFill="1" applyBorder="1"/>
    <xf numFmtId="3" fontId="0" fillId="0" borderId="35" xfId="0" applyNumberFormat="1" applyFill="1" applyBorder="1"/>
    <xf numFmtId="3" fontId="6" fillId="0" borderId="2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Fill="1" applyBorder="1"/>
    <xf numFmtId="3" fontId="0" fillId="0" borderId="30" xfId="0" applyNumberFormat="1" applyBorder="1"/>
    <xf numFmtId="3" fontId="0" fillId="0" borderId="3" xfId="0" applyNumberFormat="1" applyFill="1" applyBorder="1"/>
    <xf numFmtId="3" fontId="0" fillId="0" borderId="12" xfId="0" applyNumberFormat="1" applyBorder="1"/>
    <xf numFmtId="3" fontId="0" fillId="0" borderId="10" xfId="0" applyNumberFormat="1" applyFill="1" applyBorder="1"/>
    <xf numFmtId="3" fontId="3" fillId="0" borderId="1" xfId="0" applyNumberFormat="1" applyFont="1" applyFill="1" applyBorder="1"/>
    <xf numFmtId="3" fontId="7" fillId="0" borderId="45" xfId="0" applyNumberFormat="1" applyFont="1" applyBorder="1" applyAlignment="1">
      <alignment horizontal="center"/>
    </xf>
    <xf numFmtId="3" fontId="7" fillId="0" borderId="53" xfId="0" applyNumberFormat="1" applyFont="1" applyBorder="1" applyAlignment="1">
      <alignment horizontal="center"/>
    </xf>
    <xf numFmtId="3" fontId="7" fillId="0" borderId="28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2" fillId="0" borderId="5" xfId="0" applyNumberFormat="1" applyFont="1" applyBorder="1"/>
    <xf numFmtId="3" fontId="0" fillId="0" borderId="41" xfId="0" applyNumberFormat="1" applyBorder="1"/>
    <xf numFmtId="3" fontId="0" fillId="0" borderId="38" xfId="0" applyNumberFormat="1" applyBorder="1"/>
    <xf numFmtId="3" fontId="0" fillId="0" borderId="13" xfId="0" applyNumberFormat="1" applyBorder="1"/>
    <xf numFmtId="3" fontId="0" fillId="0" borderId="42" xfId="0" applyNumberFormat="1" applyBorder="1"/>
    <xf numFmtId="3" fontId="0" fillId="0" borderId="9" xfId="0" applyNumberFormat="1" applyBorder="1"/>
    <xf numFmtId="3" fontId="0" fillId="0" borderId="46" xfId="0" applyNumberFormat="1" applyBorder="1"/>
    <xf numFmtId="3" fontId="0" fillId="0" borderId="39" xfId="0" applyNumberFormat="1" applyBorder="1"/>
    <xf numFmtId="3" fontId="0" fillId="0" borderId="15" xfId="0" applyNumberFormat="1" applyBorder="1"/>
    <xf numFmtId="3" fontId="17" fillId="0" borderId="0" xfId="0" applyNumberFormat="1" applyFont="1"/>
    <xf numFmtId="3" fontId="1" fillId="0" borderId="1" xfId="0" applyNumberFormat="1" applyFont="1" applyBorder="1"/>
    <xf numFmtId="3" fontId="1" fillId="0" borderId="28" xfId="0" applyNumberFormat="1" applyFont="1" applyBorder="1"/>
    <xf numFmtId="3" fontId="0" fillId="0" borderId="5" xfId="0" applyNumberFormat="1" applyBorder="1" applyAlignment="1"/>
    <xf numFmtId="3" fontId="2" fillId="0" borderId="7" xfId="0" applyNumberFormat="1" applyFont="1" applyBorder="1"/>
    <xf numFmtId="3" fontId="0" fillId="0" borderId="48" xfId="0" applyNumberFormat="1" applyBorder="1"/>
    <xf numFmtId="3" fontId="0" fillId="0" borderId="49" xfId="0" applyNumberFormat="1" applyBorder="1"/>
    <xf numFmtId="3" fontId="0" fillId="0" borderId="50" xfId="0" applyNumberFormat="1" applyBorder="1"/>
    <xf numFmtId="3" fontId="3" fillId="0" borderId="0" xfId="0" applyNumberFormat="1" applyFont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54" xfId="0" applyNumberFormat="1" applyFont="1" applyFill="1" applyBorder="1" applyAlignment="1">
      <alignment horizontal="center" vertical="center" wrapText="1"/>
    </xf>
    <xf numFmtId="3" fontId="0" fillId="0" borderId="30" xfId="0" applyNumberFormat="1" applyFill="1" applyBorder="1" applyAlignment="1">
      <alignment horizontal="left"/>
    </xf>
    <xf numFmtId="3" fontId="7" fillId="0" borderId="19" xfId="0" applyNumberFormat="1" applyFont="1" applyFill="1" applyBorder="1" applyAlignment="1">
      <alignment horizontal="left"/>
    </xf>
    <xf numFmtId="3" fontId="7" fillId="0" borderId="52" xfId="0" applyNumberFormat="1" applyFont="1" applyFill="1" applyBorder="1" applyAlignment="1"/>
    <xf numFmtId="3" fontId="0" fillId="0" borderId="18" xfId="0" applyNumberFormat="1" applyFill="1" applyBorder="1" applyAlignment="1">
      <alignment horizontal="left"/>
    </xf>
    <xf numFmtId="3" fontId="0" fillId="0" borderId="18" xfId="0" applyNumberFormat="1" applyFont="1" applyBorder="1" applyAlignment="1"/>
    <xf numFmtId="3" fontId="0" fillId="0" borderId="16" xfId="0" applyNumberFormat="1" applyFill="1" applyBorder="1" applyAlignment="1">
      <alignment horizontal="left"/>
    </xf>
    <xf numFmtId="3" fontId="0" fillId="0" borderId="10" xfId="0" applyNumberFormat="1" applyFont="1" applyBorder="1" applyAlignment="1"/>
    <xf numFmtId="3" fontId="0" fillId="0" borderId="16" xfId="0" applyNumberFormat="1" applyFont="1" applyBorder="1" applyAlignment="1"/>
    <xf numFmtId="3" fontId="7" fillId="0" borderId="17" xfId="0" applyNumberFormat="1" applyFont="1" applyFill="1" applyBorder="1" applyAlignment="1">
      <alignment horizontal="left"/>
    </xf>
    <xf numFmtId="3" fontId="7" fillId="0" borderId="1" xfId="0" applyNumberFormat="1" applyFont="1" applyBorder="1" applyAlignment="1"/>
    <xf numFmtId="3" fontId="7" fillId="0" borderId="24" xfId="0" applyNumberFormat="1" applyFont="1" applyBorder="1" applyAlignment="1"/>
    <xf numFmtId="3" fontId="0" fillId="0" borderId="3" xfId="0" applyNumberFormat="1" applyFont="1" applyFill="1" applyBorder="1" applyAlignment="1">
      <alignment horizontal="left"/>
    </xf>
    <xf numFmtId="3" fontId="0" fillId="0" borderId="34" xfId="0" applyNumberFormat="1" applyFont="1" applyBorder="1" applyAlignment="1"/>
    <xf numFmtId="3" fontId="0" fillId="0" borderId="3" xfId="0" applyNumberFormat="1" applyFont="1" applyBorder="1" applyAlignment="1"/>
    <xf numFmtId="3" fontId="0" fillId="0" borderId="62" xfId="0" applyNumberFormat="1" applyFont="1" applyBorder="1" applyAlignment="1"/>
    <xf numFmtId="3" fontId="7" fillId="0" borderId="1" xfId="0" applyNumberFormat="1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left"/>
    </xf>
    <xf numFmtId="3" fontId="1" fillId="0" borderId="24" xfId="0" applyNumberFormat="1" applyFont="1" applyBorder="1" applyAlignment="1"/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left" vertical="center"/>
    </xf>
    <xf numFmtId="3" fontId="5" fillId="0" borderId="34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31" xfId="0" applyNumberFormat="1" applyFont="1" applyFill="1" applyBorder="1" applyAlignment="1">
      <alignment horizontal="left" vertical="center"/>
    </xf>
    <xf numFmtId="3" fontId="5" fillId="0" borderId="55" xfId="0" applyNumberFormat="1" applyFont="1" applyFill="1" applyBorder="1" applyAlignment="1">
      <alignment vertical="center"/>
    </xf>
    <xf numFmtId="3" fontId="5" fillId="0" borderId="31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55" xfId="0" applyNumberFormat="1" applyFont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3" fontId="5" fillId="0" borderId="30" xfId="0" applyNumberFormat="1" applyFont="1" applyFill="1" applyBorder="1" applyAlignment="1">
      <alignment horizontal="left" vertical="center"/>
    </xf>
    <xf numFmtId="3" fontId="5" fillId="0" borderId="62" xfId="0" applyNumberFormat="1" applyFont="1" applyBorder="1" applyAlignment="1">
      <alignment vertical="center"/>
    </xf>
    <xf numFmtId="3" fontId="5" fillId="0" borderId="30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left" vertical="center"/>
    </xf>
    <xf numFmtId="3" fontId="9" fillId="0" borderId="24" xfId="0" applyNumberFormat="1" applyFont="1" applyFill="1" applyBorder="1" applyAlignment="1">
      <alignment vertical="center"/>
    </xf>
    <xf numFmtId="3" fontId="3" fillId="0" borderId="60" xfId="0" applyNumberFormat="1" applyFont="1" applyFill="1" applyBorder="1" applyAlignment="1">
      <alignment horizontal="left" vertical="center"/>
    </xf>
    <xf numFmtId="3" fontId="5" fillId="0" borderId="18" xfId="0" applyNumberFormat="1" applyFont="1" applyFill="1" applyBorder="1" applyAlignment="1">
      <alignment vertical="center"/>
    </xf>
    <xf numFmtId="3" fontId="5" fillId="0" borderId="56" xfId="0" applyNumberFormat="1" applyFont="1" applyFill="1" applyBorder="1" applyAlignment="1">
      <alignment horizontal="left" vertical="center"/>
    </xf>
    <xf numFmtId="3" fontId="5" fillId="0" borderId="63" xfId="0" applyNumberFormat="1" applyFont="1" applyFill="1" applyBorder="1" applyAlignment="1">
      <alignment vertical="center"/>
    </xf>
    <xf numFmtId="3" fontId="5" fillId="0" borderId="36" xfId="0" applyNumberFormat="1" applyFont="1" applyFill="1" applyBorder="1" applyAlignment="1">
      <alignment horizontal="left" vertical="center"/>
    </xf>
    <xf numFmtId="3" fontId="5" fillId="0" borderId="30" xfId="0" applyNumberFormat="1" applyFont="1" applyFill="1" applyBorder="1" applyAlignment="1">
      <alignment vertical="center"/>
    </xf>
    <xf numFmtId="3" fontId="5" fillId="0" borderId="64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3" fontId="7" fillId="0" borderId="60" xfId="0" applyNumberFormat="1" applyFont="1" applyFill="1" applyBorder="1" applyAlignment="1">
      <alignment horizontal="left" vertical="center"/>
    </xf>
    <xf numFmtId="3" fontId="9" fillId="0" borderId="5" xfId="0" applyNumberFormat="1" applyFont="1" applyFill="1" applyBorder="1" applyAlignment="1">
      <alignment vertical="center"/>
    </xf>
    <xf numFmtId="3" fontId="0" fillId="0" borderId="6" xfId="0" applyNumberFormat="1" applyFill="1" applyBorder="1" applyAlignment="1">
      <alignment horizontal="left"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12" xfId="0" applyNumberFormat="1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6" fillId="0" borderId="16" xfId="0" applyNumberFormat="1" applyFont="1" applyBorder="1"/>
    <xf numFmtId="3" fontId="25" fillId="0" borderId="0" xfId="0" applyNumberFormat="1" applyFont="1" applyAlignment="1">
      <alignment horizontal="right"/>
    </xf>
    <xf numFmtId="3" fontId="25" fillId="0" borderId="28" xfId="0" applyNumberFormat="1" applyFont="1" applyBorder="1" applyAlignment="1">
      <alignment horizontal="center" vertical="center"/>
    </xf>
    <xf numFmtId="3" fontId="25" fillId="0" borderId="47" xfId="0" applyNumberFormat="1" applyFont="1" applyBorder="1" applyAlignment="1">
      <alignment horizontal="center" vertical="center"/>
    </xf>
    <xf numFmtId="3" fontId="25" fillId="0" borderId="59" xfId="0" applyNumberFormat="1" applyFont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3" fontId="0" fillId="0" borderId="57" xfId="0" applyNumberFormat="1" applyBorder="1" applyAlignment="1">
      <alignment vertical="center"/>
    </xf>
    <xf numFmtId="3" fontId="0" fillId="0" borderId="42" xfId="0" applyNumberFormat="1" applyBorder="1" applyAlignment="1">
      <alignment vertical="center"/>
    </xf>
    <xf numFmtId="3" fontId="0" fillId="0" borderId="43" xfId="0" applyNumberFormat="1" applyBorder="1" applyAlignment="1">
      <alignment vertical="center"/>
    </xf>
    <xf numFmtId="3" fontId="25" fillId="0" borderId="28" xfId="0" applyNumberFormat="1" applyFont="1" applyBorder="1" applyAlignment="1">
      <alignment vertical="center"/>
    </xf>
    <xf numFmtId="3" fontId="0" fillId="0" borderId="38" xfId="0" applyNumberFormat="1" applyFont="1" applyBorder="1"/>
    <xf numFmtId="3" fontId="6" fillId="0" borderId="43" xfId="0" applyNumberFormat="1" applyFont="1" applyBorder="1"/>
    <xf numFmtId="3" fontId="6" fillId="0" borderId="68" xfId="0" applyNumberFormat="1" applyFont="1" applyBorder="1"/>
    <xf numFmtId="3" fontId="0" fillId="0" borderId="3" xfId="0" applyNumberFormat="1" applyFont="1" applyBorder="1"/>
    <xf numFmtId="3" fontId="0" fillId="0" borderId="8" xfId="0" applyNumberFormat="1" applyFont="1" applyBorder="1"/>
    <xf numFmtId="3" fontId="0" fillId="0" borderId="3" xfId="0" applyNumberFormat="1" applyFill="1" applyBorder="1" applyAlignment="1">
      <alignment horizontal="left"/>
    </xf>
    <xf numFmtId="3" fontId="0" fillId="0" borderId="18" xfId="0" applyNumberFormat="1" applyFont="1" applyFill="1" applyBorder="1" applyAlignment="1"/>
    <xf numFmtId="3" fontId="0" fillId="0" borderId="16" xfId="0" applyNumberFormat="1" applyFont="1" applyFill="1" applyBorder="1" applyAlignment="1"/>
    <xf numFmtId="49" fontId="0" fillId="0" borderId="7" xfId="0" applyNumberFormat="1" applyBorder="1"/>
    <xf numFmtId="49" fontId="20" fillId="0" borderId="7" xfId="0" applyNumberFormat="1" applyFont="1" applyBorder="1"/>
    <xf numFmtId="49" fontId="5" fillId="0" borderId="7" xfId="0" applyNumberFormat="1" applyFont="1" applyBorder="1"/>
    <xf numFmtId="49" fontId="18" fillId="0" borderId="7" xfId="0" applyNumberFormat="1" applyFont="1" applyBorder="1"/>
    <xf numFmtId="49" fontId="18" fillId="0" borderId="0" xfId="0" applyNumberFormat="1" applyFont="1"/>
    <xf numFmtId="49" fontId="0" fillId="0" borderId="10" xfId="0" applyNumberFormat="1" applyBorder="1"/>
    <xf numFmtId="3" fontId="1" fillId="0" borderId="70" xfId="0" applyNumberFormat="1" applyFont="1" applyBorder="1" applyAlignment="1">
      <alignment vertical="center"/>
    </xf>
    <xf numFmtId="0" fontId="27" fillId="0" borderId="0" xfId="0" applyFont="1"/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0" fillId="0" borderId="0" xfId="0" applyNumberFormat="1" applyFill="1"/>
    <xf numFmtId="3" fontId="3" fillId="0" borderId="0" xfId="0" applyNumberFormat="1" applyFont="1" applyFill="1"/>
    <xf numFmtId="3" fontId="18" fillId="0" borderId="0" xfId="0" applyNumberFormat="1" applyFont="1" applyFill="1"/>
    <xf numFmtId="49" fontId="18" fillId="0" borderId="0" xfId="0" applyNumberFormat="1" applyFont="1" applyFill="1"/>
    <xf numFmtId="3" fontId="2" fillId="0" borderId="2" xfId="0" applyNumberFormat="1" applyFont="1" applyBorder="1" applyAlignment="1">
      <alignment vertical="center"/>
    </xf>
    <xf numFmtId="3" fontId="0" fillId="0" borderId="0" xfId="0" applyNumberFormat="1" applyAlignment="1"/>
    <xf numFmtId="3" fontId="7" fillId="0" borderId="0" xfId="0" applyNumberFormat="1" applyFont="1" applyBorder="1" applyAlignment="1">
      <alignment horizontal="right"/>
    </xf>
    <xf numFmtId="3" fontId="0" fillId="0" borderId="31" xfId="0" applyNumberFormat="1" applyBorder="1"/>
    <xf numFmtId="3" fontId="0" fillId="0" borderId="71" xfId="0" applyNumberFormat="1" applyBorder="1"/>
    <xf numFmtId="3" fontId="6" fillId="0" borderId="44" xfId="0" applyNumberFormat="1" applyFont="1" applyBorder="1"/>
    <xf numFmtId="3" fontId="3" fillId="0" borderId="72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/>
    <xf numFmtId="3" fontId="3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0" xfId="0" applyNumberFormat="1" applyAlignment="1">
      <alignment horizontal="right"/>
    </xf>
    <xf numFmtId="3" fontId="17" fillId="0" borderId="0" xfId="0" applyNumberFormat="1" applyFont="1" applyAlignment="1">
      <alignment horizontal="right"/>
    </xf>
    <xf numFmtId="3" fontId="11" fillId="0" borderId="22" xfId="0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23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16" fillId="0" borderId="0" xfId="0" applyNumberFormat="1" applyFont="1" applyAlignment="1"/>
    <xf numFmtId="3" fontId="0" fillId="0" borderId="0" xfId="0" applyNumberFormat="1" applyAlignment="1">
      <alignment horizontal="right" vertical="center"/>
    </xf>
    <xf numFmtId="3" fontId="0" fillId="0" borderId="17" xfId="0" applyNumberFormat="1" applyBorder="1" applyAlignment="1">
      <alignment wrapText="1"/>
    </xf>
    <xf numFmtId="3" fontId="17" fillId="0" borderId="19" xfId="0" applyNumberFormat="1" applyFont="1" applyBorder="1" applyAlignment="1"/>
    <xf numFmtId="3" fontId="0" fillId="0" borderId="17" xfId="0" applyNumberFormat="1" applyBorder="1" applyAlignment="1"/>
    <xf numFmtId="3" fontId="7" fillId="0" borderId="51" xfId="0" applyNumberFormat="1" applyFont="1" applyBorder="1" applyAlignment="1">
      <alignment horizontal="center" vertical="center"/>
    </xf>
    <xf numFmtId="3" fontId="7" fillId="0" borderId="5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7" fillId="0" borderId="0" xfId="0" applyNumberFormat="1" applyFont="1" applyAlignment="1">
      <alignment horizontal="center" wrapText="1"/>
    </xf>
    <xf numFmtId="3" fontId="7" fillId="0" borderId="0" xfId="0" applyNumberFormat="1" applyFont="1" applyAlignment="1">
      <alignment horizontal="center"/>
    </xf>
    <xf numFmtId="3" fontId="0" fillId="0" borderId="0" xfId="0" applyNumberFormat="1" applyAlignment="1"/>
    <xf numFmtId="3" fontId="17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3:V53"/>
  <sheetViews>
    <sheetView workbookViewId="0">
      <selection activeCell="B3" sqref="B3"/>
    </sheetView>
  </sheetViews>
  <sheetFormatPr defaultRowHeight="12.75"/>
  <cols>
    <col min="1" max="1" width="41.85546875" style="13" bestFit="1" customWidth="1"/>
    <col min="2" max="2" width="17.5703125" style="13" customWidth="1"/>
    <col min="3" max="3" width="17.85546875" style="13" customWidth="1"/>
    <col min="4" max="16384" width="9.140625" style="13"/>
  </cols>
  <sheetData>
    <row r="3" spans="1:4">
      <c r="B3" s="13" t="s">
        <v>213</v>
      </c>
    </row>
    <row r="5" spans="1:4">
      <c r="A5" s="277" t="s">
        <v>173</v>
      </c>
      <c r="B5" s="278"/>
      <c r="C5" s="278"/>
    </row>
    <row r="6" spans="1:4" ht="12" customHeight="1"/>
    <row r="7" spans="1:4">
      <c r="A7" s="14" t="s">
        <v>26</v>
      </c>
      <c r="B7" s="15"/>
      <c r="C7" s="271" t="s">
        <v>110</v>
      </c>
    </row>
    <row r="8" spans="1:4" ht="13.5" thickBot="1">
      <c r="A8" s="18"/>
      <c r="B8" s="18"/>
      <c r="C8" s="18"/>
    </row>
    <row r="9" spans="1:4">
      <c r="A9" s="283" t="s">
        <v>25</v>
      </c>
      <c r="B9" s="279" t="s">
        <v>174</v>
      </c>
      <c r="C9" s="281" t="s">
        <v>51</v>
      </c>
      <c r="D9" s="15"/>
    </row>
    <row r="10" spans="1:4" ht="13.5" thickBot="1">
      <c r="A10" s="284"/>
      <c r="B10" s="280"/>
      <c r="C10" s="282"/>
    </row>
    <row r="11" spans="1:4" ht="15" customHeight="1">
      <c r="A11" s="19" t="s">
        <v>24</v>
      </c>
      <c r="B11" s="20">
        <v>145869341</v>
      </c>
      <c r="C11" s="21">
        <v>151821123</v>
      </c>
    </row>
    <row r="12" spans="1:4" ht="15" customHeight="1">
      <c r="A12" s="22" t="s">
        <v>23</v>
      </c>
      <c r="B12" s="23">
        <v>22271987</v>
      </c>
      <c r="C12" s="22">
        <v>22410095</v>
      </c>
    </row>
    <row r="13" spans="1:4" ht="15" customHeight="1">
      <c r="A13" s="24" t="s">
        <v>22</v>
      </c>
      <c r="B13" s="25">
        <f>SUM(B11:B12)</f>
        <v>168141328</v>
      </c>
      <c r="C13" s="24">
        <f>SUM(C11:C12)</f>
        <v>174231218</v>
      </c>
    </row>
    <row r="14" spans="1:4" ht="15" customHeight="1">
      <c r="A14" s="22" t="s">
        <v>21</v>
      </c>
      <c r="B14" s="23">
        <v>0</v>
      </c>
      <c r="C14" s="22">
        <v>0</v>
      </c>
    </row>
    <row r="15" spans="1:4" ht="15" customHeight="1">
      <c r="A15" s="22" t="s">
        <v>161</v>
      </c>
      <c r="B15" s="23">
        <v>0</v>
      </c>
      <c r="C15" s="22">
        <v>3228993</v>
      </c>
    </row>
    <row r="16" spans="1:4" ht="15" customHeight="1">
      <c r="A16" s="26" t="s">
        <v>20</v>
      </c>
      <c r="B16" s="27">
        <f>B14+B15</f>
        <v>0</v>
      </c>
      <c r="C16" s="27">
        <f t="shared" ref="C16" si="0">C14+C15</f>
        <v>3228993</v>
      </c>
    </row>
    <row r="17" spans="1:3" ht="15" customHeight="1">
      <c r="A17" s="24" t="s">
        <v>19</v>
      </c>
      <c r="B17" s="25">
        <v>0</v>
      </c>
      <c r="C17" s="24">
        <v>0</v>
      </c>
    </row>
    <row r="18" spans="1:3" ht="15" customHeight="1">
      <c r="A18" s="22" t="s">
        <v>18</v>
      </c>
      <c r="B18" s="28">
        <v>0</v>
      </c>
      <c r="C18" s="29">
        <v>0</v>
      </c>
    </row>
    <row r="19" spans="1:3" ht="15" customHeight="1">
      <c r="A19" s="30" t="s">
        <v>17</v>
      </c>
      <c r="B19" s="31">
        <v>0</v>
      </c>
      <c r="C19" s="30">
        <v>4843009</v>
      </c>
    </row>
    <row r="20" spans="1:3" ht="15" customHeight="1">
      <c r="A20" s="22" t="s">
        <v>16</v>
      </c>
      <c r="B20" s="23">
        <v>0</v>
      </c>
      <c r="C20" s="22">
        <v>4843009</v>
      </c>
    </row>
    <row r="21" spans="1:3" ht="15" customHeight="1">
      <c r="A21" s="22" t="s">
        <v>15</v>
      </c>
      <c r="B21" s="23">
        <v>0</v>
      </c>
      <c r="C21" s="22">
        <v>46829458</v>
      </c>
    </row>
    <row r="22" spans="1:3" ht="15" customHeight="1">
      <c r="A22" s="22" t="s">
        <v>14</v>
      </c>
      <c r="B22" s="23">
        <v>0</v>
      </c>
      <c r="C22" s="22">
        <v>46829458</v>
      </c>
    </row>
    <row r="23" spans="1:3" ht="15" customHeight="1">
      <c r="A23" s="22" t="s">
        <v>13</v>
      </c>
      <c r="B23" s="23">
        <v>4000000</v>
      </c>
      <c r="C23" s="22">
        <v>5212574</v>
      </c>
    </row>
    <row r="24" spans="1:3" ht="15" customHeight="1">
      <c r="A24" s="22" t="s">
        <v>41</v>
      </c>
      <c r="B24" s="23">
        <v>0</v>
      </c>
      <c r="C24" s="22">
        <v>0</v>
      </c>
    </row>
    <row r="25" spans="1:3" ht="15" customHeight="1">
      <c r="A25" s="30" t="s">
        <v>12</v>
      </c>
      <c r="B25" s="30">
        <f>B21+B23</f>
        <v>4000000</v>
      </c>
      <c r="C25" s="30">
        <f t="shared" ref="C25" si="1">C21+C23</f>
        <v>52042032</v>
      </c>
    </row>
    <row r="26" spans="1:3" ht="15" customHeight="1">
      <c r="A26" s="32" t="s">
        <v>11</v>
      </c>
      <c r="B26" s="31">
        <v>29250000</v>
      </c>
      <c r="C26" s="30">
        <v>480533</v>
      </c>
    </row>
    <row r="27" spans="1:3" ht="15" customHeight="1">
      <c r="A27" s="34" t="s">
        <v>10</v>
      </c>
      <c r="B27" s="24">
        <f>B19+B25+B26</f>
        <v>33250000</v>
      </c>
      <c r="C27" s="24">
        <f t="shared" ref="C27" si="2">C19+C25+C26</f>
        <v>57365574</v>
      </c>
    </row>
    <row r="28" spans="1:3" ht="15" customHeight="1">
      <c r="A28" s="36" t="s">
        <v>42</v>
      </c>
      <c r="B28" s="16">
        <v>0</v>
      </c>
      <c r="C28" s="250">
        <v>80000</v>
      </c>
    </row>
    <row r="29" spans="1:3" ht="15" customHeight="1">
      <c r="A29" s="36" t="s">
        <v>92</v>
      </c>
      <c r="B29" s="37">
        <v>725581</v>
      </c>
      <c r="C29" s="38">
        <v>15351664</v>
      </c>
    </row>
    <row r="30" spans="1:3" ht="15" customHeight="1">
      <c r="A30" s="36" t="s">
        <v>43</v>
      </c>
      <c r="B30" s="37">
        <v>0</v>
      </c>
      <c r="C30" s="38">
        <v>797495</v>
      </c>
    </row>
    <row r="31" spans="1:3" ht="15" customHeight="1">
      <c r="A31" s="36" t="s">
        <v>44</v>
      </c>
      <c r="B31" s="37">
        <v>0</v>
      </c>
      <c r="C31" s="38">
        <v>2593400</v>
      </c>
    </row>
    <row r="32" spans="1:3" ht="15" customHeight="1">
      <c r="A32" s="36" t="s">
        <v>45</v>
      </c>
      <c r="B32" s="37">
        <v>2356108</v>
      </c>
      <c r="C32" s="38">
        <v>6505413</v>
      </c>
    </row>
    <row r="33" spans="1:22" ht="15" customHeight="1">
      <c r="A33" s="36" t="s">
        <v>46</v>
      </c>
      <c r="B33" s="37">
        <v>832059</v>
      </c>
      <c r="C33" s="38">
        <v>6009777</v>
      </c>
    </row>
    <row r="34" spans="1:22" ht="15" customHeight="1">
      <c r="A34" s="36" t="s">
        <v>151</v>
      </c>
      <c r="B34" s="37">
        <v>0</v>
      </c>
      <c r="C34" s="38">
        <v>0</v>
      </c>
    </row>
    <row r="35" spans="1:22" ht="15" customHeight="1">
      <c r="A35" s="36" t="s">
        <v>162</v>
      </c>
      <c r="B35" s="37">
        <v>250000</v>
      </c>
      <c r="C35" s="38">
        <v>150879</v>
      </c>
    </row>
    <row r="36" spans="1:22" ht="15" customHeight="1">
      <c r="A36" s="36" t="s">
        <v>163</v>
      </c>
      <c r="B36" s="37">
        <v>0</v>
      </c>
      <c r="C36" s="38">
        <v>1455301</v>
      </c>
    </row>
    <row r="37" spans="1:22" ht="15" customHeight="1">
      <c r="A37" s="36" t="s">
        <v>47</v>
      </c>
      <c r="B37" s="37">
        <v>10279095</v>
      </c>
      <c r="C37" s="38">
        <v>8452510</v>
      </c>
    </row>
    <row r="38" spans="1:22" ht="15" customHeight="1">
      <c r="A38" s="35" t="s">
        <v>9</v>
      </c>
      <c r="B38" s="35">
        <f>SUM(B28:B37)</f>
        <v>14442843</v>
      </c>
      <c r="C38" s="24">
        <f t="shared" ref="C38" si="3">SUM(C28:C37)</f>
        <v>41396439</v>
      </c>
    </row>
    <row r="39" spans="1:22" ht="15" customHeight="1">
      <c r="A39" s="40" t="s">
        <v>48</v>
      </c>
      <c r="B39" s="251">
        <v>0</v>
      </c>
      <c r="C39" s="29">
        <v>0</v>
      </c>
    </row>
    <row r="40" spans="1:22" ht="15" customHeight="1">
      <c r="A40" s="40" t="s">
        <v>164</v>
      </c>
      <c r="B40" s="251">
        <v>0</v>
      </c>
      <c r="C40" s="29">
        <v>0</v>
      </c>
    </row>
    <row r="41" spans="1:22" ht="15" customHeight="1" thickBot="1">
      <c r="A41" s="40" t="s">
        <v>152</v>
      </c>
      <c r="B41" s="37">
        <v>0</v>
      </c>
      <c r="C41" s="38">
        <v>0</v>
      </c>
    </row>
    <row r="42" spans="1:22" s="43" customFormat="1" ht="15" customHeight="1" thickBot="1">
      <c r="A42" s="41" t="s">
        <v>8</v>
      </c>
      <c r="B42" s="42">
        <f>SUM(B39:B41)</f>
        <v>0</v>
      </c>
      <c r="C42" s="42">
        <f t="shared" ref="C42" si="4">SUM(C39:C41)</f>
        <v>0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ht="15" customHeight="1">
      <c r="A43" s="44" t="s">
        <v>7</v>
      </c>
      <c r="B43" s="39">
        <v>0</v>
      </c>
      <c r="C43" s="44">
        <v>206329</v>
      </c>
    </row>
    <row r="44" spans="1:22" ht="15" customHeight="1">
      <c r="A44" s="22" t="s">
        <v>49</v>
      </c>
      <c r="B44" s="28">
        <v>0</v>
      </c>
      <c r="C44" s="29">
        <v>511720</v>
      </c>
    </row>
    <row r="45" spans="1:22" ht="15" customHeight="1">
      <c r="A45" s="22" t="s">
        <v>50</v>
      </c>
      <c r="B45" s="29">
        <v>0</v>
      </c>
      <c r="C45" s="29">
        <v>3517172</v>
      </c>
    </row>
    <row r="46" spans="1:22" ht="15" customHeight="1" thickBot="1">
      <c r="A46" s="46" t="s">
        <v>6</v>
      </c>
      <c r="B46" s="48">
        <f>B44+B45</f>
        <v>0</v>
      </c>
      <c r="C46" s="48">
        <f t="shared" ref="C46" si="5">C44+C45</f>
        <v>4028892</v>
      </c>
    </row>
    <row r="47" spans="1:22" ht="15" customHeight="1" thickBot="1">
      <c r="A47" s="49" t="s">
        <v>5</v>
      </c>
      <c r="B47" s="49">
        <f>B13+B16+B27+B38+B42+B43+B46</f>
        <v>215834171</v>
      </c>
      <c r="C47" s="49">
        <f t="shared" ref="C47" si="6">C13+C16+C27+C38+C42+C43+C46</f>
        <v>280457445</v>
      </c>
    </row>
    <row r="48" spans="1:22" ht="15" customHeight="1">
      <c r="A48" s="51" t="s">
        <v>4</v>
      </c>
      <c r="B48" s="20">
        <v>123354314</v>
      </c>
      <c r="C48" s="51">
        <v>191459060</v>
      </c>
    </row>
    <row r="49" spans="1:3" ht="15" customHeight="1">
      <c r="A49" s="40" t="s">
        <v>77</v>
      </c>
      <c r="B49" s="33">
        <v>0</v>
      </c>
      <c r="C49" s="52">
        <v>8523871</v>
      </c>
    </row>
    <row r="50" spans="1:3" ht="15" customHeight="1">
      <c r="A50" s="53" t="s">
        <v>3</v>
      </c>
      <c r="B50" s="54">
        <v>117372471</v>
      </c>
      <c r="C50" s="53">
        <v>105527667</v>
      </c>
    </row>
    <row r="51" spans="1:3" s="57" customFormat="1" ht="15" customHeight="1" thickBot="1">
      <c r="A51" s="55" t="s">
        <v>2</v>
      </c>
      <c r="B51" s="18">
        <f>SUM(B48:B50)</f>
        <v>240726785</v>
      </c>
      <c r="C51" s="56">
        <f>SUM(C48:C50)</f>
        <v>305510598</v>
      </c>
    </row>
    <row r="52" spans="1:3" s="60" customFormat="1" ht="15" customHeight="1" thickBot="1">
      <c r="A52" s="58" t="s">
        <v>1</v>
      </c>
      <c r="B52" s="59">
        <f>SUM(B51)</f>
        <v>240726785</v>
      </c>
      <c r="C52" s="5">
        <f>SUM(C51)</f>
        <v>305510598</v>
      </c>
    </row>
    <row r="53" spans="1:3" s="61" customFormat="1" ht="20.100000000000001" customHeight="1" thickBot="1">
      <c r="A53" s="49" t="s">
        <v>0</v>
      </c>
      <c r="B53" s="49">
        <f>B47+B52</f>
        <v>456560956</v>
      </c>
      <c r="C53" s="49">
        <f t="shared" ref="C53" si="7">C47+C52</f>
        <v>585968043</v>
      </c>
    </row>
  </sheetData>
  <mergeCells count="4">
    <mergeCell ref="A5:C5"/>
    <mergeCell ref="B9:B10"/>
    <mergeCell ref="C9:C10"/>
    <mergeCell ref="A9:A10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CH48"/>
  <sheetViews>
    <sheetView workbookViewId="0">
      <selection activeCell="A2" sqref="A2:C2"/>
    </sheetView>
  </sheetViews>
  <sheetFormatPr defaultRowHeight="12.75"/>
  <cols>
    <col min="1" max="1" width="45.140625" style="13" customWidth="1"/>
    <col min="2" max="2" width="16.5703125" style="13" customWidth="1"/>
    <col min="3" max="3" width="16.140625" style="13" customWidth="1"/>
    <col min="4" max="7" width="9.140625" style="13"/>
    <col min="8" max="8" width="15.28515625" style="13" customWidth="1"/>
    <col min="9" max="9" width="16.42578125" style="13" customWidth="1"/>
    <col min="10" max="10" width="19.7109375" style="13" customWidth="1"/>
    <col min="11" max="16384" width="9.140625" style="13"/>
  </cols>
  <sheetData>
    <row r="2" spans="1:86" s="62" customFormat="1" ht="17.25" customHeight="1">
      <c r="A2" s="285" t="s">
        <v>214</v>
      </c>
      <c r="B2" s="286"/>
      <c r="C2" s="286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</row>
    <row r="3" spans="1:86" ht="17.25" customHeight="1"/>
    <row r="4" spans="1:86">
      <c r="A4" s="63" t="s">
        <v>40</v>
      </c>
      <c r="C4" s="17" t="s">
        <v>110</v>
      </c>
    </row>
    <row r="5" spans="1:86" ht="13.5" thickBot="1"/>
    <row r="6" spans="1:86" ht="20.100000000000001" customHeight="1">
      <c r="A6" s="287" t="s">
        <v>25</v>
      </c>
      <c r="B6" s="279" t="s">
        <v>174</v>
      </c>
      <c r="C6" s="289" t="s">
        <v>51</v>
      </c>
    </row>
    <row r="7" spans="1:86" ht="20.100000000000001" customHeight="1" thickBot="1">
      <c r="A7" s="288"/>
      <c r="B7" s="280"/>
      <c r="C7" s="290"/>
    </row>
    <row r="8" spans="1:86" ht="20.100000000000001" customHeight="1">
      <c r="A8" s="65" t="s">
        <v>39</v>
      </c>
      <c r="B8" s="66">
        <v>109517887</v>
      </c>
      <c r="C8" s="67">
        <v>104915273</v>
      </c>
    </row>
    <row r="9" spans="1:86" ht="20.100000000000001" customHeight="1">
      <c r="A9" s="68" t="s">
        <v>38</v>
      </c>
      <c r="B9" s="66">
        <v>19727417</v>
      </c>
      <c r="C9" s="67">
        <v>19653319</v>
      </c>
    </row>
    <row r="10" spans="1:86" ht="20.100000000000001" customHeight="1">
      <c r="A10" s="68" t="s">
        <v>37</v>
      </c>
      <c r="B10" s="66">
        <v>64284008</v>
      </c>
      <c r="C10" s="67">
        <v>94615572</v>
      </c>
    </row>
    <row r="11" spans="1:86" ht="20.100000000000001" customHeight="1">
      <c r="A11" s="68" t="s">
        <v>36</v>
      </c>
      <c r="B11" s="69">
        <v>12528000</v>
      </c>
      <c r="C11" s="68">
        <v>12766555</v>
      </c>
    </row>
    <row r="12" spans="1:86" ht="20.100000000000001" customHeight="1">
      <c r="A12" s="70" t="s">
        <v>35</v>
      </c>
      <c r="B12" s="69">
        <v>125109570</v>
      </c>
      <c r="C12" s="68">
        <v>223642844</v>
      </c>
    </row>
    <row r="13" spans="1:86" s="57" customFormat="1" ht="20.100000000000001" customHeight="1">
      <c r="A13" s="71" t="s">
        <v>52</v>
      </c>
      <c r="B13" s="72">
        <v>121473604</v>
      </c>
      <c r="C13" s="73">
        <v>217867763</v>
      </c>
      <c r="E13" s="262"/>
    </row>
    <row r="14" spans="1:86" ht="20.100000000000001" customHeight="1">
      <c r="A14" s="74" t="s">
        <v>34</v>
      </c>
      <c r="B14" s="69">
        <v>1715000</v>
      </c>
      <c r="C14" s="68">
        <v>10069871</v>
      </c>
    </row>
    <row r="15" spans="1:86" ht="20.100000000000001" customHeight="1">
      <c r="A15" s="75" t="s">
        <v>33</v>
      </c>
      <c r="B15" s="69">
        <v>1039401</v>
      </c>
      <c r="C15" s="68">
        <v>5960288</v>
      </c>
    </row>
    <row r="16" spans="1:86" ht="20.100000000000001" customHeight="1" thickBot="1">
      <c r="A16" s="76" t="s">
        <v>32</v>
      </c>
      <c r="B16" s="77">
        <v>0</v>
      </c>
      <c r="C16" s="78">
        <v>155610</v>
      </c>
    </row>
    <row r="17" spans="1:3" ht="20.100000000000001" customHeight="1" thickBot="1">
      <c r="A17" s="79" t="s">
        <v>31</v>
      </c>
      <c r="B17" s="80">
        <f>B8+B9+B10+B11+B12+B14+B15+B16</f>
        <v>333921283</v>
      </c>
      <c r="C17" s="80">
        <f t="shared" ref="C17" si="0">C8+C9+C10+C11+C12+C14+C15+C16</f>
        <v>471779332</v>
      </c>
    </row>
    <row r="18" spans="1:3" ht="20.100000000000001" customHeight="1">
      <c r="A18" s="81" t="s">
        <v>30</v>
      </c>
      <c r="B18" s="81">
        <v>0</v>
      </c>
      <c r="C18" s="81">
        <v>0</v>
      </c>
    </row>
    <row r="19" spans="1:3" ht="20.100000000000001" customHeight="1">
      <c r="A19" s="68" t="s">
        <v>132</v>
      </c>
      <c r="B19" s="68">
        <v>5267202</v>
      </c>
      <c r="C19" s="68">
        <v>8661044</v>
      </c>
    </row>
    <row r="20" spans="1:3" ht="20.100000000000001" customHeight="1">
      <c r="A20" s="75" t="s">
        <v>29</v>
      </c>
      <c r="B20" s="75">
        <v>117372471</v>
      </c>
      <c r="C20" s="75">
        <v>105527667</v>
      </c>
    </row>
    <row r="21" spans="1:3" ht="20.100000000000001" customHeight="1" thickBot="1">
      <c r="A21" s="82" t="s">
        <v>28</v>
      </c>
      <c r="B21" s="82">
        <f>B19+B20</f>
        <v>122639673</v>
      </c>
      <c r="C21" s="82">
        <f t="shared" ref="C21" si="1">C19+C20</f>
        <v>114188711</v>
      </c>
    </row>
    <row r="22" spans="1:3" ht="20.100000000000001" customHeight="1" thickBot="1">
      <c r="A22" s="269" t="s">
        <v>153</v>
      </c>
      <c r="B22" s="80">
        <f>B21+B18</f>
        <v>122639673</v>
      </c>
      <c r="C22" s="80">
        <f t="shared" ref="C22" si="2">C21+C18</f>
        <v>114188711</v>
      </c>
    </row>
    <row r="23" spans="1:3" ht="20.100000000000001" customHeight="1" thickBot="1">
      <c r="A23" s="83" t="s">
        <v>27</v>
      </c>
      <c r="B23" s="84">
        <f>B17+B22</f>
        <v>456560956</v>
      </c>
      <c r="C23" s="84">
        <f t="shared" ref="C23" si="3">C17+C22</f>
        <v>585968043</v>
      </c>
    </row>
    <row r="26" spans="1:3" ht="15">
      <c r="A26" s="85"/>
    </row>
    <row r="27" spans="1:3" ht="15">
      <c r="A27" s="86"/>
    </row>
    <row r="28" spans="1:3" ht="15">
      <c r="A28" s="87"/>
    </row>
    <row r="29" spans="1:3" s="87" customFormat="1" ht="15">
      <c r="A29" s="88"/>
    </row>
    <row r="30" spans="1:3" s="87" customFormat="1" ht="15"/>
    <row r="34" spans="1:3" ht="13.5" customHeight="1"/>
    <row r="40" spans="1:3" ht="15" customHeight="1"/>
    <row r="47" spans="1:3" s="89" customFormat="1">
      <c r="A47" s="13"/>
      <c r="B47" s="13"/>
      <c r="C47" s="13"/>
    </row>
    <row r="48" spans="1:3" s="89" customFormat="1">
      <c r="A48" s="13"/>
      <c r="B48" s="13"/>
      <c r="C48" s="13"/>
    </row>
  </sheetData>
  <mergeCells count="4">
    <mergeCell ref="A2:C2"/>
    <mergeCell ref="A6:A7"/>
    <mergeCell ref="B6:B7"/>
    <mergeCell ref="C6:C7"/>
  </mergeCells>
  <pageMargins left="0.35433070866141736" right="0.27559055118110237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Y77"/>
  <sheetViews>
    <sheetView workbookViewId="0">
      <selection activeCell="A2" sqref="A2:D2"/>
    </sheetView>
  </sheetViews>
  <sheetFormatPr defaultRowHeight="12.75"/>
  <cols>
    <col min="1" max="1" width="61" style="13" customWidth="1"/>
    <col min="2" max="2" width="15.28515625" style="13" customWidth="1"/>
    <col min="3" max="3" width="16.42578125" style="13" customWidth="1"/>
    <col min="4" max="4" width="13.28515625" style="13" customWidth="1"/>
    <col min="5" max="6" width="9.140625" style="13"/>
    <col min="7" max="7" width="69.140625" style="13" customWidth="1"/>
    <col min="8" max="8" width="36.28515625" style="13" customWidth="1"/>
    <col min="9" max="16384" width="9.140625" style="13"/>
  </cols>
  <sheetData>
    <row r="2" spans="1:8">
      <c r="A2" s="296" t="s">
        <v>214</v>
      </c>
      <c r="B2" s="296"/>
      <c r="C2" s="296"/>
      <c r="D2" s="296"/>
    </row>
    <row r="4" spans="1:8" s="85" customFormat="1" ht="15.75">
      <c r="A4" s="293" t="s">
        <v>175</v>
      </c>
      <c r="B4" s="294"/>
      <c r="C4" s="294"/>
      <c r="D4" s="295"/>
    </row>
    <row r="5" spans="1:8">
      <c r="D5" s="17" t="s">
        <v>110</v>
      </c>
    </row>
    <row r="6" spans="1:8" ht="12.75" customHeight="1" thickBot="1">
      <c r="D6" s="90"/>
    </row>
    <row r="7" spans="1:8">
      <c r="A7" s="283" t="s">
        <v>25</v>
      </c>
      <c r="B7" s="279" t="s">
        <v>180</v>
      </c>
      <c r="C7" s="281" t="s">
        <v>51</v>
      </c>
      <c r="D7" s="291" t="s">
        <v>76</v>
      </c>
    </row>
    <row r="8" spans="1:8" ht="13.5" thickBot="1">
      <c r="A8" s="284"/>
      <c r="B8" s="297"/>
      <c r="C8" s="282"/>
      <c r="D8" s="292"/>
    </row>
    <row r="9" spans="1:8">
      <c r="A9" s="91" t="s">
        <v>39</v>
      </c>
      <c r="B9" s="51"/>
      <c r="C9" s="51"/>
      <c r="D9" s="21"/>
    </row>
    <row r="10" spans="1:8">
      <c r="A10" s="22" t="s">
        <v>133</v>
      </c>
      <c r="B10" s="22"/>
      <c r="C10" s="22">
        <v>8377829</v>
      </c>
      <c r="D10" s="22"/>
      <c r="G10" s="265"/>
      <c r="H10" s="265"/>
    </row>
    <row r="11" spans="1:8">
      <c r="A11" s="22" t="s">
        <v>70</v>
      </c>
      <c r="B11" s="22">
        <v>2120001</v>
      </c>
      <c r="C11" s="22">
        <v>180000</v>
      </c>
      <c r="D11" s="22"/>
      <c r="G11" s="265"/>
      <c r="H11" s="265"/>
    </row>
    <row r="12" spans="1:8">
      <c r="A12" s="22" t="s">
        <v>71</v>
      </c>
      <c r="B12" s="22">
        <v>300000</v>
      </c>
      <c r="C12" s="22">
        <v>300000</v>
      </c>
      <c r="D12" s="22"/>
      <c r="G12" s="265"/>
      <c r="H12" s="265"/>
    </row>
    <row r="13" spans="1:8">
      <c r="A13" s="22" t="s">
        <v>136</v>
      </c>
      <c r="B13" s="22">
        <v>2957010</v>
      </c>
      <c r="C13" s="22">
        <v>2777189</v>
      </c>
      <c r="D13" s="22"/>
      <c r="G13" s="265"/>
      <c r="H13" s="265"/>
    </row>
    <row r="14" spans="1:8">
      <c r="A14" s="22" t="s">
        <v>69</v>
      </c>
      <c r="B14" s="22">
        <v>13117080</v>
      </c>
      <c r="C14" s="22">
        <v>11631898</v>
      </c>
      <c r="D14" s="22"/>
      <c r="G14" s="265"/>
      <c r="H14" s="265"/>
    </row>
    <row r="15" spans="1:8">
      <c r="A15" s="22" t="s">
        <v>137</v>
      </c>
      <c r="B15" s="22">
        <v>2327010</v>
      </c>
      <c r="C15" s="22">
        <v>2426804</v>
      </c>
      <c r="D15" s="22"/>
      <c r="G15" s="265"/>
      <c r="H15" s="265"/>
    </row>
    <row r="16" spans="1:8">
      <c r="A16" s="22" t="s">
        <v>135</v>
      </c>
      <c r="B16" s="22">
        <v>45777786</v>
      </c>
      <c r="C16" s="22">
        <v>43449686</v>
      </c>
      <c r="D16" s="22"/>
      <c r="G16" s="265"/>
      <c r="H16" s="265"/>
    </row>
    <row r="17" spans="1:8">
      <c r="A17" s="255" t="s">
        <v>184</v>
      </c>
      <c r="B17" s="22"/>
      <c r="C17" s="22">
        <v>1353367</v>
      </c>
      <c r="D17" s="22"/>
      <c r="G17" s="265"/>
      <c r="H17" s="265"/>
    </row>
    <row r="18" spans="1:8">
      <c r="A18" s="255" t="s">
        <v>185</v>
      </c>
      <c r="B18" s="22"/>
      <c r="C18" s="22">
        <v>380000</v>
      </c>
      <c r="D18" s="22"/>
      <c r="G18" s="265"/>
      <c r="H18" s="265"/>
    </row>
    <row r="19" spans="1:8" ht="13.5" thickBot="1">
      <c r="A19" s="22" t="s">
        <v>66</v>
      </c>
      <c r="B19" s="22">
        <v>42919000</v>
      </c>
      <c r="C19" s="22">
        <v>34038500</v>
      </c>
      <c r="D19" s="22"/>
      <c r="G19" s="265"/>
      <c r="H19" s="265"/>
    </row>
    <row r="20" spans="1:8" s="63" customFormat="1" ht="13.5" thickBot="1">
      <c r="A20" s="92" t="s">
        <v>75</v>
      </c>
      <c r="B20" s="92">
        <f>SUM(B10:B19)</f>
        <v>109517887</v>
      </c>
      <c r="C20" s="93">
        <f>SUM(C10:C19)</f>
        <v>104915273</v>
      </c>
      <c r="D20" s="5"/>
      <c r="G20" s="266"/>
      <c r="H20" s="266"/>
    </row>
    <row r="21" spans="1:8">
      <c r="A21" s="94" t="s">
        <v>38</v>
      </c>
      <c r="B21" s="51"/>
      <c r="C21" s="95"/>
      <c r="D21" s="51"/>
      <c r="G21" s="265"/>
      <c r="H21" s="265"/>
    </row>
    <row r="22" spans="1:8">
      <c r="A22" s="22" t="s">
        <v>133</v>
      </c>
      <c r="B22" s="22"/>
      <c r="C22" s="96">
        <v>1649476</v>
      </c>
      <c r="D22" s="22"/>
      <c r="G22" s="265"/>
      <c r="H22" s="265"/>
    </row>
    <row r="23" spans="1:8">
      <c r="A23" s="22" t="s">
        <v>70</v>
      </c>
      <c r="B23" s="22">
        <v>374400</v>
      </c>
      <c r="C23" s="96">
        <v>31933</v>
      </c>
      <c r="D23" s="22"/>
      <c r="G23" s="265"/>
      <c r="H23" s="265"/>
    </row>
    <row r="24" spans="1:8">
      <c r="A24" s="97" t="s">
        <v>136</v>
      </c>
      <c r="B24" s="22">
        <v>589191</v>
      </c>
      <c r="C24" s="96">
        <v>569088</v>
      </c>
      <c r="D24" s="22"/>
      <c r="G24" s="265"/>
      <c r="H24" s="265"/>
    </row>
    <row r="25" spans="1:8">
      <c r="A25" s="36" t="s">
        <v>69</v>
      </c>
      <c r="B25" s="40">
        <v>1278888</v>
      </c>
      <c r="C25" s="98">
        <v>1379381</v>
      </c>
      <c r="D25" s="22"/>
      <c r="G25" s="265"/>
      <c r="H25" s="265"/>
    </row>
    <row r="26" spans="1:8">
      <c r="A26" s="36" t="s">
        <v>71</v>
      </c>
      <c r="B26" s="40">
        <v>58500</v>
      </c>
      <c r="C26" s="98">
        <v>53218</v>
      </c>
      <c r="D26" s="22"/>
      <c r="G26" s="265"/>
      <c r="H26" s="265"/>
    </row>
    <row r="27" spans="1:8">
      <c r="A27" s="99" t="s">
        <v>137</v>
      </c>
      <c r="B27" s="99">
        <v>473361</v>
      </c>
      <c r="C27" s="100">
        <v>574037</v>
      </c>
      <c r="D27" s="22"/>
      <c r="G27" s="265"/>
      <c r="H27" s="265"/>
    </row>
    <row r="28" spans="1:8" s="104" customFormat="1">
      <c r="A28" s="101" t="s">
        <v>135</v>
      </c>
      <c r="B28" s="53">
        <v>8463077</v>
      </c>
      <c r="C28" s="102">
        <v>8338506</v>
      </c>
      <c r="D28" s="103"/>
      <c r="G28" s="267"/>
      <c r="H28" s="267"/>
    </row>
    <row r="29" spans="1:8" s="259" customFormat="1">
      <c r="A29" s="256" t="s">
        <v>184</v>
      </c>
      <c r="B29" s="257"/>
      <c r="C29" s="22">
        <v>266615</v>
      </c>
      <c r="D29" s="258"/>
      <c r="G29" s="268"/>
      <c r="H29" s="268"/>
    </row>
    <row r="30" spans="1:8" s="259" customFormat="1">
      <c r="A30" s="256" t="s">
        <v>185</v>
      </c>
      <c r="B30" s="96"/>
      <c r="C30" s="96">
        <v>74100</v>
      </c>
      <c r="D30" s="258"/>
      <c r="G30" s="268"/>
      <c r="H30" s="268"/>
    </row>
    <row r="31" spans="1:8" ht="13.5" thickBot="1">
      <c r="A31" s="97" t="s">
        <v>66</v>
      </c>
      <c r="B31" s="53">
        <v>8490000</v>
      </c>
      <c r="C31" s="102">
        <v>6716965</v>
      </c>
      <c r="D31" s="22"/>
      <c r="G31" s="265"/>
      <c r="H31" s="265"/>
    </row>
    <row r="32" spans="1:8" ht="13.5" thickBot="1">
      <c r="A32" s="105" t="s">
        <v>74</v>
      </c>
      <c r="B32" s="5">
        <f>SUM(B22:B31)</f>
        <v>19727417</v>
      </c>
      <c r="C32" s="93">
        <f>SUM(C22:C31)</f>
        <v>19653319</v>
      </c>
      <c r="D32" s="5"/>
      <c r="G32" s="265"/>
      <c r="H32" s="265"/>
    </row>
    <row r="33" spans="1:8">
      <c r="A33" s="106" t="s">
        <v>37</v>
      </c>
      <c r="B33" s="21"/>
      <c r="C33" s="107"/>
      <c r="D33" s="21"/>
      <c r="G33" s="265"/>
      <c r="H33" s="265"/>
    </row>
    <row r="34" spans="1:8">
      <c r="A34" s="109" t="s">
        <v>135</v>
      </c>
      <c r="B34" s="22">
        <v>26597835</v>
      </c>
      <c r="C34" s="51">
        <v>46630358</v>
      </c>
      <c r="D34" s="51"/>
      <c r="G34" s="265"/>
      <c r="H34" s="265"/>
    </row>
    <row r="35" spans="1:8">
      <c r="A35" s="22" t="s">
        <v>68</v>
      </c>
      <c r="B35" s="53">
        <v>50800</v>
      </c>
      <c r="C35" s="22">
        <v>13456</v>
      </c>
      <c r="D35" s="22"/>
      <c r="G35" s="265"/>
      <c r="H35" s="265"/>
    </row>
    <row r="36" spans="1:8">
      <c r="A36" s="111" t="s">
        <v>170</v>
      </c>
      <c r="B36" s="53">
        <v>0</v>
      </c>
      <c r="C36" s="53">
        <v>2648247</v>
      </c>
      <c r="D36" s="22"/>
      <c r="G36" s="265"/>
      <c r="H36" s="265"/>
    </row>
    <row r="37" spans="1:8">
      <c r="A37" s="53" t="s">
        <v>184</v>
      </c>
      <c r="B37" s="53">
        <v>0</v>
      </c>
      <c r="C37" s="112">
        <v>139254</v>
      </c>
      <c r="D37" s="22"/>
      <c r="G37" s="265"/>
      <c r="H37" s="265"/>
    </row>
    <row r="38" spans="1:8">
      <c r="A38" s="53" t="s">
        <v>69</v>
      </c>
      <c r="B38" s="113">
        <v>3076019</v>
      </c>
      <c r="C38" s="53">
        <v>3077142</v>
      </c>
      <c r="D38" s="22"/>
      <c r="G38" s="265"/>
      <c r="H38" s="265"/>
    </row>
    <row r="39" spans="1:8">
      <c r="A39" s="113" t="s">
        <v>169</v>
      </c>
      <c r="B39" s="112">
        <v>0</v>
      </c>
      <c r="C39" s="113">
        <v>336650</v>
      </c>
      <c r="D39" s="22"/>
      <c r="G39" s="89"/>
      <c r="H39" s="89"/>
    </row>
    <row r="40" spans="1:8" s="89" customFormat="1">
      <c r="A40" s="112" t="s">
        <v>73</v>
      </c>
      <c r="B40" s="53">
        <v>2926030</v>
      </c>
      <c r="C40" s="112">
        <v>549921</v>
      </c>
      <c r="D40" s="53"/>
    </row>
    <row r="41" spans="1:8" s="89" customFormat="1">
      <c r="A41" s="53" t="s">
        <v>71</v>
      </c>
      <c r="B41" s="22">
        <v>2024380</v>
      </c>
      <c r="C41" s="53">
        <v>2775736</v>
      </c>
      <c r="D41" s="53"/>
      <c r="G41" s="13"/>
      <c r="H41" s="13"/>
    </row>
    <row r="42" spans="1:8">
      <c r="A42" s="22" t="s">
        <v>167</v>
      </c>
      <c r="B42" s="22">
        <v>0</v>
      </c>
      <c r="C42" s="22">
        <v>141120</v>
      </c>
      <c r="D42" s="22"/>
    </row>
    <row r="43" spans="1:8">
      <c r="A43" s="22" t="s">
        <v>134</v>
      </c>
      <c r="B43" s="22">
        <v>7689850</v>
      </c>
      <c r="C43" s="22">
        <v>7454835</v>
      </c>
      <c r="D43" s="22"/>
    </row>
    <row r="44" spans="1:8">
      <c r="A44" s="22" t="s">
        <v>67</v>
      </c>
      <c r="B44" s="22">
        <v>419100</v>
      </c>
      <c r="C44" s="22">
        <v>201993</v>
      </c>
      <c r="D44" s="22"/>
    </row>
    <row r="45" spans="1:8">
      <c r="A45" s="22" t="s">
        <v>138</v>
      </c>
      <c r="B45" s="22">
        <v>0</v>
      </c>
      <c r="C45" s="22">
        <v>69342</v>
      </c>
      <c r="D45" s="22"/>
    </row>
    <row r="46" spans="1:8">
      <c r="A46" s="22" t="s">
        <v>136</v>
      </c>
      <c r="B46" s="40">
        <v>892800</v>
      </c>
      <c r="C46" s="22">
        <v>786530</v>
      </c>
      <c r="D46" s="22"/>
    </row>
    <row r="47" spans="1:8">
      <c r="A47" s="260" t="s">
        <v>168</v>
      </c>
      <c r="B47" s="40">
        <v>0</v>
      </c>
      <c r="C47" s="40">
        <v>1257633</v>
      </c>
      <c r="D47" s="40"/>
    </row>
    <row r="48" spans="1:8">
      <c r="A48" s="260" t="s">
        <v>137</v>
      </c>
      <c r="B48" s="40">
        <v>3683950</v>
      </c>
      <c r="C48" s="40">
        <v>4500430</v>
      </c>
      <c r="D48" s="40"/>
    </row>
    <row r="49" spans="1:25">
      <c r="A49" s="260" t="s">
        <v>66</v>
      </c>
      <c r="B49" s="40">
        <v>16593000</v>
      </c>
      <c r="C49" s="40">
        <v>3467932</v>
      </c>
      <c r="D49" s="40"/>
    </row>
    <row r="50" spans="1:25">
      <c r="A50" s="260" t="s">
        <v>133</v>
      </c>
      <c r="B50" s="40">
        <v>0</v>
      </c>
      <c r="C50" s="40">
        <v>10812174</v>
      </c>
      <c r="D50" s="40"/>
    </row>
    <row r="51" spans="1:25">
      <c r="A51" s="260" t="s">
        <v>171</v>
      </c>
      <c r="B51" s="40">
        <v>0</v>
      </c>
      <c r="C51" s="40">
        <v>363406</v>
      </c>
      <c r="D51" s="40"/>
    </row>
    <row r="52" spans="1:25">
      <c r="A52" s="260" t="s">
        <v>172</v>
      </c>
      <c r="B52" s="40">
        <v>0</v>
      </c>
      <c r="C52" s="40">
        <v>36280</v>
      </c>
      <c r="D52" s="40"/>
    </row>
    <row r="53" spans="1:25">
      <c r="A53" s="260" t="s">
        <v>72</v>
      </c>
      <c r="B53" s="40">
        <v>330200</v>
      </c>
      <c r="C53" s="40">
        <v>0</v>
      </c>
      <c r="D53" s="40"/>
    </row>
    <row r="54" spans="1:25" ht="13.5" thickBot="1">
      <c r="A54" s="260" t="s">
        <v>70</v>
      </c>
      <c r="B54" s="40">
        <v>44</v>
      </c>
      <c r="C54" s="40">
        <v>9353133</v>
      </c>
      <c r="D54" s="40"/>
    </row>
    <row r="55" spans="1:25" ht="13.5" thickBot="1">
      <c r="A55" s="92" t="s">
        <v>65</v>
      </c>
      <c r="B55" s="117">
        <f>SUM(B34:B54)</f>
        <v>64284008</v>
      </c>
      <c r="C55" s="92">
        <f>SUM(C34:C54)</f>
        <v>94615572</v>
      </c>
      <c r="D55" s="5"/>
    </row>
    <row r="56" spans="1:25">
      <c r="A56" s="118" t="s">
        <v>154</v>
      </c>
      <c r="B56" s="119">
        <v>0</v>
      </c>
      <c r="C56" s="247">
        <v>115573</v>
      </c>
      <c r="D56" s="120"/>
    </row>
    <row r="57" spans="1:25">
      <c r="A57" s="53" t="s">
        <v>139</v>
      </c>
      <c r="B57" s="121">
        <v>2315966</v>
      </c>
      <c r="C57" s="62">
        <v>2103803</v>
      </c>
      <c r="D57" s="22"/>
    </row>
    <row r="58" spans="1:25">
      <c r="A58" s="53" t="s">
        <v>166</v>
      </c>
      <c r="B58" s="121">
        <v>0</v>
      </c>
      <c r="C58" s="62">
        <v>0</v>
      </c>
      <c r="D58" s="22"/>
    </row>
    <row r="59" spans="1:25">
      <c r="A59" s="29" t="s">
        <v>140</v>
      </c>
      <c r="B59" s="121">
        <v>1320000</v>
      </c>
      <c r="C59" s="122">
        <v>3555705</v>
      </c>
      <c r="D59" s="29"/>
      <c r="G59" s="15"/>
      <c r="H59" s="15"/>
    </row>
    <row r="60" spans="1:25" s="125" customFormat="1" ht="13.5" thickBot="1">
      <c r="A60" s="114" t="s">
        <v>141</v>
      </c>
      <c r="B60" s="123">
        <v>121473604</v>
      </c>
      <c r="C60" s="124">
        <v>217867763</v>
      </c>
      <c r="D60" s="1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3.5" thickBot="1">
      <c r="A61" s="92" t="s">
        <v>35</v>
      </c>
      <c r="B61" s="5">
        <f>SUM(B56:B60)</f>
        <v>125109570</v>
      </c>
      <c r="C61" s="5">
        <f>SUM(C56:C60)</f>
        <v>223642844</v>
      </c>
      <c r="D61" s="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s="45" customFormat="1">
      <c r="A62" s="126" t="s">
        <v>64</v>
      </c>
      <c r="B62" s="22"/>
      <c r="C62" s="22"/>
      <c r="D62" s="22"/>
      <c r="E62" s="15"/>
      <c r="F62" s="15"/>
      <c r="G62" s="13"/>
      <c r="H62" s="1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>
      <c r="A63" s="22" t="s">
        <v>63</v>
      </c>
      <c r="B63" s="22">
        <v>0</v>
      </c>
      <c r="C63" s="22">
        <v>322500</v>
      </c>
      <c r="D63" s="22"/>
    </row>
    <row r="64" spans="1:25">
      <c r="A64" s="22" t="s">
        <v>62</v>
      </c>
      <c r="B64" s="22">
        <v>360000</v>
      </c>
      <c r="C64" s="22">
        <v>30000</v>
      </c>
      <c r="D64" s="22"/>
      <c r="G64" s="15"/>
      <c r="H64" s="15"/>
    </row>
    <row r="65" spans="1:8" s="15" customFormat="1">
      <c r="A65" s="22" t="s">
        <v>61</v>
      </c>
      <c r="B65" s="29">
        <v>12168000</v>
      </c>
      <c r="C65" s="22">
        <v>12414055</v>
      </c>
      <c r="D65" s="22"/>
    </row>
    <row r="66" spans="1:8" s="15" customFormat="1" ht="13.5" thickBot="1">
      <c r="A66" s="134" t="s">
        <v>36</v>
      </c>
      <c r="B66" s="47">
        <f>SUM(B63:B65)</f>
        <v>12528000</v>
      </c>
      <c r="C66" s="134">
        <f>SUM(C63:C65)</f>
        <v>12766555</v>
      </c>
      <c r="D66" s="47"/>
      <c r="G66" s="13"/>
      <c r="H66" s="13"/>
    </row>
    <row r="67" spans="1:8">
      <c r="A67" s="127" t="s">
        <v>142</v>
      </c>
      <c r="B67" s="21"/>
      <c r="C67" s="108"/>
      <c r="D67" s="51"/>
    </row>
    <row r="68" spans="1:8">
      <c r="A68" s="96" t="s">
        <v>60</v>
      </c>
      <c r="B68" s="22">
        <v>1715000</v>
      </c>
      <c r="C68" s="110">
        <v>10069871</v>
      </c>
      <c r="D68" s="22"/>
    </row>
    <row r="69" spans="1:8">
      <c r="A69" s="96" t="s">
        <v>59</v>
      </c>
      <c r="B69" s="40">
        <v>1039401</v>
      </c>
      <c r="C69" s="110">
        <v>5960288</v>
      </c>
      <c r="D69" s="22"/>
    </row>
    <row r="70" spans="1:8">
      <c r="A70" s="98" t="s">
        <v>58</v>
      </c>
      <c r="B70" s="40">
        <v>0</v>
      </c>
      <c r="C70" s="116">
        <v>155610</v>
      </c>
      <c r="D70" s="22"/>
    </row>
    <row r="71" spans="1:8" ht="13.5" thickBot="1">
      <c r="A71" s="98" t="s">
        <v>57</v>
      </c>
      <c r="B71" s="128"/>
      <c r="C71" s="116"/>
      <c r="D71" s="40"/>
    </row>
    <row r="72" spans="1:8" ht="13.5" thickBot="1">
      <c r="A72" s="129" t="s">
        <v>56</v>
      </c>
      <c r="B72" s="46">
        <f>SUM(B68:B71)</f>
        <v>2754401</v>
      </c>
      <c r="C72" s="130">
        <f>SUM(C68:C71)</f>
        <v>16185769</v>
      </c>
      <c r="D72" s="5"/>
    </row>
    <row r="73" spans="1:8" ht="16.5" thickBot="1">
      <c r="A73" s="50" t="s">
        <v>31</v>
      </c>
      <c r="B73" s="131">
        <f>B20+B32+B55+B61+B66+B72</f>
        <v>333921283</v>
      </c>
      <c r="C73" s="131">
        <f>C20+C32+C55+C61+C66+C72</f>
        <v>471779332</v>
      </c>
      <c r="D73" s="50"/>
      <c r="G73" s="60"/>
      <c r="H73" s="60"/>
    </row>
    <row r="74" spans="1:8" s="60" customFormat="1">
      <c r="A74" s="51" t="s">
        <v>143</v>
      </c>
      <c r="B74" s="118">
        <v>5267202</v>
      </c>
      <c r="C74" s="118">
        <v>8661044</v>
      </c>
      <c r="D74" s="118"/>
      <c r="G74" s="13"/>
      <c r="H74" s="13"/>
    </row>
    <row r="75" spans="1:8" ht="13.5" thickBot="1">
      <c r="A75" s="132" t="s">
        <v>144</v>
      </c>
      <c r="B75" s="133">
        <v>117372471</v>
      </c>
      <c r="C75" s="114">
        <v>105527667</v>
      </c>
      <c r="D75" s="114"/>
    </row>
    <row r="76" spans="1:8" ht="15.75" thickBot="1">
      <c r="A76" s="134" t="s">
        <v>54</v>
      </c>
      <c r="B76" s="135">
        <f>B74+B75</f>
        <v>122639673</v>
      </c>
      <c r="C76" s="135">
        <f t="shared" ref="C76" si="0">C74+C75</f>
        <v>114188711</v>
      </c>
      <c r="D76" s="5"/>
      <c r="G76" s="85"/>
      <c r="H76" s="85"/>
    </row>
    <row r="77" spans="1:8" s="85" customFormat="1" ht="20.100000000000001" customHeight="1" thickBot="1">
      <c r="A77" s="136" t="s">
        <v>53</v>
      </c>
      <c r="B77" s="50">
        <f>B73+B76</f>
        <v>456560956</v>
      </c>
      <c r="C77" s="50">
        <f t="shared" ref="C77" si="1">C73+C76</f>
        <v>585968043</v>
      </c>
      <c r="D77" s="137"/>
      <c r="G77" s="13"/>
      <c r="H77" s="13"/>
    </row>
  </sheetData>
  <mergeCells count="6">
    <mergeCell ref="D7:D8"/>
    <mergeCell ref="A4:D4"/>
    <mergeCell ref="A2:D2"/>
    <mergeCell ref="A7:A8"/>
    <mergeCell ref="B7:B8"/>
    <mergeCell ref="C7:C8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4:M33"/>
  <sheetViews>
    <sheetView workbookViewId="0">
      <selection activeCell="D4" sqref="D4"/>
    </sheetView>
  </sheetViews>
  <sheetFormatPr defaultRowHeight="12.75"/>
  <cols>
    <col min="1" max="1" width="42.140625" style="13" customWidth="1"/>
    <col min="2" max="2" width="19" style="13" customWidth="1"/>
    <col min="3" max="3" width="19.140625" style="13" customWidth="1"/>
    <col min="4" max="4" width="13.42578125" style="13" customWidth="1"/>
    <col min="5" max="5" width="18.5703125" style="13" customWidth="1"/>
    <col min="6" max="6" width="9.140625" style="13"/>
    <col min="7" max="7" width="11.85546875" style="13" customWidth="1"/>
    <col min="8" max="8" width="12.7109375" style="13" customWidth="1"/>
    <col min="9" max="9" width="12.85546875" style="13" customWidth="1"/>
    <col min="10" max="10" width="9.140625" style="13"/>
    <col min="11" max="11" width="12.42578125" style="13" customWidth="1"/>
    <col min="12" max="12" width="18" style="13" customWidth="1"/>
    <col min="13" max="13" width="15.85546875" style="13" customWidth="1"/>
    <col min="14" max="16384" width="9.140625" style="13"/>
  </cols>
  <sheetData>
    <row r="4" spans="1:5">
      <c r="D4" s="276" t="s">
        <v>215</v>
      </c>
      <c r="E4" s="270"/>
    </row>
    <row r="6" spans="1:5" ht="15.75">
      <c r="A6" s="304" t="s">
        <v>178</v>
      </c>
      <c r="B6" s="305"/>
      <c r="C6" s="305"/>
      <c r="D6" s="305"/>
      <c r="E6" s="305"/>
    </row>
    <row r="8" spans="1:5" ht="13.5" thickBot="1">
      <c r="E8" s="17" t="s">
        <v>110</v>
      </c>
    </row>
    <row r="9" spans="1:5" ht="13.5" thickBot="1">
      <c r="A9" s="298"/>
      <c r="B9" s="302" t="s">
        <v>102</v>
      </c>
      <c r="C9" s="303"/>
      <c r="D9" s="300" t="s">
        <v>94</v>
      </c>
      <c r="E9" s="301"/>
    </row>
    <row r="10" spans="1:5" ht="15" customHeight="1" thickBot="1">
      <c r="A10" s="299"/>
      <c r="B10" s="160" t="s">
        <v>86</v>
      </c>
      <c r="C10" s="161" t="s">
        <v>51</v>
      </c>
      <c r="D10" s="162" t="s">
        <v>86</v>
      </c>
      <c r="E10" s="163" t="s">
        <v>51</v>
      </c>
    </row>
    <row r="11" spans="1:5">
      <c r="A11" s="164" t="s">
        <v>95</v>
      </c>
      <c r="B11" s="165"/>
      <c r="C11" s="166"/>
      <c r="D11" s="165"/>
      <c r="E11" s="167"/>
    </row>
    <row r="12" spans="1:5">
      <c r="A12" s="22" t="s">
        <v>96</v>
      </c>
      <c r="B12" s="168">
        <v>0</v>
      </c>
      <c r="C12" s="62">
        <v>1804346</v>
      </c>
      <c r="D12" s="168">
        <v>0</v>
      </c>
      <c r="E12" s="169">
        <v>0</v>
      </c>
    </row>
    <row r="13" spans="1:5">
      <c r="A13" s="22" t="s">
        <v>90</v>
      </c>
      <c r="B13" s="168">
        <v>0</v>
      </c>
      <c r="C13" s="62">
        <v>155000</v>
      </c>
      <c r="D13" s="168">
        <v>0</v>
      </c>
      <c r="E13" s="169">
        <v>0</v>
      </c>
    </row>
    <row r="14" spans="1:5">
      <c r="A14" s="22" t="s">
        <v>9</v>
      </c>
      <c r="B14" s="168">
        <v>0</v>
      </c>
      <c r="C14" s="62">
        <v>8755154</v>
      </c>
      <c r="D14" s="168">
        <v>0</v>
      </c>
      <c r="E14" s="169">
        <v>11930245</v>
      </c>
    </row>
    <row r="15" spans="1:5">
      <c r="A15" s="22" t="s">
        <v>8</v>
      </c>
      <c r="B15" s="168">
        <v>0</v>
      </c>
      <c r="C15" s="62">
        <v>0</v>
      </c>
      <c r="D15" s="168">
        <v>0</v>
      </c>
      <c r="E15" s="169">
        <v>0</v>
      </c>
    </row>
    <row r="16" spans="1:5" ht="13.5" thickBot="1">
      <c r="A16" s="40" t="s">
        <v>7</v>
      </c>
      <c r="B16" s="170">
        <v>0</v>
      </c>
      <c r="C16" s="171">
        <v>0</v>
      </c>
      <c r="D16" s="170">
        <v>0</v>
      </c>
      <c r="E16" s="172">
        <v>0</v>
      </c>
    </row>
    <row r="17" spans="1:13" s="173" customFormat="1" ht="16.5" thickBot="1">
      <c r="A17" s="50" t="s">
        <v>5</v>
      </c>
      <c r="B17" s="131">
        <f>SUM(B12:B16)</f>
        <v>0</v>
      </c>
      <c r="C17" s="131">
        <f t="shared" ref="C17" si="0">SUM(C12:C16)</f>
        <v>10714500</v>
      </c>
      <c r="D17" s="131">
        <f>SUM(D12:D16)</f>
        <v>0</v>
      </c>
      <c r="E17" s="50">
        <f t="shared" ref="E17" si="1">SUM(E12:E16)</f>
        <v>11930245</v>
      </c>
      <c r="K17" s="13"/>
      <c r="L17" s="13"/>
      <c r="M17" s="13"/>
    </row>
    <row r="18" spans="1:13">
      <c r="A18" s="51" t="s">
        <v>97</v>
      </c>
      <c r="B18" s="165">
        <v>128426</v>
      </c>
      <c r="C18" s="166">
        <v>90925</v>
      </c>
      <c r="D18" s="165">
        <v>201103</v>
      </c>
      <c r="E18" s="167">
        <v>201103</v>
      </c>
    </row>
    <row r="19" spans="1:13">
      <c r="A19" s="22" t="s">
        <v>98</v>
      </c>
      <c r="B19" s="168">
        <v>49571574</v>
      </c>
      <c r="C19" s="62">
        <v>47920391</v>
      </c>
      <c r="D19" s="168">
        <v>67800897</v>
      </c>
      <c r="E19" s="169">
        <v>57607276</v>
      </c>
    </row>
    <row r="20" spans="1:13" ht="13.5" thickBot="1">
      <c r="A20" s="52" t="s">
        <v>1</v>
      </c>
      <c r="B20" s="248">
        <f>SUM(B18:B19)</f>
        <v>49700000</v>
      </c>
      <c r="C20" s="249">
        <f t="shared" ref="C20" si="2">SUM(C18:C19)</f>
        <v>48011316</v>
      </c>
      <c r="D20" s="248">
        <f>SUM(D18:D19)</f>
        <v>68002000</v>
      </c>
      <c r="E20" s="274">
        <f t="shared" ref="E20" si="3">SUM(E18:E19)</f>
        <v>57808379</v>
      </c>
    </row>
    <row r="21" spans="1:13" ht="14.25" customHeight="1" thickBot="1">
      <c r="A21" s="174" t="s">
        <v>0</v>
      </c>
      <c r="B21" s="175">
        <f>B17+B20</f>
        <v>49700000</v>
      </c>
      <c r="C21" s="175">
        <f t="shared" ref="C21" si="4">C17+C20</f>
        <v>58725816</v>
      </c>
      <c r="D21" s="175">
        <f>D17+D20</f>
        <v>68002000</v>
      </c>
      <c r="E21" s="174">
        <f t="shared" ref="E21" si="5">E17+E20</f>
        <v>69738624</v>
      </c>
    </row>
    <row r="22" spans="1:13">
      <c r="A22" s="176"/>
      <c r="B22" s="165"/>
      <c r="C22" s="166"/>
      <c r="D22" s="165"/>
      <c r="E22" s="167"/>
    </row>
    <row r="23" spans="1:13">
      <c r="A23" s="177" t="s">
        <v>99</v>
      </c>
      <c r="B23" s="168"/>
      <c r="C23" s="62"/>
      <c r="D23" s="168"/>
      <c r="E23" s="169"/>
    </row>
    <row r="24" spans="1:13">
      <c r="A24" s="22" t="s">
        <v>39</v>
      </c>
      <c r="B24" s="168">
        <v>32874000</v>
      </c>
      <c r="C24" s="62">
        <v>32491896</v>
      </c>
      <c r="D24" s="168">
        <v>42919000</v>
      </c>
      <c r="E24" s="169">
        <v>42416329</v>
      </c>
    </row>
    <row r="25" spans="1:13">
      <c r="A25" s="22" t="s">
        <v>38</v>
      </c>
      <c r="B25" s="168">
        <v>5898000</v>
      </c>
      <c r="C25" s="62">
        <v>6513765</v>
      </c>
      <c r="D25" s="168">
        <v>8490000</v>
      </c>
      <c r="E25" s="169">
        <v>8366441</v>
      </c>
    </row>
    <row r="26" spans="1:13">
      <c r="A26" s="22" t="s">
        <v>37</v>
      </c>
      <c r="B26" s="168">
        <v>10356000</v>
      </c>
      <c r="C26" s="62">
        <v>19086514</v>
      </c>
      <c r="D26" s="168">
        <v>16593000</v>
      </c>
      <c r="E26" s="169">
        <v>18697374</v>
      </c>
    </row>
    <row r="27" spans="1:13">
      <c r="A27" s="22" t="s">
        <v>35</v>
      </c>
      <c r="B27" s="168">
        <v>0</v>
      </c>
      <c r="C27" s="62">
        <v>108000</v>
      </c>
      <c r="D27" s="168">
        <v>0</v>
      </c>
      <c r="E27" s="169">
        <v>168000</v>
      </c>
    </row>
    <row r="28" spans="1:13">
      <c r="A28" s="22" t="s">
        <v>34</v>
      </c>
      <c r="B28" s="168">
        <v>572000</v>
      </c>
      <c r="C28" s="62">
        <v>525641</v>
      </c>
      <c r="D28" s="168">
        <v>0</v>
      </c>
      <c r="E28" s="169">
        <v>90480</v>
      </c>
    </row>
    <row r="29" spans="1:13">
      <c r="A29" s="22" t="s">
        <v>33</v>
      </c>
      <c r="B29" s="168">
        <v>0</v>
      </c>
      <c r="C29" s="62">
        <v>0</v>
      </c>
      <c r="D29" s="168">
        <v>0</v>
      </c>
      <c r="E29" s="169">
        <v>0</v>
      </c>
    </row>
    <row r="30" spans="1:13" ht="13.5" thickBot="1">
      <c r="A30" s="40" t="s">
        <v>32</v>
      </c>
      <c r="B30" s="170">
        <v>0</v>
      </c>
      <c r="C30" s="171">
        <v>0</v>
      </c>
      <c r="D30" s="170">
        <v>0</v>
      </c>
      <c r="E30" s="172">
        <v>0</v>
      </c>
    </row>
    <row r="31" spans="1:13" ht="16.5" thickBot="1">
      <c r="A31" s="50" t="s">
        <v>31</v>
      </c>
      <c r="B31" s="131">
        <f>SUM(B24:B30)</f>
        <v>49700000</v>
      </c>
      <c r="C31" s="131">
        <f t="shared" ref="C31" si="6">SUM(C24:C30)</f>
        <v>58725816</v>
      </c>
      <c r="D31" s="131">
        <f>SUM(D24:D30)</f>
        <v>68002000</v>
      </c>
      <c r="E31" s="50">
        <f t="shared" ref="E31" si="7">SUM(E24:E30)</f>
        <v>69738624</v>
      </c>
    </row>
    <row r="32" spans="1:13" ht="13.5" thickBot="1">
      <c r="A32" s="109" t="s">
        <v>100</v>
      </c>
      <c r="B32" s="178">
        <v>0</v>
      </c>
      <c r="C32" s="179">
        <v>0</v>
      </c>
      <c r="D32" s="178">
        <v>0</v>
      </c>
      <c r="E32" s="180">
        <v>0</v>
      </c>
    </row>
    <row r="33" spans="1:5" ht="15.75" thickBot="1">
      <c r="A33" s="174" t="s">
        <v>101</v>
      </c>
      <c r="B33" s="175">
        <f>B31+B32</f>
        <v>49700000</v>
      </c>
      <c r="C33" s="175">
        <f t="shared" ref="C33" si="8">C31+C32</f>
        <v>58725816</v>
      </c>
      <c r="D33" s="175">
        <f>D31+D32</f>
        <v>68002000</v>
      </c>
      <c r="E33" s="174">
        <f t="shared" ref="E33" si="9">E31+E32</f>
        <v>69738624</v>
      </c>
    </row>
  </sheetData>
  <mergeCells count="4">
    <mergeCell ref="A9:A10"/>
    <mergeCell ref="D9:E9"/>
    <mergeCell ref="B9:C9"/>
    <mergeCell ref="A6: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H56"/>
  <sheetViews>
    <sheetView workbookViewId="0">
      <selection activeCell="E2" sqref="E2"/>
    </sheetView>
  </sheetViews>
  <sheetFormatPr defaultRowHeight="12.75"/>
  <cols>
    <col min="1" max="1" width="36.42578125" style="13" customWidth="1"/>
    <col min="2" max="2" width="13" style="13" customWidth="1"/>
    <col min="3" max="3" width="12.5703125" style="13" customWidth="1"/>
    <col min="4" max="4" width="1.85546875" style="13" hidden="1" customWidth="1"/>
    <col min="5" max="5" width="35" style="13" customWidth="1"/>
    <col min="6" max="6" width="12.5703125" style="13" customWidth="1"/>
    <col min="7" max="7" width="11.85546875" style="13" customWidth="1"/>
    <col min="8" max="8" width="10" style="13" hidden="1" customWidth="1"/>
    <col min="9" max="16384" width="9.140625" style="13"/>
  </cols>
  <sheetData>
    <row r="2" spans="1:8">
      <c r="E2" s="13" t="s">
        <v>216</v>
      </c>
    </row>
    <row r="5" spans="1:8" ht="12.75" customHeight="1">
      <c r="A5" s="306" t="s">
        <v>176</v>
      </c>
      <c r="B5" s="306"/>
      <c r="C5" s="306"/>
      <c r="D5" s="306"/>
      <c r="E5" s="306"/>
      <c r="F5" s="306"/>
      <c r="G5" s="306"/>
      <c r="H5" s="306"/>
    </row>
    <row r="6" spans="1:8">
      <c r="A6" s="306"/>
      <c r="B6" s="306"/>
      <c r="C6" s="306"/>
      <c r="D6" s="306"/>
      <c r="E6" s="306"/>
      <c r="F6" s="306"/>
      <c r="G6" s="306"/>
      <c r="H6" s="306"/>
    </row>
    <row r="7" spans="1:8">
      <c r="B7" s="138"/>
      <c r="C7" s="138"/>
      <c r="D7" s="138"/>
      <c r="E7" s="138"/>
      <c r="G7" s="263" t="s">
        <v>110</v>
      </c>
    </row>
    <row r="8" spans="1:8" ht="13.5" thickBot="1"/>
    <row r="9" spans="1:8" ht="24.75" thickBot="1">
      <c r="A9" s="139" t="s">
        <v>26</v>
      </c>
      <c r="B9" s="140" t="s">
        <v>86</v>
      </c>
      <c r="C9" s="140" t="s">
        <v>51</v>
      </c>
      <c r="D9" s="141"/>
      <c r="E9" s="142" t="s">
        <v>87</v>
      </c>
      <c r="F9" s="140" t="s">
        <v>86</v>
      </c>
      <c r="G9" s="140" t="s">
        <v>51</v>
      </c>
    </row>
    <row r="10" spans="1:8" ht="20.100000000000001" customHeight="1">
      <c r="A10" s="21" t="s">
        <v>91</v>
      </c>
      <c r="B10" s="144">
        <f>'1.mell.bev.'!B13</f>
        <v>168141328</v>
      </c>
      <c r="C10" s="144">
        <f>'1.mell.bev.'!C13</f>
        <v>174231218</v>
      </c>
      <c r="D10" s="145"/>
      <c r="E10" s="21" t="s">
        <v>39</v>
      </c>
      <c r="F10" s="22">
        <f>'1.mell.kiad.'!B8</f>
        <v>109517887</v>
      </c>
      <c r="G10" s="272">
        <f>'1.mell.kiad.'!C8</f>
        <v>104915273</v>
      </c>
    </row>
    <row r="11" spans="1:8" ht="20.100000000000001" customHeight="1">
      <c r="A11" s="22" t="s">
        <v>90</v>
      </c>
      <c r="B11" s="146">
        <f>'1.mell.bev.'!B27</f>
        <v>33250000</v>
      </c>
      <c r="C11" s="146">
        <f>'1.mell.bev.'!C27</f>
        <v>57365574</v>
      </c>
      <c r="D11" s="23"/>
      <c r="E11" s="22" t="s">
        <v>89</v>
      </c>
      <c r="F11" s="22">
        <f>'1.mell.kiad.'!B9</f>
        <v>19727417</v>
      </c>
      <c r="G11" s="272">
        <f>'1.mell.kiad.'!C9</f>
        <v>19653319</v>
      </c>
    </row>
    <row r="12" spans="1:8" ht="20.100000000000001" customHeight="1">
      <c r="A12" s="22" t="s">
        <v>9</v>
      </c>
      <c r="B12" s="146">
        <f>'1.mell.bev.'!B38</f>
        <v>14442843</v>
      </c>
      <c r="C12" s="146">
        <f>'1.mell.bev.'!C38</f>
        <v>41396439</v>
      </c>
      <c r="D12" s="23"/>
      <c r="E12" s="22" t="s">
        <v>37</v>
      </c>
      <c r="F12" s="22">
        <f>'1.mell.kiad.'!B10</f>
        <v>64284008</v>
      </c>
      <c r="G12" s="272">
        <f>'1.mell.kiad.'!C10</f>
        <v>94615572</v>
      </c>
    </row>
    <row r="13" spans="1:8" ht="20.100000000000001" customHeight="1">
      <c r="A13" s="22" t="s">
        <v>7</v>
      </c>
      <c r="B13" s="146">
        <f>'1.mell.bev.'!B43</f>
        <v>0</v>
      </c>
      <c r="C13" s="146">
        <f>'1.mell.bev.'!C43</f>
        <v>206329</v>
      </c>
      <c r="D13" s="23"/>
      <c r="E13" s="22" t="s">
        <v>88</v>
      </c>
      <c r="F13" s="103">
        <f>'1.mell.kiad.'!B12</f>
        <v>125109570</v>
      </c>
      <c r="G13" s="146">
        <f>'1.mell.kiad.'!C12</f>
        <v>223642844</v>
      </c>
    </row>
    <row r="14" spans="1:8" ht="20.100000000000001" customHeight="1" thickBot="1">
      <c r="A14" s="22"/>
      <c r="B14" s="146"/>
      <c r="C14" s="146"/>
      <c r="D14" s="23"/>
      <c r="E14" s="22" t="s">
        <v>36</v>
      </c>
      <c r="F14" s="103">
        <f>'1.mell.kiad.'!B11</f>
        <v>12528000</v>
      </c>
      <c r="G14" s="146">
        <f>'1.mell.kiad.'!C11</f>
        <v>12766555</v>
      </c>
    </row>
    <row r="15" spans="1:8" ht="20.100000000000001" customHeight="1" thickBot="1">
      <c r="A15" s="5" t="s">
        <v>83</v>
      </c>
      <c r="B15" s="147">
        <f>SUM(B10:B14)</f>
        <v>215834171</v>
      </c>
      <c r="C15" s="147">
        <f t="shared" ref="C15:D15" si="0">SUM(C10:C14)</f>
        <v>273199560</v>
      </c>
      <c r="D15" s="147">
        <f t="shared" si="0"/>
        <v>0</v>
      </c>
      <c r="E15" s="5" t="s">
        <v>82</v>
      </c>
      <c r="F15" s="5">
        <f>SUM(F10:F14)</f>
        <v>331166882</v>
      </c>
      <c r="G15" s="5">
        <f>SUM(G10:G14)</f>
        <v>455593563</v>
      </c>
    </row>
    <row r="16" spans="1:8" ht="20.100000000000001" customHeight="1">
      <c r="A16" s="98" t="s">
        <v>155</v>
      </c>
      <c r="B16" s="21">
        <f>'1.mell.bev.'!B48</f>
        <v>123354314</v>
      </c>
      <c r="C16" s="21">
        <f>'1.mell.bev.'!C48</f>
        <v>191459060</v>
      </c>
      <c r="D16" s="23"/>
      <c r="E16" s="149"/>
      <c r="F16" s="21"/>
      <c r="G16" s="21"/>
    </row>
    <row r="17" spans="1:7" ht="20.100000000000001" customHeight="1">
      <c r="A17" s="98" t="s">
        <v>93</v>
      </c>
      <c r="B17" s="22">
        <f>'1.mell.bev.'!B49</f>
        <v>0</v>
      </c>
      <c r="C17" s="22">
        <f>'1.mell.bev.'!C49</f>
        <v>8523871</v>
      </c>
      <c r="D17" s="23"/>
      <c r="E17" s="150" t="s">
        <v>149</v>
      </c>
      <c r="F17" s="22">
        <f>'1.mell.kiad.'!B19</f>
        <v>5267202</v>
      </c>
      <c r="G17" s="22">
        <f>'1.mell.kiad.'!C19</f>
        <v>8661044</v>
      </c>
    </row>
    <row r="18" spans="1:7" ht="20.100000000000001" customHeight="1" thickBot="1">
      <c r="A18" s="98" t="s">
        <v>81</v>
      </c>
      <c r="B18" s="22">
        <f>'1.mell.bev.'!B50-B54</f>
        <v>116800471</v>
      </c>
      <c r="C18" s="22">
        <f>'1.mell.bev.'!C50-C54</f>
        <v>104911546</v>
      </c>
      <c r="D18" s="22" t="e">
        <f>'1.mell.bev.'!#REF!-D54</f>
        <v>#REF!</v>
      </c>
      <c r="E18" s="151" t="s">
        <v>55</v>
      </c>
      <c r="F18" s="22">
        <f>'1.mell.kiad.'!B20-F54</f>
        <v>116800471</v>
      </c>
      <c r="G18" s="22">
        <f>'1.mell.kiad.'!C20-G54</f>
        <v>104911546</v>
      </c>
    </row>
    <row r="19" spans="1:7" ht="20.100000000000001" customHeight="1" thickBot="1">
      <c r="A19" s="152" t="s">
        <v>80</v>
      </c>
      <c r="B19" s="153">
        <f>SUM(B16:B18)</f>
        <v>240154785</v>
      </c>
      <c r="C19" s="153">
        <f t="shared" ref="C19:D19" si="1">SUM(C16:C18)</f>
        <v>304894477</v>
      </c>
      <c r="D19" s="153" t="e">
        <f t="shared" si="1"/>
        <v>#REF!</v>
      </c>
      <c r="E19" s="154" t="s">
        <v>54</v>
      </c>
      <c r="F19" s="153">
        <f>SUM(F17:F18)</f>
        <v>122067673</v>
      </c>
      <c r="G19" s="153">
        <f t="shared" ref="G19" si="2">SUM(G17:G18)</f>
        <v>113572590</v>
      </c>
    </row>
    <row r="20" spans="1:7" ht="20.100000000000001" customHeight="1" thickBot="1">
      <c r="A20" s="5" t="s">
        <v>79</v>
      </c>
      <c r="B20" s="5">
        <f>B15+B19</f>
        <v>455988956</v>
      </c>
      <c r="C20" s="5">
        <f t="shared" ref="C20:D20" si="3">C15+C19</f>
        <v>578094037</v>
      </c>
      <c r="D20" s="5" t="e">
        <f t="shared" si="3"/>
        <v>#REF!</v>
      </c>
      <c r="E20" s="148" t="s">
        <v>78</v>
      </c>
      <c r="F20" s="5">
        <f>F15+F19</f>
        <v>453234555</v>
      </c>
      <c r="G20" s="5">
        <f t="shared" ref="G20" si="4">G15+G19</f>
        <v>569166153</v>
      </c>
    </row>
    <row r="38" spans="1:7">
      <c r="A38" s="307" t="s">
        <v>177</v>
      </c>
      <c r="B38" s="307"/>
      <c r="C38" s="307"/>
      <c r="D38" s="307"/>
      <c r="E38" s="307"/>
      <c r="F38" s="307"/>
      <c r="G38" s="307"/>
    </row>
    <row r="43" spans="1:7">
      <c r="G43" s="264" t="s">
        <v>110</v>
      </c>
    </row>
    <row r="45" spans="1:7" ht="13.5" thickBot="1"/>
    <row r="46" spans="1:7" ht="24.75" thickBot="1">
      <c r="A46" s="139" t="s">
        <v>26</v>
      </c>
      <c r="B46" s="140" t="s">
        <v>86</v>
      </c>
      <c r="C46" s="140" t="s">
        <v>51</v>
      </c>
      <c r="D46" s="141"/>
      <c r="E46" s="142" t="s">
        <v>87</v>
      </c>
      <c r="F46" s="140" t="s">
        <v>86</v>
      </c>
      <c r="G46" s="140" t="s">
        <v>51</v>
      </c>
    </row>
    <row r="47" spans="1:7" ht="20.100000000000001" customHeight="1">
      <c r="A47" s="21" t="s">
        <v>85</v>
      </c>
      <c r="B47" s="144">
        <f>'1.mell.bev.'!B16</f>
        <v>0</v>
      </c>
      <c r="C47" s="144">
        <f>'1.mell.bev.'!C16</f>
        <v>3228993</v>
      </c>
      <c r="D47" s="145"/>
      <c r="E47" s="21" t="s">
        <v>34</v>
      </c>
      <c r="F47" s="22">
        <f>'1.mell.kiad.'!B14</f>
        <v>1715000</v>
      </c>
      <c r="G47" s="273">
        <f>'1.mell.kiad.'!C14</f>
        <v>10069871</v>
      </c>
    </row>
    <row r="48" spans="1:7" ht="20.100000000000001" customHeight="1">
      <c r="A48" s="22" t="s">
        <v>84</v>
      </c>
      <c r="B48" s="146">
        <f>'1.mell.bev.'!B42</f>
        <v>0</v>
      </c>
      <c r="C48" s="146">
        <f>'1.mell.bev.'!C42</f>
        <v>0</v>
      </c>
      <c r="D48" s="23"/>
      <c r="E48" s="22" t="s">
        <v>33</v>
      </c>
      <c r="F48" s="22">
        <f>'1.mell.kiad.'!B15</f>
        <v>1039401</v>
      </c>
      <c r="G48" s="272">
        <f>'1.mell.kiad.'!C15</f>
        <v>5960288</v>
      </c>
    </row>
    <row r="49" spans="1:7" ht="20.100000000000001" customHeight="1">
      <c r="A49" s="22" t="s">
        <v>6</v>
      </c>
      <c r="B49" s="146">
        <f>'1.mell.bev.'!B46</f>
        <v>0</v>
      </c>
      <c r="C49" s="146">
        <f>'1.mell.bev.'!C46</f>
        <v>4028892</v>
      </c>
      <c r="D49" s="23"/>
      <c r="E49" s="22" t="s">
        <v>32</v>
      </c>
      <c r="F49" s="22">
        <f>'1.mell.kiad.'!B16</f>
        <v>0</v>
      </c>
      <c r="G49" s="272">
        <f>'1.mell.kiad.'!C16</f>
        <v>155610</v>
      </c>
    </row>
    <row r="50" spans="1:7" ht="20.100000000000001" customHeight="1">
      <c r="A50" s="22"/>
      <c r="B50" s="146"/>
      <c r="C50" s="146"/>
      <c r="D50" s="23"/>
      <c r="E50" s="22"/>
      <c r="F50" s="103"/>
      <c r="G50" s="146"/>
    </row>
    <row r="51" spans="1:7" ht="20.100000000000001" customHeight="1" thickBot="1">
      <c r="A51" s="22"/>
      <c r="B51" s="146"/>
      <c r="C51" s="146"/>
      <c r="D51" s="23"/>
      <c r="E51" s="22"/>
      <c r="F51" s="103"/>
      <c r="G51" s="146"/>
    </row>
    <row r="52" spans="1:7" ht="20.100000000000001" customHeight="1" thickBot="1">
      <c r="A52" s="5" t="s">
        <v>83</v>
      </c>
      <c r="B52" s="5">
        <f>SUM(B47:B51)</f>
        <v>0</v>
      </c>
      <c r="C52" s="5">
        <f t="shared" ref="C52:D52" si="5">SUM(C47:C51)</f>
        <v>7257885</v>
      </c>
      <c r="D52" s="5">
        <f t="shared" si="5"/>
        <v>0</v>
      </c>
      <c r="E52" s="5" t="s">
        <v>82</v>
      </c>
      <c r="F52" s="5">
        <f>SUM(F47:F51)</f>
        <v>2754401</v>
      </c>
      <c r="G52" s="5">
        <f t="shared" ref="G52" si="6">SUM(G47:G51)</f>
        <v>16185769</v>
      </c>
    </row>
    <row r="53" spans="1:7" ht="20.100000000000001" customHeight="1">
      <c r="A53" s="40" t="s">
        <v>155</v>
      </c>
      <c r="B53" s="109"/>
      <c r="C53" s="155"/>
      <c r="D53" s="15"/>
      <c r="E53" s="156"/>
      <c r="F53" s="109"/>
      <c r="G53" s="109"/>
    </row>
    <row r="54" spans="1:7" ht="20.100000000000001" customHeight="1" thickBot="1">
      <c r="A54" s="40" t="s">
        <v>81</v>
      </c>
      <c r="B54" s="40">
        <f>'2.melléklet'!B28+'2.melléklet'!D28</f>
        <v>572000</v>
      </c>
      <c r="C54" s="40">
        <f>'2.melléklet'!C28+'2.melléklet'!E28</f>
        <v>616121</v>
      </c>
      <c r="D54" s="40" t="e">
        <f>'2.melléklet'!#REF!+'2.melléklet'!#REF!</f>
        <v>#REF!</v>
      </c>
      <c r="E54" s="158" t="s">
        <v>81</v>
      </c>
      <c r="F54" s="40">
        <f>'2.melléklet'!B28+'2.melléklet'!D28</f>
        <v>572000</v>
      </c>
      <c r="G54" s="40">
        <f>'2.melléklet'!C28+'2.melléklet'!E28</f>
        <v>616121</v>
      </c>
    </row>
    <row r="55" spans="1:7" ht="20.100000000000001" customHeight="1" thickBot="1">
      <c r="A55" s="92" t="s">
        <v>80</v>
      </c>
      <c r="B55" s="92">
        <f>SUM(B53:B54)</f>
        <v>572000</v>
      </c>
      <c r="C55" s="92">
        <f t="shared" ref="C55:D55" si="7">SUM(C53:C54)</f>
        <v>616121</v>
      </c>
      <c r="D55" s="92" t="e">
        <f t="shared" si="7"/>
        <v>#REF!</v>
      </c>
      <c r="E55" s="159" t="s">
        <v>54</v>
      </c>
      <c r="F55" s="92">
        <f>SUM(F54)</f>
        <v>572000</v>
      </c>
      <c r="G55" s="92">
        <f t="shared" ref="G55" si="8">SUM(G54)</f>
        <v>616121</v>
      </c>
    </row>
    <row r="56" spans="1:7" ht="20.100000000000001" customHeight="1" thickBot="1">
      <c r="A56" s="5" t="s">
        <v>79</v>
      </c>
      <c r="B56" s="5">
        <f>B52+B55</f>
        <v>572000</v>
      </c>
      <c r="C56" s="5">
        <f t="shared" ref="C56:D56" si="9">C52+C55</f>
        <v>7874006</v>
      </c>
      <c r="D56" s="5" t="e">
        <f t="shared" si="9"/>
        <v>#REF!</v>
      </c>
      <c r="E56" s="5" t="s">
        <v>78</v>
      </c>
      <c r="F56" s="5">
        <f>F52+F55</f>
        <v>3326401</v>
      </c>
      <c r="G56" s="5">
        <f t="shared" ref="G56" si="10">G52+G55</f>
        <v>16801890</v>
      </c>
    </row>
  </sheetData>
  <mergeCells count="2">
    <mergeCell ref="A5:H6"/>
    <mergeCell ref="A38:G38"/>
  </mergeCells>
  <pageMargins left="0.74803149606299213" right="0.74803149606299213" top="0.98425196850393704" bottom="0.98425196850393704" header="0.51181102362204722" footer="0.51181102362204722"/>
  <pageSetup paperSize="9" scale="85" orientation="landscape" verticalDpi="7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E21"/>
  <sheetViews>
    <sheetView workbookViewId="0">
      <selection activeCell="A2" sqref="A2:E2"/>
    </sheetView>
  </sheetViews>
  <sheetFormatPr defaultRowHeight="12.75"/>
  <cols>
    <col min="1" max="1" width="47.85546875" style="13" customWidth="1"/>
    <col min="2" max="2" width="19.7109375" style="13" customWidth="1"/>
    <col min="3" max="3" width="17.7109375" style="13" customWidth="1"/>
    <col min="4" max="4" width="18" style="13" customWidth="1"/>
    <col min="5" max="5" width="19.140625" style="13" customWidth="1"/>
    <col min="6" max="9" width="9.140625" style="13"/>
    <col min="10" max="10" width="14.28515625" style="13" customWidth="1"/>
    <col min="11" max="16384" width="9.140625" style="13"/>
  </cols>
  <sheetData>
    <row r="2" spans="1:5">
      <c r="A2" s="285" t="s">
        <v>217</v>
      </c>
      <c r="B2" s="285"/>
      <c r="C2" s="285"/>
      <c r="D2" s="308"/>
      <c r="E2" s="308"/>
    </row>
    <row r="5" spans="1:5" ht="15.75">
      <c r="A5" s="309" t="s">
        <v>122</v>
      </c>
      <c r="B5" s="309"/>
      <c r="C5" s="309"/>
      <c r="D5" s="308"/>
      <c r="E5" s="308"/>
    </row>
    <row r="6" spans="1:5">
      <c r="E6" s="90" t="s">
        <v>110</v>
      </c>
    </row>
    <row r="8" spans="1:5" ht="3" customHeight="1" thickBot="1">
      <c r="B8" s="17" t="s">
        <v>110</v>
      </c>
    </row>
    <row r="9" spans="1:5" ht="0.75" hidden="1" customHeight="1" thickBot="1"/>
    <row r="10" spans="1:5" ht="47.25" customHeight="1" thickBot="1">
      <c r="A10" s="143" t="s">
        <v>25</v>
      </c>
      <c r="B10" s="235" t="s">
        <v>158</v>
      </c>
      <c r="C10" s="235" t="s">
        <v>102</v>
      </c>
      <c r="D10" s="236" t="s">
        <v>94</v>
      </c>
      <c r="E10" s="234" t="s">
        <v>109</v>
      </c>
    </row>
    <row r="11" spans="1:5" ht="20.100000000000001" customHeight="1">
      <c r="A11" s="51" t="s">
        <v>111</v>
      </c>
      <c r="B11" s="51">
        <v>235343751</v>
      </c>
      <c r="C11" s="51">
        <v>3829554</v>
      </c>
      <c r="D11" s="119">
        <v>10632562</v>
      </c>
      <c r="E11" s="21">
        <f t="shared" ref="E11:E21" si="0">SUM(B11:D11)</f>
        <v>249805867</v>
      </c>
    </row>
    <row r="12" spans="1:5" ht="20.100000000000001" customHeight="1">
      <c r="A12" s="22" t="s">
        <v>112</v>
      </c>
      <c r="B12" s="22">
        <v>124522214</v>
      </c>
      <c r="C12" s="22">
        <v>51757600</v>
      </c>
      <c r="D12" s="96">
        <v>67593853</v>
      </c>
      <c r="E12" s="22">
        <f t="shared" si="0"/>
        <v>243873667</v>
      </c>
    </row>
    <row r="13" spans="1:5" s="57" customFormat="1" ht="20.100000000000001" customHeight="1">
      <c r="A13" s="30" t="s">
        <v>113</v>
      </c>
      <c r="B13" s="30">
        <f>B11-B12</f>
        <v>110821537</v>
      </c>
      <c r="C13" s="30">
        <f t="shared" ref="C13:D13" si="1">C11-C12</f>
        <v>-47928046</v>
      </c>
      <c r="D13" s="30">
        <f t="shared" si="1"/>
        <v>-56961291</v>
      </c>
      <c r="E13" s="30">
        <f t="shared" si="0"/>
        <v>5932200</v>
      </c>
    </row>
    <row r="14" spans="1:5" ht="20.100000000000001" customHeight="1">
      <c r="A14" s="22" t="s">
        <v>114</v>
      </c>
      <c r="B14" s="22">
        <v>199690903</v>
      </c>
      <c r="C14" s="22">
        <v>48011316</v>
      </c>
      <c r="D14" s="96">
        <v>57808379</v>
      </c>
      <c r="E14" s="22">
        <f t="shared" si="0"/>
        <v>305510598</v>
      </c>
    </row>
    <row r="15" spans="1:5" ht="20.100000000000001" customHeight="1">
      <c r="A15" s="22" t="s">
        <v>115</v>
      </c>
      <c r="B15" s="22">
        <v>114188711</v>
      </c>
      <c r="C15" s="22">
        <v>0</v>
      </c>
      <c r="D15" s="96">
        <v>0</v>
      </c>
      <c r="E15" s="22">
        <f t="shared" si="0"/>
        <v>114188711</v>
      </c>
    </row>
    <row r="16" spans="1:5" s="57" customFormat="1" ht="20.100000000000001" customHeight="1" thickBot="1">
      <c r="A16" s="52" t="s">
        <v>116</v>
      </c>
      <c r="B16" s="52">
        <f>B14-B15</f>
        <v>85502192</v>
      </c>
      <c r="C16" s="52">
        <f t="shared" ref="C16:D16" si="2">C14-C15</f>
        <v>48011316</v>
      </c>
      <c r="D16" s="52">
        <f t="shared" si="2"/>
        <v>57808379</v>
      </c>
      <c r="E16" s="237">
        <f t="shared" si="0"/>
        <v>191321887</v>
      </c>
    </row>
    <row r="17" spans="1:5" s="64" customFormat="1" ht="20.100000000000001" customHeight="1" thickBot="1">
      <c r="A17" s="5" t="s">
        <v>117</v>
      </c>
      <c r="B17" s="5">
        <f>B13+B16</f>
        <v>196323729</v>
      </c>
      <c r="C17" s="5">
        <f t="shared" ref="C17:D17" si="3">C13+C16</f>
        <v>83270</v>
      </c>
      <c r="D17" s="5">
        <f t="shared" si="3"/>
        <v>847088</v>
      </c>
      <c r="E17" s="5">
        <f t="shared" si="0"/>
        <v>197254087</v>
      </c>
    </row>
    <row r="18" spans="1:5" ht="20.100000000000001" customHeight="1" thickBot="1">
      <c r="A18" s="109" t="s">
        <v>118</v>
      </c>
      <c r="B18" s="109">
        <v>0</v>
      </c>
      <c r="C18" s="109">
        <v>0</v>
      </c>
      <c r="D18" s="157">
        <v>0</v>
      </c>
      <c r="E18" s="117">
        <f t="shared" si="0"/>
        <v>0</v>
      </c>
    </row>
    <row r="19" spans="1:5" s="64" customFormat="1" ht="20.100000000000001" customHeight="1" thickBot="1">
      <c r="A19" s="5" t="s">
        <v>119</v>
      </c>
      <c r="B19" s="5">
        <f>B17+B18</f>
        <v>196323729</v>
      </c>
      <c r="C19" s="5">
        <f t="shared" ref="C19:D19" si="4">C17+C18</f>
        <v>83270</v>
      </c>
      <c r="D19" s="5">
        <f t="shared" si="4"/>
        <v>847088</v>
      </c>
      <c r="E19" s="5">
        <f t="shared" si="0"/>
        <v>197254087</v>
      </c>
    </row>
    <row r="20" spans="1:5" ht="20.100000000000001" customHeight="1" thickBot="1">
      <c r="A20" s="109" t="s">
        <v>121</v>
      </c>
      <c r="B20" s="109">
        <v>0</v>
      </c>
      <c r="C20" s="109">
        <v>0</v>
      </c>
      <c r="D20" s="157">
        <v>0</v>
      </c>
      <c r="E20" s="117">
        <f t="shared" si="0"/>
        <v>0</v>
      </c>
    </row>
    <row r="21" spans="1:5" s="64" customFormat="1" ht="20.100000000000001" customHeight="1" thickBot="1">
      <c r="A21" s="5" t="s">
        <v>120</v>
      </c>
      <c r="B21" s="5">
        <f>B19-B20</f>
        <v>196323729</v>
      </c>
      <c r="C21" s="5">
        <f t="shared" ref="C21:D21" si="5">C19-C20</f>
        <v>83270</v>
      </c>
      <c r="D21" s="5">
        <f t="shared" si="5"/>
        <v>847088</v>
      </c>
      <c r="E21" s="5">
        <f t="shared" si="0"/>
        <v>197254087</v>
      </c>
    </row>
  </sheetData>
  <mergeCells count="2">
    <mergeCell ref="A2:E2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E18"/>
  <sheetViews>
    <sheetView workbookViewId="0">
      <selection activeCell="B2" sqref="B2:E2"/>
    </sheetView>
  </sheetViews>
  <sheetFormatPr defaultRowHeight="12.75"/>
  <cols>
    <col min="1" max="1" width="29.28515625" style="13" customWidth="1"/>
    <col min="2" max="2" width="16.140625" style="13" customWidth="1"/>
    <col min="3" max="3" width="16.5703125" style="13" customWidth="1"/>
    <col min="4" max="4" width="13.140625" style="13" customWidth="1"/>
    <col min="5" max="5" width="13.7109375" style="13" customWidth="1"/>
    <col min="6" max="16384" width="9.140625" style="13"/>
  </cols>
  <sheetData>
    <row r="2" spans="1:5">
      <c r="B2" s="285" t="s">
        <v>218</v>
      </c>
      <c r="C2" s="285"/>
      <c r="D2" s="285"/>
      <c r="E2" s="285"/>
    </row>
    <row r="8" spans="1:5" ht="15">
      <c r="A8" s="310" t="s">
        <v>123</v>
      </c>
      <c r="B8" s="310"/>
      <c r="C8" s="310"/>
      <c r="D8" s="310"/>
      <c r="E8" s="308"/>
    </row>
    <row r="9" spans="1:5" ht="15">
      <c r="A9" s="310" t="s">
        <v>124</v>
      </c>
      <c r="B9" s="310"/>
      <c r="C9" s="310"/>
      <c r="D9" s="310"/>
      <c r="E9" s="308"/>
    </row>
    <row r="11" spans="1:5" ht="15.75" thickBot="1">
      <c r="D11" s="238"/>
      <c r="E11" s="13" t="s">
        <v>110</v>
      </c>
    </row>
    <row r="12" spans="1:5" ht="15.75" thickBot="1">
      <c r="A12" s="239" t="s">
        <v>125</v>
      </c>
      <c r="B12" s="240" t="s">
        <v>182</v>
      </c>
      <c r="C12" s="240" t="s">
        <v>159</v>
      </c>
      <c r="D12" s="241" t="s">
        <v>160</v>
      </c>
      <c r="E12" s="242" t="s">
        <v>183</v>
      </c>
    </row>
    <row r="13" spans="1:5">
      <c r="A13" s="243" t="s">
        <v>126</v>
      </c>
      <c r="B13" s="6">
        <v>37319005</v>
      </c>
      <c r="C13" s="6">
        <v>29250000</v>
      </c>
      <c r="D13" s="7">
        <v>29750000</v>
      </c>
      <c r="E13" s="8">
        <v>30250000</v>
      </c>
    </row>
    <row r="14" spans="1:5">
      <c r="A14" s="244" t="s">
        <v>127</v>
      </c>
      <c r="B14" s="1">
        <v>4672032</v>
      </c>
      <c r="C14" s="1">
        <v>4000000</v>
      </c>
      <c r="D14" s="3">
        <v>4650000</v>
      </c>
      <c r="E14" s="9">
        <v>4700000</v>
      </c>
    </row>
    <row r="15" spans="1:5">
      <c r="A15" s="244" t="s">
        <v>128</v>
      </c>
      <c r="B15" s="1">
        <v>150879</v>
      </c>
      <c r="C15" s="1">
        <v>150000</v>
      </c>
      <c r="D15" s="3">
        <v>150000</v>
      </c>
      <c r="E15" s="9">
        <v>150000</v>
      </c>
    </row>
    <row r="16" spans="1:5">
      <c r="A16" s="244" t="s">
        <v>129</v>
      </c>
      <c r="B16" s="1">
        <v>0</v>
      </c>
      <c r="C16" s="1">
        <v>0</v>
      </c>
      <c r="D16" s="3">
        <v>0</v>
      </c>
      <c r="E16" s="9">
        <v>0</v>
      </c>
    </row>
    <row r="17" spans="1:5" ht="13.5" thickBot="1">
      <c r="A17" s="245" t="s">
        <v>130</v>
      </c>
      <c r="B17" s="10">
        <v>29551691</v>
      </c>
      <c r="C17" s="10">
        <v>13000000</v>
      </c>
      <c r="D17" s="11">
        <v>13300000</v>
      </c>
      <c r="E17" s="12">
        <v>13750000</v>
      </c>
    </row>
    <row r="18" spans="1:5" ht="15.75" thickBot="1">
      <c r="A18" s="246" t="s">
        <v>131</v>
      </c>
      <c r="B18" s="2">
        <f>SUM(B13:B17)</f>
        <v>71693607</v>
      </c>
      <c r="C18" s="2">
        <f>SUM(C13:C17)</f>
        <v>46400000</v>
      </c>
      <c r="D18" s="4">
        <f>SUM(D13:D17)</f>
        <v>47850000</v>
      </c>
      <c r="E18" s="5">
        <f>SUM(E13:E17)</f>
        <v>48850000</v>
      </c>
    </row>
  </sheetData>
  <mergeCells count="3">
    <mergeCell ref="B2:E2"/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3:C21"/>
  <sheetViews>
    <sheetView workbookViewId="0">
      <selection activeCell="A3" sqref="A3:C3"/>
    </sheetView>
  </sheetViews>
  <sheetFormatPr defaultRowHeight="12.75"/>
  <cols>
    <col min="1" max="1" width="60.140625" style="13" customWidth="1"/>
    <col min="2" max="3" width="15" style="13" customWidth="1"/>
    <col min="4" max="16384" width="9.140625" style="13"/>
  </cols>
  <sheetData>
    <row r="3" spans="1:3">
      <c r="A3" s="285" t="s">
        <v>219</v>
      </c>
      <c r="B3" s="308"/>
      <c r="C3" s="308"/>
    </row>
    <row r="6" spans="1:3">
      <c r="A6" s="311" t="s">
        <v>179</v>
      </c>
      <c r="B6" s="311"/>
      <c r="C6" s="311"/>
    </row>
    <row r="7" spans="1:3">
      <c r="A7" s="311"/>
      <c r="B7" s="311"/>
      <c r="C7" s="311"/>
    </row>
    <row r="8" spans="1:3">
      <c r="A8" s="181"/>
      <c r="B8" s="181"/>
      <c r="C8" s="181"/>
    </row>
    <row r="9" spans="1:3" ht="13.5" thickBot="1">
      <c r="C9" s="17" t="s">
        <v>110</v>
      </c>
    </row>
    <row r="10" spans="1:3" ht="26.25" thickBot="1">
      <c r="A10" s="182" t="s">
        <v>25</v>
      </c>
      <c r="B10" s="183" t="s">
        <v>180</v>
      </c>
      <c r="C10" s="275" t="s">
        <v>51</v>
      </c>
    </row>
    <row r="11" spans="1:3" ht="20.100000000000001" customHeight="1">
      <c r="A11" s="187" t="s">
        <v>156</v>
      </c>
      <c r="B11" s="253">
        <v>0</v>
      </c>
      <c r="C11" s="253">
        <v>0</v>
      </c>
    </row>
    <row r="12" spans="1:3" ht="20.100000000000001" customHeight="1" thickBot="1">
      <c r="A12" s="252" t="s">
        <v>161</v>
      </c>
      <c r="B12" s="254">
        <v>0</v>
      </c>
      <c r="C12" s="22">
        <v>3228993</v>
      </c>
    </row>
    <row r="13" spans="1:3" ht="20.100000000000001" customHeight="1" thickBot="1">
      <c r="A13" s="185" t="s">
        <v>165</v>
      </c>
      <c r="B13" s="186">
        <f>SUM(B11:B12)</f>
        <v>0</v>
      </c>
      <c r="C13" s="186">
        <f t="shared" ref="C13" si="0">SUM(C11:C12)</f>
        <v>3228993</v>
      </c>
    </row>
    <row r="14" spans="1:3" ht="20.100000000000001" customHeight="1">
      <c r="A14" s="187" t="s">
        <v>106</v>
      </c>
      <c r="B14" s="188">
        <v>0</v>
      </c>
      <c r="C14" s="188">
        <v>0</v>
      </c>
    </row>
    <row r="15" spans="1:3" ht="20.100000000000001" customHeight="1">
      <c r="A15" s="252" t="s">
        <v>164</v>
      </c>
      <c r="B15" s="197">
        <v>0</v>
      </c>
      <c r="C15" s="197">
        <v>0</v>
      </c>
    </row>
    <row r="16" spans="1:3" ht="20.100000000000001" customHeight="1" thickBot="1">
      <c r="A16" s="189" t="s">
        <v>152</v>
      </c>
      <c r="B16" s="190">
        <v>0</v>
      </c>
      <c r="C16" s="191">
        <v>0</v>
      </c>
    </row>
    <row r="17" spans="1:3" ht="20.100000000000001" customHeight="1" thickBot="1">
      <c r="A17" s="192" t="s">
        <v>8</v>
      </c>
      <c r="B17" s="193">
        <f>SUM(B14:B16)</f>
        <v>0</v>
      </c>
      <c r="C17" s="193">
        <f t="shared" ref="C17" si="1">SUM(C14:C16)</f>
        <v>0</v>
      </c>
    </row>
    <row r="18" spans="1:3" ht="20.100000000000001" customHeight="1">
      <c r="A18" s="195" t="s">
        <v>157</v>
      </c>
      <c r="B18" s="196">
        <v>0</v>
      </c>
      <c r="C18" s="29">
        <v>511720</v>
      </c>
    </row>
    <row r="19" spans="1:3" ht="20.100000000000001" customHeight="1" thickBot="1">
      <c r="A19" s="184" t="s">
        <v>145</v>
      </c>
      <c r="B19" s="198">
        <v>0</v>
      </c>
      <c r="C19" s="29">
        <v>3517172</v>
      </c>
    </row>
    <row r="20" spans="1:3" ht="20.100000000000001" customHeight="1" thickBot="1">
      <c r="A20" s="199" t="s">
        <v>6</v>
      </c>
      <c r="B20" s="194">
        <f>SUM(B18:B19)</f>
        <v>0</v>
      </c>
      <c r="C20" s="194">
        <f t="shared" ref="C20" si="2">SUM(C18:C19)</f>
        <v>4028892</v>
      </c>
    </row>
    <row r="21" spans="1:3" ht="20.100000000000001" customHeight="1" thickBot="1">
      <c r="A21" s="200" t="s">
        <v>107</v>
      </c>
      <c r="B21" s="201">
        <f>B20+B17+B13</f>
        <v>0</v>
      </c>
      <c r="C21" s="201">
        <f t="shared" ref="C21" si="3">C20+C17+C13</f>
        <v>7257885</v>
      </c>
    </row>
  </sheetData>
  <mergeCells count="2">
    <mergeCell ref="A6:C7"/>
    <mergeCell ref="A3:C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E61"/>
  <sheetViews>
    <sheetView tabSelected="1" workbookViewId="0">
      <selection activeCell="D18" sqref="D18"/>
    </sheetView>
  </sheetViews>
  <sheetFormatPr defaultRowHeight="12.75"/>
  <cols>
    <col min="1" max="1" width="60.140625" style="13" customWidth="1"/>
    <col min="2" max="3" width="15" style="13" customWidth="1"/>
    <col min="4" max="16384" width="9.140625" style="13"/>
  </cols>
  <sheetData>
    <row r="3" spans="1:5">
      <c r="A3" s="285" t="s">
        <v>220</v>
      </c>
      <c r="B3" s="308"/>
      <c r="C3" s="308"/>
    </row>
    <row r="8" spans="1:5">
      <c r="A8" s="311" t="s">
        <v>181</v>
      </c>
      <c r="B8" s="311"/>
      <c r="C8" s="311"/>
    </row>
    <row r="9" spans="1:5">
      <c r="A9" s="311"/>
      <c r="B9" s="311"/>
      <c r="C9" s="311"/>
    </row>
    <row r="10" spans="1:5">
      <c r="A10" s="181"/>
      <c r="B10" s="181"/>
      <c r="C10" s="181"/>
    </row>
    <row r="11" spans="1:5" ht="13.5" thickBot="1">
      <c r="C11" s="264" t="s">
        <v>110</v>
      </c>
    </row>
    <row r="12" spans="1:5" ht="26.25" thickBot="1">
      <c r="A12" s="182" t="s">
        <v>25</v>
      </c>
      <c r="B12" s="183" t="s">
        <v>180</v>
      </c>
      <c r="C12" s="275" t="s">
        <v>51</v>
      </c>
      <c r="E12" s="202"/>
    </row>
    <row r="13" spans="1:5">
      <c r="A13" s="203" t="s">
        <v>34</v>
      </c>
      <c r="B13" s="204"/>
      <c r="C13" s="205"/>
    </row>
    <row r="14" spans="1:5">
      <c r="A14" s="206" t="s">
        <v>186</v>
      </c>
      <c r="B14" s="207">
        <v>0</v>
      </c>
      <c r="C14" s="208">
        <v>90480</v>
      </c>
      <c r="E14" s="209"/>
    </row>
    <row r="15" spans="1:5">
      <c r="A15" s="206" t="s">
        <v>188</v>
      </c>
      <c r="B15" s="207">
        <v>20000</v>
      </c>
      <c r="C15" s="208">
        <v>18970</v>
      </c>
    </row>
    <row r="16" spans="1:5">
      <c r="A16" s="206" t="s">
        <v>187</v>
      </c>
      <c r="B16" s="210">
        <v>100000</v>
      </c>
      <c r="C16" s="211">
        <v>84950</v>
      </c>
    </row>
    <row r="17" spans="1:3">
      <c r="A17" s="206" t="s">
        <v>189</v>
      </c>
      <c r="B17" s="210">
        <v>7000</v>
      </c>
      <c r="C17" s="211">
        <v>6280</v>
      </c>
    </row>
    <row r="18" spans="1:3">
      <c r="A18" s="206" t="s">
        <v>190</v>
      </c>
      <c r="B18" s="210">
        <v>15000</v>
      </c>
      <c r="C18" s="211">
        <v>10390</v>
      </c>
    </row>
    <row r="19" spans="1:3">
      <c r="A19" s="206" t="s">
        <v>191</v>
      </c>
      <c r="B19" s="210">
        <v>100000</v>
      </c>
      <c r="C19" s="211">
        <v>94990</v>
      </c>
    </row>
    <row r="20" spans="1:3">
      <c r="A20" s="206" t="s">
        <v>192</v>
      </c>
      <c r="B20" s="210">
        <v>70000</v>
      </c>
      <c r="C20" s="211">
        <v>54990</v>
      </c>
    </row>
    <row r="21" spans="1:3">
      <c r="A21" s="206" t="s">
        <v>193</v>
      </c>
      <c r="B21" s="210">
        <v>10000</v>
      </c>
      <c r="C21" s="211">
        <v>5290</v>
      </c>
    </row>
    <row r="22" spans="1:3">
      <c r="A22" s="206" t="s">
        <v>194</v>
      </c>
      <c r="B22" s="210">
        <v>250000</v>
      </c>
      <c r="C22" s="211">
        <v>249781</v>
      </c>
    </row>
    <row r="23" spans="1:3">
      <c r="A23" s="206" t="s">
        <v>205</v>
      </c>
      <c r="B23" s="210">
        <v>508000</v>
      </c>
      <c r="C23" s="211">
        <v>505000</v>
      </c>
    </row>
    <row r="24" spans="1:3">
      <c r="A24" s="206" t="s">
        <v>195</v>
      </c>
      <c r="B24" s="210">
        <v>0</v>
      </c>
      <c r="C24" s="211">
        <v>29780</v>
      </c>
    </row>
    <row r="25" spans="1:3">
      <c r="A25" s="206" t="s">
        <v>196</v>
      </c>
      <c r="B25" s="210">
        <v>0</v>
      </c>
      <c r="C25" s="211">
        <v>54680</v>
      </c>
    </row>
    <row r="26" spans="1:3">
      <c r="A26" s="206" t="s">
        <v>197</v>
      </c>
      <c r="B26" s="210">
        <v>0</v>
      </c>
      <c r="C26" s="211">
        <v>3937000</v>
      </c>
    </row>
    <row r="27" spans="1:3">
      <c r="A27" s="206" t="s">
        <v>198</v>
      </c>
      <c r="B27" s="210">
        <v>0</v>
      </c>
      <c r="C27" s="211">
        <v>54100</v>
      </c>
    </row>
    <row r="28" spans="1:3">
      <c r="A28" s="206" t="s">
        <v>199</v>
      </c>
      <c r="B28" s="210">
        <v>0</v>
      </c>
      <c r="C28" s="211">
        <v>23625</v>
      </c>
    </row>
    <row r="29" spans="1:3">
      <c r="A29" s="212" t="s">
        <v>206</v>
      </c>
      <c r="B29" s="213">
        <v>635000</v>
      </c>
      <c r="C29" s="214">
        <v>1000000</v>
      </c>
    </row>
    <row r="30" spans="1:3">
      <c r="A30" s="212" t="s">
        <v>200</v>
      </c>
      <c r="B30" s="213">
        <v>0</v>
      </c>
      <c r="C30" s="214">
        <v>289900</v>
      </c>
    </row>
    <row r="31" spans="1:3">
      <c r="A31" s="212" t="s">
        <v>207</v>
      </c>
      <c r="B31" s="213">
        <v>0</v>
      </c>
      <c r="C31" s="214">
        <v>51470</v>
      </c>
    </row>
    <row r="32" spans="1:3">
      <c r="A32" s="212" t="s">
        <v>201</v>
      </c>
      <c r="B32" s="213">
        <v>0</v>
      </c>
      <c r="C32" s="214">
        <v>933450</v>
      </c>
    </row>
    <row r="33" spans="1:3">
      <c r="A33" s="212" t="s">
        <v>208</v>
      </c>
      <c r="B33" s="213">
        <v>0</v>
      </c>
      <c r="C33" s="214">
        <v>80000</v>
      </c>
    </row>
    <row r="34" spans="1:3">
      <c r="A34" s="212" t="s">
        <v>202</v>
      </c>
      <c r="B34" s="213">
        <v>0</v>
      </c>
      <c r="C34" s="214">
        <v>242900</v>
      </c>
    </row>
    <row r="35" spans="1:3">
      <c r="A35" s="212" t="s">
        <v>203</v>
      </c>
      <c r="B35" s="213">
        <v>0</v>
      </c>
      <c r="C35" s="214">
        <v>1894042</v>
      </c>
    </row>
    <row r="36" spans="1:3">
      <c r="A36" s="212" t="s">
        <v>209</v>
      </c>
      <c r="B36" s="213">
        <v>0</v>
      </c>
      <c r="C36" s="214">
        <v>277813</v>
      </c>
    </row>
    <row r="37" spans="1:3">
      <c r="A37" s="212" t="s">
        <v>204</v>
      </c>
      <c r="B37" s="213">
        <v>0</v>
      </c>
      <c r="C37" s="214">
        <v>79990</v>
      </c>
    </row>
    <row r="38" spans="1:3">
      <c r="A38" s="212"/>
      <c r="B38" s="213"/>
      <c r="C38" s="214"/>
    </row>
    <row r="39" spans="1:3">
      <c r="A39" s="212"/>
      <c r="B39" s="213"/>
      <c r="C39" s="214"/>
    </row>
    <row r="40" spans="1:3">
      <c r="A40" s="212"/>
      <c r="B40" s="213"/>
      <c r="C40" s="214"/>
    </row>
    <row r="41" spans="1:3">
      <c r="A41" s="212"/>
      <c r="B41" s="213"/>
      <c r="C41" s="214"/>
    </row>
    <row r="42" spans="1:3">
      <c r="A42" s="212"/>
      <c r="B42" s="213"/>
      <c r="C42" s="214"/>
    </row>
    <row r="43" spans="1:3">
      <c r="A43" s="212"/>
      <c r="B43" s="213"/>
      <c r="C43" s="214"/>
    </row>
    <row r="44" spans="1:3">
      <c r="A44" s="212"/>
      <c r="B44" s="213"/>
      <c r="C44" s="214"/>
    </row>
    <row r="45" spans="1:3">
      <c r="A45" s="212"/>
      <c r="B45" s="213"/>
      <c r="C45" s="214"/>
    </row>
    <row r="46" spans="1:3" ht="13.5" thickBot="1">
      <c r="A46" s="212"/>
      <c r="B46" s="213"/>
      <c r="C46" s="214"/>
    </row>
    <row r="47" spans="1:3" ht="13.5" thickBot="1">
      <c r="A47" s="215" t="s">
        <v>147</v>
      </c>
      <c r="B47" s="216">
        <f>SUM(B14:B46)</f>
        <v>1715000</v>
      </c>
      <c r="C47" s="225">
        <f>SUM(C14:C46)</f>
        <v>10069871</v>
      </c>
    </row>
    <row r="48" spans="1:3">
      <c r="A48" s="217" t="s">
        <v>103</v>
      </c>
      <c r="B48" s="218"/>
      <c r="C48" s="218"/>
    </row>
    <row r="49" spans="1:3">
      <c r="A49" s="219" t="s">
        <v>210</v>
      </c>
      <c r="B49" s="220">
        <v>1039401</v>
      </c>
      <c r="C49" s="220">
        <v>1039401</v>
      </c>
    </row>
    <row r="50" spans="1:3">
      <c r="A50" s="221" t="s">
        <v>211</v>
      </c>
      <c r="B50" s="208">
        <v>0</v>
      </c>
      <c r="C50" s="208">
        <v>4721657</v>
      </c>
    </row>
    <row r="51" spans="1:3">
      <c r="A51" s="221" t="s">
        <v>212</v>
      </c>
      <c r="B51" s="208">
        <v>0</v>
      </c>
      <c r="C51" s="208">
        <v>199230</v>
      </c>
    </row>
    <row r="52" spans="1:3">
      <c r="A52" s="221"/>
      <c r="B52" s="208"/>
      <c r="C52" s="208"/>
    </row>
    <row r="53" spans="1:3">
      <c r="A53" s="221"/>
      <c r="B53" s="208"/>
      <c r="C53" s="208"/>
    </row>
    <row r="54" spans="1:3">
      <c r="A54" s="221"/>
      <c r="B54" s="222"/>
      <c r="C54" s="222"/>
    </row>
    <row r="55" spans="1:3" ht="13.5" thickBot="1">
      <c r="A55" s="221"/>
      <c r="B55" s="223"/>
      <c r="C55" s="223"/>
    </row>
    <row r="56" spans="1:3" ht="13.5" thickBot="1">
      <c r="A56" s="224" t="s">
        <v>104</v>
      </c>
      <c r="B56" s="225">
        <f>SUM(B49:B55)</f>
        <v>1039401</v>
      </c>
      <c r="C56" s="225">
        <f t="shared" ref="C56" si="0">SUM(C49:C55)</f>
        <v>5960288</v>
      </c>
    </row>
    <row r="57" spans="1:3">
      <c r="A57" s="226" t="s">
        <v>148</v>
      </c>
      <c r="B57" s="227"/>
      <c r="C57" s="227"/>
    </row>
    <row r="58" spans="1:3">
      <c r="A58" s="228" t="s">
        <v>146</v>
      </c>
      <c r="B58" s="229">
        <v>0</v>
      </c>
      <c r="C58" s="229">
        <v>155610</v>
      </c>
    </row>
    <row r="59" spans="1:3" ht="13.5" thickBot="1">
      <c r="A59" s="230" t="s">
        <v>105</v>
      </c>
      <c r="B59" s="231">
        <v>0</v>
      </c>
      <c r="C59" s="231">
        <v>0</v>
      </c>
    </row>
    <row r="60" spans="1:3" ht="13.5" thickBot="1">
      <c r="A60" s="232" t="s">
        <v>150</v>
      </c>
      <c r="B60" s="233">
        <f>SUM(B58:B59)</f>
        <v>0</v>
      </c>
      <c r="C60" s="233">
        <f t="shared" ref="C60" si="1">SUM(C58:C59)</f>
        <v>155610</v>
      </c>
    </row>
    <row r="61" spans="1:3" s="57" customFormat="1" ht="20.100000000000001" customHeight="1" thickBot="1">
      <c r="A61" s="84" t="s">
        <v>108</v>
      </c>
      <c r="B61" s="261">
        <f>B47+B56+B60</f>
        <v>2754401</v>
      </c>
      <c r="C61" s="261">
        <f t="shared" ref="C61" si="2">C47+C56+C60</f>
        <v>16185769</v>
      </c>
    </row>
  </sheetData>
  <mergeCells count="2">
    <mergeCell ref="A3:C3"/>
    <mergeCell ref="A8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1.mell.bev.</vt:lpstr>
      <vt:lpstr>1.mell.kiad.</vt:lpstr>
      <vt:lpstr>1.melléklet</vt:lpstr>
      <vt:lpstr>2.melléklet</vt:lpstr>
      <vt:lpstr>3.melléklet</vt:lpstr>
      <vt:lpstr>4.melléklet</vt:lpstr>
      <vt:lpstr>5.melléklet</vt:lpstr>
      <vt:lpstr>6.melléklet</vt:lpstr>
      <vt:lpstr>7.melléklet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cp:lastPrinted>2017-04-26T13:22:50Z</cp:lastPrinted>
  <dcterms:created xsi:type="dcterms:W3CDTF">2015-04-24T08:16:51Z</dcterms:created>
  <dcterms:modified xsi:type="dcterms:W3CDTF">2019-06-03T08:06:17Z</dcterms:modified>
</cp:coreProperties>
</file>