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publikálás\"/>
    </mc:Choice>
  </mc:AlternateContent>
  <xr:revisionPtr revIDLastSave="0" documentId="8_{F79624BA-ADDF-4164-AF31-364F9194FB53}" xr6:coauthVersionLast="45" xr6:coauthVersionMax="45" xr10:uidLastSave="{00000000-0000-0000-0000-000000000000}"/>
  <bookViews>
    <workbookView xWindow="-108" yWindow="-108" windowWidth="23256" windowHeight="12576" tabRatio="727" firstSheet="11" activeTab="35" xr2:uid="{00000000-000D-0000-FFFF-FFFF00000000}"/>
  </bookViews>
  <sheets>
    <sheet name="ÖSSZEFÜGGÉSEK" sheetId="75" r:id="rId1"/>
    <sheet name="1.1.sz.mell." sheetId="1" r:id="rId2"/>
    <sheet name="1.2.sz.mell." sheetId="108" r:id="rId3"/>
    <sheet name="1.3.sz.mell." sheetId="111" state="hidden" r:id="rId4"/>
    <sheet name="1.4.sz.mell." sheetId="112" state="hidden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 mell." sheetId="134" r:id="rId10"/>
    <sheet name="4.sz.mell." sheetId="64" state="hidden" r:id="rId11"/>
    <sheet name="5.sz. mell. " sheetId="71" r:id="rId12"/>
    <sheet name="6.1. sz. mell" sheetId="3" r:id="rId13"/>
    <sheet name="6.3. sz. mell" sheetId="114" state="hidden" r:id="rId14"/>
    <sheet name="6.4. sz. mell" sheetId="115" state="hidden" r:id="rId15"/>
    <sheet name="7.1. sz. mell" sheetId="79" state="hidden" r:id="rId16"/>
    <sheet name="7.2. sz. mell" sheetId="116" state="hidden" r:id="rId17"/>
    <sheet name="7.3. sz. mell" sheetId="117" state="hidden" r:id="rId18"/>
    <sheet name="7.4. sz. mell" sheetId="118" state="hidden" r:id="rId19"/>
    <sheet name="6.1.1.sz.mell." sheetId="135" r:id="rId20"/>
    <sheet name="8.1. sz. mell." sheetId="84" r:id="rId21"/>
    <sheet name="8.1.1. sz. mell." sheetId="119" r:id="rId22"/>
    <sheet name="8.1.2. sz. mell." sheetId="120" state="hidden" r:id="rId23"/>
    <sheet name="8.1.3. sz. mell." sheetId="121" state="hidden" r:id="rId24"/>
    <sheet name="8.2. sz. mell." sheetId="122" state="hidden" r:id="rId25"/>
    <sheet name="8.2.1. sz. mell." sheetId="123" state="hidden" r:id="rId26"/>
    <sheet name="8.2.2. sz. mell." sheetId="124" state="hidden" r:id="rId27"/>
    <sheet name="8.2.3. sz. mell." sheetId="125" state="hidden" r:id="rId28"/>
    <sheet name="8.3. sz. mell." sheetId="126" state="hidden" r:id="rId29"/>
    <sheet name="8.3.1. sz. mell." sheetId="127" state="hidden" r:id="rId30"/>
    <sheet name="8.3.2. sz. mell. " sheetId="128" state="hidden" r:id="rId31"/>
    <sheet name="8.3.3. sz. mell." sheetId="129" state="hidden" r:id="rId32"/>
    <sheet name="9. sz. mell" sheetId="107" r:id="rId33"/>
    <sheet name="1.tájékoztató" sheetId="95" r:id="rId34"/>
    <sheet name="2. tájékoztató tábla" sheetId="96" r:id="rId35"/>
    <sheet name="3. tájékoztató tábla" sheetId="97" r:id="rId36"/>
    <sheet name="4. tájékoztató tábla" sheetId="98" r:id="rId37"/>
    <sheet name="5. tájékoztató tábla" sheetId="99" r:id="rId38"/>
    <sheet name="6. tájékoztató tábla" sheetId="100" r:id="rId39"/>
    <sheet name="7.1. tájékoztató tábla" sheetId="130" r:id="rId40"/>
    <sheet name="7.2. tájékoztató tábla" sheetId="131" r:id="rId41"/>
    <sheet name="7.3. tájékoztató tábla" sheetId="103" r:id="rId42"/>
    <sheet name="7.4. tájékoztató tábla" sheetId="104" r:id="rId43"/>
    <sheet name="8. tájékoztató tábla" sheetId="105" r:id="rId44"/>
    <sheet name="9. tájékoztató tábla" sheetId="106" r:id="rId45"/>
    <sheet name="10. tájékoztató tábla" sheetId="94" r:id="rId46"/>
  </sheets>
  <definedNames>
    <definedName name="_ftn1" localSheetId="41">'7.3. tájékoztató tábla'!$A$27</definedName>
    <definedName name="_ftnref1" localSheetId="41">'7.3. tájékoztató tábla'!$A$18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9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20">'8.1. sz. mell.'!$1:$6</definedName>
    <definedName name="_xlnm.Print_Titles" localSheetId="22">'8.1.2. sz. mell.'!$1:$6</definedName>
    <definedName name="_xlnm.Print_Titles" localSheetId="23">'8.1.3. sz. mell.'!$1:$6</definedName>
    <definedName name="_xlnm.Print_Titles" localSheetId="24">'8.2. sz. mell.'!$1:$6</definedName>
    <definedName name="_xlnm.Print_Titles" localSheetId="25">'8.2.1. sz. mell.'!$1:$6</definedName>
    <definedName name="_xlnm.Print_Titles" localSheetId="26">'8.2.2. sz. mell.'!$1:$6</definedName>
    <definedName name="_xlnm.Print_Titles" localSheetId="27">'8.2.3. sz. mell.'!$1:$6</definedName>
    <definedName name="_xlnm.Print_Titles" localSheetId="28">'8.3. sz. mell.'!$1:$6</definedName>
    <definedName name="_xlnm.Print_Titles" localSheetId="29">'8.3.1. sz. mell.'!$1:$6</definedName>
    <definedName name="_xlnm.Print_Titles" localSheetId="30">'8.3.2. sz. mell. '!$1:$6</definedName>
    <definedName name="_xlnm.Print_Titles" localSheetId="31">'8.3.3. sz. mell.'!$1:$6</definedName>
    <definedName name="_xlnm.Print_Area" localSheetId="3">'1.3.sz.mell.'!$A$1:$E$146</definedName>
    <definedName name="_xlnm.Print_Area" localSheetId="4">'1.4.sz.mell.'!$A$1:$E$146</definedName>
    <definedName name="_xlnm.Print_Area" localSheetId="33">'1.tájékoztató'!$A$1:$E$136</definedName>
    <definedName name="_xlnm.Print_Area" localSheetId="5">'2.1.sz.mell  '!$A$1:$J$29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106" l="1"/>
  <c r="I1" i="97"/>
  <c r="N1" i="71"/>
  <c r="H1" i="63"/>
  <c r="J1" i="61"/>
  <c r="J1" i="73"/>
  <c r="C108" i="108" l="1"/>
  <c r="F5" i="63" l="1"/>
  <c r="F6" i="63"/>
  <c r="F13" i="63"/>
  <c r="F12" i="63"/>
  <c r="F11" i="63"/>
  <c r="F10" i="63"/>
  <c r="F9" i="63"/>
  <c r="F8" i="63"/>
  <c r="F7" i="63"/>
  <c r="F8" i="107" l="1"/>
  <c r="F7" i="107"/>
  <c r="E143" i="135"/>
  <c r="D143" i="135"/>
  <c r="C143" i="135"/>
  <c r="E138" i="135"/>
  <c r="D138" i="135"/>
  <c r="C138" i="135"/>
  <c r="E133" i="135"/>
  <c r="D133" i="135"/>
  <c r="C133" i="135"/>
  <c r="E129" i="135"/>
  <c r="E148" i="135" s="1"/>
  <c r="D129" i="135"/>
  <c r="C129" i="135"/>
  <c r="E125" i="135"/>
  <c r="D125" i="135"/>
  <c r="C125" i="135"/>
  <c r="E111" i="135"/>
  <c r="D111" i="135"/>
  <c r="C111" i="135"/>
  <c r="E94" i="135"/>
  <c r="D94" i="135"/>
  <c r="C94" i="135"/>
  <c r="E80" i="135"/>
  <c r="D80" i="135"/>
  <c r="C80" i="135"/>
  <c r="E76" i="135"/>
  <c r="D76" i="135"/>
  <c r="C76" i="135"/>
  <c r="E73" i="135"/>
  <c r="D73" i="135"/>
  <c r="C73" i="135"/>
  <c r="E68" i="135"/>
  <c r="D68" i="135"/>
  <c r="C68" i="135"/>
  <c r="E64" i="135"/>
  <c r="E86" i="135" s="1"/>
  <c r="D64" i="135"/>
  <c r="C64" i="135"/>
  <c r="E58" i="135"/>
  <c r="D58" i="135"/>
  <c r="C58" i="135"/>
  <c r="E53" i="135"/>
  <c r="D53" i="135"/>
  <c r="C53" i="135"/>
  <c r="E47" i="135"/>
  <c r="D47" i="135"/>
  <c r="C47" i="135"/>
  <c r="E36" i="135"/>
  <c r="D36" i="135"/>
  <c r="C36" i="135"/>
  <c r="E30" i="135"/>
  <c r="D30" i="135"/>
  <c r="C30" i="135"/>
  <c r="E23" i="135"/>
  <c r="D23" i="135"/>
  <c r="C23" i="135"/>
  <c r="E16" i="135"/>
  <c r="D16" i="135"/>
  <c r="C16" i="135"/>
  <c r="E9" i="135"/>
  <c r="E63" i="135" s="1"/>
  <c r="E87" i="135" s="1"/>
  <c r="D9" i="135"/>
  <c r="C9" i="135"/>
  <c r="C6" i="135"/>
  <c r="C91" i="135" s="1"/>
  <c r="E49" i="119"/>
  <c r="D49" i="119"/>
  <c r="D54" i="119" s="1"/>
  <c r="C49" i="119"/>
  <c r="E43" i="119"/>
  <c r="E54" i="119" s="1"/>
  <c r="D43" i="119"/>
  <c r="C43" i="119"/>
  <c r="E36" i="119"/>
  <c r="D36" i="119"/>
  <c r="C36" i="119"/>
  <c r="E29" i="119"/>
  <c r="D29" i="119"/>
  <c r="C29" i="119"/>
  <c r="E25" i="119"/>
  <c r="D25" i="119"/>
  <c r="C25" i="119"/>
  <c r="E19" i="119"/>
  <c r="D19" i="119"/>
  <c r="C19" i="119"/>
  <c r="E8" i="119"/>
  <c r="E35" i="119" s="1"/>
  <c r="E40" i="119" s="1"/>
  <c r="D8" i="119"/>
  <c r="C8" i="119"/>
  <c r="C57" i="130"/>
  <c r="C95" i="95"/>
  <c r="E132" i="108"/>
  <c r="D132" i="108"/>
  <c r="C132" i="108"/>
  <c r="E127" i="108"/>
  <c r="D127" i="108"/>
  <c r="C127" i="108"/>
  <c r="E122" i="108"/>
  <c r="D122" i="108"/>
  <c r="C122" i="108"/>
  <c r="E118" i="108"/>
  <c r="D118" i="108"/>
  <c r="C118" i="108"/>
  <c r="E114" i="108"/>
  <c r="D114" i="108"/>
  <c r="C114" i="108"/>
  <c r="E108" i="108"/>
  <c r="D108" i="108"/>
  <c r="E91" i="108"/>
  <c r="D91" i="108"/>
  <c r="C91" i="108"/>
  <c r="E77" i="108"/>
  <c r="D77" i="108"/>
  <c r="C77" i="108"/>
  <c r="D73" i="108"/>
  <c r="C73" i="108"/>
  <c r="E70" i="108"/>
  <c r="D70" i="108"/>
  <c r="C70" i="108"/>
  <c r="E65" i="108"/>
  <c r="D65" i="108"/>
  <c r="C65" i="108"/>
  <c r="E61" i="108"/>
  <c r="D61" i="108"/>
  <c r="C61" i="108"/>
  <c r="E55" i="108"/>
  <c r="D55" i="108"/>
  <c r="C55" i="108"/>
  <c r="E50" i="108"/>
  <c r="D50" i="108"/>
  <c r="C50" i="108"/>
  <c r="E44" i="108"/>
  <c r="D44" i="108"/>
  <c r="C44" i="108"/>
  <c r="E33" i="108"/>
  <c r="D33" i="108"/>
  <c r="C33" i="108"/>
  <c r="E27" i="108"/>
  <c r="D27" i="108"/>
  <c r="C27" i="108"/>
  <c r="E20" i="108"/>
  <c r="D20" i="108"/>
  <c r="C20" i="108"/>
  <c r="E13" i="108"/>
  <c r="D13" i="108"/>
  <c r="C13" i="108"/>
  <c r="E6" i="108"/>
  <c r="D6" i="108"/>
  <c r="C6" i="108"/>
  <c r="C3" i="108"/>
  <c r="C88" i="108" s="1"/>
  <c r="E94" i="3"/>
  <c r="D94" i="3"/>
  <c r="C137" i="108" l="1"/>
  <c r="D117" i="108"/>
  <c r="C117" i="108"/>
  <c r="C138" i="108" s="1"/>
  <c r="C60" i="108"/>
  <c r="C84" i="108" s="1"/>
  <c r="E117" i="108"/>
  <c r="D60" i="108"/>
  <c r="D142" i="108" s="1"/>
  <c r="C128" i="135"/>
  <c r="E128" i="135"/>
  <c r="E149" i="135" s="1"/>
  <c r="D137" i="108"/>
  <c r="C54" i="119"/>
  <c r="E60" i="108"/>
  <c r="E142" i="108" s="1"/>
  <c r="E83" i="108"/>
  <c r="E143" i="108" s="1"/>
  <c r="E137" i="108"/>
  <c r="C35" i="119"/>
  <c r="C40" i="119" s="1"/>
  <c r="C63" i="135"/>
  <c r="C86" i="135"/>
  <c r="D128" i="135"/>
  <c r="C148" i="135"/>
  <c r="C149" i="135" s="1"/>
  <c r="C83" i="108"/>
  <c r="C143" i="108" s="1"/>
  <c r="D83" i="108"/>
  <c r="D143" i="108" s="1"/>
  <c r="D35" i="119"/>
  <c r="D40" i="119" s="1"/>
  <c r="D63" i="135"/>
  <c r="D86" i="135"/>
  <c r="D148" i="135"/>
  <c r="E138" i="108"/>
  <c r="K20" i="71"/>
  <c r="K21" i="71"/>
  <c r="K19" i="71"/>
  <c r="J20" i="71"/>
  <c r="J21" i="71"/>
  <c r="J19" i="71"/>
  <c r="D84" i="108" l="1"/>
  <c r="C142" i="108"/>
  <c r="E84" i="108"/>
  <c r="D138" i="108"/>
  <c r="C87" i="135"/>
  <c r="D87" i="135"/>
  <c r="D149" i="135"/>
  <c r="L21" i="71"/>
  <c r="L20" i="71"/>
  <c r="B21" i="63"/>
  <c r="D21" i="63"/>
  <c r="D57" i="130" l="1"/>
  <c r="D91" i="1"/>
  <c r="E91" i="1"/>
  <c r="D33" i="1"/>
  <c r="E33" i="1"/>
  <c r="D27" i="1"/>
  <c r="E27" i="1"/>
  <c r="D20" i="1"/>
  <c r="E20" i="1"/>
  <c r="D13" i="1"/>
  <c r="E13" i="1"/>
  <c r="D6" i="1"/>
  <c r="E6" i="1"/>
  <c r="D108" i="1"/>
  <c r="E108" i="1"/>
  <c r="D8" i="84" l="1"/>
  <c r="E8" i="84"/>
  <c r="D36" i="84" l="1"/>
  <c r="E36" i="84"/>
  <c r="D30" i="3"/>
  <c r="E30" i="3"/>
  <c r="C30" i="3"/>
  <c r="E57" i="130" l="1"/>
  <c r="E48" i="130"/>
  <c r="E53" i="130"/>
  <c r="E35" i="130"/>
  <c r="E24" i="130"/>
  <c r="E14" i="130"/>
  <c r="E9" i="130"/>
  <c r="D33" i="95"/>
  <c r="E33" i="95"/>
  <c r="E14" i="63" l="1"/>
  <c r="E15" i="63"/>
  <c r="E16" i="63"/>
  <c r="E17" i="63"/>
  <c r="E18" i="63"/>
  <c r="E19" i="63"/>
  <c r="E20" i="63"/>
  <c r="D27" i="95"/>
  <c r="E27" i="95"/>
  <c r="C27" i="95"/>
  <c r="C15" i="73"/>
  <c r="D15" i="73"/>
  <c r="C27" i="1"/>
  <c r="C44" i="1" l="1"/>
  <c r="D44" i="1"/>
  <c r="D111" i="3" l="1"/>
  <c r="D125" i="3"/>
  <c r="D129" i="3"/>
  <c r="D133" i="3"/>
  <c r="D138" i="3"/>
  <c r="D143" i="3"/>
  <c r="D148" i="3" l="1"/>
  <c r="F20" i="63"/>
  <c r="G20" i="63" s="1"/>
  <c r="C6" i="106" l="1"/>
  <c r="D11" i="130"/>
  <c r="D13" i="130"/>
  <c r="D15" i="130"/>
  <c r="D16" i="130"/>
  <c r="D20" i="130"/>
  <c r="D21" i="130"/>
  <c r="D22" i="130"/>
  <c r="D23" i="130"/>
  <c r="D25" i="130"/>
  <c r="D26" i="130"/>
  <c r="D28" i="130"/>
  <c r="D30" i="130"/>
  <c r="D31" i="130"/>
  <c r="D32" i="130"/>
  <c r="D33" i="130"/>
  <c r="D36" i="130"/>
  <c r="D37" i="130"/>
  <c r="D41" i="130"/>
  <c r="D42" i="130"/>
  <c r="D43" i="130"/>
  <c r="D44" i="130"/>
  <c r="D47" i="130"/>
  <c r="D48" i="130" s="1"/>
  <c r="D49" i="130"/>
  <c r="D52" i="130"/>
  <c r="D59" i="130"/>
  <c r="D53" i="130" l="1"/>
  <c r="D24" i="130"/>
  <c r="D35" i="130"/>
  <c r="D9" i="130"/>
  <c r="D14" i="130"/>
  <c r="D131" i="95"/>
  <c r="E131" i="95"/>
  <c r="C131" i="95"/>
  <c r="E40" i="130" l="1"/>
  <c r="E34" i="130" s="1"/>
  <c r="C40" i="130"/>
  <c r="D40" i="130" s="1"/>
  <c r="D34" i="130" s="1"/>
  <c r="H14" i="61"/>
  <c r="I14" i="61"/>
  <c r="G14" i="61"/>
  <c r="D14" i="61"/>
  <c r="E14" i="61"/>
  <c r="C14" i="61"/>
  <c r="E15" i="73"/>
  <c r="C8" i="104" l="1"/>
  <c r="E143" i="3"/>
  <c r="C143" i="3"/>
  <c r="E138" i="3"/>
  <c r="C138" i="3"/>
  <c r="E133" i="3"/>
  <c r="C133" i="3"/>
  <c r="E129" i="3"/>
  <c r="C129" i="3"/>
  <c r="E125" i="3"/>
  <c r="C125" i="3"/>
  <c r="E111" i="3"/>
  <c r="C111" i="3"/>
  <c r="D128" i="3"/>
  <c r="D149" i="3" s="1"/>
  <c r="C94" i="3"/>
  <c r="E80" i="3"/>
  <c r="D80" i="3"/>
  <c r="C80" i="3"/>
  <c r="E76" i="3"/>
  <c r="D76" i="3"/>
  <c r="C76" i="3"/>
  <c r="E73" i="3"/>
  <c r="D73" i="3"/>
  <c r="C73" i="3"/>
  <c r="E68" i="3"/>
  <c r="D68" i="3"/>
  <c r="C68" i="3"/>
  <c r="E64" i="3"/>
  <c r="D64" i="3"/>
  <c r="C64" i="3"/>
  <c r="E58" i="3"/>
  <c r="D58" i="3"/>
  <c r="C58" i="3"/>
  <c r="E53" i="3"/>
  <c r="D53" i="3"/>
  <c r="C53" i="3"/>
  <c r="E47" i="3"/>
  <c r="D47" i="3"/>
  <c r="C47" i="3"/>
  <c r="E36" i="3"/>
  <c r="D36" i="3"/>
  <c r="C36" i="3"/>
  <c r="E23" i="3"/>
  <c r="D23" i="3"/>
  <c r="C23" i="3"/>
  <c r="E16" i="3"/>
  <c r="D16" i="3"/>
  <c r="C16" i="3"/>
  <c r="E9" i="3"/>
  <c r="D9" i="3"/>
  <c r="C9" i="3"/>
  <c r="C6" i="3"/>
  <c r="C91" i="3" s="1"/>
  <c r="E21" i="63"/>
  <c r="E17" i="134"/>
  <c r="D17" i="134"/>
  <c r="B17" i="134"/>
  <c r="G16" i="134"/>
  <c r="G15" i="134"/>
  <c r="G14" i="134"/>
  <c r="G13" i="134"/>
  <c r="G12" i="134"/>
  <c r="G11" i="134"/>
  <c r="G10" i="134"/>
  <c r="G9" i="134"/>
  <c r="A1" i="104"/>
  <c r="C113" i="95"/>
  <c r="E132" i="1"/>
  <c r="D132" i="1"/>
  <c r="C132" i="1"/>
  <c r="E127" i="1"/>
  <c r="D127" i="1"/>
  <c r="C127" i="1"/>
  <c r="E122" i="1"/>
  <c r="D122" i="1"/>
  <c r="C122" i="1"/>
  <c r="E118" i="1"/>
  <c r="D118" i="1"/>
  <c r="C118" i="1"/>
  <c r="E114" i="1"/>
  <c r="D114" i="1"/>
  <c r="C114" i="1"/>
  <c r="C108" i="1"/>
  <c r="C91" i="1"/>
  <c r="E77" i="1"/>
  <c r="D77" i="1"/>
  <c r="C77" i="1"/>
  <c r="D73" i="1"/>
  <c r="C73" i="1"/>
  <c r="E70" i="1"/>
  <c r="D70" i="1"/>
  <c r="C70" i="1"/>
  <c r="E65" i="1"/>
  <c r="D65" i="1"/>
  <c r="C65" i="1"/>
  <c r="E61" i="1"/>
  <c r="D61" i="1"/>
  <c r="C61" i="1"/>
  <c r="E55" i="1"/>
  <c r="D55" i="1"/>
  <c r="C55" i="1"/>
  <c r="E50" i="1"/>
  <c r="D50" i="1"/>
  <c r="D60" i="1" s="1"/>
  <c r="C50" i="1"/>
  <c r="E44" i="1"/>
  <c r="C33" i="1"/>
  <c r="C20" i="1"/>
  <c r="C13" i="1"/>
  <c r="C6" i="1"/>
  <c r="C3" i="1"/>
  <c r="D14" i="94"/>
  <c r="E14" i="94"/>
  <c r="F14" i="94"/>
  <c r="C14" i="94"/>
  <c r="E11" i="96"/>
  <c r="E9" i="96"/>
  <c r="D11" i="96"/>
  <c r="D9" i="96"/>
  <c r="A2" i="105"/>
  <c r="D8" i="104"/>
  <c r="D14" i="104"/>
  <c r="D18" i="103"/>
  <c r="D14" i="103"/>
  <c r="D9" i="103"/>
  <c r="A1" i="98"/>
  <c r="D3" i="95"/>
  <c r="D87" i="95" s="1"/>
  <c r="E1" i="118"/>
  <c r="E1" i="117"/>
  <c r="E1" i="116"/>
  <c r="E134" i="115"/>
  <c r="D134" i="115"/>
  <c r="C134" i="115"/>
  <c r="E1" i="115"/>
  <c r="E134" i="114"/>
  <c r="D134" i="114"/>
  <c r="C134" i="114"/>
  <c r="E1" i="114"/>
  <c r="D3" i="63"/>
  <c r="D3" i="134" s="1"/>
  <c r="H1" i="64"/>
  <c r="B15" i="106"/>
  <c r="B6" i="106"/>
  <c r="A1" i="103"/>
  <c r="A2" i="131"/>
  <c r="C18" i="131"/>
  <c r="C14" i="131"/>
  <c r="A1" i="130"/>
  <c r="C53" i="130"/>
  <c r="C48" i="130"/>
  <c r="C35" i="130"/>
  <c r="E29" i="130"/>
  <c r="C29" i="130"/>
  <c r="D29" i="130" s="1"/>
  <c r="C24" i="130"/>
  <c r="E19" i="130"/>
  <c r="C19" i="130"/>
  <c r="D19" i="130" s="1"/>
  <c r="C14" i="130"/>
  <c r="C9" i="130"/>
  <c r="H2" i="97"/>
  <c r="G3" i="97"/>
  <c r="F3" i="97"/>
  <c r="E2" i="97"/>
  <c r="I3" i="96"/>
  <c r="H3" i="96"/>
  <c r="G3" i="96"/>
  <c r="F3" i="96"/>
  <c r="E2" i="96"/>
  <c r="C3" i="95"/>
  <c r="C87" i="95" s="1"/>
  <c r="E90" i="95"/>
  <c r="E106" i="95"/>
  <c r="E113" i="95"/>
  <c r="E117" i="95"/>
  <c r="E121" i="95"/>
  <c r="E126" i="95"/>
  <c r="D126" i="95"/>
  <c r="C126" i="95"/>
  <c r="D121" i="95"/>
  <c r="C121" i="95"/>
  <c r="D117" i="95"/>
  <c r="C117" i="95"/>
  <c r="D113" i="95"/>
  <c r="D106" i="95"/>
  <c r="C106" i="95"/>
  <c r="D90" i="95"/>
  <c r="C90" i="95"/>
  <c r="E6" i="95"/>
  <c r="E13" i="95"/>
  <c r="E20" i="95"/>
  <c r="E44" i="95"/>
  <c r="E50" i="95"/>
  <c r="E55" i="95"/>
  <c r="E61" i="95"/>
  <c r="E65" i="95"/>
  <c r="E70" i="95"/>
  <c r="E73" i="95"/>
  <c r="E77" i="95"/>
  <c r="D77" i="95"/>
  <c r="C77" i="95"/>
  <c r="D73" i="95"/>
  <c r="C73" i="95"/>
  <c r="D70" i="95"/>
  <c r="C70" i="95"/>
  <c r="D65" i="95"/>
  <c r="C65" i="95"/>
  <c r="D61" i="95"/>
  <c r="C61" i="95"/>
  <c r="D55" i="95"/>
  <c r="C55" i="95"/>
  <c r="D50" i="95"/>
  <c r="C50" i="95"/>
  <c r="D44" i="95"/>
  <c r="C44" i="95"/>
  <c r="C33" i="95"/>
  <c r="D20" i="95"/>
  <c r="C20" i="95"/>
  <c r="D13" i="95"/>
  <c r="C13" i="95"/>
  <c r="D6" i="95"/>
  <c r="C6" i="95"/>
  <c r="E1" i="129"/>
  <c r="E1" i="128"/>
  <c r="E1" i="127"/>
  <c r="E50" i="129"/>
  <c r="D50" i="129"/>
  <c r="C50" i="129"/>
  <c r="E44" i="129"/>
  <c r="D44" i="129"/>
  <c r="C44" i="129"/>
  <c r="E36" i="129"/>
  <c r="D36" i="129"/>
  <c r="C36" i="129"/>
  <c r="E29" i="129"/>
  <c r="D29" i="129"/>
  <c r="C29" i="129"/>
  <c r="E25" i="129"/>
  <c r="D25" i="129"/>
  <c r="C25" i="129"/>
  <c r="E19" i="129"/>
  <c r="D19" i="129"/>
  <c r="C19" i="129"/>
  <c r="E8" i="129"/>
  <c r="D8" i="129"/>
  <c r="C8" i="129"/>
  <c r="E50" i="128"/>
  <c r="D50" i="128"/>
  <c r="C50" i="128"/>
  <c r="E44" i="128"/>
  <c r="D44" i="128"/>
  <c r="C44" i="128"/>
  <c r="C55" i="128" s="1"/>
  <c r="E36" i="128"/>
  <c r="D36" i="128"/>
  <c r="C36" i="128"/>
  <c r="E29" i="128"/>
  <c r="D29" i="128"/>
  <c r="C29" i="128"/>
  <c r="E25" i="128"/>
  <c r="D25" i="128"/>
  <c r="C25" i="128"/>
  <c r="E19" i="128"/>
  <c r="D19" i="128"/>
  <c r="C19" i="128"/>
  <c r="E8" i="128"/>
  <c r="D8" i="128"/>
  <c r="C8" i="128"/>
  <c r="E50" i="127"/>
  <c r="D50" i="127"/>
  <c r="C50" i="127"/>
  <c r="E44" i="127"/>
  <c r="E55" i="127" s="1"/>
  <c r="D44" i="127"/>
  <c r="D55" i="127" s="1"/>
  <c r="C44" i="127"/>
  <c r="E36" i="127"/>
  <c r="D36" i="127"/>
  <c r="C36" i="127"/>
  <c r="E29" i="127"/>
  <c r="D29" i="127"/>
  <c r="C29" i="127"/>
  <c r="E25" i="127"/>
  <c r="D25" i="127"/>
  <c r="C25" i="127"/>
  <c r="E19" i="127"/>
  <c r="D19" i="127"/>
  <c r="C19" i="127"/>
  <c r="E8" i="127"/>
  <c r="E35" i="127" s="1"/>
  <c r="E40" i="127" s="1"/>
  <c r="D8" i="127"/>
  <c r="C8" i="127"/>
  <c r="E54" i="126"/>
  <c r="D54" i="126"/>
  <c r="C54" i="126"/>
  <c r="E48" i="126"/>
  <c r="E59" i="126"/>
  <c r="D48" i="126"/>
  <c r="D59" i="126" s="1"/>
  <c r="C48" i="126"/>
  <c r="E36" i="126"/>
  <c r="D36" i="126"/>
  <c r="C36" i="126"/>
  <c r="E29" i="126"/>
  <c r="D29" i="126"/>
  <c r="C29" i="126"/>
  <c r="E25" i="126"/>
  <c r="D25" i="126"/>
  <c r="C25" i="126"/>
  <c r="E19" i="126"/>
  <c r="D19" i="126"/>
  <c r="C19" i="126"/>
  <c r="E8" i="126"/>
  <c r="D8" i="126"/>
  <c r="C8" i="126"/>
  <c r="E1" i="125"/>
  <c r="E1" i="124"/>
  <c r="E1" i="123"/>
  <c r="E1" i="122"/>
  <c r="E50" i="125"/>
  <c r="D50" i="125"/>
  <c r="C50" i="125"/>
  <c r="E44" i="125"/>
  <c r="E55" i="125" s="1"/>
  <c r="D44" i="125"/>
  <c r="D55" i="125" s="1"/>
  <c r="C44" i="125"/>
  <c r="E36" i="125"/>
  <c r="D36" i="125"/>
  <c r="C36" i="125"/>
  <c r="E29" i="125"/>
  <c r="D29" i="125"/>
  <c r="C29" i="125"/>
  <c r="E25" i="125"/>
  <c r="D25" i="125"/>
  <c r="C25" i="125"/>
  <c r="E19" i="125"/>
  <c r="D19" i="125"/>
  <c r="C19" i="125"/>
  <c r="E8" i="125"/>
  <c r="D8" i="125"/>
  <c r="C8" i="125"/>
  <c r="E50" i="124"/>
  <c r="D50" i="124"/>
  <c r="C50" i="124"/>
  <c r="E44" i="124"/>
  <c r="D44" i="124"/>
  <c r="C44" i="124"/>
  <c r="E36" i="124"/>
  <c r="D36" i="124"/>
  <c r="C36" i="124"/>
  <c r="E29" i="124"/>
  <c r="D29" i="124"/>
  <c r="C29" i="124"/>
  <c r="E25" i="124"/>
  <c r="D25" i="124"/>
  <c r="C25" i="124"/>
  <c r="E19" i="124"/>
  <c r="D19" i="124"/>
  <c r="C19" i="124"/>
  <c r="E8" i="124"/>
  <c r="D8" i="124"/>
  <c r="C8" i="124"/>
  <c r="E50" i="123"/>
  <c r="D50" i="123"/>
  <c r="C50" i="123"/>
  <c r="E44" i="123"/>
  <c r="D44" i="123"/>
  <c r="D55" i="123" s="1"/>
  <c r="C44" i="123"/>
  <c r="E36" i="123"/>
  <c r="D36" i="123"/>
  <c r="C36" i="123"/>
  <c r="E29" i="123"/>
  <c r="D29" i="123"/>
  <c r="C29" i="123"/>
  <c r="E25" i="123"/>
  <c r="D25" i="123"/>
  <c r="C25" i="123"/>
  <c r="E19" i="123"/>
  <c r="D19" i="123"/>
  <c r="C19" i="123"/>
  <c r="E8" i="123"/>
  <c r="D8" i="123"/>
  <c r="C8" i="123"/>
  <c r="E50" i="122"/>
  <c r="D50" i="122"/>
  <c r="C50" i="122"/>
  <c r="E44" i="122"/>
  <c r="E55" i="122" s="1"/>
  <c r="D44" i="122"/>
  <c r="D55" i="122" s="1"/>
  <c r="C44" i="122"/>
  <c r="C55" i="122" s="1"/>
  <c r="E36" i="122"/>
  <c r="D36" i="122"/>
  <c r="C36" i="122"/>
  <c r="E29" i="122"/>
  <c r="D29" i="122"/>
  <c r="C29" i="122"/>
  <c r="E25" i="122"/>
  <c r="D25" i="122"/>
  <c r="C25" i="122"/>
  <c r="E19" i="122"/>
  <c r="D19" i="122"/>
  <c r="C19" i="122"/>
  <c r="C35" i="122" s="1"/>
  <c r="C40" i="122" s="1"/>
  <c r="E8" i="122"/>
  <c r="D8" i="122"/>
  <c r="C8" i="122"/>
  <c r="E1" i="121"/>
  <c r="E1" i="120"/>
  <c r="E50" i="121"/>
  <c r="D50" i="121"/>
  <c r="C50" i="121"/>
  <c r="E44" i="121"/>
  <c r="E55" i="121" s="1"/>
  <c r="D44" i="121"/>
  <c r="D55" i="121" s="1"/>
  <c r="C44" i="121"/>
  <c r="C55" i="121" s="1"/>
  <c r="E36" i="121"/>
  <c r="D36" i="121"/>
  <c r="C36" i="121"/>
  <c r="E29" i="121"/>
  <c r="D29" i="121"/>
  <c r="C29" i="121"/>
  <c r="E25" i="121"/>
  <c r="D25" i="121"/>
  <c r="C25" i="121"/>
  <c r="E19" i="121"/>
  <c r="D19" i="121"/>
  <c r="C19" i="121"/>
  <c r="E8" i="121"/>
  <c r="D8" i="121"/>
  <c r="C8" i="121"/>
  <c r="E50" i="120"/>
  <c r="D50" i="120"/>
  <c r="C50" i="120"/>
  <c r="E44" i="120"/>
  <c r="D44" i="120"/>
  <c r="D55" i="120" s="1"/>
  <c r="C44" i="120"/>
  <c r="E36" i="120"/>
  <c r="D36" i="120"/>
  <c r="C36" i="120"/>
  <c r="E29" i="120"/>
  <c r="D29" i="120"/>
  <c r="C29" i="120"/>
  <c r="E25" i="120"/>
  <c r="E35" i="120" s="1"/>
  <c r="E40" i="120" s="1"/>
  <c r="D25" i="120"/>
  <c r="C25" i="120"/>
  <c r="E19" i="120"/>
  <c r="D19" i="120"/>
  <c r="C19" i="120"/>
  <c r="E8" i="120"/>
  <c r="D8" i="120"/>
  <c r="C8" i="120"/>
  <c r="D43" i="84"/>
  <c r="E43" i="84"/>
  <c r="D49" i="84"/>
  <c r="E49" i="84"/>
  <c r="C49" i="84"/>
  <c r="C43" i="84"/>
  <c r="D19" i="84"/>
  <c r="E19" i="84"/>
  <c r="D25" i="84"/>
  <c r="E25" i="84"/>
  <c r="D29" i="84"/>
  <c r="E29" i="84"/>
  <c r="C36" i="84"/>
  <c r="C29" i="84"/>
  <c r="C25" i="84"/>
  <c r="C19" i="84"/>
  <c r="C8" i="84"/>
  <c r="E50" i="118"/>
  <c r="D50" i="118"/>
  <c r="C50" i="118"/>
  <c r="E44" i="118"/>
  <c r="E55" i="118" s="1"/>
  <c r="D44" i="118"/>
  <c r="C44" i="118"/>
  <c r="E36" i="118"/>
  <c r="D36" i="118"/>
  <c r="C36" i="118"/>
  <c r="E29" i="118"/>
  <c r="D29" i="118"/>
  <c r="C29" i="118"/>
  <c r="E25" i="118"/>
  <c r="D25" i="118"/>
  <c r="C25" i="118"/>
  <c r="E19" i="118"/>
  <c r="D19" i="118"/>
  <c r="C19" i="118"/>
  <c r="E8" i="118"/>
  <c r="D8" i="118"/>
  <c r="C8" i="118"/>
  <c r="E50" i="117"/>
  <c r="D50" i="117"/>
  <c r="C50" i="117"/>
  <c r="E44" i="117"/>
  <c r="E55" i="117" s="1"/>
  <c r="D44" i="117"/>
  <c r="D55" i="117" s="1"/>
  <c r="C44" i="117"/>
  <c r="E36" i="117"/>
  <c r="D36" i="117"/>
  <c r="C36" i="117"/>
  <c r="E29" i="117"/>
  <c r="D29" i="117"/>
  <c r="C29" i="117"/>
  <c r="E25" i="117"/>
  <c r="D25" i="117"/>
  <c r="C25" i="117"/>
  <c r="E19" i="117"/>
  <c r="D19" i="117"/>
  <c r="C19" i="117"/>
  <c r="E8" i="117"/>
  <c r="D8" i="117"/>
  <c r="C8" i="117"/>
  <c r="E50" i="116"/>
  <c r="D50" i="116"/>
  <c r="C50" i="116"/>
  <c r="E44" i="116"/>
  <c r="E55" i="116" s="1"/>
  <c r="D44" i="116"/>
  <c r="C44" i="116"/>
  <c r="E36" i="116"/>
  <c r="D36" i="116"/>
  <c r="C36" i="116"/>
  <c r="E29" i="116"/>
  <c r="D29" i="116"/>
  <c r="C29" i="116"/>
  <c r="E25" i="116"/>
  <c r="D25" i="116"/>
  <c r="C25" i="116"/>
  <c r="E19" i="116"/>
  <c r="D19" i="116"/>
  <c r="C19" i="116"/>
  <c r="E8" i="116"/>
  <c r="D8" i="116"/>
  <c r="C8" i="116"/>
  <c r="D44" i="79"/>
  <c r="E44" i="79"/>
  <c r="D50" i="79"/>
  <c r="D55" i="79" s="1"/>
  <c r="E50" i="79"/>
  <c r="E55" i="79" s="1"/>
  <c r="C50" i="79"/>
  <c r="C44" i="79"/>
  <c r="C55" i="79" s="1"/>
  <c r="D8" i="79"/>
  <c r="E8" i="79"/>
  <c r="D19" i="79"/>
  <c r="E19" i="79"/>
  <c r="D25" i="79"/>
  <c r="E25" i="79"/>
  <c r="D29" i="79"/>
  <c r="E29" i="79"/>
  <c r="D35" i="79"/>
  <c r="D40" i="79" s="1"/>
  <c r="D36" i="79"/>
  <c r="E36" i="79"/>
  <c r="C36" i="79"/>
  <c r="C29" i="79"/>
  <c r="C25" i="79"/>
  <c r="C19" i="79"/>
  <c r="C8" i="79"/>
  <c r="C35" i="79" s="1"/>
  <c r="C40" i="79" s="1"/>
  <c r="E1" i="79"/>
  <c r="E140" i="115"/>
  <c r="D140" i="115"/>
  <c r="C140" i="115"/>
  <c r="E129" i="115"/>
  <c r="D129" i="115"/>
  <c r="C129" i="115"/>
  <c r="E125" i="115"/>
  <c r="D125" i="115"/>
  <c r="D145" i="115" s="1"/>
  <c r="C125" i="115"/>
  <c r="E121" i="115"/>
  <c r="D121" i="115"/>
  <c r="C121" i="115"/>
  <c r="E107" i="115"/>
  <c r="D107" i="115"/>
  <c r="C107" i="115"/>
  <c r="E91" i="115"/>
  <c r="D91" i="115"/>
  <c r="C91" i="115"/>
  <c r="E80" i="115"/>
  <c r="D80" i="115"/>
  <c r="C80" i="115"/>
  <c r="E76" i="115"/>
  <c r="D76" i="115"/>
  <c r="C76" i="115"/>
  <c r="E73" i="115"/>
  <c r="D73" i="115"/>
  <c r="C73" i="115"/>
  <c r="E68" i="115"/>
  <c r="D68" i="115"/>
  <c r="C68" i="115"/>
  <c r="E64" i="115"/>
  <c r="D64" i="115"/>
  <c r="C64" i="115"/>
  <c r="E58" i="115"/>
  <c r="D58" i="115"/>
  <c r="C58" i="115"/>
  <c r="E53" i="115"/>
  <c r="D53" i="115"/>
  <c r="C53" i="115"/>
  <c r="E47" i="115"/>
  <c r="D47" i="115"/>
  <c r="C47" i="115"/>
  <c r="E36" i="115"/>
  <c r="D36" i="115"/>
  <c r="C36" i="115"/>
  <c r="E30" i="115"/>
  <c r="E29" i="115" s="1"/>
  <c r="D30" i="115"/>
  <c r="D29" i="115" s="1"/>
  <c r="C30" i="115"/>
  <c r="C29" i="115" s="1"/>
  <c r="E22" i="115"/>
  <c r="D22" i="115"/>
  <c r="C22" i="115"/>
  <c r="E15" i="115"/>
  <c r="D15" i="115"/>
  <c r="C15" i="115"/>
  <c r="E8" i="115"/>
  <c r="D8" i="115"/>
  <c r="C8" i="115"/>
  <c r="E140" i="114"/>
  <c r="D140" i="114"/>
  <c r="C140" i="114"/>
  <c r="E129" i="114"/>
  <c r="D129" i="114"/>
  <c r="C129" i="114"/>
  <c r="E125" i="114"/>
  <c r="D125" i="114"/>
  <c r="C125" i="114"/>
  <c r="E121" i="114"/>
  <c r="D121" i="114"/>
  <c r="C121" i="114"/>
  <c r="E107" i="114"/>
  <c r="D107" i="114"/>
  <c r="C107" i="114"/>
  <c r="E91" i="114"/>
  <c r="D91" i="114"/>
  <c r="C91" i="114"/>
  <c r="C124" i="114" s="1"/>
  <c r="E80" i="114"/>
  <c r="D80" i="114"/>
  <c r="C80" i="114"/>
  <c r="E76" i="114"/>
  <c r="D76" i="114"/>
  <c r="C76" i="114"/>
  <c r="E73" i="114"/>
  <c r="D73" i="114"/>
  <c r="C73" i="114"/>
  <c r="E68" i="114"/>
  <c r="D68" i="114"/>
  <c r="C68" i="114"/>
  <c r="E64" i="114"/>
  <c r="D64" i="114"/>
  <c r="C64" i="114"/>
  <c r="E58" i="114"/>
  <c r="D58" i="114"/>
  <c r="C58" i="114"/>
  <c r="E53" i="114"/>
  <c r="D53" i="114"/>
  <c r="C53" i="114"/>
  <c r="E47" i="114"/>
  <c r="D47" i="114"/>
  <c r="C47" i="114"/>
  <c r="E36" i="114"/>
  <c r="D36" i="114"/>
  <c r="C36" i="114"/>
  <c r="E30" i="114"/>
  <c r="E29" i="114" s="1"/>
  <c r="D30" i="114"/>
  <c r="D29" i="114" s="1"/>
  <c r="C30" i="114"/>
  <c r="C29" i="114" s="1"/>
  <c r="E22" i="114"/>
  <c r="D22" i="114"/>
  <c r="C22" i="114"/>
  <c r="E15" i="114"/>
  <c r="D15" i="114"/>
  <c r="C15" i="114"/>
  <c r="E8" i="114"/>
  <c r="D8" i="114"/>
  <c r="C8" i="114"/>
  <c r="A27" i="71"/>
  <c r="M6" i="71"/>
  <c r="H6" i="71"/>
  <c r="F6" i="71"/>
  <c r="K6" i="71" s="1"/>
  <c r="D6" i="71"/>
  <c r="J6" i="71" s="1"/>
  <c r="G3" i="63"/>
  <c r="G3" i="134" s="1"/>
  <c r="F3" i="63"/>
  <c r="E3" i="63"/>
  <c r="E3" i="134" s="1"/>
  <c r="A34" i="75"/>
  <c r="A34" i="76" s="1"/>
  <c r="A28" i="75"/>
  <c r="A28" i="76" s="1"/>
  <c r="A22" i="75"/>
  <c r="A22" i="76" s="1"/>
  <c r="A16" i="75"/>
  <c r="A16" i="76" s="1"/>
  <c r="A10" i="75"/>
  <c r="A10" i="76" s="1"/>
  <c r="A4" i="76"/>
  <c r="H27" i="61"/>
  <c r="H28" i="61" s="1"/>
  <c r="I27" i="61"/>
  <c r="I28" i="61" s="1"/>
  <c r="H30" i="61"/>
  <c r="I30" i="61"/>
  <c r="G30" i="61"/>
  <c r="G27" i="61"/>
  <c r="G28" i="61" s="1"/>
  <c r="H29" i="61"/>
  <c r="I29" i="61"/>
  <c r="D15" i="61"/>
  <c r="E15" i="61"/>
  <c r="D21" i="61"/>
  <c r="E21" i="61"/>
  <c r="D29" i="61"/>
  <c r="E29" i="61"/>
  <c r="D30" i="61"/>
  <c r="E30" i="61"/>
  <c r="C30" i="61"/>
  <c r="C21" i="61"/>
  <c r="C15" i="61"/>
  <c r="G29" i="61"/>
  <c r="H15" i="73"/>
  <c r="H26" i="73" s="1"/>
  <c r="I15" i="73"/>
  <c r="D36" i="76" s="1"/>
  <c r="H24" i="73"/>
  <c r="D31" i="76" s="1"/>
  <c r="I24" i="73"/>
  <c r="G24" i="73"/>
  <c r="G15" i="73"/>
  <c r="D24" i="76" s="1"/>
  <c r="D12" i="76"/>
  <c r="D18" i="76"/>
  <c r="D16" i="73"/>
  <c r="E16" i="73"/>
  <c r="D21" i="73"/>
  <c r="E21" i="73"/>
  <c r="C21" i="73"/>
  <c r="C16" i="73"/>
  <c r="D6" i="76"/>
  <c r="E140" i="112"/>
  <c r="D140" i="112"/>
  <c r="C140" i="112"/>
  <c r="E135" i="112"/>
  <c r="D135" i="112"/>
  <c r="C135" i="112"/>
  <c r="E130" i="112"/>
  <c r="D130" i="112"/>
  <c r="C130" i="112"/>
  <c r="E126" i="112"/>
  <c r="D126" i="112"/>
  <c r="C126" i="112"/>
  <c r="E122" i="112"/>
  <c r="D122" i="112"/>
  <c r="C122" i="112"/>
  <c r="E108" i="112"/>
  <c r="D108" i="112"/>
  <c r="C108" i="112"/>
  <c r="E92" i="112"/>
  <c r="D92" i="112"/>
  <c r="D125" i="112" s="1"/>
  <c r="C92" i="112"/>
  <c r="E78" i="112"/>
  <c r="D78" i="112"/>
  <c r="C78" i="112"/>
  <c r="E74" i="112"/>
  <c r="D74" i="112"/>
  <c r="C74" i="112"/>
  <c r="E71" i="112"/>
  <c r="D71" i="112"/>
  <c r="C71" i="112"/>
  <c r="E66" i="112"/>
  <c r="D66" i="112"/>
  <c r="C66" i="112"/>
  <c r="E62" i="112"/>
  <c r="D62" i="112"/>
  <c r="C62" i="112"/>
  <c r="E56" i="112"/>
  <c r="D56" i="112"/>
  <c r="C56" i="112"/>
  <c r="E51" i="112"/>
  <c r="D51" i="112"/>
  <c r="C51" i="112"/>
  <c r="E45" i="112"/>
  <c r="D45" i="112"/>
  <c r="C45" i="112"/>
  <c r="E34" i="112"/>
  <c r="D34" i="112"/>
  <c r="C34" i="112"/>
  <c r="E28" i="112"/>
  <c r="E27" i="112" s="1"/>
  <c r="D28" i="112"/>
  <c r="D27" i="112" s="1"/>
  <c r="C28" i="112"/>
  <c r="C27" i="112" s="1"/>
  <c r="E20" i="112"/>
  <c r="D20" i="112"/>
  <c r="C20" i="112"/>
  <c r="E13" i="112"/>
  <c r="D13" i="112"/>
  <c r="C13" i="112"/>
  <c r="E6" i="112"/>
  <c r="D6" i="112"/>
  <c r="C6" i="112"/>
  <c r="C3" i="112"/>
  <c r="C89" i="112" s="1"/>
  <c r="E140" i="111"/>
  <c r="D140" i="111"/>
  <c r="C140" i="111"/>
  <c r="E135" i="111"/>
  <c r="D135" i="111"/>
  <c r="C135" i="111"/>
  <c r="E130" i="111"/>
  <c r="D130" i="111"/>
  <c r="C130" i="111"/>
  <c r="E126" i="111"/>
  <c r="D126" i="111"/>
  <c r="C126" i="111"/>
  <c r="E122" i="111"/>
  <c r="D122" i="111"/>
  <c r="C122" i="111"/>
  <c r="E108" i="111"/>
  <c r="D108" i="111"/>
  <c r="C108" i="111"/>
  <c r="E92" i="111"/>
  <c r="D92" i="111"/>
  <c r="C92" i="111"/>
  <c r="E78" i="111"/>
  <c r="D78" i="111"/>
  <c r="C78" i="111"/>
  <c r="E74" i="111"/>
  <c r="D74" i="111"/>
  <c r="C74" i="111"/>
  <c r="E71" i="111"/>
  <c r="D71" i="111"/>
  <c r="C71" i="111"/>
  <c r="E66" i="111"/>
  <c r="D66" i="111"/>
  <c r="C66" i="111"/>
  <c r="E62" i="111"/>
  <c r="D62" i="111"/>
  <c r="C62" i="111"/>
  <c r="E56" i="111"/>
  <c r="D56" i="111"/>
  <c r="C56" i="111"/>
  <c r="E51" i="111"/>
  <c r="D51" i="111"/>
  <c r="C51" i="111"/>
  <c r="E45" i="111"/>
  <c r="D45" i="111"/>
  <c r="C45" i="111"/>
  <c r="E34" i="111"/>
  <c r="D34" i="111"/>
  <c r="C34" i="111"/>
  <c r="E28" i="111"/>
  <c r="E27" i="111" s="1"/>
  <c r="D28" i="111"/>
  <c r="D27" i="111" s="1"/>
  <c r="C28" i="111"/>
  <c r="C27" i="111" s="1"/>
  <c r="E20" i="111"/>
  <c r="D20" i="111"/>
  <c r="C20" i="111"/>
  <c r="E13" i="111"/>
  <c r="D13" i="111"/>
  <c r="C13" i="111"/>
  <c r="E6" i="111"/>
  <c r="D6" i="111"/>
  <c r="C6" i="111"/>
  <c r="C3" i="111"/>
  <c r="C89" i="111" s="1"/>
  <c r="D31" i="107"/>
  <c r="C31" i="107"/>
  <c r="E30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9" i="107"/>
  <c r="E8" i="107"/>
  <c r="E7" i="107"/>
  <c r="D29" i="99"/>
  <c r="C29" i="99"/>
  <c r="C15" i="106"/>
  <c r="E20" i="105"/>
  <c r="D20" i="105"/>
  <c r="E22" i="100"/>
  <c r="D22" i="100"/>
  <c r="G18" i="98"/>
  <c r="F18" i="98"/>
  <c r="E18" i="98"/>
  <c r="D18" i="98"/>
  <c r="C18" i="98"/>
  <c r="H17" i="98"/>
  <c r="I17" i="98" s="1"/>
  <c r="H16" i="98"/>
  <c r="H18" i="98" s="1"/>
  <c r="G14" i="98"/>
  <c r="F14" i="98"/>
  <c r="E14" i="98"/>
  <c r="E19" i="98" s="1"/>
  <c r="D14" i="98"/>
  <c r="D19" i="98" s="1"/>
  <c r="C14" i="98"/>
  <c r="H13" i="98"/>
  <c r="I13" i="98" s="1"/>
  <c r="H12" i="98"/>
  <c r="I12" i="98" s="1"/>
  <c r="H11" i="98"/>
  <c r="I11" i="98" s="1"/>
  <c r="H10" i="98"/>
  <c r="I10" i="98" s="1"/>
  <c r="H9" i="98"/>
  <c r="I9" i="98" s="1"/>
  <c r="H8" i="98"/>
  <c r="I8" i="98" s="1"/>
  <c r="H7" i="98"/>
  <c r="H12" i="97"/>
  <c r="G12" i="97"/>
  <c r="F12" i="97"/>
  <c r="E12" i="97"/>
  <c r="H5" i="97"/>
  <c r="H17" i="97" s="1"/>
  <c r="G5" i="97"/>
  <c r="G17" i="97" s="1"/>
  <c r="F5" i="97"/>
  <c r="F17" i="97" s="1"/>
  <c r="E5" i="97"/>
  <c r="E17" i="97" s="1"/>
  <c r="J14" i="96"/>
  <c r="I13" i="96"/>
  <c r="H13" i="96"/>
  <c r="G13" i="96"/>
  <c r="F13" i="96"/>
  <c r="E13" i="96"/>
  <c r="D13" i="96"/>
  <c r="J12" i="96"/>
  <c r="I11" i="96"/>
  <c r="H11" i="96"/>
  <c r="G11" i="96"/>
  <c r="F11" i="96"/>
  <c r="J10" i="96"/>
  <c r="I9" i="96"/>
  <c r="H9" i="96"/>
  <c r="J9" i="96" s="1"/>
  <c r="G9" i="96"/>
  <c r="J8" i="96"/>
  <c r="I7" i="96"/>
  <c r="H7" i="96"/>
  <c r="G7" i="96"/>
  <c r="F7" i="96"/>
  <c r="E7" i="96"/>
  <c r="D7" i="96"/>
  <c r="J6" i="96"/>
  <c r="I5" i="96"/>
  <c r="H5" i="96"/>
  <c r="G5" i="96"/>
  <c r="F5" i="96"/>
  <c r="E5" i="96"/>
  <c r="E15" i="96" s="1"/>
  <c r="D5" i="96"/>
  <c r="L31" i="71"/>
  <c r="M31" i="71"/>
  <c r="K31" i="71"/>
  <c r="C24" i="71"/>
  <c r="M23" i="71"/>
  <c r="M22" i="71"/>
  <c r="M18" i="71"/>
  <c r="M20" i="71"/>
  <c r="M21" i="71"/>
  <c r="L22" i="71"/>
  <c r="L23" i="71"/>
  <c r="L19" i="71"/>
  <c r="M19" i="71" s="1"/>
  <c r="L18" i="71"/>
  <c r="D24" i="71"/>
  <c r="E24" i="71"/>
  <c r="F24" i="71"/>
  <c r="G24" i="71"/>
  <c r="H24" i="71"/>
  <c r="I24" i="71"/>
  <c r="J24" i="71"/>
  <c r="K24" i="71"/>
  <c r="B24" i="71"/>
  <c r="M9" i="71"/>
  <c r="M11" i="71"/>
  <c r="M12" i="71"/>
  <c r="M13" i="71"/>
  <c r="M14" i="71"/>
  <c r="L10" i="71"/>
  <c r="M10" i="71" s="1"/>
  <c r="L11" i="71"/>
  <c r="L12" i="71"/>
  <c r="L13" i="71"/>
  <c r="L14" i="71"/>
  <c r="L9" i="71"/>
  <c r="L8" i="71"/>
  <c r="M8" i="71" s="1"/>
  <c r="C15" i="71"/>
  <c r="B15" i="71"/>
  <c r="D15" i="71"/>
  <c r="E15" i="71"/>
  <c r="F15" i="71"/>
  <c r="G15" i="71"/>
  <c r="H15" i="71"/>
  <c r="I15" i="71"/>
  <c r="J15" i="71"/>
  <c r="K15" i="71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F24" i="64"/>
  <c r="E24" i="64"/>
  <c r="D24" i="64"/>
  <c r="B24" i="64"/>
  <c r="I7" i="98"/>
  <c r="I16" i="98"/>
  <c r="C29" i="61"/>
  <c r="E145" i="114" l="1"/>
  <c r="D63" i="115"/>
  <c r="D55" i="124"/>
  <c r="C55" i="125"/>
  <c r="E55" i="128"/>
  <c r="E55" i="124"/>
  <c r="E24" i="73"/>
  <c r="E25" i="73" s="1"/>
  <c r="E27" i="61"/>
  <c r="E28" i="61" s="1"/>
  <c r="E35" i="122"/>
  <c r="E40" i="122" s="1"/>
  <c r="C59" i="126"/>
  <c r="E35" i="129"/>
  <c r="E40" i="129" s="1"/>
  <c r="C124" i="115"/>
  <c r="E35" i="116"/>
  <c r="E40" i="116" s="1"/>
  <c r="E35" i="118"/>
  <c r="E40" i="118" s="1"/>
  <c r="H15" i="96"/>
  <c r="C55" i="123"/>
  <c r="I18" i="98"/>
  <c r="J7" i="96"/>
  <c r="E145" i="112"/>
  <c r="D25" i="76"/>
  <c r="D124" i="114"/>
  <c r="C145" i="114"/>
  <c r="C146" i="114" s="1"/>
  <c r="C145" i="115"/>
  <c r="D55" i="116"/>
  <c r="D55" i="118"/>
  <c r="C35" i="120"/>
  <c r="C40" i="120" s="1"/>
  <c r="E55" i="120"/>
  <c r="D35" i="125"/>
  <c r="D40" i="125" s="1"/>
  <c r="C35" i="128"/>
  <c r="C40" i="128" s="1"/>
  <c r="D55" i="128"/>
  <c r="D8" i="130"/>
  <c r="D45" i="130" s="1"/>
  <c r="D60" i="130" s="1"/>
  <c r="E145" i="115"/>
  <c r="F19" i="98"/>
  <c r="E124" i="114"/>
  <c r="E146" i="114" s="1"/>
  <c r="D145" i="114"/>
  <c r="E124" i="115"/>
  <c r="C35" i="116"/>
  <c r="C40" i="116" s="1"/>
  <c r="C55" i="117"/>
  <c r="C35" i="84"/>
  <c r="C40" i="84" s="1"/>
  <c r="C35" i="121"/>
  <c r="C40" i="121" s="1"/>
  <c r="E55" i="123"/>
  <c r="C55" i="124"/>
  <c r="E35" i="125"/>
  <c r="E40" i="125" s="1"/>
  <c r="C55" i="127"/>
  <c r="D55" i="129"/>
  <c r="E55" i="129"/>
  <c r="E60" i="1"/>
  <c r="E84" i="111"/>
  <c r="D35" i="117"/>
  <c r="D40" i="117" s="1"/>
  <c r="C35" i="117"/>
  <c r="C40" i="117" s="1"/>
  <c r="E35" i="123"/>
  <c r="E40" i="123" s="1"/>
  <c r="C35" i="124"/>
  <c r="C40" i="124" s="1"/>
  <c r="D35" i="127"/>
  <c r="D83" i="95"/>
  <c r="G19" i="98"/>
  <c r="E8" i="130"/>
  <c r="E45" i="130" s="1"/>
  <c r="E60" i="130" s="1"/>
  <c r="C26" i="73"/>
  <c r="D146" i="114"/>
  <c r="I15" i="96"/>
  <c r="C125" i="111"/>
  <c r="D125" i="111"/>
  <c r="E61" i="112"/>
  <c r="D37" i="76"/>
  <c r="C86" i="114"/>
  <c r="C86" i="115"/>
  <c r="D35" i="118"/>
  <c r="D40" i="118" s="1"/>
  <c r="C55" i="118"/>
  <c r="E35" i="84"/>
  <c r="E40" i="84" s="1"/>
  <c r="E35" i="124"/>
  <c r="E40" i="124" s="1"/>
  <c r="C35" i="125"/>
  <c r="C40" i="125" s="1"/>
  <c r="C35" i="127"/>
  <c r="C40" i="127" s="1"/>
  <c r="D40" i="127"/>
  <c r="D35" i="128"/>
  <c r="D40" i="128" s="1"/>
  <c r="D15" i="96"/>
  <c r="J13" i="96"/>
  <c r="C145" i="111"/>
  <c r="E63" i="114"/>
  <c r="C63" i="114"/>
  <c r="E35" i="117"/>
  <c r="E40" i="117" s="1"/>
  <c r="C35" i="118"/>
  <c r="C40" i="118" s="1"/>
  <c r="D35" i="84"/>
  <c r="D40" i="84" s="1"/>
  <c r="D54" i="84"/>
  <c r="E35" i="121"/>
  <c r="E40" i="121" s="1"/>
  <c r="D35" i="123"/>
  <c r="C35" i="126"/>
  <c r="C40" i="126" s="1"/>
  <c r="E35" i="126"/>
  <c r="E40" i="126" s="1"/>
  <c r="D35" i="129"/>
  <c r="D40" i="129" s="1"/>
  <c r="C55" i="129"/>
  <c r="C116" i="95"/>
  <c r="C83" i="1"/>
  <c r="D86" i="3"/>
  <c r="J11" i="96"/>
  <c r="C84" i="111"/>
  <c r="C151" i="111" s="1"/>
  <c r="E125" i="111"/>
  <c r="D61" i="112"/>
  <c r="E84" i="112"/>
  <c r="E151" i="112" s="1"/>
  <c r="D84" i="112"/>
  <c r="E125" i="112"/>
  <c r="E146" i="112" s="1"/>
  <c r="C125" i="112"/>
  <c r="D145" i="112"/>
  <c r="D146" i="112" s="1"/>
  <c r="C24" i="73"/>
  <c r="C25" i="73" s="1"/>
  <c r="C27" i="61"/>
  <c r="C28" i="61" s="1"/>
  <c r="D35" i="116"/>
  <c r="D40" i="116" s="1"/>
  <c r="C55" i="116"/>
  <c r="D35" i="120"/>
  <c r="D40" i="120" s="1"/>
  <c r="C55" i="120"/>
  <c r="C35" i="123"/>
  <c r="C40" i="123" s="1"/>
  <c r="D40" i="123"/>
  <c r="D35" i="124"/>
  <c r="D40" i="124" s="1"/>
  <c r="E35" i="128"/>
  <c r="E40" i="128" s="1"/>
  <c r="C35" i="129"/>
  <c r="C40" i="129" s="1"/>
  <c r="D117" i="1"/>
  <c r="B30" i="76" s="1"/>
  <c r="E86" i="3"/>
  <c r="C19" i="98"/>
  <c r="I14" i="98"/>
  <c r="H14" i="98"/>
  <c r="H19" i="98" s="1"/>
  <c r="E54" i="84"/>
  <c r="C54" i="84"/>
  <c r="C128" i="3"/>
  <c r="L24" i="71"/>
  <c r="M24" i="71" s="1"/>
  <c r="L15" i="71"/>
  <c r="M15" i="71" s="1"/>
  <c r="E31" i="107"/>
  <c r="D28" i="104"/>
  <c r="C21" i="131"/>
  <c r="D135" i="95"/>
  <c r="D3" i="64"/>
  <c r="E60" i="95"/>
  <c r="D60" i="95"/>
  <c r="D84" i="95" s="1"/>
  <c r="C135" i="95"/>
  <c r="E135" i="95"/>
  <c r="C83" i="95"/>
  <c r="E83" i="95"/>
  <c r="D116" i="95"/>
  <c r="D136" i="95" s="1"/>
  <c r="C60" i="95"/>
  <c r="D27" i="61"/>
  <c r="D28" i="61" s="1"/>
  <c r="I26" i="73"/>
  <c r="G26" i="73"/>
  <c r="I25" i="73"/>
  <c r="I27" i="73" s="1"/>
  <c r="D24" i="73"/>
  <c r="D25" i="73" s="1"/>
  <c r="C117" i="1"/>
  <c r="B24" i="76" s="1"/>
  <c r="E24" i="76" s="1"/>
  <c r="C137" i="1"/>
  <c r="B25" i="76" s="1"/>
  <c r="E117" i="1"/>
  <c r="B36" i="76" s="1"/>
  <c r="E36" i="76" s="1"/>
  <c r="D83" i="1"/>
  <c r="E137" i="1"/>
  <c r="B37" i="76" s="1"/>
  <c r="E37" i="76" s="1"/>
  <c r="E83" i="1"/>
  <c r="D85" i="112"/>
  <c r="D150" i="112"/>
  <c r="E61" i="111"/>
  <c r="D20" i="76"/>
  <c r="C8" i="130"/>
  <c r="D86" i="114"/>
  <c r="E35" i="79"/>
  <c r="E40" i="79" s="1"/>
  <c r="C60" i="1"/>
  <c r="G24" i="64"/>
  <c r="G15" i="96"/>
  <c r="J5" i="96"/>
  <c r="D63" i="114"/>
  <c r="C146" i="115"/>
  <c r="C88" i="1"/>
  <c r="E148" i="3"/>
  <c r="D19" i="76"/>
  <c r="C61" i="111"/>
  <c r="C146" i="111"/>
  <c r="E145" i="111"/>
  <c r="C61" i="112"/>
  <c r="E86" i="114"/>
  <c r="E63" i="115"/>
  <c r="D86" i="115"/>
  <c r="D87" i="115" s="1"/>
  <c r="D124" i="115"/>
  <c r="D146" i="115" s="1"/>
  <c r="D35" i="122"/>
  <c r="D40" i="122" s="1"/>
  <c r="D35" i="126"/>
  <c r="D40" i="126" s="1"/>
  <c r="C34" i="130"/>
  <c r="B7" i="76"/>
  <c r="D137" i="1"/>
  <c r="B31" i="76" s="1"/>
  <c r="E31" i="76" s="1"/>
  <c r="E63" i="3"/>
  <c r="D145" i="111"/>
  <c r="D146" i="111" s="1"/>
  <c r="C84" i="112"/>
  <c r="G25" i="73"/>
  <c r="D26" i="76" s="1"/>
  <c r="D61" i="111"/>
  <c r="D84" i="111"/>
  <c r="C145" i="112"/>
  <c r="C146" i="112" s="1"/>
  <c r="H25" i="73"/>
  <c r="D32" i="76" s="1"/>
  <c r="D30" i="76"/>
  <c r="D26" i="73"/>
  <c r="F3" i="134"/>
  <c r="F3" i="64"/>
  <c r="C63" i="115"/>
  <c r="C87" i="115" s="1"/>
  <c r="E86" i="115"/>
  <c r="D35" i="121"/>
  <c r="D40" i="121" s="1"/>
  <c r="E26" i="73"/>
  <c r="E3" i="64"/>
  <c r="G3" i="64"/>
  <c r="E116" i="95"/>
  <c r="D32" i="103"/>
  <c r="C86" i="3"/>
  <c r="C63" i="3"/>
  <c r="E128" i="3"/>
  <c r="D63" i="3"/>
  <c r="D87" i="3" s="1"/>
  <c r="C148" i="3"/>
  <c r="D4" i="73"/>
  <c r="C4" i="73"/>
  <c r="G17" i="134"/>
  <c r="F17" i="134"/>
  <c r="E150" i="112" l="1"/>
  <c r="E87" i="3"/>
  <c r="E146" i="111"/>
  <c r="D87" i="114"/>
  <c r="E25" i="76"/>
  <c r="J15" i="96"/>
  <c r="I19" i="98"/>
  <c r="E146" i="115"/>
  <c r="C84" i="95"/>
  <c r="D142" i="1"/>
  <c r="C151" i="112"/>
  <c r="B18" i="76"/>
  <c r="E18" i="76" s="1"/>
  <c r="E142" i="1"/>
  <c r="C136" i="95"/>
  <c r="C87" i="114"/>
  <c r="C138" i="1"/>
  <c r="B26" i="76" s="1"/>
  <c r="E26" i="76" s="1"/>
  <c r="B13" i="76"/>
  <c r="D143" i="1"/>
  <c r="E87" i="114"/>
  <c r="B19" i="76"/>
  <c r="E19" i="76" s="1"/>
  <c r="E143" i="1"/>
  <c r="D7" i="76"/>
  <c r="E7" i="76" s="1"/>
  <c r="D151" i="112"/>
  <c r="E85" i="112"/>
  <c r="C149" i="3"/>
  <c r="E149" i="3"/>
  <c r="C87" i="3"/>
  <c r="E136" i="95"/>
  <c r="E84" i="95"/>
  <c r="D38" i="76"/>
  <c r="E27" i="73"/>
  <c r="E30" i="76"/>
  <c r="D13" i="76"/>
  <c r="C143" i="1"/>
  <c r="E138" i="1"/>
  <c r="B38" i="76" s="1"/>
  <c r="E84" i="1"/>
  <c r="B20" i="76" s="1"/>
  <c r="E20" i="76" s="1"/>
  <c r="D14" i="76"/>
  <c r="H27" i="73"/>
  <c r="D27" i="73"/>
  <c r="D150" i="111"/>
  <c r="D85" i="111"/>
  <c r="E87" i="115"/>
  <c r="C45" i="130"/>
  <c r="B12" i="76"/>
  <c r="E12" i="76" s="1"/>
  <c r="D84" i="1"/>
  <c r="B14" i="76" s="1"/>
  <c r="C27" i="73"/>
  <c r="D8" i="76"/>
  <c r="G27" i="73"/>
  <c r="E150" i="111"/>
  <c r="E85" i="111"/>
  <c r="C150" i="111"/>
  <c r="C85" i="111"/>
  <c r="B6" i="76"/>
  <c r="E6" i="76" s="1"/>
  <c r="C142" i="1"/>
  <c r="C84" i="1"/>
  <c r="B8" i="76" s="1"/>
  <c r="E151" i="111"/>
  <c r="D151" i="111"/>
  <c r="C85" i="112"/>
  <c r="C150" i="112"/>
  <c r="D138" i="1"/>
  <c r="B32" i="76" s="1"/>
  <c r="E32" i="76" s="1"/>
  <c r="I5" i="61"/>
  <c r="I4" i="73"/>
  <c r="E5" i="61"/>
  <c r="D5" i="61"/>
  <c r="H4" i="73"/>
  <c r="H5" i="61"/>
  <c r="G5" i="61"/>
  <c r="G4" i="73"/>
  <c r="C5" i="61"/>
  <c r="E13" i="76" l="1"/>
  <c r="E38" i="76"/>
  <c r="E14" i="76"/>
  <c r="E8" i="76"/>
  <c r="C60" i="130"/>
  <c r="F21" i="63" l="1"/>
  <c r="G21" i="63"/>
  <c r="F31" i="107" l="1"/>
  <c r="G31" i="107"/>
</calcChain>
</file>

<file path=xl/sharedStrings.xml><?xml version="1.0" encoding="utf-8"?>
<sst xmlns="http://schemas.openxmlformats.org/spreadsheetml/2006/main" count="5331" uniqueCount="817">
  <si>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</si>
  <si>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</si>
  <si>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</si>
  <si>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</si>
  <si>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</si>
  <si>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</si>
  <si>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</si>
  <si>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</si>
  <si>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</si>
  <si>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</si>
  <si>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</si>
  <si>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</si>
  <si>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</si>
  <si>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</si>
  <si>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</si>
  <si>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</si>
  <si>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</si>
  <si>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</si>
  <si>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</si>
  <si>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</si>
  <si>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</si>
  <si>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</si>
  <si>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</si>
  <si>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</si>
  <si>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</si>
  <si>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</si>
  <si>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</si>
  <si>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</si>
  <si>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</si>
  <si>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</si>
  <si>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</si>
  <si>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</si>
  <si>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</si>
  <si>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</si>
  <si>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</si>
  <si>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</si>
  <si>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</si>
  <si>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</si>
  <si>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</si>
  <si>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</si>
  <si>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</si>
  <si>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</si>
  <si>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</si>
  <si>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</si>
  <si>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</si>
  <si>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</si>
  <si>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</si>
  <si>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</si>
  <si>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</si>
  <si>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</si>
  <si>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</si>
  <si>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</si>
  <si>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</si>
  <si>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</si>
  <si>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</si>
  <si>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</si>
  <si>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</si>
  <si>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</si>
  <si>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</si>
  <si>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</si>
  <si>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</si>
  <si>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</si>
  <si>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</si>
  <si>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</si>
  <si>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</si>
  <si>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</si>
  <si>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</si>
  <si>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</si>
  <si>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</si>
  <si>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</si>
  <si>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</si>
  <si>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</si>
  <si>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</si>
  <si>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</si>
  <si>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</si>
  <si>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</si>
  <si>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</si>
  <si>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</si>
  <si>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</si>
  <si>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</si>
  <si>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</si>
  <si>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</si>
  <si>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</si>
  <si>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</si>
  <si>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</si>
  <si>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</si>
  <si>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</si>
  <si>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</si>
  <si>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</si>
  <si>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</si>
  <si>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</si>
  <si>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</si>
  <si>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</si>
  <si>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</si>
  <si>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</si>
  <si>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</si>
  <si>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</si>
  <si>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</si>
  <si>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</si>
  <si>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</si>
  <si>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</si>
  <si>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</si>
  <si>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</si>
  <si>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</si>
  <si>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</si>
  <si>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</si>
  <si>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</si>
  <si>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</si>
  <si>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</si>
  <si>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</si>
  <si>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</si>
  <si>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</si>
  <si>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</si>
  <si>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</si>
  <si>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</si>
  <si>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</si>
  <si>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</si>
  <si>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</si>
  <si>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</si>
  <si>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</si>
  <si>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</si>
  <si>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</si>
  <si>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</si>
  <si>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</si>
  <si>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</si>
  <si>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</si>
  <si>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</si>
  <si>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</si>
  <si>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</si>
  <si>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</si>
  <si>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</si>
  <si>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</si>
  <si>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</si>
  <si>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</si>
  <si>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</si>
  <si>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</si>
  <si>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</si>
  <si>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</si>
  <si>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</si>
  <si>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</si>
  <si>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</si>
  <si>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</si>
  <si>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</si>
  <si>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</si>
  <si>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</si>
  <si>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</si>
  <si>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</si>
  <si>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</si>
  <si>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</si>
  <si>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</si>
  <si>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</si>
  <si>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</si>
  <si>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</si>
  <si>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</si>
  <si>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</si>
  <si>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</si>
  <si>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</si>
  <si>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</si>
  <si>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</si>
  <si>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</si>
  <si>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</si>
  <si>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</si>
  <si>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</si>
  <si>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</si>
  <si>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</si>
  <si>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</si>
  <si>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</si>
  <si>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</si>
  <si>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</si>
  <si>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</si>
  <si>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</si>
  <si>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</si>
  <si>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</si>
  <si>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</si>
  <si>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</si>
  <si>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</si>
  <si>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</si>
  <si>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</si>
  <si>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</si>
  <si>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</si>
  <si>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</si>
  <si>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</si>
  <si>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</si>
  <si>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</si>
  <si>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</si>
  <si>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</si>
  <si>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</si>
  <si>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</si>
  <si>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</si>
  <si>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</si>
  <si>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</si>
  <si>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</si>
  <si>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</si>
  <si>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</si>
  <si>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</si>
  <si>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</si>
  <si>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</si>
  <si>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</si>
  <si>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</si>
  <si>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</si>
  <si>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</si>
  <si>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</si>
  <si>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</si>
  <si>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</si>
  <si>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</si>
  <si>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</si>
  <si>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</si>
  <si>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</si>
  <si>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</si>
  <si>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</si>
  <si>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</si>
  <si>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</si>
  <si>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</si>
  <si>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</si>
  <si>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</si>
  <si>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</si>
  <si>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</si>
  <si>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</si>
  <si>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</si>
  <si>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</si>
  <si>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</si>
  <si>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</si>
  <si>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</si>
  <si>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</si>
  <si>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</si>
  <si>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</si>
  <si>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</si>
  <si>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</si>
  <si>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</si>
  <si>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</si>
  <si>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</si>
  <si>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</si>
  <si>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</si>
  <si>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</si>
  <si>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</si>
  <si>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</si>
  <si>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</si>
  <si>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</si>
  <si>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</si>
  <si>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</si>
  <si>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</si>
  <si>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</si>
  <si>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</si>
  <si>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</si>
  <si>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</si>
  <si>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</si>
  <si>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</si>
  <si>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</si>
  <si>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</si>
  <si>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</si>
  <si>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</si>
  <si>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</si>
  <si>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</si>
  <si>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</si>
  <si>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</si>
  <si>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</si>
  <si>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</si>
  <si>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</si>
  <si>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</si>
  <si>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</si>
  <si>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</si>
  <si>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</si>
  <si>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</si>
  <si>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</si>
  <si>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</si>
  <si>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</si>
  <si>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</si>
  <si>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39.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</si>
  <si>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</si>
  <si>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</si>
  <si>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</si>
  <si>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</si>
  <si>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</si>
  <si>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</si>
  <si>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</si>
  <si>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</si>
  <si>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</si>
  <si>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</si>
  <si>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</si>
  <si>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</si>
  <si>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</si>
  <si>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</si>
  <si>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</si>
  <si>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</si>
  <si>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</si>
  <si>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</si>
  <si>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</si>
  <si>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</si>
  <si>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</si>
  <si>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</si>
  <si>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</si>
  <si>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</si>
  <si>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</si>
  <si>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</si>
  <si>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</si>
  <si>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</si>
  <si>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</si>
  <si>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</si>
  <si>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</si>
  <si>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</si>
  <si>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</si>
  <si>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</si>
  <si>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</si>
  <si>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</si>
  <si>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</si>
  <si>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</si>
  <si>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</si>
  <si>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</si>
  <si>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</si>
  <si>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</si>
  <si>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</si>
  <si>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</si>
  <si>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</si>
  <si>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</si>
  <si>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</si>
  <si>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</si>
  <si>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</si>
  <si>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</si>
  <si>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</si>
  <si>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</si>
  <si>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</si>
  <si>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</si>
  <si>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</si>
  <si>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</si>
  <si>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</si>
  <si>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</si>
  <si>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</si>
  <si>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</si>
  <si>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</si>
  <si>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</si>
  <si>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</si>
  <si>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</si>
  <si>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</si>
  <si>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</si>
  <si>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</si>
  <si>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</si>
  <si>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</si>
  <si>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</si>
  <si>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</si>
  <si>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</si>
  <si>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</si>
  <si>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</si>
  <si>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</si>
  <si>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</si>
  <si>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</si>
  <si>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</si>
  <si>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</si>
  <si>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</si>
  <si>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</si>
  <si>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</si>
  <si>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</si>
  <si>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</si>
  <si>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</si>
  <si>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</si>
  <si>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</si>
  <si>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</si>
  <si>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</si>
  <si>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</si>
  <si>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</si>
  <si>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</si>
  <si>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</si>
  <si>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</si>
  <si>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</si>
  <si>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</si>
  <si>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</si>
  <si>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</si>
  <si>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</si>
  <si>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</si>
  <si>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</si>
  <si>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</si>
  <si>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</si>
  <si>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</si>
  <si>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</si>
  <si>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</si>
  <si>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</si>
  <si>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</si>
  <si>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</si>
  <si>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</si>
  <si>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</si>
  <si>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</si>
  <si>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</si>
  <si>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</si>
  <si>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</si>
  <si>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</si>
  <si>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</si>
  <si>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</si>
  <si>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</si>
  <si>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</si>
  <si>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</si>
  <si>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</si>
  <si>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</si>
  <si>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</si>
  <si>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</si>
  <si>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</si>
  <si>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</si>
  <si>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</si>
  <si>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</si>
  <si>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</si>
  <si>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</si>
  <si>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</si>
  <si>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</si>
  <si>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</si>
  <si>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</si>
  <si>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</si>
  <si>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</si>
  <si>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</si>
  <si>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</si>
  <si>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</si>
  <si>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</si>
  <si>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</si>
  <si>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</si>
  <si>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</si>
  <si>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</si>
  <si>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</si>
  <si>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</si>
  <si>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</si>
  <si>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</si>
  <si>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</si>
  <si>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</si>
  <si>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</si>
  <si>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</si>
  <si>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</si>
  <si>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</si>
  <si>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</si>
  <si>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</si>
  <si>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</si>
  <si>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</si>
  <si>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</si>
  <si>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</si>
  <si>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</si>
  <si>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</si>
  <si>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</si>
  <si>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</si>
  <si>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</si>
  <si>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</si>
  <si>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</si>
  <si>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</si>
  <si>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</si>
  <si>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</si>
  <si>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</si>
  <si>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</si>
  <si>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</si>
  <si>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</si>
  <si>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</si>
  <si>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</si>
  <si>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</si>
  <si>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</si>
  <si>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</si>
  <si>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</si>
  <si>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</si>
  <si>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</si>
  <si>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</si>
  <si>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</si>
  <si>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</si>
  <si>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</si>
  <si>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</si>
  <si>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</si>
  <si>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</si>
  <si>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</si>
  <si>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</si>
  <si>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</si>
  <si>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</si>
  <si>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</si>
  <si>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</si>
  <si>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</si>
  <si>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</si>
  <si>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</si>
  <si>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</si>
  <si>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</si>
  <si>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</si>
  <si>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</si>
  <si>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</si>
  <si>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</si>
  <si>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</si>
  <si>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</si>
  <si>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</si>
  <si>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</si>
  <si>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</si>
  <si>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</si>
  <si>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</si>
  <si>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</si>
  <si>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</si>
  <si>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</si>
  <si>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</si>
  <si>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</si>
  <si>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</si>
  <si>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</si>
  <si>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</si>
  <si>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</si>
  <si>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</si>
  <si>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</si>
  <si>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</si>
  <si>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</si>
  <si>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</si>
  <si>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</si>
  <si>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</si>
  <si>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</si>
  <si>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</si>
  <si>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</si>
  <si>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</si>
  <si>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</si>
  <si>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</si>
  <si>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</si>
  <si>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</si>
  <si>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</si>
  <si>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</si>
  <si>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</si>
  <si>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</si>
  <si>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</si>
  <si>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</si>
  <si>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</si>
  <si>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</si>
  <si>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</si>
  <si>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</si>
  <si>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</si>
  <si>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</si>
  <si>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</si>
  <si>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</si>
  <si>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</si>
  <si>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</si>
  <si>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</si>
  <si>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</si>
  <si>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</si>
  <si>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</si>
  <si>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</si>
  <si>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</si>
  <si>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</si>
  <si>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</si>
  <si>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</si>
  <si>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</si>
  <si>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</si>
  <si>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</si>
  <si>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</si>
  <si>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</si>
  <si>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</si>
  <si>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</si>
  <si>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</si>
  <si>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</si>
  <si>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</si>
  <si>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</si>
  <si>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</si>
  <si>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</si>
  <si>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</si>
  <si>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</si>
  <si>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</si>
  <si>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</si>
  <si>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</si>
  <si>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</si>
  <si>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</si>
  <si>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</si>
  <si>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</si>
  <si>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</si>
  <si>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</si>
  <si>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</si>
  <si>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</si>
  <si>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</si>
  <si>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</si>
  <si>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</si>
  <si>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</si>
  <si>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</si>
  <si>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</si>
  <si>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</si>
  <si>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</si>
  <si>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</si>
  <si>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</si>
  <si>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</si>
  <si>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</si>
  <si>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</si>
  <si>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</si>
  <si>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</si>
  <si>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</si>
  <si>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</si>
  <si>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</si>
  <si>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</si>
  <si>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</si>
  <si>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</si>
  <si>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</si>
  <si>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</si>
  <si>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</si>
  <si>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</si>
  <si>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</si>
  <si>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</si>
  <si>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</si>
  <si>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</si>
  <si>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</si>
  <si>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</si>
  <si>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</si>
  <si>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</si>
  <si>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</si>
  <si>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</si>
  <si>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</si>
  <si>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</si>
  <si>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</si>
  <si>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</si>
  <si>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</si>
  <si>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</si>
  <si>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</si>
  <si>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</si>
  <si>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</si>
  <si>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</si>
  <si>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</si>
  <si>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</si>
  <si>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</si>
  <si>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</si>
  <si>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</si>
  <si>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</si>
  <si>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</si>
  <si>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</si>
  <si>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</si>
  <si>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</si>
  <si>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</si>
  <si>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</si>
  <si>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</si>
  <si>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</si>
  <si>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</si>
  <si>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</si>
  <si>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</si>
  <si>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</si>
  <si>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</si>
  <si>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</si>
  <si>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</si>
  <si>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</si>
  <si>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</si>
  <si>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</si>
  <si>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</si>
  <si>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3. Befektetett pénzügyi eszközök értékhelyesbítése (40+41+42+43)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</si>
  <si>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</si>
  <si>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</si>
  <si>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</si>
  <si>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</si>
  <si>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</si>
  <si>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</si>
  <si>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</si>
  <si>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</si>
  <si>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</si>
  <si>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</si>
  <si>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</si>
  <si>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</si>
  <si>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</si>
  <si>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</si>
  <si>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</si>
  <si>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</si>
  <si>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</si>
  <si>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</si>
  <si>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</si>
  <si>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</si>
  <si>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</si>
  <si>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</si>
  <si>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</si>
  <si>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</si>
  <si>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</si>
  <si>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</si>
  <si>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</si>
  <si>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</si>
  <si>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</si>
  <si>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</si>
  <si>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</si>
  <si>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</si>
  <si>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</si>
  <si>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</si>
  <si>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</si>
  <si>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</si>
  <si>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</si>
  <si>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</si>
  <si>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</si>
  <si>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</si>
  <si>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</si>
  <si>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</si>
  <si>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</si>
  <si>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</si>
  <si>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</si>
  <si>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</si>
  <si>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</si>
  <si>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</si>
  <si>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Intézményt megillető maradvány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</si>
  <si>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</si>
  <si>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</si>
  <si>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</si>
  <si>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</si>
  <si>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</si>
  <si>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</si>
  <si>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</si>
  <si>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</si>
  <si>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</si>
  <si>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</si>
  <si>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</si>
  <si>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</si>
  <si>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</si>
  <si>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</si>
  <si>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</si>
  <si>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</si>
  <si>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</si>
  <si>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</si>
  <si>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</si>
  <si>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</si>
  <si>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</si>
  <si>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</si>
  <si>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</si>
  <si>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</si>
  <si>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</si>
  <si>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</si>
  <si>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</si>
  <si>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</si>
  <si>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</si>
  <si>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</si>
  <si>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</si>
  <si>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</si>
  <si>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</si>
  <si>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</si>
  <si>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</si>
  <si>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</si>
  <si>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</si>
  <si>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</si>
  <si>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</si>
  <si>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</si>
  <si>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</si>
  <si>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</si>
  <si>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Központi, irányítószervi támogatások folyósítása</t>
  </si>
  <si>
    <t>Szentpéterszeg Mesevilág Óvoda</t>
  </si>
  <si>
    <t>Szentpéterszeg Községi Önkormányzat</t>
  </si>
  <si>
    <t>működés segítése</t>
  </si>
  <si>
    <t xml:space="preserve"> </t>
  </si>
  <si>
    <t>Hencidai Közös Önkormányzati Hivatal</t>
  </si>
  <si>
    <t>NEMLEGES</t>
  </si>
  <si>
    <t>Adósságot keletkeztető ügyletek</t>
  </si>
  <si>
    <t>Készfizető kezesség</t>
  </si>
  <si>
    <t>Belföldi kötelezettség</t>
  </si>
  <si>
    <t>Elszámolásból származó bevételek</t>
  </si>
  <si>
    <t>Pénzmaradvány felhasználás ( - )</t>
  </si>
  <si>
    <t>Betétlekötés ( + )</t>
  </si>
  <si>
    <t>Függő, átfutó számlák egyenlege ( - )</t>
  </si>
  <si>
    <t xml:space="preserve">............................                                      </t>
  </si>
  <si>
    <t>Biztos (jövőbeni) követelések (adóhátralékok, bérleti díj tartozások)</t>
  </si>
  <si>
    <r>
      <t xml:space="preserve">Működési költségvetés kiadásai </t>
    </r>
    <r>
      <rPr>
        <sz val="10"/>
        <rFont val="Times New Roman CE"/>
        <charset val="238"/>
      </rPr>
      <t>(1.1+…+1.5.)</t>
    </r>
  </si>
  <si>
    <r>
      <t xml:space="preserve">Felhalmozási költségvetés kiadásai </t>
    </r>
    <r>
      <rPr>
        <sz val="10"/>
        <rFont val="Times New Roman CE"/>
        <charset val="238"/>
      </rPr>
      <t>(2.1.+2.3.+2.5.)</t>
    </r>
  </si>
  <si>
    <t>Költség-vetési szerv megnevezése</t>
  </si>
  <si>
    <t>Feladat megneve-zése</t>
  </si>
  <si>
    <t>Rövid lejáratú  hitelek, kölcsönök felvétele</t>
  </si>
  <si>
    <t>8. sz. melléklet</t>
  </si>
  <si>
    <t>Tervezett 
(Ft)</t>
  </si>
  <si>
    <t>Tényleges 
(Ft)</t>
  </si>
  <si>
    <t>Magyar Vöröskereszt területi szervezete</t>
  </si>
  <si>
    <t>véradó ünnepség megrendezéséhez</t>
  </si>
  <si>
    <t>forintban</t>
  </si>
  <si>
    <t>Adatok: forintban!</t>
  </si>
  <si>
    <t>Értéke
(Ft)</t>
  </si>
  <si>
    <t>Összeg  ( Ft )</t>
  </si>
  <si>
    <t>adatok: forintban</t>
  </si>
  <si>
    <t>forintban !</t>
  </si>
  <si>
    <t>forintban!</t>
  </si>
  <si>
    <t>Szentpéterszegi Polgárőr Egyesület</t>
  </si>
  <si>
    <t xml:space="preserve"> forintban!</t>
  </si>
  <si>
    <t>Szentpéterszegi Sport Club</t>
  </si>
  <si>
    <r>
      <t xml:space="preserve">   Működési költségvetés kiadásai </t>
    </r>
    <r>
      <rPr>
        <sz val="10"/>
        <rFont val="Times New Roman"/>
        <family val="1"/>
        <charset val="238"/>
      </rPr>
      <t>(1.1+…+1.5.)</t>
    </r>
  </si>
  <si>
    <r>
      <t xml:space="preserve">   Felhalmozási költségvetés kiadásai </t>
    </r>
    <r>
      <rPr>
        <sz val="10"/>
        <rFont val="Times New Roman"/>
        <family val="1"/>
        <charset val="238"/>
      </rPr>
      <t>(2.1.+2.3.+2.5.)</t>
    </r>
  </si>
  <si>
    <t>Vagyoni típusú adók (kommunális adó)</t>
  </si>
  <si>
    <t>Értékesítési és forgalmi adók (iparűzési adó)</t>
  </si>
  <si>
    <t>4.5.</t>
  </si>
  <si>
    <t>Vagyoni típusú adók (magánszemélyek kommunális adója)</t>
  </si>
  <si>
    <t>Termékek és szolgáltatások adói (iparűzési adó)</t>
  </si>
  <si>
    <t>TOP-1.1.1-15-HB1-2016-00008 Iparterület fejlesztése</t>
  </si>
  <si>
    <t>EU-s projekt neve, azonosítója: TOP-1.1.1-15-HB1-2016-00008 Iparterület fejlesztése</t>
  </si>
  <si>
    <t xml:space="preserve"> forintban !</t>
  </si>
  <si>
    <t>Jóváhagyott</t>
  </si>
  <si>
    <t>Költségvetési maradvány összege</t>
  </si>
  <si>
    <t xml:space="preserve">   Egyéb belső finanszírozási bevételek (ÁH-n belüli megelőleg.)</t>
  </si>
  <si>
    <r>
      <t xml:space="preserve"> </t>
    </r>
    <r>
      <rPr>
        <sz val="12"/>
        <rFont val="Times New Roman CE"/>
        <family val="1"/>
        <charset val="238"/>
      </rPr>
      <t>Bankszámlák egyenlege</t>
    </r>
  </si>
  <si>
    <r>
      <t xml:space="preserve"> </t>
    </r>
    <r>
      <rPr>
        <sz val="12"/>
        <rFont val="Times New Roman CE"/>
        <family val="1"/>
        <charset val="238"/>
      </rPr>
      <t>Pénztárak és betétkönyvek egyenlege</t>
    </r>
  </si>
  <si>
    <r>
      <t xml:space="preserve"> </t>
    </r>
    <r>
      <rPr>
        <sz val="12"/>
        <rFont val="Times New Roman CE"/>
        <family val="1"/>
        <charset val="238"/>
      </rPr>
      <t>Lekötött betétek</t>
    </r>
  </si>
  <si>
    <t>Vagyoni típusú adók - kommunális adó</t>
  </si>
  <si>
    <t>Termékek és szolgáltatások adói - iparűzési adó</t>
  </si>
  <si>
    <t>4.4</t>
  </si>
  <si>
    <t>4.5</t>
  </si>
  <si>
    <t xml:space="preserve">  14.1.</t>
  </si>
  <si>
    <t xml:space="preserve">  14.2.</t>
  </si>
  <si>
    <t xml:space="preserve">  14.3.</t>
  </si>
  <si>
    <t xml:space="preserve">  14.4.</t>
  </si>
  <si>
    <r>
      <t xml:space="preserve">   Működési költségvetés kiadásai </t>
    </r>
    <r>
      <rPr>
        <sz val="12"/>
        <rFont val="Times New Roman CE"/>
        <charset val="238"/>
      </rPr>
      <t>(1.1+…+1.5.)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</si>
  <si>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</si>
  <si>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Külföldi kötelezettség</t>
  </si>
  <si>
    <t>3. táblázat</t>
  </si>
  <si>
    <t>2. táblázat</t>
  </si>
  <si>
    <t>1. táblázat</t>
  </si>
  <si>
    <t>Központi költségvetéssel szemben fennálló tartozás (ÁH-on belüli megelőlegezés)</t>
  </si>
  <si>
    <t>Biztosító által fizetett kártérítés</t>
  </si>
  <si>
    <t xml:space="preserve">E) EGYÉB SAJÁTOS ESZKÖZOLDALI ELSZÁMOLÁSOK </t>
  </si>
  <si>
    <t>2017-2019</t>
  </si>
  <si>
    <t>Biztosító kártérítése</t>
  </si>
  <si>
    <t>2019. évi eredeti előirányzat BEVÉTELEK</t>
  </si>
  <si>
    <t>?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</si>
  <si>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</si>
  <si>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Kötelező feladatok bevétel, kiadás</t>
  </si>
  <si>
    <t>Kisértékű tárgyi eszköz (kerékpár házigondozónak)</t>
  </si>
  <si>
    <t>2019</t>
  </si>
  <si>
    <t>Kisértékű tárgyi eszköz (Néptánccsoport részére pályázatukból)</t>
  </si>
  <si>
    <t>Kisértékű tárgyi eszköz (Háziorvosi rendelőbe klímaberendezés)</t>
  </si>
  <si>
    <t>Öntözőrendszer telepítés (Közfogl. Pályázatból)</t>
  </si>
  <si>
    <t>Kisértékű tárgyi eszközök (ágvágó, hasznát eke, stb. Közfogl. Programokhoz)</t>
  </si>
  <si>
    <t>Kisértékű tárgyi eszköz (köztemetőbe fűkasza)</t>
  </si>
  <si>
    <t>Lenovo notebook</t>
  </si>
  <si>
    <t>Kisértékű tárgyi eszközök (nyomtató, billentyűzet, bankjegyvizsgáló, stb.)</t>
  </si>
  <si>
    <t>Térfigyelő kamerarendszer kiépítése (8 db IP-kamera)</t>
  </si>
  <si>
    <t>Videó-megfigyelő rendszer kiépítése Iparterületen Mg. önerő</t>
  </si>
  <si>
    <t>Kamerarendszer kiépítése Kossuth u. 7. szám alatt Mg. termel</t>
  </si>
  <si>
    <t>Zártkert vásárlás 833. hrsz</t>
  </si>
  <si>
    <t>BOHR MONSTER 2500 teljesen vontatott gréder MVH pály.</t>
  </si>
  <si>
    <t>Ébredj Faültetés Alapítványnak</t>
  </si>
  <si>
    <t xml:space="preserve">Egyéb </t>
  </si>
  <si>
    <t>1.16</t>
  </si>
  <si>
    <t xml:space="preserve">   - Tartalékok</t>
  </si>
  <si>
    <t xml:space="preserve">  1.16</t>
  </si>
  <si>
    <t xml:space="preserve">    1.16</t>
  </si>
  <si>
    <t>4. melléklet a 6/2020. (VII.16) önkormányzati rendelethez</t>
  </si>
  <si>
    <t>8.1.sz melléklet a 6/2020 (VII.16) önkormányzati rendelethez</t>
  </si>
  <si>
    <t>2. tájékoztató tábla a 6/2020. (VII.16) önk. rendelethez</t>
  </si>
  <si>
    <t>4. tájékoztató tábla a 6/2020. (VII.16) önkormányzati rendelethez</t>
  </si>
  <si>
    <t>8. tájékoztató tábla a 6/2020. (VII.16) önkorm.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</si>
</sst>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F_t_-;\-* #,##0.00\ _F_t_-;_-* &quot;-&quot;??\ _F_t_-;_-@_-"/>
    <numFmt numFmtId="165" formatCode="#,###"/>
    <numFmt numFmtId="166" formatCode="#"/>
    <numFmt numFmtId="167" formatCode="_-* #,##0\ _F_t_-;\-* #,##0\ _F_t_-;_-* &quot;-&quot;??\ _F_t_-;_-@_-"/>
    <numFmt numFmtId="168" formatCode="#,##0.0"/>
    <numFmt numFmtId="169" formatCode="#,###__;\-#,###__"/>
    <numFmt numFmtId="170" formatCode="00"/>
    <numFmt numFmtId="171" formatCode="#,###\ _F_t;\-#,###\ _F_t"/>
    <numFmt numFmtId="172" formatCode="#,###__"/>
  </numFmts>
  <fonts count="8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 CE"/>
      <charset val="238"/>
    </font>
    <font>
      <b/>
      <sz val="14"/>
      <name val="Times New Roman CE"/>
      <family val="1"/>
      <charset val="238"/>
    </font>
    <font>
      <b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Times New Roman"/>
      <family val="1"/>
    </font>
    <font>
      <b/>
      <i/>
      <sz val="11"/>
      <name val="Times New Roman"/>
      <family val="1"/>
      <charset val="238"/>
    </font>
    <font>
      <sz val="11"/>
      <name val="Times New Roman CE"/>
      <charset val="238"/>
    </font>
    <font>
      <sz val="12"/>
      <name val="Garamond"/>
      <family val="1"/>
      <charset val="238"/>
    </font>
    <font>
      <b/>
      <sz val="16"/>
      <name val="Garamond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sz val="14"/>
      <name val="Times New Roman"/>
      <family val="1"/>
      <charset val="238"/>
    </font>
    <font>
      <sz val="12"/>
      <name val="Wingdings"/>
      <charset val="2"/>
    </font>
    <font>
      <sz val="12"/>
      <color rgb="FFFF0000"/>
      <name val="Times New Roman CE"/>
      <family val="1"/>
      <charset val="238"/>
    </font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b/>
      <sz val="12"/>
      <name val="Times New Roman"/>
      <family val="1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39" fillId="0" borderId="0"/>
    <xf numFmtId="9" fontId="1" fillId="0" borderId="0" applyFont="0" applyFill="0" applyBorder="0" applyAlignment="0" applyProtection="0"/>
    <xf numFmtId="0" fontId="79" fillId="0" borderId="0"/>
    <xf numFmtId="0" fontId="80" fillId="0" borderId="0"/>
  </cellStyleXfs>
  <cellXfs count="1410">
    <xf numFmtId="0" fontId="0" fillId="0" borderId="0" xfId="0"/>
    <xf numFmtId="0" fontId="0" fillId="0" borderId="0" xfId="0" applyFill="1" applyAlignment="1">
      <alignment vertical="center" wrapText="1"/>
    </xf>
    <xf numFmtId="165" fontId="18" fillId="0" borderId="1" xfId="0" applyNumberFormat="1" applyFont="1" applyFill="1" applyBorder="1" applyAlignment="1" applyProtection="1">
      <alignment vertical="center" wrapText="1"/>
      <protection locked="0"/>
    </xf>
    <xf numFmtId="165" fontId="18" fillId="0" borderId="2" xfId="0" applyNumberFormat="1" applyFont="1" applyFill="1" applyBorder="1" applyAlignment="1" applyProtection="1">
      <alignment vertical="center" wrapTex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165" fontId="0" fillId="0" borderId="0" xfId="0" applyNumberFormat="1" applyFill="1" applyAlignment="1" applyProtection="1">
      <alignment vertical="center" wrapText="1"/>
    </xf>
    <xf numFmtId="165" fontId="17" fillId="0" borderId="5" xfId="0" applyNumberFormat="1" applyFont="1" applyFill="1" applyBorder="1" applyAlignment="1" applyProtection="1">
      <alignment vertical="center" wrapText="1"/>
    </xf>
    <xf numFmtId="165" fontId="17" fillId="0" borderId="6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5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17" fillId="2" borderId="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0" fontId="4" fillId="0" borderId="0" xfId="0" applyFont="1" applyFill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7" xfId="0" applyNumberFormat="1" applyFont="1" applyFill="1" applyBorder="1" applyAlignment="1" applyProtection="1">
      <alignment horizontal="center" vertical="center" wrapText="1"/>
    </xf>
    <xf numFmtId="165" fontId="7" fillId="0" borderId="5" xfId="0" applyNumberFormat="1" applyFont="1" applyFill="1" applyBorder="1" applyAlignment="1" applyProtection="1">
      <alignment horizontal="center" vertical="center" wrapText="1"/>
    </xf>
    <xf numFmtId="165" fontId="7" fillId="0" borderId="7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5" fontId="5" fillId="0" borderId="0" xfId="0" applyNumberFormat="1" applyFont="1" applyFill="1" applyAlignment="1" applyProtection="1">
      <alignment horizontal="right" vertical="center"/>
    </xf>
    <xf numFmtId="165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165" fontId="30" fillId="0" borderId="10" xfId="6" applyNumberFormat="1" applyFont="1" applyFill="1" applyBorder="1" applyAlignment="1" applyProtection="1">
      <alignment vertical="center"/>
    </xf>
    <xf numFmtId="165" fontId="30" fillId="0" borderId="10" xfId="6" applyNumberFormat="1" applyFont="1" applyFill="1" applyBorder="1" applyAlignment="1" applyProtection="1"/>
    <xf numFmtId="0" fontId="7" fillId="0" borderId="11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5" fontId="17" fillId="0" borderId="13" xfId="0" applyNumberFormat="1" applyFont="1" applyFill="1" applyBorder="1" applyAlignment="1" applyProtection="1">
      <alignment horizontal="center" vertical="center" wrapText="1"/>
    </xf>
    <xf numFmtId="165" fontId="18" fillId="0" borderId="14" xfId="0" applyNumberFormat="1" applyFont="1" applyFill="1" applyBorder="1" applyAlignment="1" applyProtection="1">
      <alignment vertical="center" wrapText="1"/>
      <protection locked="0"/>
    </xf>
    <xf numFmtId="165" fontId="25" fillId="0" borderId="8" xfId="0" applyNumberFormat="1" applyFont="1" applyFill="1" applyBorder="1" applyAlignment="1" applyProtection="1">
      <alignment vertical="center" wrapText="1"/>
    </xf>
    <xf numFmtId="165" fontId="18" fillId="0" borderId="15" xfId="0" applyNumberFormat="1" applyFont="1" applyFill="1" applyBorder="1" applyAlignment="1" applyProtection="1">
      <alignment vertical="center" wrapText="1"/>
      <protection locked="0"/>
    </xf>
    <xf numFmtId="168" fontId="37" fillId="0" borderId="0" xfId="0" applyNumberFormat="1" applyFont="1" applyFill="1" applyBorder="1" applyAlignment="1">
      <alignment horizontal="left" vertical="center" wrapText="1"/>
    </xf>
    <xf numFmtId="165" fontId="25" fillId="0" borderId="16" xfId="0" applyNumberFormat="1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26" fillId="0" borderId="29" xfId="0" applyNumberFormat="1" applyFont="1" applyFill="1" applyBorder="1" applyAlignment="1" applyProtection="1">
      <alignment horizontal="right" vertical="center" wrapText="1"/>
      <protection locked="0"/>
    </xf>
    <xf numFmtId="165" fontId="25" fillId="0" borderId="16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18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1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5" xfId="0" applyNumberFormat="1" applyFont="1" applyBorder="1" applyAlignment="1" applyProtection="1">
      <alignment horizontal="right" vertical="center" wrapText="1" indent="1"/>
    </xf>
    <xf numFmtId="165" fontId="28" fillId="0" borderId="5" xfId="0" applyNumberFormat="1" applyFont="1" applyFill="1" applyBorder="1" applyAlignment="1" applyProtection="1">
      <alignment horizontal="right" vertical="center" wrapText="1" indent="1"/>
    </xf>
    <xf numFmtId="165" fontId="28" fillId="0" borderId="6" xfId="0" applyNumberFormat="1" applyFont="1" applyFill="1" applyBorder="1" applyAlignment="1" applyProtection="1">
      <alignment horizontal="right" vertical="center" wrapText="1" inden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34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5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0" applyNumberFormat="1" applyFont="1" applyFill="1" applyBorder="1" applyAlignment="1" applyProtection="1">
      <alignment horizontal="right" vertical="center" wrapText="1" indent="1"/>
    </xf>
    <xf numFmtId="0" fontId="17" fillId="0" borderId="34" xfId="0" applyFont="1" applyFill="1" applyBorder="1" applyAlignment="1" applyProtection="1">
      <alignment horizontal="center" vertical="center" wrapText="1"/>
    </xf>
    <xf numFmtId="3" fontId="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5" xfId="0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6" xfId="0" applyNumberFormat="1" applyFont="1" applyFill="1" applyBorder="1" applyAlignment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vertical="center"/>
      <protection locked="0"/>
    </xf>
    <xf numFmtId="165" fontId="40" fillId="0" borderId="0" xfId="0" applyNumberFormat="1" applyFont="1" applyFill="1" applyAlignment="1">
      <alignment vertical="center"/>
    </xf>
    <xf numFmtId="165" fontId="40" fillId="0" borderId="0" xfId="0" applyNumberFormat="1" applyFont="1" applyFill="1" applyAlignment="1">
      <alignment horizontal="center" vertical="center"/>
    </xf>
    <xf numFmtId="165" fontId="17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horizontal="right" vertical="center"/>
    </xf>
    <xf numFmtId="165" fontId="7" fillId="0" borderId="26" xfId="0" applyNumberFormat="1" applyFont="1" applyFill="1" applyBorder="1" applyAlignment="1">
      <alignment horizontal="center" vertical="center" wrapText="1"/>
    </xf>
    <xf numFmtId="165" fontId="7" fillId="0" borderId="45" xfId="0" applyNumberFormat="1" applyFont="1" applyFill="1" applyBorder="1" applyAlignment="1">
      <alignment horizontal="center" vertical="center" wrapText="1"/>
    </xf>
    <xf numFmtId="165" fontId="7" fillId="0" borderId="6" xfId="0" applyNumberFormat="1" applyFont="1" applyFill="1" applyBorder="1" applyAlignment="1">
      <alignment horizontal="center" vertical="center" wrapText="1"/>
    </xf>
    <xf numFmtId="165" fontId="40" fillId="0" borderId="0" xfId="0" applyNumberFormat="1" applyFont="1" applyFill="1" applyAlignment="1">
      <alignment horizontal="center" vertical="center" wrapText="1"/>
    </xf>
    <xf numFmtId="165" fontId="13" fillId="2" borderId="16" xfId="0" applyNumberFormat="1" applyFont="1" applyFill="1" applyBorder="1" applyAlignment="1">
      <alignment horizontal="left" vertical="center" wrapText="1" indent="2"/>
    </xf>
    <xf numFmtId="165" fontId="13" fillId="2" borderId="35" xfId="0" applyNumberFormat="1" applyFont="1" applyFill="1" applyBorder="1" applyAlignment="1">
      <alignment horizontal="left" vertical="center" wrapText="1" indent="2"/>
    </xf>
    <xf numFmtId="165" fontId="17" fillId="0" borderId="7" xfId="0" applyNumberFormat="1" applyFont="1" applyFill="1" applyBorder="1" applyAlignment="1">
      <alignment vertical="center" wrapText="1"/>
    </xf>
    <xf numFmtId="165" fontId="17" fillId="0" borderId="5" xfId="0" applyNumberFormat="1" applyFont="1" applyFill="1" applyBorder="1" applyAlignment="1">
      <alignment vertical="center" wrapText="1"/>
    </xf>
    <xf numFmtId="165" fontId="17" fillId="0" borderId="6" xfId="0" applyNumberFormat="1" applyFont="1" applyFill="1" applyBorder="1" applyAlignment="1">
      <alignment vertical="center" wrapText="1"/>
    </xf>
    <xf numFmtId="166" fontId="13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6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18" fillId="0" borderId="3" xfId="0" applyNumberFormat="1" applyFont="1" applyFill="1" applyBorder="1" applyAlignment="1" applyProtection="1">
      <alignment vertical="center" wrapText="1"/>
      <protection locked="0"/>
    </xf>
    <xf numFmtId="165" fontId="18" fillId="0" borderId="8" xfId="0" applyNumberFormat="1" applyFont="1" applyFill="1" applyBorder="1" applyAlignment="1" applyProtection="1">
      <alignment vertical="center" wrapText="1"/>
      <protection locked="0"/>
    </xf>
    <xf numFmtId="165" fontId="13" fillId="2" borderId="16" xfId="0" applyNumberFormat="1" applyFont="1" applyFill="1" applyBorder="1" applyAlignment="1">
      <alignment horizontal="right" vertical="center" wrapText="1" indent="2"/>
    </xf>
    <xf numFmtId="165" fontId="13" fillId="2" borderId="35" xfId="0" applyNumberFormat="1" applyFont="1" applyFill="1" applyBorder="1" applyAlignment="1">
      <alignment horizontal="right" vertical="center" wrapText="1" indent="2"/>
    </xf>
    <xf numFmtId="0" fontId="26" fillId="0" borderId="1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vertical="center" wrapText="1"/>
      <protection locked="0"/>
    </xf>
    <xf numFmtId="0" fontId="42" fillId="0" borderId="7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 applyProtection="1">
      <alignment horizontal="right" vertical="center" wrapText="1" indent="1"/>
    </xf>
    <xf numFmtId="165" fontId="26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6" fillId="0" borderId="46" xfId="0" applyFont="1" applyFill="1" applyBorder="1" applyAlignment="1">
      <alignment horizontal="right" vertical="center" wrapText="1" indent="1"/>
    </xf>
    <xf numFmtId="165" fontId="26" fillId="0" borderId="11" xfId="0" applyNumberFormat="1" applyFont="1" applyFill="1" applyBorder="1" applyAlignment="1" applyProtection="1">
      <alignment horizontal="right" vertical="center" wrapText="1" indent="2"/>
      <protection locked="0"/>
    </xf>
    <xf numFmtId="165" fontId="26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1" fillId="0" borderId="0" xfId="0" applyFont="1" applyFill="1" applyAlignment="1">
      <alignment horizontal="right"/>
    </xf>
    <xf numFmtId="0" fontId="39" fillId="0" borderId="0" xfId="8" applyFill="1"/>
    <xf numFmtId="0" fontId="23" fillId="0" borderId="0" xfId="8" applyFont="1" applyFill="1"/>
    <xf numFmtId="0" fontId="39" fillId="0" borderId="0" xfId="8" applyFont="1" applyFill="1"/>
    <xf numFmtId="3" fontId="39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0" fontId="39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48" fillId="0" borderId="7" xfId="8" applyFont="1" applyFill="1" applyBorder="1" applyAlignment="1">
      <alignment horizontal="center" vertical="center"/>
    </xf>
    <xf numFmtId="0" fontId="48" fillId="0" borderId="5" xfId="8" applyFont="1" applyFill="1" applyBorder="1" applyAlignment="1">
      <alignment horizontal="center" vertical="center" wrapText="1"/>
    </xf>
    <xf numFmtId="0" fontId="48" fillId="0" borderId="6" xfId="8" applyFont="1" applyFill="1" applyBorder="1" applyAlignment="1">
      <alignment horizontal="center" vertical="center" wrapText="1"/>
    </xf>
    <xf numFmtId="0" fontId="47" fillId="0" borderId="0" xfId="0" applyFont="1" applyFill="1"/>
    <xf numFmtId="0" fontId="49" fillId="0" borderId="0" xfId="0" applyFont="1" applyFill="1" applyAlignment="1">
      <alignment horizontal="right"/>
    </xf>
    <xf numFmtId="0" fontId="40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0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5" fillId="0" borderId="7" xfId="0" applyFont="1" applyFill="1" applyBorder="1" applyAlignment="1">
      <alignment horizontal="right" vertical="center" wrapText="1" indent="1"/>
    </xf>
    <xf numFmtId="165" fontId="25" fillId="0" borderId="5" xfId="0" applyNumberFormat="1" applyFont="1" applyFill="1" applyBorder="1" applyAlignment="1">
      <alignment horizontal="right" vertical="center" wrapText="1" indent="2"/>
    </xf>
    <xf numFmtId="165" fontId="25" fillId="0" borderId="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0" fontId="51" fillId="0" borderId="0" xfId="0" applyFont="1" applyAlignment="1" applyProtection="1">
      <alignment horizontal="right"/>
    </xf>
    <xf numFmtId="0" fontId="52" fillId="0" borderId="0" xfId="0" applyFont="1" applyAlignment="1" applyProtection="1">
      <alignment horizontal="center"/>
    </xf>
    <xf numFmtId="0" fontId="53" fillId="0" borderId="7" xfId="0" applyFont="1" applyBorder="1" applyAlignment="1" applyProtection="1">
      <alignment horizontal="center" vertical="center" wrapText="1"/>
    </xf>
    <xf numFmtId="0" fontId="52" fillId="0" borderId="5" xfId="0" applyFont="1" applyBorder="1" applyAlignment="1" applyProtection="1">
      <alignment horizontal="center" vertical="center" wrapText="1"/>
    </xf>
    <xf numFmtId="0" fontId="52" fillId="0" borderId="6" xfId="0" applyFont="1" applyBorder="1" applyAlignment="1" applyProtection="1">
      <alignment horizontal="center" vertical="center" wrapText="1"/>
    </xf>
    <xf numFmtId="0" fontId="52" fillId="0" borderId="28" xfId="0" applyFont="1" applyBorder="1" applyAlignment="1" applyProtection="1">
      <alignment horizontal="center" vertical="top" wrapText="1"/>
    </xf>
    <xf numFmtId="0" fontId="52" fillId="0" borderId="3" xfId="0" applyFont="1" applyBorder="1" applyAlignment="1" applyProtection="1">
      <alignment horizontal="center" vertical="top" wrapText="1"/>
    </xf>
    <xf numFmtId="0" fontId="52" fillId="3" borderId="5" xfId="0" applyFont="1" applyFill="1" applyBorder="1" applyAlignment="1" applyProtection="1">
      <alignment horizontal="center" vertical="top" wrapText="1"/>
    </xf>
    <xf numFmtId="0" fontId="54" fillId="0" borderId="33" xfId="0" applyFont="1" applyBorder="1" applyAlignment="1" applyProtection="1">
      <alignment horizontal="left" vertical="top" wrapText="1"/>
      <protection locked="0"/>
    </xf>
    <xf numFmtId="0" fontId="54" fillId="0" borderId="1" xfId="0" applyFont="1" applyBorder="1" applyAlignment="1" applyProtection="1">
      <alignment horizontal="left" vertical="top" wrapText="1"/>
      <protection locked="0"/>
    </xf>
    <xf numFmtId="9" fontId="54" fillId="0" borderId="33" xfId="9" applyFont="1" applyBorder="1" applyAlignment="1" applyProtection="1">
      <alignment horizontal="center" vertical="center" wrapText="1"/>
      <protection locked="0"/>
    </xf>
    <xf numFmtId="9" fontId="54" fillId="0" borderId="1" xfId="9" applyFont="1" applyBorder="1" applyAlignment="1" applyProtection="1">
      <alignment horizontal="center" vertical="center" wrapText="1"/>
      <protection locked="0"/>
    </xf>
    <xf numFmtId="167" fontId="54" fillId="0" borderId="33" xfId="1" applyNumberFormat="1" applyFont="1" applyBorder="1" applyAlignment="1" applyProtection="1">
      <alignment horizontal="center" vertical="center" wrapText="1"/>
      <protection locked="0"/>
    </xf>
    <xf numFmtId="167" fontId="54" fillId="0" borderId="1" xfId="1" applyNumberFormat="1" applyFont="1" applyBorder="1" applyAlignment="1" applyProtection="1">
      <alignment horizontal="center" vertical="center" wrapText="1"/>
      <protection locked="0"/>
    </xf>
    <xf numFmtId="167" fontId="54" fillId="0" borderId="5" xfId="1" applyNumberFormat="1" applyFont="1" applyBorder="1" applyAlignment="1" applyProtection="1">
      <alignment horizontal="center" vertical="center" wrapText="1"/>
    </xf>
    <xf numFmtId="167" fontId="54" fillId="0" borderId="48" xfId="1" applyNumberFormat="1" applyFont="1" applyBorder="1" applyAlignment="1" applyProtection="1">
      <alignment horizontal="center" vertical="top" wrapText="1"/>
      <protection locked="0"/>
    </xf>
    <xf numFmtId="167" fontId="54" fillId="0" borderId="8" xfId="1" applyNumberFormat="1" applyFont="1" applyBorder="1" applyAlignment="1" applyProtection="1">
      <alignment horizontal="center" vertical="top" wrapText="1"/>
      <protection locked="0"/>
    </xf>
    <xf numFmtId="167" fontId="54" fillId="0" borderId="6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165" fontId="18" fillId="0" borderId="33" xfId="0" applyNumberFormat="1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 indent="1"/>
    </xf>
    <xf numFmtId="165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5" xfId="0" applyFont="1" applyBorder="1" applyAlignment="1" applyProtection="1">
      <alignment vertical="center" wrapText="1"/>
    </xf>
    <xf numFmtId="165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5" fontId="22" fillId="0" borderId="5" xfId="0" quotePrefix="1" applyNumberFormat="1" applyFont="1" applyBorder="1" applyAlignment="1" applyProtection="1">
      <alignment horizontal="right" vertical="center" wrapText="1" indent="1"/>
    </xf>
    <xf numFmtId="165" fontId="22" fillId="0" borderId="34" xfId="0" quotePrefix="1" applyNumberFormat="1" applyFont="1" applyBorder="1" applyAlignment="1" applyProtection="1">
      <alignment horizontal="right" vertical="center" wrapText="1" indent="1"/>
    </xf>
    <xf numFmtId="165" fontId="24" fillId="0" borderId="34" xfId="0" applyNumberFormat="1" applyFont="1" applyBorder="1" applyAlignment="1" applyProtection="1">
      <alignment horizontal="right" vertical="center" wrapText="1" indent="1"/>
    </xf>
    <xf numFmtId="165" fontId="18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8" xfId="6" applyNumberFormat="1" applyFont="1" applyFill="1" applyBorder="1" applyAlignment="1" applyProtection="1">
      <alignment horizontal="right" vertical="center" wrapText="1" indent="1"/>
    </xf>
    <xf numFmtId="0" fontId="18" fillId="0" borderId="9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1"/>
    </xf>
    <xf numFmtId="0" fontId="18" fillId="0" borderId="32" xfId="6" applyFont="1" applyFill="1" applyBorder="1" applyAlignment="1" applyProtection="1">
      <alignment horizontal="left" vertical="center" wrapText="1" indent="1"/>
    </xf>
    <xf numFmtId="0" fontId="18" fillId="0" borderId="49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3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8" xfId="6" applyNumberFormat="1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49" fontId="18" fillId="0" borderId="46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7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50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vertical="center" wrapText="1"/>
    </xf>
    <xf numFmtId="0" fontId="17" fillId="0" borderId="51" xfId="6" applyFont="1" applyFill="1" applyBorder="1" applyAlignment="1" applyProtection="1">
      <alignment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17" fillId="0" borderId="5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25" fillId="0" borderId="5" xfId="6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right"/>
    </xf>
    <xf numFmtId="165" fontId="30" fillId="0" borderId="10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1" xfId="6" applyFont="1" applyFill="1" applyBorder="1" applyAlignment="1" applyProtection="1">
      <alignment horizontal="left" vertical="center" wrapText="1" indent="6"/>
    </xf>
    <xf numFmtId="165" fontId="17" fillId="0" borderId="34" xfId="6" applyNumberFormat="1" applyFont="1" applyFill="1" applyBorder="1" applyAlignment="1" applyProtection="1">
      <alignment horizontal="right" vertical="center" wrapText="1" indent="1"/>
    </xf>
    <xf numFmtId="165" fontId="18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5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61" xfId="0" applyFont="1" applyBorder="1" applyAlignment="1" applyProtection="1">
      <alignment horizontal="left" vertical="center" wrapText="1" indent="1"/>
    </xf>
    <xf numFmtId="165" fontId="17" fillId="0" borderId="6" xfId="6" applyNumberFormat="1" applyFont="1" applyFill="1" applyBorder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right" vertical="center"/>
    </xf>
    <xf numFmtId="0" fontId="22" fillId="0" borderId="57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5" fontId="17" fillId="0" borderId="51" xfId="6" applyNumberFormat="1" applyFont="1" applyFill="1" applyBorder="1" applyAlignment="1" applyProtection="1">
      <alignment horizontal="right" vertical="center" wrapText="1" indent="1"/>
    </xf>
    <xf numFmtId="165" fontId="17" fillId="0" borderId="5" xfId="6" applyNumberFormat="1" applyFont="1" applyFill="1" applyBorder="1" applyAlignment="1" applyProtection="1">
      <alignment horizontal="right" vertical="center" wrapText="1" indent="1"/>
    </xf>
    <xf numFmtId="165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6" applyNumberFormat="1" applyFont="1" applyFill="1" applyBorder="1" applyAlignment="1" applyProtection="1">
      <alignment horizontal="right" vertical="center" wrapText="1" indent="1"/>
    </xf>
    <xf numFmtId="0" fontId="18" fillId="0" borderId="3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33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8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5" fontId="25" fillId="0" borderId="34" xfId="6" applyNumberFormat="1" applyFont="1" applyFill="1" applyBorder="1" applyAlignment="1" applyProtection="1">
      <alignment horizontal="right" vertical="center" wrapText="1" indent="1"/>
    </xf>
    <xf numFmtId="165" fontId="18" fillId="0" borderId="59" xfId="6" applyNumberFormat="1" applyFont="1" applyFill="1" applyBorder="1" applyAlignment="1" applyProtection="1">
      <alignment horizontal="right" vertical="center" wrapText="1" indent="1"/>
    </xf>
    <xf numFmtId="165" fontId="18" fillId="0" borderId="33" xfId="6" applyNumberFormat="1" applyFont="1" applyFill="1" applyBorder="1" applyAlignment="1" applyProtection="1">
      <alignment horizontal="right" vertical="center" wrapText="1" indent="1"/>
    </xf>
    <xf numFmtId="0" fontId="17" fillId="0" borderId="34" xfId="6" applyFont="1" applyFill="1" applyBorder="1" applyAlignment="1" applyProtection="1">
      <alignment horizontal="center" vertical="center" wrapText="1"/>
    </xf>
    <xf numFmtId="165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7" xfId="0" applyFont="1" applyBorder="1" applyAlignment="1" applyProtection="1">
      <alignment vertical="center" wrapText="1"/>
    </xf>
    <xf numFmtId="0" fontId="23" fillId="0" borderId="4" xfId="0" applyFont="1" applyBorder="1" applyAlignment="1" applyProtection="1">
      <alignment vertical="center" wrapText="1"/>
    </xf>
    <xf numFmtId="0" fontId="24" fillId="0" borderId="61" xfId="0" applyFont="1" applyBorder="1" applyAlignment="1" applyProtection="1">
      <alignment vertical="center" wrapText="1"/>
    </xf>
    <xf numFmtId="165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5" fontId="7" fillId="0" borderId="35" xfId="0" applyNumberFormat="1" applyFont="1" applyFill="1" applyBorder="1" applyAlignment="1" applyProtection="1">
      <alignment horizontal="center" vertical="center" wrapText="1"/>
    </xf>
    <xf numFmtId="165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" xfId="0" applyNumberFormat="1" applyFont="1" applyFill="1" applyBorder="1" applyAlignment="1" applyProtection="1">
      <alignment horizontal="right" vertical="center" wrapText="1" indent="1"/>
    </xf>
    <xf numFmtId="165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horizontal="centerContinuous" vertical="center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28" fillId="0" borderId="7" xfId="0" applyNumberFormat="1" applyFont="1" applyFill="1" applyBorder="1" applyAlignment="1" applyProtection="1">
      <alignment horizontal="left" vertical="center" wrapText="1" indent="1"/>
    </xf>
    <xf numFmtId="165" fontId="28" fillId="0" borderId="34" xfId="0" applyNumberFormat="1" applyFont="1" applyFill="1" applyBorder="1" applyAlignment="1" applyProtection="1">
      <alignment horizontal="right" vertical="center" wrapText="1" indent="1"/>
    </xf>
    <xf numFmtId="165" fontId="7" fillId="0" borderId="6" xfId="0" applyNumberFormat="1" applyFont="1" applyFill="1" applyBorder="1" applyAlignment="1" applyProtection="1">
      <alignment horizontal="center" vertical="center" wrapText="1"/>
    </xf>
    <xf numFmtId="165" fontId="17" fillId="0" borderId="61" xfId="0" applyNumberFormat="1" applyFont="1" applyFill="1" applyBorder="1" applyAlignment="1" applyProtection="1">
      <alignment horizontal="center" vertical="center" wrapText="1"/>
    </xf>
    <xf numFmtId="165" fontId="17" fillId="0" borderId="57" xfId="0" applyNumberFormat="1" applyFont="1" applyFill="1" applyBorder="1" applyAlignment="1" applyProtection="1">
      <alignment horizontal="center" vertical="center" wrapText="1"/>
    </xf>
    <xf numFmtId="165" fontId="17" fillId="0" borderId="64" xfId="0" applyNumberFormat="1" applyFont="1" applyFill="1" applyBorder="1" applyAlignment="1" applyProtection="1">
      <alignment horizontal="center" vertical="center" wrapText="1"/>
    </xf>
    <xf numFmtId="165" fontId="2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5" fontId="25" fillId="0" borderId="6" xfId="0" applyNumberFormat="1" applyFont="1" applyFill="1" applyBorder="1" applyAlignment="1" applyProtection="1">
      <alignment horizontal="right" vertical="center" wrapText="1" indent="1"/>
    </xf>
    <xf numFmtId="165" fontId="7" fillId="0" borderId="5" xfId="0" applyNumberFormat="1" applyFont="1" applyFill="1" applyBorder="1" applyAlignment="1" applyProtection="1">
      <alignment horizontal="centerContinuous" vertical="center" wrapText="1"/>
    </xf>
    <xf numFmtId="165" fontId="7" fillId="0" borderId="6" xfId="0" applyNumberFormat="1" applyFont="1" applyFill="1" applyBorder="1" applyAlignment="1" applyProtection="1">
      <alignment horizontal="centerContinuous" vertical="center" wrapText="1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9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7" fillId="0" borderId="65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5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5" fontId="17" fillId="0" borderId="52" xfId="6" applyNumberFormat="1" applyFont="1" applyFill="1" applyBorder="1" applyAlignment="1" applyProtection="1">
      <alignment horizontal="right" vertical="center" wrapText="1" indent="1"/>
    </xf>
    <xf numFmtId="165" fontId="18" fillId="0" borderId="53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54" xfId="6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" xfId="6" applyNumberFormat="1" applyFont="1" applyFill="1" applyBorder="1" applyAlignment="1" applyProtection="1">
      <alignment horizontal="right" vertical="center" wrapText="1" indent="1"/>
    </xf>
    <xf numFmtId="165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6" xfId="0" applyNumberFormat="1" applyFont="1" applyBorder="1" applyAlignment="1" applyProtection="1">
      <alignment horizontal="right" vertical="center" wrapText="1" indent="1"/>
    </xf>
    <xf numFmtId="0" fontId="7" fillId="0" borderId="53" xfId="0" quotePrefix="1" applyFont="1" applyFill="1" applyBorder="1" applyAlignment="1" applyProtection="1">
      <alignment horizontal="right" vertical="center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19" xfId="0" applyFont="1" applyFill="1" applyBorder="1" applyAlignment="1" applyProtection="1">
      <alignment horizontal="center" vertical="center" wrapText="1"/>
    </xf>
    <xf numFmtId="0" fontId="17" fillId="0" borderId="50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5" xfId="0" applyFont="1" applyBorder="1" applyAlignment="1" applyProtection="1">
      <alignment wrapText="1"/>
    </xf>
    <xf numFmtId="0" fontId="24" fillId="0" borderId="57" xfId="0" applyFont="1" applyBorder="1" applyAlignment="1" applyProtection="1">
      <alignment wrapText="1"/>
    </xf>
    <xf numFmtId="165" fontId="22" fillId="0" borderId="6" xfId="0" quotePrefix="1" applyNumberFormat="1" applyFont="1" applyBorder="1" applyAlignment="1" applyProtection="1">
      <alignment horizontal="right" vertical="center" wrapText="1" indent="1"/>
    </xf>
    <xf numFmtId="49" fontId="18" fillId="0" borderId="28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0" fontId="24" fillId="0" borderId="7" xfId="0" applyFont="1" applyBorder="1" applyAlignment="1" applyProtection="1">
      <alignment horizontal="center" wrapText="1"/>
    </xf>
    <xf numFmtId="0" fontId="23" fillId="0" borderId="28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4" xfId="0" applyFont="1" applyBorder="1" applyAlignment="1" applyProtection="1">
      <alignment horizontal="center" wrapText="1"/>
    </xf>
    <xf numFmtId="0" fontId="24" fillId="0" borderId="61" xfId="0" applyFont="1" applyBorder="1" applyAlignment="1" applyProtection="1">
      <alignment horizont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49" fontId="18" fillId="0" borderId="43" xfId="6" applyNumberFormat="1" applyFont="1" applyFill="1" applyBorder="1" applyAlignment="1" applyProtection="1">
      <alignment horizontal="center" vertical="center" wrapText="1"/>
    </xf>
    <xf numFmtId="49" fontId="18" fillId="0" borderId="46" xfId="6" applyNumberFormat="1" applyFont="1" applyFill="1" applyBorder="1" applyAlignment="1" applyProtection="1">
      <alignment horizontal="center" vertical="center" wrapText="1"/>
    </xf>
    <xf numFmtId="0" fontId="24" fillId="0" borderId="61" xfId="0" applyFont="1" applyBorder="1" applyAlignment="1" applyProtection="1">
      <alignment horizontal="center" vertical="center" wrapText="1"/>
    </xf>
    <xf numFmtId="0" fontId="7" fillId="0" borderId="66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5" fontId="18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7" xfId="6" applyFont="1" applyFill="1" applyBorder="1" applyAlignment="1" applyProtection="1">
      <alignment horizontal="left" vertical="center" wrapText="1" indent="1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left" vertical="center" wrapText="1" indent="1"/>
    </xf>
    <xf numFmtId="0" fontId="24" fillId="0" borderId="7" xfId="0" applyFont="1" applyBorder="1" applyAlignment="1" applyProtection="1">
      <alignment horizontal="center" vertical="center" wrapText="1"/>
    </xf>
    <xf numFmtId="0" fontId="33" fillId="0" borderId="35" xfId="0" applyFont="1" applyBorder="1" applyAlignment="1" applyProtection="1">
      <alignment horizontal="left" wrapText="1" indent="1"/>
    </xf>
    <xf numFmtId="0" fontId="7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5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4" xfId="0" applyNumberFormat="1" applyFont="1" applyFill="1" applyBorder="1" applyAlignment="1" applyProtection="1">
      <alignment horizontal="right" vertical="center" wrapText="1" indent="1"/>
    </xf>
    <xf numFmtId="165" fontId="17" fillId="0" borderId="3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53" xfId="0" applyNumberFormat="1" applyFont="1" applyFill="1" applyBorder="1" applyAlignment="1" applyProtection="1">
      <alignment horizontal="right" vertical="center"/>
    </xf>
    <xf numFmtId="49" fontId="7" fillId="0" borderId="65" xfId="0" applyNumberFormat="1" applyFont="1" applyFill="1" applyBorder="1" applyAlignment="1" applyProtection="1">
      <alignment horizontal="right" vertical="center"/>
    </xf>
    <xf numFmtId="49" fontId="26" fillId="0" borderId="42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8" xfId="0" applyNumberFormat="1" applyFont="1" applyFill="1" applyBorder="1" applyAlignment="1" applyProtection="1">
      <alignment horizontal="center" vertical="center" wrapText="1"/>
    </xf>
    <xf numFmtId="0" fontId="26" fillId="0" borderId="33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7" xfId="6" quotePrefix="1" applyFont="1" applyFill="1" applyBorder="1" applyAlignment="1" applyProtection="1">
      <alignment horizontal="left" vertical="center" wrapText="1" indent="1"/>
    </xf>
    <xf numFmtId="165" fontId="26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6" xfId="0" applyFont="1" applyFill="1" applyBorder="1" applyAlignment="1" applyProtection="1">
      <alignment horizontal="center" vertical="center" wrapText="1"/>
    </xf>
    <xf numFmtId="165" fontId="25" fillId="0" borderId="35" xfId="0" applyNumberFormat="1" applyFont="1" applyFill="1" applyBorder="1" applyAlignment="1" applyProtection="1">
      <alignment horizontal="right" vertical="center" wrapText="1" indent="1"/>
    </xf>
    <xf numFmtId="165" fontId="18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5" xfId="0" applyNumberFormat="1" applyFont="1" applyFill="1" applyBorder="1" applyAlignment="1" applyProtection="1">
      <alignment horizontal="right" vertical="center" wrapText="1" indent="1"/>
    </xf>
    <xf numFmtId="0" fontId="39" fillId="0" borderId="0" xfId="8" applyFill="1" applyProtection="1"/>
    <xf numFmtId="0" fontId="56" fillId="0" borderId="0" xfId="8" applyFont="1" applyFill="1" applyProtection="1"/>
    <xf numFmtId="0" fontId="23" fillId="0" borderId="0" xfId="8" applyFont="1" applyFill="1" applyProtection="1"/>
    <xf numFmtId="3" fontId="39" fillId="0" borderId="0" xfId="8" applyNumberFormat="1" applyFont="1" applyFill="1" applyProtection="1"/>
    <xf numFmtId="3" fontId="39" fillId="0" borderId="0" xfId="8" applyNumberFormat="1" applyFont="1" applyFill="1" applyAlignment="1" applyProtection="1">
      <alignment horizontal="center"/>
    </xf>
    <xf numFmtId="0" fontId="39" fillId="0" borderId="0" xfId="8" applyFont="1" applyFill="1" applyProtection="1"/>
    <xf numFmtId="0" fontId="39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39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57" fillId="0" borderId="0" xfId="0" applyFont="1" applyAlignment="1" applyProtection="1">
      <alignment horizontal="right" vertical="top"/>
      <protection locked="0"/>
    </xf>
    <xf numFmtId="172" fontId="0" fillId="0" borderId="0" xfId="0" applyNumberFormat="1" applyFill="1"/>
    <xf numFmtId="0" fontId="10" fillId="0" borderId="0" xfId="0" applyFont="1"/>
    <xf numFmtId="0" fontId="52" fillId="0" borderId="1" xfId="0" applyFont="1" applyBorder="1" applyAlignment="1" applyProtection="1">
      <alignment horizontal="right" vertical="top" wrapText="1"/>
      <protection locked="0"/>
    </xf>
    <xf numFmtId="165" fontId="6" fillId="0" borderId="0" xfId="0" applyNumberFormat="1" applyFont="1" applyFill="1" applyAlignment="1" applyProtection="1">
      <alignment horizontal="center" vertical="center" wrapText="1"/>
    </xf>
    <xf numFmtId="0" fontId="6" fillId="0" borderId="12" xfId="6" applyFont="1" applyFill="1" applyBorder="1" applyAlignment="1" applyProtection="1">
      <alignment horizontal="center" vertical="center" wrapText="1"/>
    </xf>
    <xf numFmtId="165" fontId="58" fillId="0" borderId="0" xfId="6" applyNumberFormat="1" applyFont="1" applyFill="1" applyBorder="1" applyAlignment="1" applyProtection="1">
      <alignment vertical="center"/>
    </xf>
    <xf numFmtId="0" fontId="59" fillId="0" borderId="0" xfId="0" applyFont="1" applyFill="1" applyBorder="1" applyAlignment="1" applyProtection="1">
      <alignment horizontal="right" vertical="center"/>
    </xf>
    <xf numFmtId="0" fontId="7" fillId="0" borderId="62" xfId="0" applyFont="1" applyFill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60" fillId="0" borderId="1" xfId="0" applyFont="1" applyBorder="1" applyAlignment="1" applyProtection="1">
      <alignment horizontal="center" vertical="top" wrapText="1"/>
      <protection locked="0"/>
    </xf>
    <xf numFmtId="0" fontId="4" fillId="0" borderId="7" xfId="6" applyFont="1" applyFill="1" applyBorder="1" applyAlignment="1" applyProtection="1">
      <alignment horizontal="left" vertical="center" wrapText="1" indent="1"/>
    </xf>
    <xf numFmtId="49" fontId="13" fillId="0" borderId="28" xfId="6" applyNumberFormat="1" applyFont="1" applyFill="1" applyBorder="1" applyAlignment="1" applyProtection="1">
      <alignment horizontal="left" vertical="center" wrapText="1" indent="1"/>
    </xf>
    <xf numFmtId="0" fontId="62" fillId="0" borderId="33" xfId="0" applyFont="1" applyBorder="1" applyAlignment="1" applyProtection="1">
      <alignment horizontal="left" wrapText="1" indent="1"/>
    </xf>
    <xf numFmtId="49" fontId="13" fillId="0" borderId="3" xfId="6" applyNumberFormat="1" applyFont="1" applyFill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wrapText="1" indent="1"/>
    </xf>
    <xf numFmtId="0" fontId="62" fillId="0" borderId="2" xfId="0" applyFont="1" applyBorder="1" applyAlignment="1" applyProtection="1">
      <alignment horizontal="left" wrapText="1" indent="1"/>
    </xf>
    <xf numFmtId="49" fontId="13" fillId="0" borderId="4" xfId="6" applyNumberFormat="1" applyFont="1" applyFill="1" applyBorder="1" applyAlignment="1" applyProtection="1">
      <alignment horizontal="left" vertical="center" wrapText="1" indent="1"/>
    </xf>
    <xf numFmtId="0" fontId="48" fillId="0" borderId="5" xfId="0" applyFont="1" applyBorder="1" applyAlignment="1" applyProtection="1">
      <alignment horizontal="left" vertical="center" wrapText="1" indent="1"/>
    </xf>
    <xf numFmtId="0" fontId="62" fillId="0" borderId="2" xfId="0" applyFont="1" applyBorder="1" applyAlignment="1" applyProtection="1">
      <alignment horizontal="left" vertical="center" wrapText="1" indent="1"/>
    </xf>
    <xf numFmtId="49" fontId="62" fillId="0" borderId="1" xfId="0" applyNumberFormat="1" applyFont="1" applyBorder="1" applyAlignment="1" applyProtection="1">
      <alignment horizontal="left" wrapText="1" indent="1"/>
    </xf>
    <xf numFmtId="0" fontId="48" fillId="0" borderId="7" xfId="0" applyFont="1" applyBorder="1" applyAlignment="1" applyProtection="1">
      <alignment vertical="center" wrapText="1"/>
    </xf>
    <xf numFmtId="0" fontId="62" fillId="0" borderId="2" xfId="0" applyFont="1" applyBorder="1" applyAlignment="1" applyProtection="1">
      <alignment vertical="center" wrapText="1"/>
    </xf>
    <xf numFmtId="0" fontId="62" fillId="0" borderId="4" xfId="0" applyFont="1" applyBorder="1" applyAlignment="1" applyProtection="1">
      <alignment vertical="center" wrapText="1"/>
    </xf>
    <xf numFmtId="0" fontId="48" fillId="0" borderId="5" xfId="0" applyFont="1" applyBorder="1" applyAlignment="1" applyProtection="1">
      <alignment vertical="center" wrapText="1"/>
    </xf>
    <xf numFmtId="0" fontId="48" fillId="0" borderId="61" xfId="0" applyFont="1" applyBorder="1" applyAlignment="1" applyProtection="1">
      <alignment vertical="center" wrapText="1"/>
    </xf>
    <xf numFmtId="0" fontId="48" fillId="0" borderId="57" xfId="0" applyFont="1" applyBorder="1" applyAlignment="1" applyProtection="1">
      <alignment vertical="center" wrapText="1"/>
    </xf>
    <xf numFmtId="0" fontId="48" fillId="0" borderId="0" xfId="0" applyFont="1" applyBorder="1" applyAlignment="1" applyProtection="1">
      <alignment horizontal="left" vertical="center" wrapText="1" indent="1"/>
    </xf>
    <xf numFmtId="165" fontId="28" fillId="0" borderId="0" xfId="6" applyNumberFormat="1" applyFont="1" applyFill="1" applyBorder="1" applyAlignment="1" applyProtection="1">
      <alignment horizontal="right" vertical="center" wrapText="1" indent="1"/>
    </xf>
    <xf numFmtId="0" fontId="1" fillId="0" borderId="0" xfId="6" applyFont="1" applyFill="1" applyProtection="1"/>
    <xf numFmtId="165" fontId="41" fillId="0" borderId="10" xfId="6" applyNumberFormat="1" applyFont="1" applyFill="1" applyBorder="1" applyAlignment="1" applyProtection="1"/>
    <xf numFmtId="0" fontId="1" fillId="0" borderId="0" xfId="6" applyFont="1" applyFill="1" applyAlignment="1" applyProtection="1"/>
    <xf numFmtId="0" fontId="4" fillId="0" borderId="12" xfId="6" applyFont="1" applyFill="1" applyBorder="1" applyAlignment="1" applyProtection="1">
      <alignment horizontal="center" vertical="center" wrapText="1"/>
    </xf>
    <xf numFmtId="0" fontId="4" fillId="0" borderId="7" xfId="6" applyFont="1" applyFill="1" applyBorder="1" applyAlignment="1" applyProtection="1">
      <alignment horizontal="center" vertical="center" wrapText="1"/>
    </xf>
    <xf numFmtId="0" fontId="4" fillId="0" borderId="5" xfId="6" applyFont="1" applyFill="1" applyBorder="1" applyAlignment="1" applyProtection="1">
      <alignment horizontal="center" vertical="center" wrapText="1"/>
    </xf>
    <xf numFmtId="0" fontId="13" fillId="0" borderId="32" xfId="6" applyFont="1" applyFill="1" applyBorder="1" applyAlignment="1" applyProtection="1">
      <alignment horizontal="left" vertical="center" wrapText="1" indent="1"/>
    </xf>
    <xf numFmtId="0" fontId="13" fillId="0" borderId="1" xfId="6" applyFont="1" applyFill="1" applyBorder="1" applyAlignment="1" applyProtection="1">
      <alignment horizontal="left" vertical="center" wrapText="1" indent="1"/>
    </xf>
    <xf numFmtId="0" fontId="13" fillId="0" borderId="49" xfId="6" applyFont="1" applyFill="1" applyBorder="1" applyAlignment="1" applyProtection="1">
      <alignment horizontal="left" vertical="center" wrapText="1" indent="1"/>
    </xf>
    <xf numFmtId="0" fontId="13" fillId="0" borderId="0" xfId="6" applyFont="1" applyFill="1" applyBorder="1" applyAlignment="1" applyProtection="1">
      <alignment horizontal="left" vertical="center" wrapText="1" indent="1"/>
    </xf>
    <xf numFmtId="0" fontId="13" fillId="0" borderId="1" xfId="6" applyFont="1" applyFill="1" applyBorder="1" applyAlignment="1" applyProtection="1">
      <alignment horizontal="left" indent="6"/>
    </xf>
    <xf numFmtId="0" fontId="13" fillId="0" borderId="1" xfId="6" applyFont="1" applyFill="1" applyBorder="1" applyAlignment="1" applyProtection="1">
      <alignment horizontal="left" vertical="center" wrapText="1" indent="6"/>
    </xf>
    <xf numFmtId="49" fontId="13" fillId="0" borderId="43" xfId="6" applyNumberFormat="1" applyFont="1" applyFill="1" applyBorder="1" applyAlignment="1" applyProtection="1">
      <alignment horizontal="left" vertical="center" wrapText="1" indent="1"/>
    </xf>
    <xf numFmtId="0" fontId="13" fillId="0" borderId="2" xfId="6" applyFont="1" applyFill="1" applyBorder="1" applyAlignment="1" applyProtection="1">
      <alignment horizontal="left" vertical="center" wrapText="1" indent="6"/>
    </xf>
    <xf numFmtId="49" fontId="13" fillId="0" borderId="46" xfId="6" applyNumberFormat="1" applyFont="1" applyFill="1" applyBorder="1" applyAlignment="1" applyProtection="1">
      <alignment horizontal="left" vertical="center" wrapText="1" indent="1"/>
    </xf>
    <xf numFmtId="0" fontId="4" fillId="0" borderId="5" xfId="6" applyFont="1" applyFill="1" applyBorder="1" applyAlignment="1" applyProtection="1">
      <alignment vertical="center" wrapText="1"/>
    </xf>
    <xf numFmtId="0" fontId="13" fillId="0" borderId="2" xfId="6" applyFont="1" applyFill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vertical="center" wrapText="1" indent="1"/>
    </xf>
    <xf numFmtId="0" fontId="13" fillId="0" borderId="33" xfId="6" applyFont="1" applyFill="1" applyBorder="1" applyAlignment="1" applyProtection="1">
      <alignment horizontal="left" vertical="center" wrapText="1" indent="6"/>
    </xf>
    <xf numFmtId="0" fontId="1" fillId="0" borderId="0" xfId="6" applyFont="1" applyFill="1" applyAlignment="1" applyProtection="1">
      <alignment horizontal="left" vertical="center" indent="1"/>
    </xf>
    <xf numFmtId="0" fontId="28" fillId="0" borderId="5" xfId="6" applyFont="1" applyFill="1" applyBorder="1" applyAlignment="1" applyProtection="1">
      <alignment horizontal="left" vertical="center" wrapText="1" indent="1"/>
    </xf>
    <xf numFmtId="0" fontId="13" fillId="0" borderId="33" xfId="6" applyFont="1" applyFill="1" applyBorder="1" applyAlignment="1" applyProtection="1">
      <alignment horizontal="left" vertical="center" wrapText="1" indent="1"/>
    </xf>
    <xf numFmtId="0" fontId="13" fillId="0" borderId="9" xfId="6" applyFont="1" applyFill="1" applyBorder="1" applyAlignment="1" applyProtection="1">
      <alignment horizontal="left" vertical="center" wrapText="1" indent="1"/>
    </xf>
    <xf numFmtId="0" fontId="63" fillId="0" borderId="0" xfId="6" applyFont="1" applyFill="1" applyProtection="1"/>
    <xf numFmtId="0" fontId="28" fillId="0" borderId="0" xfId="6" applyFont="1" applyFill="1" applyProtection="1"/>
    <xf numFmtId="0" fontId="48" fillId="0" borderId="61" xfId="0" applyFont="1" applyBorder="1" applyAlignment="1" applyProtection="1">
      <alignment horizontal="left" vertical="center" wrapText="1" indent="1"/>
    </xf>
    <xf numFmtId="0" fontId="48" fillId="0" borderId="57" xfId="0" applyFont="1" applyBorder="1" applyAlignment="1" applyProtection="1">
      <alignment horizontal="left" vertical="center" wrapText="1" indent="1"/>
    </xf>
    <xf numFmtId="0" fontId="62" fillId="0" borderId="1" xfId="0" applyFont="1" applyBorder="1" applyAlignment="1" applyProtection="1">
      <alignment horizontal="left" indent="1"/>
    </xf>
    <xf numFmtId="0" fontId="62" fillId="0" borderId="1" xfId="0" applyFont="1" applyBorder="1" applyAlignment="1" applyProtection="1">
      <alignment horizontal="left"/>
    </xf>
    <xf numFmtId="0" fontId="62" fillId="0" borderId="1" xfId="0" applyFont="1" applyBorder="1" applyAlignment="1" applyProtection="1"/>
    <xf numFmtId="0" fontId="62" fillId="0" borderId="33" xfId="0" applyFont="1" applyBorder="1" applyAlignment="1" applyProtection="1">
      <alignment horizontal="left" indent="1"/>
    </xf>
    <xf numFmtId="0" fontId="4" fillId="0" borderId="34" xfId="6" applyFont="1" applyFill="1" applyBorder="1" applyAlignment="1" applyProtection="1">
      <alignment horizontal="center" vertical="center" wrapText="1"/>
    </xf>
    <xf numFmtId="165" fontId="13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5" xfId="0" applyNumberFormat="1" applyFont="1" applyFill="1" applyBorder="1" applyAlignment="1" applyProtection="1">
      <alignment horizontal="right" vertical="center" wrapText="1" indent="1"/>
    </xf>
    <xf numFmtId="165" fontId="1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4" fillId="0" borderId="34" xfId="0" applyNumberFormat="1" applyFont="1" applyFill="1" applyBorder="1" applyAlignment="1" applyProtection="1">
      <alignment horizontal="right" vertical="center" wrapText="1" indent="1"/>
    </xf>
    <xf numFmtId="165" fontId="28" fillId="0" borderId="5" xfId="0" applyNumberFormat="1" applyFont="1" applyFill="1" applyBorder="1" applyAlignment="1" applyProtection="1">
      <alignment horizontal="centerContinuous" vertical="center" wrapText="1"/>
    </xf>
    <xf numFmtId="165" fontId="28" fillId="0" borderId="6" xfId="0" applyNumberFormat="1" applyFont="1" applyFill="1" applyBorder="1" applyAlignment="1" applyProtection="1">
      <alignment horizontal="centerContinuous" vertical="center" wrapText="1"/>
    </xf>
    <xf numFmtId="165" fontId="28" fillId="0" borderId="7" xfId="0" applyNumberFormat="1" applyFont="1" applyFill="1" applyBorder="1" applyAlignment="1" applyProtection="1">
      <alignment horizontal="center" vertical="center" wrapText="1"/>
    </xf>
    <xf numFmtId="165" fontId="28" fillId="0" borderId="5" xfId="0" applyNumberFormat="1" applyFont="1" applyFill="1" applyBorder="1" applyAlignment="1" applyProtection="1">
      <alignment horizontal="center" vertical="center" wrapText="1"/>
    </xf>
    <xf numFmtId="165" fontId="28" fillId="0" borderId="6" xfId="0" applyNumberFormat="1" applyFont="1" applyFill="1" applyBorder="1" applyAlignment="1" applyProtection="1">
      <alignment horizontal="center" vertical="center" wrapText="1"/>
    </xf>
    <xf numFmtId="165" fontId="28" fillId="0" borderId="16" xfId="0" applyNumberFormat="1" applyFont="1" applyFill="1" applyBorder="1" applyAlignment="1" applyProtection="1">
      <alignment horizontal="center" vertical="center" wrapText="1"/>
    </xf>
    <xf numFmtId="165" fontId="0" fillId="0" borderId="29" xfId="0" applyNumberFormat="1" applyFont="1" applyFill="1" applyBorder="1" applyAlignment="1" applyProtection="1">
      <alignment horizontal="left" vertical="center" wrapText="1" indent="1"/>
    </xf>
    <xf numFmtId="165" fontId="0" fillId="0" borderId="28" xfId="0" applyNumberFormat="1" applyFont="1" applyFill="1" applyBorder="1" applyAlignment="1" applyProtection="1">
      <alignment horizontal="left" vertical="center" wrapText="1" indent="1"/>
    </xf>
    <xf numFmtId="165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3" xfId="0" applyNumberFormat="1" applyFont="1" applyFill="1" applyBorder="1" applyAlignment="1" applyProtection="1">
      <alignment horizontal="left" vertical="center" wrapText="1" indent="1"/>
    </xf>
    <xf numFmtId="165" fontId="0" fillId="0" borderId="3" xfId="0" applyNumberFormat="1" applyFont="1" applyFill="1" applyBorder="1" applyAlignment="1" applyProtection="1">
      <alignment horizontal="left" vertical="center" wrapText="1" indent="1"/>
    </xf>
    <xf numFmtId="165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62" xfId="0" applyNumberFormat="1" applyFont="1" applyFill="1" applyBorder="1" applyAlignment="1" applyProtection="1">
      <alignment horizontal="left" vertical="center" wrapText="1" indent="1"/>
    </xf>
    <xf numFmtId="165" fontId="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43" xfId="0" applyNumberFormat="1" applyFont="1" applyFill="1" applyBorder="1" applyAlignment="1" applyProtection="1">
      <alignment horizontal="left" vertical="center" wrapText="1" indent="1"/>
    </xf>
    <xf numFmtId="165" fontId="15" fillId="0" borderId="9" xfId="0" applyNumberFormat="1" applyFont="1" applyFill="1" applyBorder="1" applyAlignment="1" applyProtection="1">
      <alignment horizontal="right" vertical="center" wrapText="1" indent="1"/>
    </xf>
    <xf numFmtId="165" fontId="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" xfId="0" applyNumberFormat="1" applyFont="1" applyFill="1" applyBorder="1" applyAlignment="1" applyProtection="1">
      <alignment horizontal="right" vertical="center" wrapText="1" indent="1"/>
    </xf>
    <xf numFmtId="165" fontId="28" fillId="0" borderId="23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ont="1" applyFill="1" applyAlignment="1" applyProtection="1">
      <alignment vertical="center" wrapText="1"/>
    </xf>
    <xf numFmtId="165" fontId="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43" xfId="0" applyNumberFormat="1" applyFont="1" applyFill="1" applyBorder="1" applyAlignment="1" applyProtection="1">
      <alignment horizontal="left" vertical="center" wrapText="1" indent="1"/>
    </xf>
    <xf numFmtId="165" fontId="15" fillId="0" borderId="33" xfId="0" applyNumberFormat="1" applyFont="1" applyFill="1" applyBorder="1" applyAlignment="1" applyProtection="1">
      <alignment horizontal="right" vertical="center" wrapText="1" indent="1"/>
    </xf>
    <xf numFmtId="165" fontId="0" fillId="0" borderId="3" xfId="0" applyNumberFormat="1" applyFont="1" applyFill="1" applyBorder="1" applyAlignment="1" applyProtection="1">
      <alignment horizontal="left" vertical="center" wrapText="1" indent="2"/>
    </xf>
    <xf numFmtId="165" fontId="0" fillId="0" borderId="1" xfId="0" applyNumberFormat="1" applyFont="1" applyFill="1" applyBorder="1" applyAlignment="1" applyProtection="1">
      <alignment horizontal="left" vertical="center" wrapText="1" indent="2"/>
    </xf>
    <xf numFmtId="165" fontId="15" fillId="0" borderId="1" xfId="0" applyNumberFormat="1" applyFont="1" applyFill="1" applyBorder="1" applyAlignment="1" applyProtection="1">
      <alignment horizontal="left" vertical="center" wrapText="1" indent="1"/>
    </xf>
    <xf numFmtId="165" fontId="0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8" xfId="0" applyNumberFormat="1" applyFont="1" applyFill="1" applyBorder="1" applyAlignment="1" applyProtection="1">
      <alignment horizontal="left" vertical="center" wrapText="1" indent="2"/>
    </xf>
    <xf numFmtId="165" fontId="0" fillId="0" borderId="4" xfId="0" applyNumberFormat="1" applyFont="1" applyFill="1" applyBorder="1" applyAlignment="1" applyProtection="1">
      <alignment horizontal="left" vertical="center" wrapText="1" indent="2"/>
    </xf>
    <xf numFmtId="165" fontId="64" fillId="0" borderId="0" xfId="0" applyNumberFormat="1" applyFont="1" applyFill="1" applyAlignment="1" applyProtection="1">
      <alignment horizontal="centerContinuous" vertical="center" wrapText="1"/>
    </xf>
    <xf numFmtId="165" fontId="6" fillId="0" borderId="7" xfId="0" applyNumberFormat="1" applyFont="1" applyFill="1" applyBorder="1" applyAlignment="1" applyProtection="1">
      <alignment horizontal="center" vertical="center" wrapText="1"/>
    </xf>
    <xf numFmtId="165" fontId="0" fillId="0" borderId="62" xfId="0" applyNumberFormat="1" applyFill="1" applyBorder="1" applyAlignment="1" applyProtection="1">
      <alignment horizontal="center" vertical="center" wrapText="1"/>
    </xf>
    <xf numFmtId="165" fontId="0" fillId="0" borderId="0" xfId="0" applyNumberFormat="1" applyFill="1" applyBorder="1" applyAlignment="1" applyProtection="1">
      <alignment vertical="center" wrapText="1"/>
    </xf>
    <xf numFmtId="165" fontId="13" fillId="0" borderId="1" xfId="0" applyNumberFormat="1" applyFont="1" applyFill="1" applyBorder="1" applyAlignment="1" applyProtection="1">
      <alignment vertical="center" wrapText="1"/>
      <protection locked="0"/>
    </xf>
    <xf numFmtId="165" fontId="13" fillId="0" borderId="14" xfId="0" applyNumberFormat="1" applyFont="1" applyFill="1" applyBorder="1" applyAlignment="1" applyProtection="1">
      <alignment vertical="center" wrapText="1"/>
      <protection locked="0"/>
    </xf>
    <xf numFmtId="165" fontId="4" fillId="0" borderId="8" xfId="0" applyNumberFormat="1" applyFont="1" applyFill="1" applyBorder="1" applyAlignment="1" applyProtection="1">
      <alignment vertical="center" wrapText="1"/>
    </xf>
    <xf numFmtId="165" fontId="40" fillId="0" borderId="7" xfId="0" applyNumberFormat="1" applyFont="1" applyFill="1" applyBorder="1" applyAlignment="1" applyProtection="1">
      <alignment horizontal="left" vertical="center" wrapText="1"/>
    </xf>
    <xf numFmtId="165" fontId="40" fillId="0" borderId="5" xfId="0" applyNumberFormat="1" applyFont="1" applyFill="1" applyBorder="1" applyAlignment="1" applyProtection="1">
      <alignment vertical="center" wrapText="1"/>
    </xf>
    <xf numFmtId="165" fontId="40" fillId="2" borderId="5" xfId="0" applyNumberFormat="1" applyFont="1" applyFill="1" applyBorder="1" applyAlignment="1" applyProtection="1">
      <alignment vertical="center" wrapText="1"/>
    </xf>
    <xf numFmtId="165" fontId="40" fillId="0" borderId="6" xfId="0" applyNumberFormat="1" applyFont="1" applyFill="1" applyBorder="1" applyAlignment="1" applyProtection="1">
      <alignment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3" fontId="13" fillId="0" borderId="27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10" xfId="0" applyNumberFormat="1" applyFont="1" applyFill="1" applyBorder="1" applyAlignment="1" applyProtection="1">
      <alignment horizontal="right" vertical="center" wrapText="1"/>
      <protection locked="0"/>
    </xf>
    <xf numFmtId="165" fontId="4" fillId="0" borderId="20" xfId="0" applyNumberFormat="1" applyFont="1" applyFill="1" applyBorder="1" applyAlignment="1" applyProtection="1">
      <alignment horizontal="right" vertical="center" wrapText="1"/>
    </xf>
    <xf numFmtId="168" fontId="4" fillId="0" borderId="16" xfId="0" applyNumberFormat="1" applyFont="1" applyFill="1" applyBorder="1" applyAlignment="1">
      <alignment horizontal="left" vertical="center" wrapText="1" indent="1"/>
    </xf>
    <xf numFmtId="49" fontId="13" fillId="0" borderId="19" xfId="0" applyNumberFormat="1" applyFont="1" applyFill="1" applyBorder="1" applyAlignment="1">
      <alignment horizontal="left" vertical="center"/>
    </xf>
    <xf numFmtId="3" fontId="13" fillId="0" borderId="20" xfId="0" applyNumberFormat="1" applyFont="1" applyFill="1" applyBorder="1" applyAlignment="1" applyProtection="1">
      <alignment horizontal="right" vertical="center"/>
      <protection locked="0"/>
    </xf>
    <xf numFmtId="3" fontId="13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2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22" xfId="0" quotePrefix="1" applyNumberFormat="1" applyFont="1" applyFill="1" applyBorder="1" applyAlignment="1">
      <alignment horizontal="left" vertical="center" indent="1"/>
    </xf>
    <xf numFmtId="3" fontId="8" fillId="0" borderId="23" xfId="0" applyNumberFormat="1" applyFont="1" applyFill="1" applyBorder="1" applyAlignment="1" applyProtection="1">
      <alignment horizontal="right" vertical="center"/>
      <protection locked="0"/>
    </xf>
    <xf numFmtId="49" fontId="13" fillId="0" borderId="22" xfId="0" applyNumberFormat="1" applyFont="1" applyFill="1" applyBorder="1" applyAlignment="1">
      <alignment horizontal="left" vertical="center"/>
    </xf>
    <xf numFmtId="3" fontId="13" fillId="0" borderId="23" xfId="0" applyNumberFormat="1" applyFont="1" applyFill="1" applyBorder="1" applyAlignment="1" applyProtection="1">
      <alignment horizontal="right" vertical="center"/>
      <protection locked="0"/>
    </xf>
    <xf numFmtId="49" fontId="13" fillId="0" borderId="24" xfId="0" applyNumberFormat="1" applyFont="1" applyFill="1" applyBorder="1" applyAlignment="1" applyProtection="1">
      <alignment horizontal="left" vertical="center"/>
      <protection locked="0"/>
    </xf>
    <xf numFmtId="3" fontId="13" fillId="0" borderId="25" xfId="0" applyNumberFormat="1" applyFont="1" applyFill="1" applyBorder="1" applyAlignment="1" applyProtection="1">
      <alignment horizontal="right" vertical="center"/>
      <protection locked="0"/>
    </xf>
    <xf numFmtId="49" fontId="4" fillId="0" borderId="26" xfId="0" applyNumberFormat="1" applyFont="1" applyFill="1" applyBorder="1" applyAlignment="1" applyProtection="1">
      <alignment horizontal="left" vertical="center" indent="1"/>
      <protection locked="0"/>
    </xf>
    <xf numFmtId="165" fontId="4" fillId="0" borderId="16" xfId="0" applyNumberFormat="1" applyFont="1" applyFill="1" applyBorder="1" applyAlignment="1">
      <alignment vertical="center"/>
    </xf>
    <xf numFmtId="49" fontId="4" fillId="0" borderId="27" xfId="0" applyNumberFormat="1" applyFont="1" applyFill="1" applyBorder="1" applyAlignment="1" applyProtection="1">
      <alignment vertical="center"/>
      <protection locked="0"/>
    </xf>
    <xf numFmtId="49" fontId="4" fillId="0" borderId="27" xfId="0" applyNumberFormat="1" applyFont="1" applyFill="1" applyBorder="1" applyAlignment="1" applyProtection="1">
      <alignment horizontal="right" vertical="center"/>
      <protection locked="0"/>
    </xf>
    <xf numFmtId="49" fontId="4" fillId="0" borderId="10" xfId="0" applyNumberFormat="1" applyFont="1" applyFill="1" applyBorder="1" applyAlignment="1" applyProtection="1">
      <alignment vertical="center"/>
      <protection locked="0"/>
    </xf>
    <xf numFmtId="49" fontId="4" fillId="0" borderId="10" xfId="0" applyNumberFormat="1" applyFont="1" applyFill="1" applyBorder="1" applyAlignment="1" applyProtection="1">
      <alignment horizontal="right" vertical="center"/>
      <protection locked="0"/>
    </xf>
    <xf numFmtId="49" fontId="13" fillId="0" borderId="28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 applyProtection="1">
      <alignment horizontal="left" vertical="center"/>
      <protection locked="0"/>
    </xf>
    <xf numFmtId="49" fontId="13" fillId="0" borderId="4" xfId="0" applyNumberFormat="1" applyFont="1" applyFill="1" applyBorder="1" applyAlignment="1" applyProtection="1">
      <alignment horizontal="left" vertical="center"/>
      <protection locked="0"/>
    </xf>
    <xf numFmtId="49" fontId="13" fillId="0" borderId="28" xfId="6" applyNumberFormat="1" applyFont="1" applyFill="1" applyBorder="1" applyAlignment="1" applyProtection="1">
      <alignment horizontal="center" vertical="center" wrapText="1"/>
    </xf>
    <xf numFmtId="49" fontId="13" fillId="0" borderId="3" xfId="6" applyNumberFormat="1" applyFont="1" applyFill="1" applyBorder="1" applyAlignment="1" applyProtection="1">
      <alignment horizontal="center" vertical="center" wrapText="1"/>
    </xf>
    <xf numFmtId="49" fontId="13" fillId="0" borderId="4" xfId="6" applyNumberFormat="1" applyFont="1" applyFill="1" applyBorder="1" applyAlignment="1" applyProtection="1">
      <alignment horizontal="center" vertical="center" wrapText="1"/>
    </xf>
    <xf numFmtId="49" fontId="13" fillId="0" borderId="43" xfId="6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49" fontId="4" fillId="0" borderId="53" xfId="0" applyNumberFormat="1" applyFont="1" applyFill="1" applyBorder="1" applyAlignment="1" applyProtection="1">
      <alignment horizontal="right" vertical="center"/>
    </xf>
    <xf numFmtId="0" fontId="4" fillId="0" borderId="66" xfId="0" applyFont="1" applyFill="1" applyBorder="1" applyAlignment="1" applyProtection="1">
      <alignment horizontal="center" vertical="center" wrapText="1"/>
    </xf>
    <xf numFmtId="49" fontId="4" fillId="0" borderId="65" xfId="0" applyNumberFormat="1" applyFont="1" applyFill="1" applyBorder="1" applyAlignment="1" applyProtection="1">
      <alignment horizontal="right" vertical="center"/>
    </xf>
    <xf numFmtId="0" fontId="4" fillId="0" borderId="5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 applyProtection="1">
      <alignment horizontal="left" vertical="center" wrapText="1" indent="1"/>
    </xf>
    <xf numFmtId="165" fontId="28" fillId="0" borderId="35" xfId="0" applyNumberFormat="1" applyFont="1" applyFill="1" applyBorder="1" applyAlignment="1" applyProtection="1">
      <alignment horizontal="right" vertical="center" wrapText="1" indent="1"/>
    </xf>
    <xf numFmtId="49" fontId="0" fillId="0" borderId="42" xfId="0" applyNumberFormat="1" applyFont="1" applyFill="1" applyBorder="1" applyAlignment="1" applyProtection="1">
      <alignment horizontal="center" vertical="center" wrapText="1"/>
    </xf>
    <xf numFmtId="165" fontId="13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65" fontId="13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165" fontId="13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7" xfId="0" applyFont="1" applyFill="1" applyBorder="1" applyAlignment="1" applyProtection="1">
      <alignment horizontal="center" vertical="center" wrapText="1"/>
    </xf>
    <xf numFmtId="165" fontId="2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49" fontId="0" fillId="0" borderId="28" xfId="0" applyNumberFormat="1" applyFont="1" applyFill="1" applyBorder="1" applyAlignment="1" applyProtection="1">
      <alignment horizontal="center" vertical="center" wrapText="1"/>
    </xf>
    <xf numFmtId="0" fontId="0" fillId="0" borderId="33" xfId="6" applyFont="1" applyFill="1" applyBorder="1" applyAlignment="1" applyProtection="1">
      <alignment horizontal="left" vertical="center" wrapText="1" indent="1"/>
    </xf>
    <xf numFmtId="165" fontId="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" xfId="6" applyFont="1" applyFill="1" applyBorder="1" applyAlignment="1" applyProtection="1">
      <alignment horizontal="left" vertical="center" wrapText="1" indent="1"/>
    </xf>
    <xf numFmtId="165" fontId="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7" xfId="6" quotePrefix="1" applyFont="1" applyFill="1" applyBorder="1" applyAlignment="1" applyProtection="1">
      <alignment horizontal="left" vertical="center" wrapText="1" indent="1"/>
    </xf>
    <xf numFmtId="165" fontId="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7" xfId="6" applyFont="1" applyFill="1" applyBorder="1" applyAlignment="1" applyProtection="1">
      <alignment horizontal="left" vertical="center" wrapText="1" indent="1"/>
    </xf>
    <xf numFmtId="0" fontId="48" fillId="0" borderId="7" xfId="0" applyFont="1" applyBorder="1" applyAlignment="1" applyProtection="1">
      <alignment horizontal="center" vertical="center" wrapText="1"/>
    </xf>
    <xf numFmtId="0" fontId="53" fillId="0" borderId="35" xfId="0" applyFont="1" applyBorder="1" applyAlignment="1" applyProtection="1">
      <alignment horizontal="left" wrapText="1" indent="1"/>
    </xf>
    <xf numFmtId="165" fontId="4" fillId="0" borderId="35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5" fontId="4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4" fillId="0" borderId="5" xfId="0" applyFont="1" applyFill="1" applyBorder="1" applyAlignment="1" applyProtection="1">
      <alignment horizontal="lef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6" fillId="0" borderId="51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13" fillId="0" borderId="1" xfId="6" applyFont="1" applyFill="1" applyBorder="1" applyAlignment="1" applyProtection="1">
      <alignment horizontal="left" vertical="center" indent="1"/>
    </xf>
    <xf numFmtId="165" fontId="41" fillId="0" borderId="10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 applyProtection="1">
      <alignment horizontal="left" vertical="center" wrapText="1"/>
    </xf>
    <xf numFmtId="0" fontId="62" fillId="0" borderId="33" xfId="0" applyFont="1" applyBorder="1" applyAlignment="1" applyProtection="1">
      <alignment horizontal="left" vertical="center" wrapText="1"/>
    </xf>
    <xf numFmtId="0" fontId="62" fillId="0" borderId="1" xfId="0" applyFont="1" applyBorder="1" applyAlignment="1" applyProtection="1">
      <alignment horizontal="left" vertical="center" wrapText="1"/>
    </xf>
    <xf numFmtId="0" fontId="62" fillId="0" borderId="2" xfId="0" applyFont="1" applyBorder="1" applyAlignment="1" applyProtection="1">
      <alignment horizontal="left" vertical="center" wrapText="1"/>
    </xf>
    <xf numFmtId="0" fontId="48" fillId="0" borderId="5" xfId="0" applyFont="1" applyBorder="1" applyAlignment="1" applyProtection="1">
      <alignment horizontal="left" vertical="center" wrapText="1"/>
    </xf>
    <xf numFmtId="0" fontId="62" fillId="0" borderId="28" xfId="0" applyFont="1" applyBorder="1" applyAlignment="1" applyProtection="1">
      <alignment vertical="center" wrapText="1"/>
    </xf>
    <xf numFmtId="0" fontId="62" fillId="0" borderId="3" xfId="0" applyFont="1" applyBorder="1" applyAlignment="1" applyProtection="1">
      <alignment vertical="center" wrapText="1"/>
    </xf>
    <xf numFmtId="0" fontId="13" fillId="0" borderId="1" xfId="6" applyFont="1" applyFill="1" applyBorder="1" applyAlignment="1" applyProtection="1">
      <alignment horizontal="left" vertical="center" wrapText="1"/>
    </xf>
    <xf numFmtId="0" fontId="13" fillId="0" borderId="49" xfId="6" applyFont="1" applyFill="1" applyBorder="1" applyAlignment="1" applyProtection="1">
      <alignment horizontal="left" vertical="center" wrapText="1"/>
    </xf>
    <xf numFmtId="0" fontId="13" fillId="0" borderId="0" xfId="6" applyFont="1" applyFill="1" applyBorder="1" applyAlignment="1" applyProtection="1">
      <alignment horizontal="left" vertical="center" wrapText="1"/>
    </xf>
    <xf numFmtId="0" fontId="13" fillId="0" borderId="1" xfId="6" applyFont="1" applyFill="1" applyBorder="1" applyAlignment="1" applyProtection="1">
      <alignment horizontal="left" vertical="center"/>
    </xf>
    <xf numFmtId="0" fontId="13" fillId="0" borderId="2" xfId="6" applyFont="1" applyFill="1" applyBorder="1" applyAlignment="1" applyProtection="1">
      <alignment horizontal="left" vertical="center" wrapText="1"/>
    </xf>
    <xf numFmtId="0" fontId="13" fillId="0" borderId="11" xfId="6" applyFont="1" applyFill="1" applyBorder="1" applyAlignment="1" applyProtection="1">
      <alignment horizontal="left" vertical="center" wrapText="1"/>
    </xf>
    <xf numFmtId="0" fontId="13" fillId="0" borderId="33" xfId="6" applyFont="1" applyFill="1" applyBorder="1" applyAlignment="1" applyProtection="1">
      <alignment horizontal="left" vertical="center" wrapText="1"/>
    </xf>
    <xf numFmtId="0" fontId="28" fillId="0" borderId="5" xfId="6" applyFont="1" applyFill="1" applyBorder="1" applyAlignment="1" applyProtection="1">
      <alignment horizontal="left" vertical="center" wrapText="1"/>
    </xf>
    <xf numFmtId="0" fontId="13" fillId="0" borderId="9" xfId="6" applyFont="1" applyFill="1" applyBorder="1" applyAlignment="1" applyProtection="1">
      <alignment horizontal="left" vertical="center" wrapText="1"/>
    </xf>
    <xf numFmtId="0" fontId="48" fillId="0" borderId="57" xfId="0" applyFont="1" applyBorder="1" applyAlignment="1" applyProtection="1">
      <alignment horizontal="left" vertical="center" wrapText="1"/>
    </xf>
    <xf numFmtId="0" fontId="0" fillId="0" borderId="28" xfId="0" applyFont="1" applyFill="1" applyBorder="1" applyAlignment="1" applyProtection="1">
      <alignment horizontal="right" vertical="center" wrapText="1" indent="1"/>
    </xf>
    <xf numFmtId="165" fontId="0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0" fillId="0" borderId="48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ont="1" applyFill="1" applyAlignment="1">
      <alignment vertical="center" wrapText="1"/>
    </xf>
    <xf numFmtId="0" fontId="0" fillId="0" borderId="3" xfId="0" applyFont="1" applyFill="1" applyBorder="1" applyAlignment="1" applyProtection="1">
      <alignment horizontal="right" vertical="center" wrapText="1" indent="1"/>
    </xf>
    <xf numFmtId="0" fontId="62" fillId="0" borderId="49" xfId="0" applyFont="1" applyFill="1" applyBorder="1" applyAlignment="1" applyProtection="1">
      <alignment horizontal="left" vertical="center" wrapText="1" indent="1"/>
      <protection locked="0"/>
    </xf>
    <xf numFmtId="165" fontId="0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5" fontId="0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3" xfId="0" applyFont="1" applyFill="1" applyBorder="1" applyAlignment="1">
      <alignment horizontal="right" vertical="center" wrapText="1" indent="1"/>
    </xf>
    <xf numFmtId="0" fontId="62" fillId="0" borderId="49" xfId="0" applyFont="1" applyFill="1" applyBorder="1" applyAlignment="1" applyProtection="1">
      <alignment horizontal="left" vertical="center" wrapText="1" indent="8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165" fontId="28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47" xfId="0" applyFont="1" applyFill="1" applyBorder="1" applyAlignment="1" applyProtection="1">
      <alignment horizontal="left" vertical="center" indent="1"/>
      <protection locked="0"/>
    </xf>
    <xf numFmtId="0" fontId="62" fillId="0" borderId="49" xfId="0" applyFont="1" applyFill="1" applyBorder="1" applyAlignment="1" applyProtection="1">
      <alignment horizontal="left" vertical="center" indent="1"/>
      <protection locked="0"/>
    </xf>
    <xf numFmtId="0" fontId="0" fillId="0" borderId="1" xfId="0" applyFont="1" applyFill="1" applyBorder="1" applyAlignment="1" applyProtection="1">
      <alignment horizontal="left" vertical="center" indent="1"/>
      <protection locked="0"/>
    </xf>
    <xf numFmtId="0" fontId="0" fillId="0" borderId="3" xfId="0" applyFont="1" applyFill="1" applyBorder="1" applyAlignment="1">
      <alignment horizontal="right" vertical="center" indent="1"/>
    </xf>
    <xf numFmtId="0" fontId="0" fillId="0" borderId="1" xfId="0" applyFont="1" applyFill="1" applyBorder="1" applyAlignment="1" applyProtection="1">
      <alignment horizontal="left" vertical="center" wrapText="1" indent="1"/>
      <protection locked="0"/>
    </xf>
    <xf numFmtId="3" fontId="0" fillId="0" borderId="8" xfId="0" applyNumberFormat="1" applyFont="1" applyFill="1" applyBorder="1" applyAlignment="1" applyProtection="1">
      <alignment horizontal="right" vertical="center"/>
      <protection locked="0"/>
    </xf>
    <xf numFmtId="0" fontId="29" fillId="0" borderId="50" xfId="0" applyFont="1" applyFill="1" applyBorder="1" applyAlignment="1">
      <alignment horizontal="center" vertical="center" wrapText="1"/>
    </xf>
    <xf numFmtId="0" fontId="61" fillId="0" borderId="46" xfId="8" applyFont="1" applyFill="1" applyBorder="1" applyAlignment="1" applyProtection="1">
      <alignment horizontal="center" vertical="center" wrapText="1"/>
    </xf>
    <xf numFmtId="0" fontId="61" fillId="0" borderId="11" xfId="8" applyFont="1" applyFill="1" applyBorder="1" applyAlignment="1" applyProtection="1">
      <alignment horizontal="center" vertical="center" wrapText="1"/>
    </xf>
    <xf numFmtId="0" fontId="61" fillId="0" borderId="12" xfId="8" applyFont="1" applyFill="1" applyBorder="1" applyAlignment="1" applyProtection="1">
      <alignment horizontal="center" vertical="center" wrapText="1"/>
    </xf>
    <xf numFmtId="0" fontId="62" fillId="0" borderId="0" xfId="8" applyFont="1" applyFill="1" applyAlignment="1" applyProtection="1">
      <alignment horizontal="center" vertical="center"/>
    </xf>
    <xf numFmtId="0" fontId="48" fillId="0" borderId="42" xfId="8" applyFont="1" applyFill="1" applyBorder="1" applyAlignment="1" applyProtection="1">
      <alignment vertical="center" wrapText="1"/>
    </xf>
    <xf numFmtId="170" fontId="13" fillId="0" borderId="32" xfId="7" applyNumberFormat="1" applyFont="1" applyFill="1" applyBorder="1" applyAlignment="1" applyProtection="1">
      <alignment horizontal="center" vertical="center"/>
    </xf>
    <xf numFmtId="169" fontId="65" fillId="0" borderId="32" xfId="8" applyNumberFormat="1" applyFont="1" applyFill="1" applyBorder="1" applyAlignment="1" applyProtection="1">
      <alignment horizontal="right" vertical="center" wrapText="1"/>
      <protection locked="0"/>
    </xf>
    <xf numFmtId="169" fontId="65" fillId="0" borderId="53" xfId="8" applyNumberFormat="1" applyFont="1" applyFill="1" applyBorder="1" applyAlignment="1" applyProtection="1">
      <alignment horizontal="right" vertical="center" wrapText="1"/>
      <protection locked="0"/>
    </xf>
    <xf numFmtId="0" fontId="62" fillId="0" borderId="0" xfId="8" applyFont="1" applyFill="1" applyAlignment="1" applyProtection="1">
      <alignment vertical="center"/>
    </xf>
    <xf numFmtId="0" fontId="48" fillId="0" borderId="3" xfId="8" applyFont="1" applyFill="1" applyBorder="1" applyAlignment="1" applyProtection="1">
      <alignment vertical="center" wrapText="1"/>
    </xf>
    <xf numFmtId="170" fontId="13" fillId="0" borderId="1" xfId="7" applyNumberFormat="1" applyFont="1" applyFill="1" applyBorder="1" applyAlignment="1" applyProtection="1">
      <alignment horizontal="center" vertical="center"/>
    </xf>
    <xf numFmtId="169" fontId="65" fillId="0" borderId="1" xfId="8" applyNumberFormat="1" applyFont="1" applyFill="1" applyBorder="1" applyAlignment="1" applyProtection="1">
      <alignment horizontal="right" vertical="center" wrapText="1"/>
    </xf>
    <xf numFmtId="0" fontId="66" fillId="0" borderId="3" xfId="8" applyFont="1" applyFill="1" applyBorder="1" applyAlignment="1" applyProtection="1">
      <alignment horizontal="left" vertical="center" wrapText="1" indent="1"/>
    </xf>
    <xf numFmtId="169" fontId="67" fillId="0" borderId="8" xfId="8" applyNumberFormat="1" applyFont="1" applyFill="1" applyBorder="1" applyAlignment="1" applyProtection="1">
      <alignment horizontal="right" vertical="center" wrapText="1"/>
      <protection locked="0"/>
    </xf>
    <xf numFmtId="169" fontId="62" fillId="0" borderId="1" xfId="8" applyNumberFormat="1" applyFont="1" applyFill="1" applyBorder="1" applyAlignment="1" applyProtection="1">
      <alignment horizontal="right" vertical="center" wrapText="1"/>
      <protection locked="0"/>
    </xf>
    <xf numFmtId="169" fontId="62" fillId="0" borderId="8" xfId="8" applyNumberFormat="1" applyFont="1" applyFill="1" applyBorder="1" applyAlignment="1" applyProtection="1">
      <alignment horizontal="right" vertical="center" wrapText="1"/>
      <protection locked="0"/>
    </xf>
    <xf numFmtId="169" fontId="62" fillId="0" borderId="1" xfId="8" applyNumberFormat="1" applyFont="1" applyFill="1" applyBorder="1" applyAlignment="1" applyProtection="1">
      <alignment horizontal="right" vertical="center" wrapText="1"/>
    </xf>
    <xf numFmtId="169" fontId="62" fillId="0" borderId="8" xfId="8" applyNumberFormat="1" applyFont="1" applyFill="1" applyBorder="1" applyAlignment="1" applyProtection="1">
      <alignment horizontal="right" vertical="center" wrapText="1"/>
    </xf>
    <xf numFmtId="0" fontId="48" fillId="0" borderId="46" xfId="8" applyFont="1" applyFill="1" applyBorder="1" applyAlignment="1" applyProtection="1">
      <alignment vertical="center" wrapText="1"/>
    </xf>
    <xf numFmtId="170" fontId="13" fillId="0" borderId="11" xfId="7" applyNumberFormat="1" applyFont="1" applyFill="1" applyBorder="1" applyAlignment="1" applyProtection="1">
      <alignment horizontal="center" vertical="center"/>
    </xf>
    <xf numFmtId="0" fontId="66" fillId="0" borderId="3" xfId="8" applyFont="1" applyFill="1" applyBorder="1" applyAlignment="1" applyProtection="1">
      <alignment horizontal="left" vertical="center" indent="1"/>
    </xf>
    <xf numFmtId="0" fontId="70" fillId="0" borderId="0" xfId="0" applyFont="1" applyAlignment="1">
      <alignment horizontal="justify" vertical="center"/>
    </xf>
    <xf numFmtId="0" fontId="71" fillId="0" borderId="0" xfId="0" applyFont="1" applyAlignment="1">
      <alignment horizontal="center" vertical="center"/>
    </xf>
    <xf numFmtId="0" fontId="59" fillId="0" borderId="51" xfId="7" applyFont="1" applyFill="1" applyBorder="1" applyAlignment="1" applyProtection="1">
      <alignment horizontal="center" vertical="center" textRotation="90"/>
    </xf>
    <xf numFmtId="0" fontId="43" fillId="0" borderId="51" xfId="8" applyFont="1" applyFill="1" applyBorder="1" applyAlignment="1">
      <alignment horizontal="center" vertical="center" wrapText="1"/>
    </xf>
    <xf numFmtId="0" fontId="43" fillId="0" borderId="52" xfId="8" applyFont="1" applyFill="1" applyBorder="1" applyAlignment="1">
      <alignment horizontal="center" vertical="center" wrapText="1"/>
    </xf>
    <xf numFmtId="0" fontId="62" fillId="0" borderId="3" xfId="8" applyFont="1" applyFill="1" applyBorder="1" applyAlignment="1" applyProtection="1">
      <alignment horizontal="left" indent="1"/>
      <protection locked="0"/>
    </xf>
    <xf numFmtId="0" fontId="62" fillId="0" borderId="33" xfId="8" applyFont="1" applyFill="1" applyBorder="1" applyAlignment="1">
      <alignment horizontal="right" indent="1"/>
    </xf>
    <xf numFmtId="3" fontId="62" fillId="0" borderId="33" xfId="8" applyNumberFormat="1" applyFont="1" applyFill="1" applyBorder="1" applyProtection="1">
      <protection locked="0"/>
    </xf>
    <xf numFmtId="3" fontId="62" fillId="0" borderId="48" xfId="8" applyNumberFormat="1" applyFont="1" applyFill="1" applyBorder="1" applyProtection="1">
      <protection locked="0"/>
    </xf>
    <xf numFmtId="0" fontId="62" fillId="0" borderId="1" xfId="8" applyFont="1" applyFill="1" applyBorder="1" applyAlignment="1">
      <alignment horizontal="right" indent="1"/>
    </xf>
    <xf numFmtId="3" fontId="62" fillId="0" borderId="1" xfId="8" applyNumberFormat="1" applyFont="1" applyFill="1" applyBorder="1" applyProtection="1">
      <protection locked="0"/>
    </xf>
    <xf numFmtId="3" fontId="62" fillId="0" borderId="8" xfId="8" applyNumberFormat="1" applyFont="1" applyFill="1" applyBorder="1" applyProtection="1">
      <protection locked="0"/>
    </xf>
    <xf numFmtId="3" fontId="62" fillId="0" borderId="2" xfId="8" applyNumberFormat="1" applyFont="1" applyFill="1" applyBorder="1" applyProtection="1">
      <protection locked="0"/>
    </xf>
    <xf numFmtId="3" fontId="62" fillId="0" borderId="54" xfId="8" applyNumberFormat="1" applyFont="1" applyFill="1" applyBorder="1" applyProtection="1">
      <protection locked="0"/>
    </xf>
    <xf numFmtId="171" fontId="4" fillId="0" borderId="6" xfId="7" applyNumberFormat="1" applyFont="1" applyFill="1" applyBorder="1" applyAlignment="1" applyProtection="1">
      <alignment vertical="center"/>
    </xf>
    <xf numFmtId="0" fontId="62" fillId="0" borderId="28" xfId="8" applyFont="1" applyFill="1" applyBorder="1" applyAlignment="1" applyProtection="1">
      <alignment horizontal="left" indent="1"/>
      <protection locked="0"/>
    </xf>
    <xf numFmtId="3" fontId="62" fillId="0" borderId="55" xfId="8" applyNumberFormat="1" applyFont="1" applyFill="1" applyBorder="1"/>
    <xf numFmtId="0" fontId="62" fillId="0" borderId="0" xfId="8" applyFont="1" applyFill="1"/>
    <xf numFmtId="3" fontId="62" fillId="0" borderId="5" xfId="8" applyNumberFormat="1" applyFont="1" applyFill="1" applyBorder="1" applyProtection="1">
      <protection locked="0"/>
    </xf>
    <xf numFmtId="0" fontId="72" fillId="0" borderId="0" xfId="8" applyFont="1" applyFill="1"/>
    <xf numFmtId="0" fontId="66" fillId="0" borderId="0" xfId="8" applyFont="1" applyFill="1"/>
    <xf numFmtId="49" fontId="4" fillId="0" borderId="46" xfId="7" applyNumberFormat="1" applyFont="1" applyFill="1" applyBorder="1" applyAlignment="1" applyProtection="1">
      <alignment horizontal="center" vertical="center" wrapText="1"/>
    </xf>
    <xf numFmtId="49" fontId="4" fillId="0" borderId="11" xfId="7" applyNumberFormat="1" applyFont="1" applyFill="1" applyBorder="1" applyAlignment="1" applyProtection="1">
      <alignment horizontal="center" vertical="center"/>
    </xf>
    <xf numFmtId="170" fontId="13" fillId="0" borderId="33" xfId="7" applyNumberFormat="1" applyFont="1" applyFill="1" applyBorder="1" applyAlignment="1" applyProtection="1">
      <alignment horizontal="center" vertical="center"/>
    </xf>
    <xf numFmtId="0" fontId="1" fillId="0" borderId="0" xfId="7" applyFont="1" applyFill="1" applyAlignment="1" applyProtection="1">
      <alignment vertical="center"/>
    </xf>
    <xf numFmtId="0" fontId="4" fillId="0" borderId="46" xfId="7" applyFont="1" applyFill="1" applyBorder="1" applyAlignment="1" applyProtection="1">
      <alignment horizontal="left" vertical="center" wrapText="1"/>
    </xf>
    <xf numFmtId="165" fontId="4" fillId="0" borderId="41" xfId="0" applyNumberFormat="1" applyFont="1" applyFill="1" applyBorder="1" applyAlignment="1">
      <alignment horizontal="center" vertical="center"/>
    </xf>
    <xf numFmtId="165" fontId="4" fillId="0" borderId="11" xfId="0" applyNumberFormat="1" applyFont="1" applyFill="1" applyBorder="1" applyAlignment="1">
      <alignment horizontal="center" vertical="center"/>
    </xf>
    <xf numFmtId="165" fontId="40" fillId="0" borderId="26" xfId="0" applyNumberFormat="1" applyFont="1" applyFill="1" applyBorder="1" applyAlignment="1">
      <alignment horizontal="center" vertical="center" wrapText="1"/>
    </xf>
    <xf numFmtId="165" fontId="40" fillId="0" borderId="16" xfId="0" applyNumberFormat="1" applyFont="1" applyFill="1" applyBorder="1" applyAlignment="1">
      <alignment horizontal="center" vertical="center" wrapText="1"/>
    </xf>
    <xf numFmtId="165" fontId="40" fillId="0" borderId="7" xfId="0" applyNumberFormat="1" applyFont="1" applyFill="1" applyBorder="1" applyAlignment="1">
      <alignment horizontal="right" vertical="center" wrapText="1" indent="1"/>
    </xf>
    <xf numFmtId="165" fontId="40" fillId="0" borderId="16" xfId="0" applyNumberFormat="1" applyFont="1" applyFill="1" applyBorder="1" applyAlignment="1">
      <alignment horizontal="left" vertical="center" wrapText="1" indent="1"/>
    </xf>
    <xf numFmtId="165" fontId="40" fillId="0" borderId="3" xfId="0" applyNumberFormat="1" applyFont="1" applyFill="1" applyBorder="1" applyAlignment="1">
      <alignment horizontal="right" vertical="center" wrapText="1" indent="1"/>
    </xf>
    <xf numFmtId="165" fontId="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40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0" fontId="4" fillId="0" borderId="0" xfId="6" applyFont="1" applyFill="1" applyBorder="1" applyAlignment="1" applyProtection="1">
      <alignment horizontal="left" vertical="center" wrapText="1" indent="1"/>
    </xf>
    <xf numFmtId="0" fontId="4" fillId="0" borderId="0" xfId="6" applyFont="1" applyFill="1" applyBorder="1" applyAlignment="1" applyProtection="1">
      <alignment vertical="center" wrapText="1"/>
    </xf>
    <xf numFmtId="165" fontId="4" fillId="0" borderId="0" xfId="6" applyNumberFormat="1" applyFont="1" applyFill="1" applyBorder="1" applyAlignment="1" applyProtection="1">
      <alignment horizontal="right" vertical="center" wrapText="1" indent="1"/>
    </xf>
    <xf numFmtId="0" fontId="2" fillId="0" borderId="28" xfId="0" applyFont="1" applyFill="1" applyBorder="1" applyAlignment="1" applyProtection="1">
      <alignment horizontal="right" vertical="center" wrapText="1" indent="1"/>
    </xf>
    <xf numFmtId="0" fontId="2" fillId="0" borderId="3" xfId="0" applyFont="1" applyFill="1" applyBorder="1" applyAlignment="1" applyProtection="1">
      <alignment horizontal="right" vertical="center" wrapText="1" indent="1"/>
    </xf>
    <xf numFmtId="0" fontId="62" fillId="0" borderId="1" xfId="0" applyFont="1" applyBorder="1" applyAlignment="1" applyProtection="1">
      <alignment horizontal="left" vertical="center"/>
    </xf>
    <xf numFmtId="165" fontId="28" fillId="0" borderId="30" xfId="0" applyNumberFormat="1" applyFont="1" applyFill="1" applyBorder="1" applyAlignment="1" applyProtection="1">
      <alignment horizontal="left" vertical="center" wrapText="1" indent="1"/>
    </xf>
    <xf numFmtId="165" fontId="6" fillId="0" borderId="7" xfId="0" applyNumberFormat="1" applyFont="1" applyFill="1" applyBorder="1" applyAlignment="1" applyProtection="1">
      <alignment horizontal="centerContinuous" vertical="center" wrapText="1"/>
    </xf>
    <xf numFmtId="165" fontId="6" fillId="0" borderId="5" xfId="0" applyNumberFormat="1" applyFont="1" applyFill="1" applyBorder="1" applyAlignment="1" applyProtection="1">
      <alignment horizontal="center" vertical="center" wrapText="1"/>
    </xf>
    <xf numFmtId="165" fontId="6" fillId="0" borderId="34" xfId="0" applyNumberFormat="1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0" fillId="0" borderId="33" xfId="6" applyFont="1" applyFill="1" applyBorder="1" applyAlignment="1" applyProtection="1">
      <alignment horizontal="left" vertical="center" indent="1"/>
    </xf>
    <xf numFmtId="0" fontId="0" fillId="0" borderId="1" xfId="6" applyFont="1" applyFill="1" applyBorder="1" applyAlignment="1" applyProtection="1">
      <alignment horizontal="left" vertical="center" indent="1"/>
    </xf>
    <xf numFmtId="0" fontId="48" fillId="0" borderId="0" xfId="0" applyFont="1" applyBorder="1" applyAlignment="1" applyProtection="1">
      <alignment horizontal="center" vertical="center" wrapText="1"/>
    </xf>
    <xf numFmtId="0" fontId="53" fillId="0" borderId="0" xfId="0" applyFont="1" applyBorder="1" applyAlignment="1" applyProtection="1">
      <alignment horizontal="left" wrapText="1" indent="1"/>
    </xf>
    <xf numFmtId="0" fontId="62" fillId="0" borderId="28" xfId="0" applyFont="1" applyBorder="1" applyAlignment="1" applyProtection="1">
      <alignment horizontal="center" vertical="center"/>
    </xf>
    <xf numFmtId="0" fontId="62" fillId="0" borderId="3" xfId="0" applyFont="1" applyBorder="1" applyAlignment="1" applyProtection="1">
      <alignment horizontal="center" vertical="center"/>
    </xf>
    <xf numFmtId="0" fontId="62" fillId="0" borderId="4" xfId="0" applyFont="1" applyBorder="1" applyAlignment="1" applyProtection="1">
      <alignment horizontal="center" vertical="center"/>
    </xf>
    <xf numFmtId="3" fontId="10" fillId="0" borderId="1" xfId="0" applyNumberFormat="1" applyFont="1" applyBorder="1"/>
    <xf numFmtId="1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7" xfId="0" applyFont="1" applyFill="1" applyBorder="1" applyAlignment="1">
      <alignment vertical="center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0" fontId="39" fillId="0" borderId="0" xfId="8" applyFill="1" applyAlignment="1">
      <alignment horizontal="right"/>
    </xf>
    <xf numFmtId="3" fontId="73" fillId="0" borderId="0" xfId="0" applyNumberFormat="1" applyFont="1" applyAlignment="1">
      <alignment horizontal="right" vertical="top" wrapText="1"/>
    </xf>
    <xf numFmtId="0" fontId="4" fillId="0" borderId="11" xfId="6" applyFont="1" applyFill="1" applyBorder="1" applyAlignment="1" applyProtection="1">
      <alignment horizontal="center" vertical="center" wrapText="1"/>
    </xf>
    <xf numFmtId="49" fontId="62" fillId="0" borderId="28" xfId="6" applyNumberFormat="1" applyFont="1" applyFill="1" applyBorder="1" applyAlignment="1" applyProtection="1">
      <alignment horizontal="left" vertical="center" wrapText="1" indent="1"/>
    </xf>
    <xf numFmtId="49" fontId="62" fillId="0" borderId="3" xfId="6" applyNumberFormat="1" applyFont="1" applyFill="1" applyBorder="1" applyAlignment="1" applyProtection="1">
      <alignment horizontal="left" vertical="center" wrapText="1" indent="1"/>
    </xf>
    <xf numFmtId="49" fontId="62" fillId="0" borderId="4" xfId="6" applyNumberFormat="1" applyFont="1" applyFill="1" applyBorder="1" applyAlignment="1" applyProtection="1">
      <alignment horizontal="left" vertical="center" wrapText="1" indent="1"/>
    </xf>
    <xf numFmtId="0" fontId="48" fillId="0" borderId="7" xfId="6" applyFont="1" applyFill="1" applyBorder="1" applyAlignment="1" applyProtection="1">
      <alignment horizontal="left" vertical="center" wrapText="1" indent="1"/>
    </xf>
    <xf numFmtId="0" fontId="48" fillId="0" borderId="5" xfId="6" applyFont="1" applyFill="1" applyBorder="1" applyAlignment="1" applyProtection="1">
      <alignment horizontal="left" vertical="center" wrapText="1" indent="1"/>
    </xf>
    <xf numFmtId="165" fontId="48" fillId="0" borderId="0" xfId="6" applyNumberFormat="1" applyFont="1" applyFill="1" applyBorder="1" applyAlignment="1" applyProtection="1">
      <alignment horizontal="right" vertical="center" wrapText="1" indent="1"/>
    </xf>
    <xf numFmtId="165" fontId="61" fillId="0" borderId="10" xfId="6" applyNumberFormat="1" applyFont="1" applyFill="1" applyBorder="1" applyAlignment="1" applyProtection="1"/>
    <xf numFmtId="0" fontId="61" fillId="0" borderId="10" xfId="0" applyFont="1" applyFill="1" applyBorder="1" applyAlignment="1" applyProtection="1">
      <alignment horizontal="right"/>
    </xf>
    <xf numFmtId="0" fontId="48" fillId="0" borderId="11" xfId="6" applyFont="1" applyFill="1" applyBorder="1" applyAlignment="1" applyProtection="1">
      <alignment horizontal="center" vertical="center" wrapText="1"/>
    </xf>
    <xf numFmtId="0" fontId="48" fillId="0" borderId="12" xfId="6" applyFont="1" applyFill="1" applyBorder="1" applyAlignment="1" applyProtection="1">
      <alignment horizontal="center" vertical="center" wrapText="1"/>
    </xf>
    <xf numFmtId="0" fontId="48" fillId="0" borderId="7" xfId="6" applyFont="1" applyFill="1" applyBorder="1" applyAlignment="1" applyProtection="1">
      <alignment horizontal="center" vertical="center" wrapText="1"/>
    </xf>
    <xf numFmtId="0" fontId="48" fillId="0" borderId="5" xfId="6" applyFont="1" applyFill="1" applyBorder="1" applyAlignment="1" applyProtection="1">
      <alignment horizontal="center" vertical="center" wrapText="1"/>
    </xf>
    <xf numFmtId="0" fontId="48" fillId="0" borderId="6" xfId="6" applyFont="1" applyFill="1" applyBorder="1" applyAlignment="1" applyProtection="1">
      <alignment horizontal="center" vertical="center" wrapText="1"/>
    </xf>
    <xf numFmtId="0" fontId="62" fillId="0" borderId="14" xfId="6" applyFont="1" applyFill="1" applyBorder="1" applyAlignment="1" applyProtection="1">
      <alignment horizontal="left" vertical="center" wrapText="1" indent="1"/>
    </xf>
    <xf numFmtId="0" fontId="62" fillId="0" borderId="76" xfId="6" applyFont="1" applyFill="1" applyBorder="1" applyAlignment="1" applyProtection="1">
      <alignment horizontal="left" vertical="center" wrapText="1" indent="1"/>
    </xf>
    <xf numFmtId="0" fontId="62" fillId="0" borderId="0" xfId="6" applyFont="1" applyFill="1" applyBorder="1" applyAlignment="1" applyProtection="1">
      <alignment horizontal="left" vertical="center" wrapText="1" indent="1"/>
    </xf>
    <xf numFmtId="0" fontId="62" fillId="0" borderId="1" xfId="6" applyFont="1" applyFill="1" applyBorder="1" applyAlignment="1" applyProtection="1">
      <alignment horizontal="left" indent="6"/>
    </xf>
    <xf numFmtId="0" fontId="62" fillId="0" borderId="1" xfId="6" applyFont="1" applyFill="1" applyBorder="1" applyAlignment="1" applyProtection="1">
      <alignment horizontal="left" vertical="center" wrapText="1" indent="6"/>
    </xf>
    <xf numFmtId="49" fontId="62" fillId="0" borderId="43" xfId="6" applyNumberFormat="1" applyFont="1" applyFill="1" applyBorder="1" applyAlignment="1" applyProtection="1">
      <alignment horizontal="left" vertical="center" wrapText="1" indent="1"/>
    </xf>
    <xf numFmtId="0" fontId="62" fillId="0" borderId="2" xfId="6" applyFont="1" applyFill="1" applyBorder="1" applyAlignment="1" applyProtection="1">
      <alignment horizontal="left" vertical="center" wrapText="1" indent="6"/>
    </xf>
    <xf numFmtId="0" fontId="48" fillId="0" borderId="5" xfId="6" applyFont="1" applyFill="1" applyBorder="1" applyAlignment="1" applyProtection="1">
      <alignment vertical="center" wrapText="1"/>
    </xf>
    <xf numFmtId="0" fontId="62" fillId="0" borderId="2" xfId="6" applyFont="1" applyFill="1" applyBorder="1" applyAlignment="1" applyProtection="1">
      <alignment horizontal="left" vertical="center" wrapText="1" indent="1"/>
    </xf>
    <xf numFmtId="0" fontId="62" fillId="0" borderId="33" xfId="6" applyFont="1" applyFill="1" applyBorder="1" applyAlignment="1" applyProtection="1">
      <alignment horizontal="left" vertical="center" wrapText="1" indent="1"/>
    </xf>
    <xf numFmtId="0" fontId="62" fillId="0" borderId="9" xfId="6" applyFont="1" applyFill="1" applyBorder="1" applyAlignment="1" applyProtection="1">
      <alignment horizontal="left" vertical="center" wrapText="1" indent="1"/>
    </xf>
    <xf numFmtId="0" fontId="62" fillId="0" borderId="0" xfId="6" applyFont="1" applyFill="1" applyProtection="1"/>
    <xf numFmtId="0" fontId="62" fillId="0" borderId="0" xfId="6" applyFont="1" applyFill="1" applyAlignment="1" applyProtection="1">
      <alignment horizontal="right" vertical="center" indent="1"/>
    </xf>
    <xf numFmtId="165" fontId="61" fillId="0" borderId="10" xfId="6" applyNumberFormat="1" applyFont="1" applyFill="1" applyBorder="1" applyAlignment="1" applyProtection="1">
      <alignment horizontal="left" vertical="center"/>
    </xf>
    <xf numFmtId="0" fontId="61" fillId="0" borderId="10" xfId="0" applyFont="1" applyFill="1" applyBorder="1" applyAlignment="1" applyProtection="1">
      <alignment horizontal="right" vertical="center"/>
    </xf>
    <xf numFmtId="0" fontId="39" fillId="0" borderId="0" xfId="6" applyFont="1" applyFill="1" applyProtection="1"/>
    <xf numFmtId="0" fontId="39" fillId="0" borderId="0" xfId="6" applyFont="1" applyFill="1" applyAlignment="1" applyProtection="1">
      <alignment horizontal="right" vertical="center" indent="1"/>
    </xf>
    <xf numFmtId="0" fontId="62" fillId="0" borderId="77" xfId="6" applyFont="1" applyFill="1" applyBorder="1" applyAlignment="1" applyProtection="1">
      <alignment horizontal="left" vertical="center" wrapText="1" indent="1"/>
    </xf>
    <xf numFmtId="0" fontId="48" fillId="0" borderId="45" xfId="6" applyFont="1" applyFill="1" applyBorder="1" applyAlignment="1" applyProtection="1">
      <alignment vertical="center" wrapText="1"/>
    </xf>
    <xf numFmtId="165" fontId="3" fillId="0" borderId="1" xfId="0" applyNumberFormat="1" applyFont="1" applyFill="1" applyBorder="1" applyAlignment="1" applyProtection="1">
      <alignment vertical="center" wrapText="1"/>
      <protection locked="0"/>
    </xf>
    <xf numFmtId="165" fontId="39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3" fillId="0" borderId="1" xfId="0" applyNumberFormat="1" applyFont="1" applyFill="1" applyBorder="1" applyAlignment="1" applyProtection="1">
      <alignment wrapText="1"/>
      <protection locked="0"/>
    </xf>
    <xf numFmtId="165" fontId="3" fillId="0" borderId="8" xfId="0" applyNumberFormat="1" applyFont="1" applyFill="1" applyBorder="1" applyAlignment="1" applyProtection="1">
      <alignment wrapText="1"/>
      <protection locked="0"/>
    </xf>
    <xf numFmtId="165" fontId="3" fillId="0" borderId="14" xfId="0" applyNumberFormat="1" applyFont="1" applyFill="1" applyBorder="1" applyAlignment="1" applyProtection="1">
      <alignment wrapText="1"/>
      <protection locked="0"/>
    </xf>
    <xf numFmtId="165" fontId="16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65" fontId="18" fillId="0" borderId="11" xfId="0" applyNumberFormat="1" applyFont="1" applyFill="1" applyBorder="1" applyAlignment="1" applyProtection="1">
      <alignment vertical="center" wrapText="1"/>
      <protection locked="0"/>
    </xf>
    <xf numFmtId="1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vertical="center" wrapText="1"/>
      <protection locked="0"/>
    </xf>
    <xf numFmtId="165" fontId="25" fillId="0" borderId="12" xfId="0" applyNumberFormat="1" applyFont="1" applyFill="1" applyBorder="1" applyAlignment="1" applyProtection="1">
      <alignment vertical="center" wrapText="1"/>
    </xf>
    <xf numFmtId="165" fontId="64" fillId="0" borderId="7" xfId="0" applyNumberFormat="1" applyFont="1" applyFill="1" applyBorder="1" applyAlignment="1" applyProtection="1">
      <alignment horizontal="center" vertical="center" wrapText="1"/>
    </xf>
    <xf numFmtId="0" fontId="40" fillId="0" borderId="5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9" fillId="0" borderId="51" xfId="7" applyFont="1" applyFill="1" applyBorder="1" applyAlignment="1" applyProtection="1">
      <alignment horizontal="center" vertical="center" textRotation="90"/>
    </xf>
    <xf numFmtId="165" fontId="40" fillId="0" borderId="4" xfId="0" applyNumberFormat="1" applyFont="1" applyFill="1" applyBorder="1" applyAlignment="1">
      <alignment horizontal="right" vertical="center" wrapText="1" indent="1"/>
    </xf>
    <xf numFmtId="165" fontId="40" fillId="0" borderId="16" xfId="0" applyNumberFormat="1" applyFont="1" applyFill="1" applyBorder="1" applyAlignment="1">
      <alignment horizontal="right" vertical="center" wrapText="1" indent="1"/>
    </xf>
    <xf numFmtId="166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center" vertical="center" wrapText="1"/>
    </xf>
    <xf numFmtId="0" fontId="64" fillId="0" borderId="5" xfId="0" applyFont="1" applyFill="1" applyBorder="1" applyAlignment="1">
      <alignment horizontal="center" vertical="center" wrapText="1"/>
    </xf>
    <xf numFmtId="169" fontId="48" fillId="0" borderId="1" xfId="8" applyNumberFormat="1" applyFont="1" applyFill="1" applyBorder="1" applyAlignment="1" applyProtection="1">
      <alignment horizontal="right" vertical="center" wrapText="1"/>
      <protection locked="0"/>
    </xf>
    <xf numFmtId="169" fontId="48" fillId="0" borderId="1" xfId="8" applyNumberFormat="1" applyFont="1" applyFill="1" applyBorder="1" applyAlignment="1" applyProtection="1">
      <alignment horizontal="right" vertical="center" wrapText="1"/>
    </xf>
    <xf numFmtId="3" fontId="32" fillId="0" borderId="20" xfId="0" applyNumberFormat="1" applyFont="1" applyFill="1" applyBorder="1" applyAlignment="1" applyProtection="1">
      <alignment horizontal="right" vertical="center"/>
      <protection locked="0"/>
    </xf>
    <xf numFmtId="3" fontId="32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21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58" xfId="0" applyNumberFormat="1" applyFont="1" applyFill="1" applyBorder="1" applyAlignment="1" applyProtection="1">
      <alignment horizontal="right" vertical="center" wrapText="1"/>
      <protection locked="0"/>
    </xf>
    <xf numFmtId="165" fontId="27" fillId="0" borderId="21" xfId="0" applyNumberFormat="1" applyFont="1" applyFill="1" applyBorder="1" applyAlignment="1">
      <alignment horizontal="right" vertical="center" wrapText="1"/>
    </xf>
    <xf numFmtId="4" fontId="27" fillId="0" borderId="21" xfId="0" applyNumberFormat="1" applyFont="1" applyFill="1" applyBorder="1" applyAlignment="1">
      <alignment horizontal="right" vertical="center" wrapText="1"/>
    </xf>
    <xf numFmtId="3" fontId="75" fillId="0" borderId="23" xfId="0" applyNumberFormat="1" applyFont="1" applyFill="1" applyBorder="1" applyAlignment="1" applyProtection="1">
      <alignment horizontal="right" vertical="center"/>
      <protection locked="0"/>
    </xf>
    <xf numFmtId="3" fontId="75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75" fillId="0" borderId="36" xfId="0" applyNumberFormat="1" applyFont="1" applyFill="1" applyBorder="1" applyAlignment="1" applyProtection="1">
      <alignment horizontal="right" vertical="center" wrapText="1"/>
      <protection locked="0"/>
    </xf>
    <xf numFmtId="165" fontId="27" fillId="0" borderId="23" xfId="0" applyNumberFormat="1" applyFont="1" applyFill="1" applyBorder="1" applyAlignment="1">
      <alignment horizontal="right" vertical="center" wrapText="1"/>
    </xf>
    <xf numFmtId="4" fontId="27" fillId="0" borderId="23" xfId="0" applyNumberFormat="1" applyFont="1" applyFill="1" applyBorder="1" applyAlignment="1">
      <alignment horizontal="right" vertical="center" wrapText="1"/>
    </xf>
    <xf numFmtId="3" fontId="32" fillId="0" borderId="23" xfId="0" applyNumberFormat="1" applyFont="1" applyFill="1" applyBorder="1" applyAlignment="1" applyProtection="1">
      <alignment horizontal="right" vertical="center"/>
      <protection locked="0"/>
    </xf>
    <xf numFmtId="3" fontId="32" fillId="0" borderId="23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36" xfId="0" applyNumberFormat="1" applyFont="1" applyFill="1" applyBorder="1" applyAlignment="1" applyProtection="1">
      <alignment horizontal="right" vertical="center" wrapText="1"/>
      <protection locked="0"/>
    </xf>
    <xf numFmtId="3" fontId="27" fillId="0" borderId="23" xfId="0" applyNumberFormat="1" applyFont="1" applyFill="1" applyBorder="1" applyAlignment="1" applyProtection="1">
      <alignment vertical="center" wrapText="1"/>
      <protection locked="0"/>
    </xf>
    <xf numFmtId="3" fontId="27" fillId="0" borderId="36" xfId="0" applyNumberFormat="1" applyFont="1" applyFill="1" applyBorder="1" applyAlignment="1" applyProtection="1">
      <alignment vertical="center" wrapText="1"/>
      <protection locked="0"/>
    </xf>
    <xf numFmtId="3" fontId="32" fillId="0" borderId="25" xfId="0" applyNumberFormat="1" applyFont="1" applyFill="1" applyBorder="1" applyAlignment="1" applyProtection="1">
      <alignment horizontal="right" vertical="center"/>
      <protection locked="0"/>
    </xf>
    <xf numFmtId="3" fontId="32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30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60" xfId="0" applyNumberFormat="1" applyFont="1" applyFill="1" applyBorder="1" applyAlignment="1" applyProtection="1">
      <alignment horizontal="right" vertical="center" wrapText="1"/>
      <protection locked="0"/>
    </xf>
    <xf numFmtId="4" fontId="27" fillId="0" borderId="30" xfId="0" applyNumberFormat="1" applyFont="1" applyFill="1" applyBorder="1" applyAlignment="1">
      <alignment horizontal="right" vertical="center" wrapText="1"/>
    </xf>
    <xf numFmtId="165" fontId="27" fillId="0" borderId="16" xfId="0" applyNumberFormat="1" applyFont="1" applyFill="1" applyBorder="1" applyAlignment="1">
      <alignment vertical="center"/>
    </xf>
    <xf numFmtId="4" fontId="32" fillId="0" borderId="16" xfId="0" applyNumberFormat="1" applyFont="1" applyFill="1" applyBorder="1" applyAlignment="1" applyProtection="1">
      <alignment vertical="center" wrapText="1"/>
      <protection locked="0"/>
    </xf>
    <xf numFmtId="165" fontId="6" fillId="0" borderId="5" xfId="6" applyNumberFormat="1" applyFont="1" applyFill="1" applyBorder="1" applyAlignment="1" applyProtection="1">
      <alignment horizontal="right" vertical="center" wrapText="1" indent="1"/>
    </xf>
    <xf numFmtId="165" fontId="6" fillId="0" borderId="34" xfId="6" applyNumberFormat="1" applyFont="1" applyFill="1" applyBorder="1" applyAlignment="1" applyProtection="1">
      <alignment horizontal="right" vertical="center" wrapText="1" indent="1"/>
    </xf>
    <xf numFmtId="3" fontId="39" fillId="0" borderId="33" xfId="0" applyNumberFormat="1" applyFont="1" applyBorder="1" applyAlignment="1">
      <alignment horizontal="right" vertical="top" wrapText="1"/>
    </xf>
    <xf numFmtId="3" fontId="39" fillId="0" borderId="48" xfId="0" applyNumberFormat="1" applyFont="1" applyBorder="1" applyAlignment="1">
      <alignment horizontal="right" vertical="top" wrapText="1"/>
    </xf>
    <xf numFmtId="3" fontId="39" fillId="0" borderId="1" xfId="0" applyNumberFormat="1" applyFont="1" applyBorder="1" applyAlignment="1">
      <alignment horizontal="right" vertical="top" wrapText="1"/>
    </xf>
    <xf numFmtId="3" fontId="39" fillId="0" borderId="8" xfId="0" applyNumberFormat="1" applyFont="1" applyBorder="1" applyAlignment="1">
      <alignment horizontal="right" vertical="top" wrapText="1"/>
    </xf>
    <xf numFmtId="3" fontId="39" fillId="0" borderId="2" xfId="0" applyNumberFormat="1" applyFont="1" applyBorder="1" applyAlignment="1">
      <alignment horizontal="right" vertical="top" wrapText="1"/>
    </xf>
    <xf numFmtId="3" fontId="39" fillId="0" borderId="54" xfId="0" applyNumberFormat="1" applyFont="1" applyBorder="1" applyAlignment="1">
      <alignment horizontal="right" vertical="top" wrapText="1"/>
    </xf>
    <xf numFmtId="165" fontId="43" fillId="0" borderId="5" xfId="6" applyNumberFormat="1" applyFont="1" applyFill="1" applyBorder="1" applyAlignment="1" applyProtection="1">
      <alignment horizontal="right" vertical="center" wrapText="1" indent="1"/>
    </xf>
    <xf numFmtId="165" fontId="43" fillId="0" borderId="34" xfId="6" applyNumberFormat="1" applyFont="1" applyFill="1" applyBorder="1" applyAlignment="1" applyProtection="1">
      <alignment horizontal="right" vertical="center" wrapText="1" indent="1"/>
    </xf>
    <xf numFmtId="165" fontId="39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39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5" fontId="43" fillId="0" borderId="6" xfId="6" applyNumberFormat="1" applyFont="1" applyFill="1" applyBorder="1" applyAlignment="1" applyProtection="1">
      <alignment horizontal="right" vertical="center" wrapText="1" indent="1"/>
    </xf>
    <xf numFmtId="165" fontId="39" fillId="0" borderId="1" xfId="6" applyNumberFormat="1" applyFont="1" applyFill="1" applyBorder="1" applyAlignment="1" applyProtection="1">
      <alignment vertical="center" wrapText="1"/>
      <protection locked="0"/>
    </xf>
    <xf numFmtId="165" fontId="39" fillId="0" borderId="8" xfId="6" applyNumberFormat="1" applyFont="1" applyFill="1" applyBorder="1" applyAlignment="1" applyProtection="1">
      <alignment vertical="center" wrapText="1"/>
      <protection locked="0"/>
    </xf>
    <xf numFmtId="165" fontId="39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5" fontId="43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43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5" fontId="43" fillId="0" borderId="7" xfId="6" applyNumberFormat="1" applyFont="1" applyFill="1" applyBorder="1" applyAlignment="1" applyProtection="1">
      <alignment horizontal="right" vertical="center" wrapText="1" indent="1"/>
    </xf>
    <xf numFmtId="165" fontId="43" fillId="0" borderId="5" xfId="0" applyNumberFormat="1" applyFont="1" applyBorder="1" applyAlignment="1" applyProtection="1">
      <alignment horizontal="right" vertical="center" wrapText="1" indent="1"/>
    </xf>
    <xf numFmtId="165" fontId="43" fillId="0" borderId="34" xfId="0" applyNumberFormat="1" applyFont="1" applyBorder="1" applyAlignment="1" applyProtection="1">
      <alignment horizontal="right" vertical="center" wrapText="1" indent="1"/>
    </xf>
    <xf numFmtId="165" fontId="43" fillId="0" borderId="5" xfId="0" quotePrefix="1" applyNumberFormat="1" applyFont="1" applyBorder="1" applyAlignment="1" applyProtection="1">
      <alignment horizontal="right" vertical="center" wrapText="1" indent="1"/>
    </xf>
    <xf numFmtId="165" fontId="43" fillId="0" borderId="34" xfId="0" quotePrefix="1" applyNumberFormat="1" applyFont="1" applyBorder="1" applyAlignment="1" applyProtection="1">
      <alignment horizontal="right" vertical="center" wrapText="1" indent="1"/>
    </xf>
    <xf numFmtId="3" fontId="10" fillId="0" borderId="1" xfId="0" applyNumberFormat="1" applyFont="1" applyFill="1" applyBorder="1" applyAlignment="1" applyProtection="1">
      <alignment horizontal="right" vertical="center"/>
      <protection locked="0"/>
    </xf>
    <xf numFmtId="3" fontId="10" fillId="0" borderId="8" xfId="0" applyNumberFormat="1" applyFont="1" applyFill="1" applyBorder="1" applyAlignment="1" applyProtection="1">
      <alignment horizontal="right" vertical="center"/>
      <protection locked="0"/>
    </xf>
    <xf numFmtId="165" fontId="20" fillId="0" borderId="57" xfId="0" applyNumberFormat="1" applyFont="1" applyFill="1" applyBorder="1" applyAlignment="1">
      <alignment vertical="center" wrapText="1"/>
    </xf>
    <xf numFmtId="165" fontId="20" fillId="0" borderId="64" xfId="0" applyNumberFormat="1" applyFont="1" applyFill="1" applyBorder="1" applyAlignment="1">
      <alignment vertical="center" wrapText="1"/>
    </xf>
    <xf numFmtId="0" fontId="31" fillId="0" borderId="51" xfId="0" applyFont="1" applyFill="1" applyBorder="1" applyAlignment="1">
      <alignment horizontal="center" vertical="center"/>
    </xf>
    <xf numFmtId="0" fontId="31" fillId="0" borderId="31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171" fontId="3" fillId="0" borderId="8" xfId="7" applyNumberFormat="1" applyFont="1" applyFill="1" applyBorder="1" applyAlignment="1" applyProtection="1">
      <alignment vertical="center"/>
      <protection locked="0"/>
    </xf>
    <xf numFmtId="171" fontId="6" fillId="0" borderId="8" xfId="7" applyNumberFormat="1" applyFont="1" applyFill="1" applyBorder="1" applyAlignment="1" applyProtection="1">
      <alignment vertical="center"/>
    </xf>
    <xf numFmtId="171" fontId="6" fillId="0" borderId="12" xfId="7" applyNumberFormat="1" applyFont="1" applyFill="1" applyBorder="1" applyAlignment="1" applyProtection="1">
      <alignment vertical="center"/>
    </xf>
    <xf numFmtId="3" fontId="39" fillId="0" borderId="48" xfId="8" applyNumberFormat="1" applyFont="1" applyFill="1" applyBorder="1" applyProtection="1">
      <protection locked="0"/>
    </xf>
    <xf numFmtId="3" fontId="39" fillId="0" borderId="8" xfId="8" applyNumberFormat="1" applyFont="1" applyFill="1" applyBorder="1" applyProtection="1">
      <protection locked="0"/>
    </xf>
    <xf numFmtId="3" fontId="39" fillId="0" borderId="54" xfId="8" applyNumberFormat="1" applyFont="1" applyFill="1" applyBorder="1" applyProtection="1">
      <protection locked="0"/>
    </xf>
    <xf numFmtId="171" fontId="6" fillId="0" borderId="6" xfId="7" applyNumberFormat="1" applyFont="1" applyFill="1" applyBorder="1" applyAlignment="1" applyProtection="1">
      <alignment vertical="center"/>
    </xf>
    <xf numFmtId="0" fontId="45" fillId="0" borderId="50" xfId="8" applyFont="1" applyFill="1" applyBorder="1" applyAlignment="1">
      <alignment horizontal="center" vertical="center"/>
    </xf>
    <xf numFmtId="0" fontId="45" fillId="0" borderId="51" xfId="8" applyFont="1" applyFill="1" applyBorder="1" applyAlignment="1">
      <alignment horizontal="center" vertical="center" wrapText="1"/>
    </xf>
    <xf numFmtId="0" fontId="45" fillId="0" borderId="52" xfId="8" applyFont="1" applyFill="1" applyBorder="1" applyAlignment="1">
      <alignment horizontal="center" vertical="center" wrapText="1"/>
    </xf>
    <xf numFmtId="0" fontId="74" fillId="0" borderId="3" xfId="8" applyFont="1" applyFill="1" applyBorder="1" applyProtection="1">
      <protection locked="0"/>
    </xf>
    <xf numFmtId="0" fontId="74" fillId="0" borderId="33" xfId="8" applyFont="1" applyFill="1" applyBorder="1" applyAlignment="1">
      <alignment horizontal="right" indent="1"/>
    </xf>
    <xf numFmtId="0" fontId="74" fillId="0" borderId="1" xfId="8" applyFont="1" applyFill="1" applyBorder="1" applyAlignment="1">
      <alignment horizontal="right" indent="1"/>
    </xf>
    <xf numFmtId="0" fontId="74" fillId="0" borderId="4" xfId="8" applyFont="1" applyFill="1" applyBorder="1" applyProtection="1">
      <protection locked="0"/>
    </xf>
    <xf numFmtId="0" fontId="74" fillId="0" borderId="2" xfId="8" applyFont="1" applyFill="1" applyBorder="1" applyAlignment="1">
      <alignment horizontal="right" indent="1"/>
    </xf>
    <xf numFmtId="0" fontId="45" fillId="0" borderId="7" xfId="8" applyFont="1" applyFill="1" applyBorder="1" applyProtection="1">
      <protection locked="0"/>
    </xf>
    <xf numFmtId="0" fontId="74" fillId="0" borderId="5" xfId="8" applyFont="1" applyFill="1" applyBorder="1" applyAlignment="1">
      <alignment horizontal="right" indent="1"/>
    </xf>
    <xf numFmtId="0" fontId="74" fillId="0" borderId="28" xfId="8" applyFont="1" applyFill="1" applyBorder="1" applyProtection="1">
      <protection locked="0"/>
    </xf>
    <xf numFmtId="0" fontId="66" fillId="0" borderId="0" xfId="8" applyFont="1" applyFill="1" applyAlignment="1">
      <alignment horizontal="right"/>
    </xf>
    <xf numFmtId="0" fontId="39" fillId="0" borderId="33" xfId="8" applyFont="1" applyFill="1" applyBorder="1" applyAlignment="1">
      <alignment horizontal="right" indent="1"/>
    </xf>
    <xf numFmtId="3" fontId="39" fillId="0" borderId="33" xfId="8" applyNumberFormat="1" applyFont="1" applyFill="1" applyBorder="1" applyProtection="1">
      <protection locked="0"/>
    </xf>
    <xf numFmtId="0" fontId="39" fillId="0" borderId="1" xfId="8" applyFont="1" applyFill="1" applyBorder="1" applyAlignment="1">
      <alignment horizontal="right" indent="1"/>
    </xf>
    <xf numFmtId="3" fontId="39" fillId="0" borderId="1" xfId="8" applyNumberFormat="1" applyFont="1" applyFill="1" applyBorder="1" applyProtection="1">
      <protection locked="0"/>
    </xf>
    <xf numFmtId="0" fontId="39" fillId="0" borderId="2" xfId="8" applyFont="1" applyFill="1" applyBorder="1" applyAlignment="1">
      <alignment horizontal="right" indent="1"/>
    </xf>
    <xf numFmtId="3" fontId="39" fillId="0" borderId="2" xfId="8" applyNumberFormat="1" applyFont="1" applyFill="1" applyBorder="1" applyProtection="1">
      <protection locked="0"/>
    </xf>
    <xf numFmtId="0" fontId="43" fillId="0" borderId="7" xfId="8" applyFont="1" applyFill="1" applyBorder="1" applyProtection="1">
      <protection locked="0"/>
    </xf>
    <xf numFmtId="0" fontId="39" fillId="0" borderId="5" xfId="8" applyFont="1" applyFill="1" applyBorder="1" applyAlignment="1">
      <alignment horizontal="right" indent="1"/>
    </xf>
    <xf numFmtId="0" fontId="43" fillId="0" borderId="45" xfId="8" applyNumberFormat="1" applyFont="1" applyFill="1" applyBorder="1"/>
    <xf numFmtId="3" fontId="39" fillId="0" borderId="55" xfId="8" applyNumberFormat="1" applyFont="1" applyFill="1" applyBorder="1"/>
    <xf numFmtId="0" fontId="76" fillId="0" borderId="50" xfId="8" applyFont="1" applyFill="1" applyBorder="1" applyAlignment="1">
      <alignment horizontal="center" vertical="center"/>
    </xf>
    <xf numFmtId="0" fontId="74" fillId="0" borderId="3" xfId="8" applyFont="1" applyFill="1" applyBorder="1" applyAlignment="1" applyProtection="1">
      <alignment horizontal="left" indent="1"/>
      <protection locked="0"/>
    </xf>
    <xf numFmtId="0" fontId="74" fillId="0" borderId="4" xfId="8" applyFont="1" applyFill="1" applyBorder="1" applyAlignment="1" applyProtection="1">
      <alignment horizontal="left" indent="1"/>
      <protection locked="0"/>
    </xf>
    <xf numFmtId="0" fontId="74" fillId="0" borderId="28" xfId="8" applyFont="1" applyFill="1" applyBorder="1" applyAlignment="1" applyProtection="1">
      <alignment horizontal="left" indent="1"/>
      <protection locked="0"/>
    </xf>
    <xf numFmtId="0" fontId="6" fillId="0" borderId="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33" xfId="0" applyFont="1" applyFill="1" applyBorder="1" applyAlignment="1" applyProtection="1">
      <alignment horizontal="left" vertical="center" wrapText="1" indent="1"/>
      <protection locked="0"/>
    </xf>
    <xf numFmtId="172" fontId="20" fillId="0" borderId="48" xfId="0" applyNumberFormat="1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left" vertical="center" indent="5"/>
    </xf>
    <xf numFmtId="172" fontId="10" fillId="0" borderId="8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>
      <alignment horizontal="left" vertical="center" indent="1"/>
    </xf>
    <xf numFmtId="0" fontId="10" fillId="0" borderId="33" xfId="0" applyFont="1" applyFill="1" applyBorder="1" applyAlignment="1">
      <alignment horizontal="left" vertical="center" indent="1"/>
    </xf>
    <xf numFmtId="0" fontId="10" fillId="0" borderId="46" xfId="0" applyFont="1" applyFill="1" applyBorder="1" applyAlignment="1">
      <alignment horizontal="center" vertical="center"/>
    </xf>
    <xf numFmtId="0" fontId="77" fillId="0" borderId="11" xfId="0" applyFont="1" applyFill="1" applyBorder="1" applyAlignment="1">
      <alignment horizontal="left" vertical="center" indent="5"/>
    </xf>
    <xf numFmtId="172" fontId="10" fillId="0" borderId="12" xfId="0" applyNumberFormat="1" applyFont="1" applyFill="1" applyBorder="1" applyAlignment="1" applyProtection="1">
      <alignment horizontal="right" vertical="center"/>
      <protection locked="0"/>
    </xf>
    <xf numFmtId="0" fontId="64" fillId="0" borderId="5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 wrapText="1"/>
    </xf>
    <xf numFmtId="169" fontId="65" fillId="0" borderId="8" xfId="8" applyNumberFormat="1" applyFont="1" applyFill="1" applyBorder="1" applyAlignment="1" applyProtection="1">
      <alignment horizontal="right" vertical="center" wrapText="1"/>
    </xf>
    <xf numFmtId="169" fontId="65" fillId="0" borderId="12" xfId="8" applyNumberFormat="1" applyFont="1" applyFill="1" applyBorder="1" applyAlignment="1" applyProtection="1">
      <alignment horizontal="right" vertical="center" wrapText="1"/>
    </xf>
    <xf numFmtId="1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6" fillId="0" borderId="8" xfId="0" applyNumberFormat="1" applyFont="1" applyFill="1" applyBorder="1" applyAlignment="1" applyProtection="1">
      <alignment vertical="center" wrapText="1"/>
    </xf>
    <xf numFmtId="165" fontId="78" fillId="0" borderId="1" xfId="0" applyNumberFormat="1" applyFont="1" applyFill="1" applyBorder="1" applyAlignment="1" applyProtection="1">
      <alignment vertical="center" wrapText="1"/>
      <protection locked="0"/>
    </xf>
    <xf numFmtId="165" fontId="3" fillId="0" borderId="14" xfId="0" applyNumberFormat="1" applyFont="1" applyFill="1" applyBorder="1" applyAlignment="1" applyProtection="1">
      <alignment vertical="center" wrapText="1"/>
      <protection locked="0"/>
    </xf>
    <xf numFmtId="49" fontId="10" fillId="0" borderId="3" xfId="0" applyNumberFormat="1" applyFont="1" applyBorder="1" applyAlignment="1">
      <alignment wrapText="1"/>
    </xf>
    <xf numFmtId="3" fontId="16" fillId="0" borderId="23" xfId="0" applyNumberFormat="1" applyFont="1" applyFill="1" applyBorder="1" applyAlignment="1" applyProtection="1">
      <alignment horizontal="right" vertical="center" wrapText="1"/>
      <protection locked="0"/>
    </xf>
    <xf numFmtId="165" fontId="7" fillId="0" borderId="23" xfId="0" applyNumberFormat="1" applyFont="1" applyFill="1" applyBorder="1" applyAlignment="1" applyProtection="1">
      <alignment horizontal="right" vertical="center" wrapText="1"/>
    </xf>
    <xf numFmtId="4" fontId="7" fillId="0" borderId="23" xfId="0" applyNumberFormat="1" applyFont="1" applyFill="1" applyBorder="1" applyAlignment="1">
      <alignment horizontal="right" vertical="center" wrapText="1"/>
    </xf>
    <xf numFmtId="3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30" xfId="0" applyNumberFormat="1" applyFont="1" applyFill="1" applyBorder="1" applyAlignment="1">
      <alignment horizontal="right" vertical="center" wrapText="1"/>
    </xf>
    <xf numFmtId="165" fontId="7" fillId="0" borderId="16" xfId="0" applyNumberFormat="1" applyFont="1" applyFill="1" applyBorder="1" applyAlignment="1">
      <alignment vertical="center"/>
    </xf>
    <xf numFmtId="4" fontId="16" fillId="0" borderId="16" xfId="0" applyNumberFormat="1" applyFont="1" applyFill="1" applyBorder="1" applyAlignment="1" applyProtection="1">
      <alignment vertical="center" wrapText="1"/>
      <protection locked="0"/>
    </xf>
    <xf numFmtId="0" fontId="62" fillId="0" borderId="28" xfId="0" applyFont="1" applyBorder="1" applyAlignment="1" applyProtection="1">
      <alignment horizontal="center" wrapText="1"/>
    </xf>
    <xf numFmtId="0" fontId="62" fillId="0" borderId="3" xfId="0" applyFont="1" applyBorder="1" applyAlignment="1" applyProtection="1">
      <alignment horizontal="center" wrapText="1"/>
    </xf>
    <xf numFmtId="0" fontId="62" fillId="0" borderId="4" xfId="0" applyFont="1" applyBorder="1" applyAlignment="1" applyProtection="1">
      <alignment horizontal="center" wrapText="1"/>
    </xf>
    <xf numFmtId="0" fontId="48" fillId="0" borderId="61" xfId="0" applyFont="1" applyBorder="1" applyAlignment="1" applyProtection="1">
      <alignment horizontal="center" vertical="center" wrapText="1"/>
    </xf>
    <xf numFmtId="0" fontId="4" fillId="0" borderId="50" xfId="6" applyFont="1" applyFill="1" applyBorder="1" applyAlignment="1" applyProtection="1">
      <alignment horizontal="center" vertical="center" wrapText="1"/>
    </xf>
    <xf numFmtId="49" fontId="13" fillId="0" borderId="42" xfId="6" applyNumberFormat="1" applyFont="1" applyFill="1" applyBorder="1" applyAlignment="1" applyProtection="1">
      <alignment horizontal="center" vertical="center" wrapText="1"/>
    </xf>
    <xf numFmtId="0" fontId="59" fillId="0" borderId="65" xfId="0" applyFont="1" applyFill="1" applyBorder="1" applyAlignment="1" applyProtection="1">
      <alignment horizontal="right" vertical="center"/>
    </xf>
    <xf numFmtId="165" fontId="6" fillId="0" borderId="5" xfId="6" applyNumberFormat="1" applyFont="1" applyFill="1" applyBorder="1" applyAlignment="1" applyProtection="1">
      <alignment horizontal="right" wrapText="1"/>
    </xf>
    <xf numFmtId="165" fontId="6" fillId="0" borderId="34" xfId="6" applyNumberFormat="1" applyFont="1" applyFill="1" applyBorder="1" applyAlignment="1" applyProtection="1">
      <alignment horizontal="right" wrapText="1"/>
    </xf>
    <xf numFmtId="165" fontId="3" fillId="0" borderId="33" xfId="6" applyNumberFormat="1" applyFont="1" applyFill="1" applyBorder="1" applyAlignment="1" applyProtection="1">
      <alignment horizontal="right" wrapText="1"/>
      <protection locked="0"/>
    </xf>
    <xf numFmtId="165" fontId="3" fillId="0" borderId="59" xfId="6" applyNumberFormat="1" applyFont="1" applyFill="1" applyBorder="1" applyAlignment="1" applyProtection="1">
      <alignment horizontal="right" wrapText="1"/>
      <protection locked="0"/>
    </xf>
    <xf numFmtId="165" fontId="3" fillId="0" borderId="1" xfId="6" applyNumberFormat="1" applyFont="1" applyFill="1" applyBorder="1" applyAlignment="1" applyProtection="1">
      <alignment horizontal="right" wrapText="1"/>
      <protection locked="0"/>
    </xf>
    <xf numFmtId="165" fontId="3" fillId="0" borderId="36" xfId="6" applyNumberFormat="1" applyFont="1" applyFill="1" applyBorder="1" applyAlignment="1" applyProtection="1">
      <alignment horizontal="right" wrapText="1"/>
      <protection locked="0"/>
    </xf>
    <xf numFmtId="165" fontId="3" fillId="0" borderId="2" xfId="6" applyNumberFormat="1" applyFont="1" applyFill="1" applyBorder="1" applyAlignment="1" applyProtection="1">
      <alignment horizontal="right" wrapText="1"/>
      <protection locked="0"/>
    </xf>
    <xf numFmtId="165" fontId="3" fillId="0" borderId="60" xfId="6" applyNumberFormat="1" applyFont="1" applyFill="1" applyBorder="1" applyAlignment="1" applyProtection="1">
      <alignment horizontal="right" wrapText="1"/>
      <protection locked="0"/>
    </xf>
    <xf numFmtId="165" fontId="3" fillId="0" borderId="48" xfId="6" applyNumberFormat="1" applyFont="1" applyFill="1" applyBorder="1" applyAlignment="1" applyProtection="1">
      <alignment horizontal="right" wrapText="1"/>
      <protection locked="0"/>
    </xf>
    <xf numFmtId="165" fontId="20" fillId="0" borderId="5" xfId="6" applyNumberFormat="1" applyFont="1" applyFill="1" applyBorder="1" applyAlignment="1" applyProtection="1">
      <alignment horizontal="right" wrapText="1"/>
    </xf>
    <xf numFmtId="165" fontId="20" fillId="0" borderId="6" xfId="6" applyNumberFormat="1" applyFont="1" applyFill="1" applyBorder="1" applyAlignment="1" applyProtection="1">
      <alignment horizontal="right" wrapText="1"/>
    </xf>
    <xf numFmtId="165" fontId="10" fillId="0" borderId="33" xfId="6" applyNumberFormat="1" applyFont="1" applyFill="1" applyBorder="1" applyAlignment="1" applyProtection="1">
      <alignment horizontal="right" wrapText="1"/>
      <protection locked="0"/>
    </xf>
    <xf numFmtId="165" fontId="10" fillId="0" borderId="59" xfId="6" applyNumberFormat="1" applyFont="1" applyFill="1" applyBorder="1" applyAlignment="1" applyProtection="1">
      <alignment horizontal="right" wrapText="1"/>
      <protection locked="0"/>
    </xf>
    <xf numFmtId="165" fontId="10" fillId="0" borderId="1" xfId="6" applyNumberFormat="1" applyFont="1" applyFill="1" applyBorder="1" applyAlignment="1" applyProtection="1">
      <alignment horizontal="right" wrapText="1"/>
      <protection locked="0"/>
    </xf>
    <xf numFmtId="165" fontId="10" fillId="0" borderId="36" xfId="6" applyNumberFormat="1" applyFont="1" applyFill="1" applyBorder="1" applyAlignment="1" applyProtection="1">
      <alignment horizontal="right" wrapText="1"/>
      <protection locked="0"/>
    </xf>
    <xf numFmtId="165" fontId="39" fillId="0" borderId="1" xfId="6" applyNumberFormat="1" applyFont="1" applyFill="1" applyBorder="1" applyAlignment="1" applyProtection="1">
      <alignment horizontal="right" wrapText="1"/>
      <protection locked="0"/>
    </xf>
    <xf numFmtId="165" fontId="39" fillId="0" borderId="8" xfId="6" applyNumberFormat="1" applyFont="1" applyFill="1" applyBorder="1" applyAlignment="1" applyProtection="1">
      <alignment horizontal="right" wrapText="1"/>
      <protection locked="0"/>
    </xf>
    <xf numFmtId="165" fontId="39" fillId="0" borderId="2" xfId="6" applyNumberFormat="1" applyFont="1" applyFill="1" applyBorder="1" applyAlignment="1" applyProtection="1">
      <alignment horizontal="right" wrapText="1"/>
      <protection locked="0"/>
    </xf>
    <xf numFmtId="165" fontId="39" fillId="0" borderId="60" xfId="6" applyNumberFormat="1" applyFont="1" applyFill="1" applyBorder="1" applyAlignment="1" applyProtection="1">
      <alignment horizontal="right" wrapText="1"/>
      <protection locked="0"/>
    </xf>
    <xf numFmtId="165" fontId="20" fillId="0" borderId="34" xfId="6" applyNumberFormat="1" applyFont="1" applyFill="1" applyBorder="1" applyAlignment="1" applyProtection="1">
      <alignment horizontal="right" wrapText="1"/>
    </xf>
    <xf numFmtId="165" fontId="6" fillId="0" borderId="5" xfId="6" applyNumberFormat="1" applyFont="1" applyFill="1" applyBorder="1" applyAlignment="1" applyProtection="1">
      <alignment horizontal="right" wrapText="1"/>
      <protection locked="0"/>
    </xf>
    <xf numFmtId="165" fontId="6" fillId="0" borderId="34" xfId="6" applyNumberFormat="1" applyFont="1" applyFill="1" applyBorder="1" applyAlignment="1" applyProtection="1">
      <alignment horizontal="right" wrapText="1"/>
      <protection locked="0"/>
    </xf>
    <xf numFmtId="0" fontId="6" fillId="0" borderId="5" xfId="6" applyFont="1" applyFill="1" applyBorder="1" applyAlignment="1" applyProtection="1">
      <alignment horizontal="center" vertical="center" wrapText="1"/>
    </xf>
    <xf numFmtId="0" fontId="6" fillId="0" borderId="6" xfId="6" applyFont="1" applyFill="1" applyBorder="1" applyAlignment="1" applyProtection="1">
      <alignment horizontal="center" vertical="center" wrapText="1"/>
    </xf>
    <xf numFmtId="165" fontId="6" fillId="0" borderId="7" xfId="6" applyNumberFormat="1" applyFont="1" applyFill="1" applyBorder="1" applyAlignment="1" applyProtection="1">
      <alignment horizontal="right" wrapText="1" indent="1"/>
    </xf>
    <xf numFmtId="165" fontId="6" fillId="0" borderId="5" xfId="6" applyNumberFormat="1" applyFont="1" applyFill="1" applyBorder="1" applyAlignment="1" applyProtection="1">
      <alignment horizontal="right" wrapText="1" indent="1"/>
    </xf>
    <xf numFmtId="165" fontId="6" fillId="0" borderId="34" xfId="6" applyNumberFormat="1" applyFont="1" applyFill="1" applyBorder="1" applyAlignment="1" applyProtection="1">
      <alignment horizontal="right" wrapText="1" indent="1"/>
    </xf>
    <xf numFmtId="165" fontId="39" fillId="0" borderId="1" xfId="6" applyNumberFormat="1" applyFont="1" applyFill="1" applyBorder="1" applyAlignment="1" applyProtection="1">
      <alignment horizontal="right" wrapText="1" indent="1"/>
      <protection locked="0"/>
    </xf>
    <xf numFmtId="165" fontId="39" fillId="0" borderId="36" xfId="6" applyNumberFormat="1" applyFont="1" applyFill="1" applyBorder="1" applyAlignment="1" applyProtection="1">
      <alignment horizontal="right" wrapText="1" indent="1"/>
      <protection locked="0"/>
    </xf>
    <xf numFmtId="165" fontId="3" fillId="0" borderId="1" xfId="6" applyNumberFormat="1" applyFont="1" applyFill="1" applyBorder="1" applyAlignment="1" applyProtection="1">
      <alignment horizontal="right" wrapText="1" indent="1"/>
      <protection locked="0"/>
    </xf>
    <xf numFmtId="165" fontId="3" fillId="0" borderId="36" xfId="6" applyNumberFormat="1" applyFont="1" applyFill="1" applyBorder="1" applyAlignment="1" applyProtection="1">
      <alignment horizontal="right" wrapText="1" indent="1"/>
      <protection locked="0"/>
    </xf>
    <xf numFmtId="165" fontId="3" fillId="0" borderId="2" xfId="6" applyNumberFormat="1" applyFont="1" applyFill="1" applyBorder="1" applyAlignment="1" applyProtection="1">
      <alignment horizontal="right" wrapText="1" indent="1"/>
      <protection locked="0"/>
    </xf>
    <xf numFmtId="165" fontId="3" fillId="0" borderId="60" xfId="6" applyNumberFormat="1" applyFont="1" applyFill="1" applyBorder="1" applyAlignment="1" applyProtection="1">
      <alignment horizontal="right" wrapText="1" indent="1"/>
      <protection locked="0"/>
    </xf>
    <xf numFmtId="165" fontId="3" fillId="0" borderId="33" xfId="6" applyNumberFormat="1" applyFont="1" applyFill="1" applyBorder="1" applyAlignment="1" applyProtection="1">
      <alignment horizontal="right" wrapText="1" indent="1"/>
      <protection locked="0"/>
    </xf>
    <xf numFmtId="165" fontId="3" fillId="0" borderId="59" xfId="6" applyNumberFormat="1" applyFont="1" applyFill="1" applyBorder="1" applyAlignment="1" applyProtection="1">
      <alignment horizontal="right" wrapText="1" indent="1"/>
      <protection locked="0"/>
    </xf>
    <xf numFmtId="165" fontId="20" fillId="0" borderId="5" xfId="6" applyNumberFormat="1" applyFont="1" applyFill="1" applyBorder="1" applyAlignment="1" applyProtection="1">
      <alignment horizontal="right" wrapText="1" indent="1"/>
    </xf>
    <xf numFmtId="165" fontId="20" fillId="0" borderId="34" xfId="6" applyNumberFormat="1" applyFont="1" applyFill="1" applyBorder="1" applyAlignment="1" applyProtection="1">
      <alignment horizontal="right" wrapText="1" indent="1"/>
    </xf>
    <xf numFmtId="165" fontId="43" fillId="0" borderId="5" xfId="0" applyNumberFormat="1" applyFont="1" applyBorder="1" applyAlignment="1" applyProtection="1">
      <alignment horizontal="right" wrapText="1" indent="1"/>
    </xf>
    <xf numFmtId="165" fontId="43" fillId="0" borderId="34" xfId="0" applyNumberFormat="1" applyFont="1" applyBorder="1" applyAlignment="1" applyProtection="1">
      <alignment horizontal="right" wrapText="1" indent="1"/>
    </xf>
    <xf numFmtId="165" fontId="43" fillId="0" borderId="5" xfId="0" quotePrefix="1" applyNumberFormat="1" applyFont="1" applyBorder="1" applyAlignment="1" applyProtection="1">
      <alignment horizontal="right" wrapText="1" indent="1"/>
    </xf>
    <xf numFmtId="165" fontId="43" fillId="0" borderId="34" xfId="0" quotePrefix="1" applyNumberFormat="1" applyFont="1" applyBorder="1" applyAlignment="1" applyProtection="1">
      <alignment horizontal="right" wrapText="1" indent="1"/>
    </xf>
    <xf numFmtId="3" fontId="6" fillId="0" borderId="5" xfId="0" applyNumberFormat="1" applyFont="1" applyFill="1" applyBorder="1" applyAlignment="1" applyProtection="1">
      <alignment horizontal="right" wrapText="1" indent="1"/>
      <protection locked="0"/>
    </xf>
    <xf numFmtId="3" fontId="6" fillId="0" borderId="6" xfId="0" applyNumberFormat="1" applyFont="1" applyFill="1" applyBorder="1" applyAlignment="1" applyProtection="1">
      <alignment horizontal="right" wrapText="1" indent="1"/>
      <protection locked="0"/>
    </xf>
    <xf numFmtId="0" fontId="6" fillId="0" borderId="5" xfId="6" applyFont="1" applyFill="1" applyBorder="1" applyAlignment="1" applyProtection="1">
      <alignment horizontal="left" vertical="center" wrapText="1" indent="1"/>
    </xf>
    <xf numFmtId="0" fontId="43" fillId="0" borderId="5" xfId="0" applyFont="1" applyBorder="1" applyAlignment="1" applyProtection="1">
      <alignment horizontal="left" vertical="center" wrapText="1" indent="1"/>
    </xf>
    <xf numFmtId="0" fontId="43" fillId="0" borderId="5" xfId="0" applyFont="1" applyBorder="1" applyAlignment="1" applyProtection="1">
      <alignment vertical="center" wrapText="1"/>
    </xf>
    <xf numFmtId="0" fontId="43" fillId="0" borderId="57" xfId="0" applyFont="1" applyBorder="1" applyAlignment="1" applyProtection="1">
      <alignment vertical="center" wrapText="1"/>
    </xf>
    <xf numFmtId="0" fontId="20" fillId="0" borderId="31" xfId="6" applyFont="1" applyFill="1" applyBorder="1" applyAlignment="1" applyProtection="1">
      <alignment vertical="center" wrapText="1"/>
    </xf>
    <xf numFmtId="0" fontId="20" fillId="0" borderId="5" xfId="6" applyFont="1" applyFill="1" applyBorder="1" applyAlignment="1" applyProtection="1">
      <alignment horizontal="left" vertical="center" wrapText="1" indent="1"/>
    </xf>
    <xf numFmtId="0" fontId="43" fillId="0" borderId="57" xfId="0" applyFont="1" applyBorder="1" applyAlignment="1" applyProtection="1">
      <alignment horizontal="left" vertical="center" wrapText="1" indent="1"/>
    </xf>
    <xf numFmtId="0" fontId="64" fillId="0" borderId="26" xfId="0" applyFont="1" applyFill="1" applyBorder="1" applyAlignment="1" applyProtection="1">
      <alignment horizontal="left" vertical="center"/>
    </xf>
    <xf numFmtId="0" fontId="64" fillId="0" borderId="7" xfId="0" applyFont="1" applyFill="1" applyBorder="1" applyAlignment="1" applyProtection="1">
      <alignment vertical="center" wrapText="1"/>
    </xf>
    <xf numFmtId="165" fontId="20" fillId="0" borderId="5" xfId="0" applyNumberFormat="1" applyFont="1" applyFill="1" applyBorder="1" applyAlignment="1" applyProtection="1">
      <alignment horizontal="right" vertical="center" wrapText="1" indent="1"/>
    </xf>
    <xf numFmtId="165" fontId="20" fillId="0" borderId="35" xfId="0" applyNumberFormat="1" applyFont="1" applyFill="1" applyBorder="1" applyAlignment="1" applyProtection="1">
      <alignment horizontal="right" vertical="center" wrapText="1" indent="1"/>
    </xf>
    <xf numFmtId="165" fontId="20" fillId="0" borderId="34" xfId="0" applyNumberFormat="1" applyFont="1" applyFill="1" applyBorder="1" applyAlignment="1" applyProtection="1">
      <alignment horizontal="right" vertical="center" wrapText="1" indent="1"/>
    </xf>
    <xf numFmtId="165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70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5" xfId="0" applyFont="1" applyFill="1" applyBorder="1" applyAlignment="1" applyProtection="1">
      <alignment horizontal="left" vertical="center" wrapText="1" indent="1"/>
    </xf>
    <xf numFmtId="0" fontId="4" fillId="0" borderId="6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/>
    </xf>
    <xf numFmtId="0" fontId="5" fillId="0" borderId="67" xfId="0" applyFont="1" applyFill="1" applyBorder="1" applyAlignment="1" applyProtection="1">
      <alignment horizontal="right"/>
    </xf>
    <xf numFmtId="165" fontId="20" fillId="0" borderId="6" xfId="0" applyNumberFormat="1" applyFont="1" applyFill="1" applyBorder="1" applyAlignment="1" applyProtection="1">
      <alignment horizontal="right" vertical="center" wrapText="1" indent="1"/>
    </xf>
    <xf numFmtId="165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64" fillId="0" borderId="7" xfId="0" applyFont="1" applyFill="1" applyBorder="1" applyAlignment="1" applyProtection="1">
      <alignment horizontal="left" vertical="center"/>
    </xf>
    <xf numFmtId="0" fontId="64" fillId="0" borderId="35" xfId="0" applyFont="1" applyFill="1" applyBorder="1" applyAlignment="1" applyProtection="1">
      <alignment vertical="center" wrapText="1"/>
    </xf>
    <xf numFmtId="0" fontId="3" fillId="0" borderId="33" xfId="0" applyFont="1" applyFill="1" applyBorder="1" applyAlignment="1" applyProtection="1">
      <alignment horizontal="left" vertical="center" wrapText="1"/>
      <protection locked="0"/>
    </xf>
    <xf numFmtId="165" fontId="3" fillId="0" borderId="33" xfId="0" applyNumberFormat="1" applyFont="1" applyFill="1" applyBorder="1" applyAlignment="1" applyProtection="1">
      <alignment vertical="center" wrapText="1"/>
      <protection locked="0"/>
    </xf>
    <xf numFmtId="165" fontId="3" fillId="0" borderId="33" xfId="0" applyNumberFormat="1" applyFont="1" applyFill="1" applyBorder="1" applyAlignment="1" applyProtection="1">
      <alignment vertical="center" wrapText="1"/>
    </xf>
    <xf numFmtId="165" fontId="3" fillId="0" borderId="48" xfId="0" applyNumberFormat="1" applyFont="1" applyFill="1" applyBorder="1" applyAlignment="1" applyProtection="1">
      <alignment vertical="center" wrapText="1"/>
      <protection locked="0"/>
    </xf>
    <xf numFmtId="165" fontId="3" fillId="0" borderId="8" xfId="0" applyNumberFormat="1" applyFont="1" applyFill="1" applyBorder="1" applyAlignment="1" applyProtection="1">
      <alignment vertical="center" wrapText="1"/>
      <protection locked="0"/>
    </xf>
    <xf numFmtId="165" fontId="6" fillId="0" borderId="5" xfId="0" applyNumberFormat="1" applyFont="1" applyFill="1" applyBorder="1" applyAlignment="1" applyProtection="1">
      <alignment vertical="center" wrapText="1"/>
    </xf>
    <xf numFmtId="165" fontId="6" fillId="0" borderId="6" xfId="0" applyNumberFormat="1" applyFont="1" applyFill="1" applyBorder="1" applyAlignment="1" applyProtection="1">
      <alignment vertical="center" wrapText="1"/>
    </xf>
    <xf numFmtId="165" fontId="3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" xfId="6" applyNumberFormat="1" applyFont="1" applyFill="1" applyBorder="1" applyAlignment="1" applyProtection="1">
      <alignment horizontal="right" vertical="center" wrapText="1" indent="1"/>
    </xf>
    <xf numFmtId="165" fontId="20" fillId="0" borderId="6" xfId="6" applyNumberFormat="1" applyFont="1" applyFill="1" applyBorder="1" applyAlignment="1" applyProtection="1">
      <alignment horizontal="right" vertical="center" wrapText="1" indent="1"/>
    </xf>
    <xf numFmtId="165" fontId="6" fillId="0" borderId="6" xfId="6" applyNumberFormat="1" applyFont="1" applyFill="1" applyBorder="1" applyAlignment="1" applyProtection="1">
      <alignment horizontal="right" vertical="center" wrapText="1" indent="1"/>
    </xf>
    <xf numFmtId="165" fontId="10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59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4" xfId="6" applyNumberFormat="1" applyFont="1" applyFill="1" applyBorder="1" applyAlignment="1" applyProtection="1">
      <alignment horizontal="right" vertical="center" wrapText="1" indent="1"/>
    </xf>
    <xf numFmtId="165" fontId="6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4" xfId="6" applyFont="1" applyFill="1" applyBorder="1" applyAlignment="1" applyProtection="1">
      <alignment horizontal="center" vertical="center" wrapText="1"/>
    </xf>
    <xf numFmtId="165" fontId="43" fillId="0" borderId="6" xfId="0" applyNumberFormat="1" applyFont="1" applyBorder="1" applyAlignment="1" applyProtection="1">
      <alignment horizontal="right" vertical="center" wrapText="1" indent="1"/>
    </xf>
    <xf numFmtId="165" fontId="40" fillId="0" borderId="38" xfId="0" applyNumberFormat="1" applyFont="1" applyFill="1" applyBorder="1" applyAlignment="1" applyProtection="1">
      <alignment horizontal="centerContinuous" vertical="center"/>
    </xf>
    <xf numFmtId="165" fontId="40" fillId="0" borderId="39" xfId="0" applyNumberFormat="1" applyFont="1" applyFill="1" applyBorder="1" applyAlignment="1" applyProtection="1">
      <alignment horizontal="centerContinuous" vertical="center"/>
    </xf>
    <xf numFmtId="165" fontId="40" fillId="0" borderId="13" xfId="0" applyNumberFormat="1" applyFont="1" applyFill="1" applyBorder="1" applyAlignment="1" applyProtection="1">
      <alignment horizontal="center" vertical="center"/>
    </xf>
    <xf numFmtId="165" fontId="40" fillId="0" borderId="41" xfId="0" applyNumberFormat="1" applyFont="1" applyFill="1" applyBorder="1" applyAlignment="1" applyProtection="1">
      <alignment horizontal="center" vertical="center"/>
    </xf>
    <xf numFmtId="165" fontId="40" fillId="0" borderId="41" xfId="0" applyNumberFormat="1" applyFont="1" applyFill="1" applyBorder="1" applyAlignment="1" applyProtection="1">
      <alignment horizontal="center" vertical="center" wrapText="1"/>
    </xf>
    <xf numFmtId="165" fontId="40" fillId="0" borderId="26" xfId="0" applyNumberFormat="1" applyFont="1" applyFill="1" applyBorder="1" applyAlignment="1" applyProtection="1">
      <alignment horizontal="center" vertical="center" wrapText="1"/>
    </xf>
    <xf numFmtId="165" fontId="40" fillId="0" borderId="5" xfId="0" applyNumberFormat="1" applyFont="1" applyFill="1" applyBorder="1" applyAlignment="1" applyProtection="1">
      <alignment horizontal="center" vertical="center" wrapText="1"/>
    </xf>
    <xf numFmtId="165" fontId="40" fillId="0" borderId="45" xfId="0" applyNumberFormat="1" applyFont="1" applyFill="1" applyBorder="1" applyAlignment="1" applyProtection="1">
      <alignment horizontal="center" vertical="center" wrapText="1"/>
    </xf>
    <xf numFmtId="165" fontId="40" fillId="0" borderId="16" xfId="0" applyNumberFormat="1" applyFont="1" applyFill="1" applyBorder="1" applyAlignment="1" applyProtection="1">
      <alignment horizontal="center" vertical="center" wrapText="1"/>
    </xf>
    <xf numFmtId="165" fontId="40" fillId="0" borderId="28" xfId="0" applyNumberFormat="1" applyFont="1" applyFill="1" applyBorder="1" applyAlignment="1" applyProtection="1">
      <alignment horizontal="right" vertical="center" wrapText="1" indent="1"/>
    </xf>
    <xf numFmtId="165" fontId="40" fillId="0" borderId="47" xfId="0" applyNumberFormat="1" applyFont="1" applyFill="1" applyBorder="1" applyAlignment="1" applyProtection="1">
      <alignment horizontal="left" vertical="center" wrapText="1" indent="1"/>
    </xf>
    <xf numFmtId="0" fontId="2" fillId="0" borderId="33" xfId="0" applyFont="1" applyBorder="1"/>
    <xf numFmtId="165" fontId="40" fillId="0" borderId="33" xfId="0" applyNumberFormat="1" applyFont="1" applyFill="1" applyBorder="1" applyAlignment="1" applyProtection="1">
      <alignment vertical="center" wrapText="1"/>
    </xf>
    <xf numFmtId="165" fontId="40" fillId="0" borderId="77" xfId="0" applyNumberFormat="1" applyFont="1" applyFill="1" applyBorder="1" applyAlignment="1" applyProtection="1">
      <alignment vertical="center" wrapText="1"/>
    </xf>
    <xf numFmtId="165" fontId="40" fillId="0" borderId="29" xfId="0" applyNumberFormat="1" applyFont="1" applyFill="1" applyBorder="1" applyAlignment="1" applyProtection="1">
      <alignment vertical="center" wrapText="1"/>
    </xf>
    <xf numFmtId="165" fontId="40" fillId="0" borderId="3" xfId="0" applyNumberFormat="1" applyFont="1" applyFill="1" applyBorder="1" applyAlignment="1" applyProtection="1">
      <alignment horizontal="right" vertical="center" wrapText="1" indent="1"/>
    </xf>
    <xf numFmtId="165" fontId="2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1" xfId="0" applyFont="1" applyBorder="1"/>
    <xf numFmtId="165" fontId="2" fillId="0" borderId="1" xfId="0" applyNumberFormat="1" applyFont="1" applyFill="1" applyBorder="1" applyAlignment="1" applyProtection="1">
      <alignment vertical="center" wrapText="1"/>
      <protection locked="0"/>
    </xf>
    <xf numFmtId="165" fontId="2" fillId="0" borderId="14" xfId="0" applyNumberFormat="1" applyFont="1" applyFill="1" applyBorder="1" applyAlignment="1" applyProtection="1">
      <alignment vertical="center" wrapText="1"/>
      <protection locked="0"/>
    </xf>
    <xf numFmtId="165" fontId="2" fillId="0" borderId="23" xfId="0" applyNumberFormat="1" applyFont="1" applyFill="1" applyBorder="1" applyAlignment="1" applyProtection="1">
      <alignment vertical="center" wrapText="1"/>
    </xf>
    <xf numFmtId="165" fontId="40" fillId="0" borderId="49" xfId="0" applyNumberFormat="1" applyFont="1" applyFill="1" applyBorder="1" applyAlignment="1" applyProtection="1">
      <alignment horizontal="left" vertical="center" wrapText="1" indent="1"/>
    </xf>
    <xf numFmtId="165" fontId="40" fillId="0" borderId="1" xfId="0" applyNumberFormat="1" applyFont="1" applyFill="1" applyBorder="1" applyAlignment="1" applyProtection="1">
      <alignment vertical="center" wrapText="1"/>
    </xf>
    <xf numFmtId="165" fontId="40" fillId="0" borderId="14" xfId="0" applyNumberFormat="1" applyFont="1" applyFill="1" applyBorder="1" applyAlignment="1" applyProtection="1">
      <alignment vertical="center" wrapText="1"/>
    </xf>
    <xf numFmtId="165" fontId="40" fillId="0" borderId="23" xfId="0" applyNumberFormat="1" applyFont="1" applyFill="1" applyBorder="1" applyAlignment="1" applyProtection="1">
      <alignment vertical="center" wrapText="1"/>
    </xf>
    <xf numFmtId="165" fontId="40" fillId="0" borderId="4" xfId="0" applyNumberFormat="1" applyFont="1" applyFill="1" applyBorder="1" applyAlignment="1" applyProtection="1">
      <alignment horizontal="right" vertical="center" wrapText="1" indent="1"/>
    </xf>
    <xf numFmtId="165" fontId="2" fillId="0" borderId="37" xfId="0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/>
    <xf numFmtId="165" fontId="2" fillId="0" borderId="2" xfId="0" applyNumberFormat="1" applyFont="1" applyFill="1" applyBorder="1" applyAlignment="1" applyProtection="1">
      <alignment vertical="center" wrapText="1"/>
      <protection locked="0"/>
    </xf>
    <xf numFmtId="165" fontId="2" fillId="0" borderId="15" xfId="0" applyNumberFormat="1" applyFont="1" applyFill="1" applyBorder="1" applyAlignment="1" applyProtection="1">
      <alignment vertical="center" wrapText="1"/>
      <protection locked="0"/>
    </xf>
    <xf numFmtId="165" fontId="2" fillId="0" borderId="25" xfId="0" applyNumberFormat="1" applyFont="1" applyFill="1" applyBorder="1" applyAlignment="1" applyProtection="1">
      <alignment vertical="center" wrapText="1"/>
    </xf>
    <xf numFmtId="165" fontId="40" fillId="0" borderId="7" xfId="0" applyNumberFormat="1" applyFont="1" applyFill="1" applyBorder="1" applyAlignment="1" applyProtection="1">
      <alignment horizontal="right" vertical="center" wrapText="1" indent="1"/>
    </xf>
    <xf numFmtId="165" fontId="40" fillId="0" borderId="5" xfId="0" applyNumberFormat="1" applyFont="1" applyFill="1" applyBorder="1" applyAlignment="1" applyProtection="1">
      <alignment horizontal="left" vertical="center" wrapText="1" indent="1"/>
    </xf>
    <xf numFmtId="0" fontId="2" fillId="0" borderId="5" xfId="0" applyFont="1" applyBorder="1"/>
    <xf numFmtId="165" fontId="40" fillId="0" borderId="45" xfId="0" applyNumberFormat="1" applyFont="1" applyFill="1" applyBorder="1" applyAlignment="1" applyProtection="1">
      <alignment vertical="center" wrapText="1"/>
    </xf>
    <xf numFmtId="165" fontId="40" fillId="0" borderId="16" xfId="0" applyNumberFormat="1" applyFont="1" applyFill="1" applyBorder="1" applyAlignment="1" applyProtection="1">
      <alignment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 applyProtection="1">
      <alignment horizontal="center" vertical="center"/>
    </xf>
    <xf numFmtId="0" fontId="69" fillId="0" borderId="1" xfId="0" applyFont="1" applyFill="1" applyBorder="1" applyAlignment="1" applyProtection="1">
      <alignment vertical="center" wrapText="1"/>
    </xf>
    <xf numFmtId="165" fontId="69" fillId="0" borderId="1" xfId="0" applyNumberFormat="1" applyFont="1" applyFill="1" applyBorder="1" applyAlignment="1" applyProtection="1">
      <alignment vertical="center"/>
      <protection locked="0"/>
    </xf>
    <xf numFmtId="165" fontId="69" fillId="0" borderId="14" xfId="0" applyNumberFormat="1" applyFont="1" applyFill="1" applyBorder="1" applyAlignment="1" applyProtection="1">
      <alignment vertical="center"/>
      <protection locked="0"/>
    </xf>
    <xf numFmtId="165" fontId="29" fillId="0" borderId="14" xfId="0" applyNumberFormat="1" applyFont="1" applyFill="1" applyBorder="1" applyAlignment="1" applyProtection="1">
      <alignment vertical="center"/>
    </xf>
    <xf numFmtId="165" fontId="29" fillId="0" borderId="8" xfId="0" applyNumberFormat="1" applyFont="1" applyFill="1" applyBorder="1" applyAlignment="1" applyProtection="1">
      <alignment vertical="center"/>
    </xf>
    <xf numFmtId="0" fontId="69" fillId="0" borderId="4" xfId="0" applyFont="1" applyFill="1" applyBorder="1" applyAlignment="1" applyProtection="1">
      <alignment horizontal="center" vertical="center"/>
    </xf>
    <xf numFmtId="0" fontId="69" fillId="0" borderId="2" xfId="0" applyFont="1" applyFill="1" applyBorder="1" applyAlignment="1" applyProtection="1">
      <alignment vertical="center" wrapText="1"/>
    </xf>
    <xf numFmtId="0" fontId="69" fillId="0" borderId="46" xfId="0" applyFont="1" applyFill="1" applyBorder="1" applyAlignment="1" applyProtection="1">
      <alignment horizontal="center" vertical="center"/>
    </xf>
    <xf numFmtId="0" fontId="69" fillId="0" borderId="11" xfId="0" applyFont="1" applyFill="1" applyBorder="1" applyAlignment="1" applyProtection="1">
      <alignment vertical="center" wrapText="1"/>
    </xf>
    <xf numFmtId="165" fontId="69" fillId="0" borderId="11" xfId="0" applyNumberFormat="1" applyFont="1" applyFill="1" applyBorder="1" applyAlignment="1" applyProtection="1">
      <alignment vertical="center"/>
      <protection locked="0"/>
    </xf>
    <xf numFmtId="165" fontId="69" fillId="0" borderId="41" xfId="0" applyNumberFormat="1" applyFont="1" applyFill="1" applyBorder="1" applyAlignment="1" applyProtection="1">
      <alignment vertical="center"/>
      <protection locked="0"/>
    </xf>
    <xf numFmtId="165" fontId="29" fillId="0" borderId="5" xfId="0" applyNumberFormat="1" applyFont="1" applyFill="1" applyBorder="1" applyAlignment="1" applyProtection="1">
      <alignment vertical="center"/>
    </xf>
    <xf numFmtId="165" fontId="29" fillId="0" borderId="45" xfId="0" applyNumberFormat="1" applyFont="1" applyFill="1" applyBorder="1" applyAlignment="1" applyProtection="1">
      <alignment vertical="center"/>
    </xf>
    <xf numFmtId="165" fontId="29" fillId="0" borderId="6" xfId="0" applyNumberFormat="1" applyFont="1" applyFill="1" applyBorder="1" applyAlignment="1" applyProtection="1">
      <alignment vertical="center"/>
    </xf>
    <xf numFmtId="165" fontId="29" fillId="0" borderId="12" xfId="0" applyNumberFormat="1" applyFont="1" applyFill="1" applyBorder="1" applyAlignment="1" applyProtection="1">
      <alignment vertical="center"/>
    </xf>
    <xf numFmtId="165" fontId="29" fillId="0" borderId="5" xfId="0" applyNumberFormat="1" applyFont="1" applyFill="1" applyBorder="1" applyAlignment="1" applyProtection="1">
      <alignment horizontal="center" vertical="center" wrapText="1"/>
    </xf>
    <xf numFmtId="165" fontId="29" fillId="0" borderId="35" xfId="0" applyNumberFormat="1" applyFont="1" applyFill="1" applyBorder="1" applyAlignment="1" applyProtection="1">
      <alignment horizontal="center" vertical="center" wrapText="1"/>
    </xf>
    <xf numFmtId="165" fontId="29" fillId="0" borderId="6" xfId="0" applyNumberFormat="1" applyFont="1" applyFill="1" applyBorder="1" applyAlignment="1" applyProtection="1">
      <alignment horizontal="center" vertical="center" wrapText="1"/>
    </xf>
    <xf numFmtId="165" fontId="31" fillId="0" borderId="7" xfId="0" applyNumberFormat="1" applyFont="1" applyFill="1" applyBorder="1" applyAlignment="1" applyProtection="1">
      <alignment horizontal="centerContinuous" vertical="center" wrapText="1"/>
    </xf>
    <xf numFmtId="165" fontId="1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25" xfId="0" applyNumberFormat="1" applyFont="1" applyFill="1" applyBorder="1" applyAlignment="1" applyProtection="1">
      <alignment horizontal="left" vertical="center" wrapText="1" indent="1"/>
    </xf>
    <xf numFmtId="165" fontId="28" fillId="0" borderId="16" xfId="0" applyNumberFormat="1" applyFont="1" applyFill="1" applyBorder="1" applyAlignment="1" applyProtection="1">
      <alignment horizontal="left" vertical="center" wrapText="1" indent="1"/>
    </xf>
    <xf numFmtId="165" fontId="28" fillId="0" borderId="18" xfId="0" applyNumberFormat="1" applyFont="1" applyFill="1" applyBorder="1" applyAlignment="1" applyProtection="1">
      <alignment horizontal="left" vertical="center" wrapText="1" indent="1"/>
    </xf>
    <xf numFmtId="165" fontId="39" fillId="0" borderId="1" xfId="6" applyNumberFormat="1" applyFont="1" applyFill="1" applyBorder="1" applyAlignment="1" applyProtection="1">
      <alignment horizontal="right" vertical="center" wrapText="1"/>
      <protection locked="0"/>
    </xf>
    <xf numFmtId="165" fontId="62" fillId="0" borderId="1" xfId="6" applyNumberFormat="1" applyFont="1" applyFill="1" applyBorder="1" applyAlignment="1" applyProtection="1">
      <alignment horizontal="right" vertical="center" wrapText="1"/>
      <protection locked="0"/>
    </xf>
    <xf numFmtId="165" fontId="39" fillId="0" borderId="0" xfId="6" applyNumberFormat="1" applyFont="1" applyFill="1" applyBorder="1" applyAlignment="1" applyProtection="1">
      <alignment horizontal="right" vertical="center" wrapText="1"/>
      <protection locked="0"/>
    </xf>
    <xf numFmtId="165" fontId="39" fillId="0" borderId="0" xfId="6" applyNumberFormat="1" applyFont="1" applyFill="1" applyBorder="1" applyAlignment="1" applyProtection="1">
      <alignment vertical="center" wrapText="1"/>
      <protection locked="0"/>
    </xf>
    <xf numFmtId="0" fontId="10" fillId="0" borderId="42" xfId="0" applyFont="1" applyBorder="1"/>
    <xf numFmtId="0" fontId="20" fillId="0" borderId="32" xfId="0" applyFont="1" applyBorder="1" applyAlignment="1">
      <alignment horizontal="center"/>
    </xf>
    <xf numFmtId="0" fontId="20" fillId="0" borderId="53" xfId="0" applyFont="1" applyBorder="1" applyAlignment="1">
      <alignment horizontal="center"/>
    </xf>
    <xf numFmtId="0" fontId="10" fillId="0" borderId="3" xfId="0" applyFont="1" applyBorder="1"/>
    <xf numFmtId="3" fontId="10" fillId="0" borderId="8" xfId="0" applyNumberFormat="1" applyFont="1" applyBorder="1"/>
    <xf numFmtId="0" fontId="20" fillId="0" borderId="46" xfId="0" applyFont="1" applyBorder="1"/>
    <xf numFmtId="3" fontId="20" fillId="0" borderId="11" xfId="0" applyNumberFormat="1" applyFont="1" applyBorder="1"/>
    <xf numFmtId="3" fontId="20" fillId="0" borderId="12" xfId="0" applyNumberFormat="1" applyFont="1" applyBorder="1"/>
    <xf numFmtId="0" fontId="15" fillId="0" borderId="0" xfId="0" applyFont="1" applyAlignment="1">
      <alignment horizontal="right"/>
    </xf>
    <xf numFmtId="0" fontId="1" fillId="0" borderId="62" xfId="6" applyFont="1" applyFill="1" applyBorder="1" applyProtection="1"/>
    <xf numFmtId="0" fontId="1" fillId="0" borderId="0" xfId="6" applyFont="1" applyFill="1" applyBorder="1" applyProtection="1"/>
    <xf numFmtId="0" fontId="10" fillId="0" borderId="0" xfId="6" applyFont="1" applyFill="1" applyBorder="1" applyAlignment="1" applyProtection="1">
      <alignment horizontal="right" indent="1"/>
    </xf>
    <xf numFmtId="0" fontId="10" fillId="0" borderId="67" xfId="6" applyFont="1" applyFill="1" applyBorder="1" applyAlignment="1" applyProtection="1">
      <alignment horizontal="right" indent="1"/>
    </xf>
    <xf numFmtId="165" fontId="10" fillId="0" borderId="1" xfId="0" applyNumberFormat="1" applyFont="1" applyFill="1" applyBorder="1" applyAlignment="1" applyProtection="1">
      <alignment vertical="center"/>
      <protection locked="0"/>
    </xf>
    <xf numFmtId="165" fontId="10" fillId="0" borderId="14" xfId="0" applyNumberFormat="1" applyFont="1" applyFill="1" applyBorder="1" applyAlignment="1" applyProtection="1">
      <alignment vertical="center"/>
      <protection locked="0"/>
    </xf>
    <xf numFmtId="165" fontId="20" fillId="0" borderId="14" xfId="0" applyNumberFormat="1" applyFont="1" applyFill="1" applyBorder="1" applyAlignment="1" applyProtection="1">
      <alignment vertical="center"/>
    </xf>
    <xf numFmtId="165" fontId="20" fillId="0" borderId="8" xfId="0" applyNumberFormat="1" applyFont="1" applyFill="1" applyBorder="1" applyAlignment="1" applyProtection="1">
      <alignment vertical="center"/>
    </xf>
    <xf numFmtId="165" fontId="20" fillId="0" borderId="1" xfId="0" applyNumberFormat="1" applyFont="1" applyFill="1" applyBorder="1" applyAlignment="1" applyProtection="1">
      <alignment vertical="center"/>
      <protection locked="0"/>
    </xf>
    <xf numFmtId="165" fontId="10" fillId="0" borderId="2" xfId="0" applyNumberFormat="1" applyFont="1" applyFill="1" applyBorder="1" applyAlignment="1" applyProtection="1">
      <alignment vertical="center"/>
      <protection locked="0"/>
    </xf>
    <xf numFmtId="165" fontId="10" fillId="0" borderId="15" xfId="0" applyNumberFormat="1" applyFont="1" applyFill="1" applyBorder="1" applyAlignment="1" applyProtection="1">
      <alignment vertical="center"/>
      <protection locked="0"/>
    </xf>
    <xf numFmtId="165" fontId="10" fillId="0" borderId="11" xfId="0" applyNumberFormat="1" applyFont="1" applyFill="1" applyBorder="1" applyAlignment="1" applyProtection="1">
      <alignment vertical="center"/>
      <protection locked="0"/>
    </xf>
    <xf numFmtId="165" fontId="10" fillId="0" borderId="41" xfId="0" applyNumberFormat="1" applyFont="1" applyFill="1" applyBorder="1" applyAlignment="1" applyProtection="1">
      <alignment vertical="center"/>
      <protection locked="0"/>
    </xf>
    <xf numFmtId="165" fontId="20" fillId="0" borderId="5" xfId="0" applyNumberFormat="1" applyFont="1" applyFill="1" applyBorder="1" applyAlignment="1" applyProtection="1">
      <alignment vertical="center"/>
    </xf>
    <xf numFmtId="165" fontId="20" fillId="0" borderId="45" xfId="0" applyNumberFormat="1" applyFont="1" applyFill="1" applyBorder="1" applyAlignment="1" applyProtection="1">
      <alignment vertical="center"/>
    </xf>
    <xf numFmtId="165" fontId="20" fillId="0" borderId="6" xfId="0" applyNumberFormat="1" applyFont="1" applyFill="1" applyBorder="1" applyAlignment="1" applyProtection="1">
      <alignment vertical="center"/>
    </xf>
    <xf numFmtId="3" fontId="81" fillId="0" borderId="1" xfId="0" applyNumberFormat="1" applyFont="1" applyBorder="1" applyAlignment="1">
      <alignment horizontal="right" vertical="top" wrapText="1"/>
    </xf>
    <xf numFmtId="0" fontId="48" fillId="0" borderId="45" xfId="6" applyFont="1" applyFill="1" applyBorder="1" applyAlignment="1" applyProtection="1">
      <alignment horizontal="left" vertical="center" wrapText="1" indent="1"/>
    </xf>
    <xf numFmtId="3" fontId="81" fillId="0" borderId="2" xfId="0" applyNumberFormat="1" applyFont="1" applyBorder="1" applyAlignment="1">
      <alignment horizontal="right" vertical="top" wrapText="1"/>
    </xf>
    <xf numFmtId="3" fontId="82" fillId="0" borderId="1" xfId="0" applyNumberFormat="1" applyFont="1" applyBorder="1" applyAlignment="1">
      <alignment horizontal="right" vertical="top" wrapText="1"/>
    </xf>
    <xf numFmtId="0" fontId="48" fillId="0" borderId="45" xfId="0" applyFont="1" applyBorder="1" applyAlignment="1" applyProtection="1">
      <alignment horizontal="left" vertical="center" wrapText="1" indent="1"/>
    </xf>
    <xf numFmtId="3" fontId="82" fillId="0" borderId="2" xfId="0" applyNumberFormat="1" applyFont="1" applyBorder="1" applyAlignment="1">
      <alignment horizontal="right" vertical="top" wrapText="1"/>
    </xf>
    <xf numFmtId="3" fontId="81" fillId="0" borderId="33" xfId="0" applyNumberFormat="1" applyFont="1" applyBorder="1" applyAlignment="1">
      <alignment horizontal="right" vertical="top" wrapText="1"/>
    </xf>
    <xf numFmtId="0" fontId="4" fillId="0" borderId="45" xfId="6" applyFont="1" applyFill="1" applyBorder="1" applyAlignment="1" applyProtection="1">
      <alignment horizontal="left" vertical="center" wrapText="1" indent="1"/>
    </xf>
    <xf numFmtId="165" fontId="6" fillId="0" borderId="7" xfId="6" applyNumberFormat="1" applyFont="1" applyFill="1" applyBorder="1" applyAlignment="1" applyProtection="1">
      <alignment horizontal="right" vertical="center" wrapText="1" indent="1"/>
    </xf>
    <xf numFmtId="3" fontId="81" fillId="0" borderId="48" xfId="0" applyNumberFormat="1" applyFont="1" applyBorder="1" applyAlignment="1">
      <alignment horizontal="right" vertical="top" wrapText="1"/>
    </xf>
    <xf numFmtId="3" fontId="81" fillId="0" borderId="8" xfId="0" applyNumberFormat="1" applyFont="1" applyBorder="1" applyAlignment="1">
      <alignment horizontal="right" vertical="top" wrapText="1"/>
    </xf>
    <xf numFmtId="3" fontId="81" fillId="0" borderId="54" xfId="0" applyNumberFormat="1" applyFont="1" applyBorder="1" applyAlignment="1">
      <alignment horizontal="right" vertical="top" wrapText="1"/>
    </xf>
    <xf numFmtId="3" fontId="82" fillId="0" borderId="8" xfId="0" applyNumberFormat="1" applyFont="1" applyBorder="1" applyAlignment="1">
      <alignment horizontal="right" vertical="top" wrapText="1"/>
    </xf>
    <xf numFmtId="3" fontId="82" fillId="0" borderId="54" xfId="0" applyNumberFormat="1" applyFont="1" applyBorder="1" applyAlignment="1">
      <alignment horizontal="right" vertical="top" wrapText="1"/>
    </xf>
    <xf numFmtId="3" fontId="73" fillId="0" borderId="1" xfId="10" applyNumberFormat="1" applyFont="1" applyBorder="1" applyAlignment="1">
      <alignment horizontal="right" vertical="top" wrapText="1"/>
    </xf>
    <xf numFmtId="3" fontId="73" fillId="0" borderId="1" xfId="0" applyNumberFormat="1" applyFont="1" applyBorder="1" applyAlignment="1">
      <alignment horizontal="right" vertical="top" wrapText="1"/>
    </xf>
    <xf numFmtId="3" fontId="73" fillId="0" borderId="33" xfId="10" applyNumberFormat="1" applyFont="1" applyBorder="1" applyAlignment="1">
      <alignment horizontal="right" vertical="top" wrapText="1"/>
    </xf>
    <xf numFmtId="165" fontId="43" fillId="0" borderId="16" xfId="6" applyNumberFormat="1" applyFont="1" applyFill="1" applyBorder="1" applyAlignment="1" applyProtection="1">
      <alignment horizontal="right" vertical="center" wrapText="1" indent="1"/>
    </xf>
    <xf numFmtId="3" fontId="81" fillId="0" borderId="1" xfId="10" applyNumberFormat="1" applyFont="1" applyBorder="1" applyAlignment="1">
      <alignment horizontal="right" vertical="top" wrapText="1"/>
    </xf>
    <xf numFmtId="3" fontId="82" fillId="0" borderId="33" xfId="0" applyNumberFormat="1" applyFont="1" applyBorder="1" applyAlignment="1">
      <alignment horizontal="right" vertical="top" wrapText="1"/>
    </xf>
    <xf numFmtId="3" fontId="73" fillId="0" borderId="48" xfId="10" applyNumberFormat="1" applyFont="1" applyBorder="1" applyAlignment="1">
      <alignment horizontal="right" vertical="top" wrapText="1"/>
    </xf>
    <xf numFmtId="3" fontId="73" fillId="0" borderId="8" xfId="10" applyNumberFormat="1" applyFont="1" applyBorder="1" applyAlignment="1">
      <alignment horizontal="right" vertical="top" wrapText="1"/>
    </xf>
    <xf numFmtId="3" fontId="73" fillId="0" borderId="8" xfId="0" applyNumberFormat="1" applyFont="1" applyBorder="1" applyAlignment="1">
      <alignment horizontal="right" vertical="top" wrapText="1"/>
    </xf>
    <xf numFmtId="3" fontId="81" fillId="0" borderId="8" xfId="10" applyNumberFormat="1" applyFont="1" applyBorder="1" applyAlignment="1">
      <alignment horizontal="right" vertical="top" wrapText="1"/>
    </xf>
    <xf numFmtId="3" fontId="82" fillId="0" borderId="48" xfId="0" applyNumberFormat="1" applyFont="1" applyBorder="1" applyAlignment="1">
      <alignment horizontal="right" vertical="top" wrapText="1"/>
    </xf>
    <xf numFmtId="49" fontId="4" fillId="0" borderId="54" xfId="7" applyNumberFormat="1" applyFont="1" applyFill="1" applyBorder="1" applyAlignment="1" applyProtection="1">
      <alignment horizontal="center" vertical="center"/>
    </xf>
    <xf numFmtId="3" fontId="83" fillId="0" borderId="1" xfId="0" applyNumberFormat="1" applyFont="1" applyBorder="1" applyAlignment="1">
      <alignment horizontal="right" vertical="top" wrapText="1"/>
    </xf>
    <xf numFmtId="3" fontId="83" fillId="0" borderId="8" xfId="0" applyNumberFormat="1" applyFont="1" applyBorder="1" applyAlignment="1">
      <alignment horizontal="right" vertical="top" wrapText="1"/>
    </xf>
    <xf numFmtId="169" fontId="84" fillId="0" borderId="11" xfId="8" applyNumberFormat="1" applyFont="1" applyFill="1" applyBorder="1" applyAlignment="1" applyProtection="1">
      <alignment horizontal="right" vertical="center" wrapText="1"/>
    </xf>
    <xf numFmtId="0" fontId="6" fillId="0" borderId="11" xfId="6" applyFont="1" applyFill="1" applyBorder="1" applyAlignment="1" applyProtection="1">
      <alignment horizontal="center" vertical="center" wrapText="1"/>
    </xf>
    <xf numFmtId="165" fontId="39" fillId="0" borderId="1" xfId="0" applyNumberFormat="1" applyFont="1" applyFill="1" applyBorder="1" applyAlignment="1" applyProtection="1">
      <alignment vertical="center" wrapText="1"/>
      <protection locked="0"/>
    </xf>
    <xf numFmtId="0" fontId="20" fillId="0" borderId="45" xfId="6" applyFont="1" applyFill="1" applyBorder="1" applyAlignment="1" applyProtection="1">
      <alignment vertical="center" wrapText="1"/>
    </xf>
    <xf numFmtId="3" fontId="83" fillId="0" borderId="33" xfId="0" applyNumberFormat="1" applyFont="1" applyBorder="1" applyAlignment="1">
      <alignment horizontal="right" vertical="top" wrapText="1"/>
    </xf>
    <xf numFmtId="3" fontId="73" fillId="0" borderId="33" xfId="0" applyNumberFormat="1" applyFont="1" applyBorder="1" applyAlignment="1">
      <alignment horizontal="right" vertical="top" wrapText="1"/>
    </xf>
    <xf numFmtId="165" fontId="20" fillId="0" borderId="51" xfId="0" applyNumberFormat="1" applyFont="1" applyFill="1" applyBorder="1" applyAlignment="1" applyProtection="1">
      <alignment horizontal="right" vertical="center" wrapText="1" indent="1"/>
    </xf>
    <xf numFmtId="165" fontId="20" fillId="0" borderId="58" xfId="0" applyNumberFormat="1" applyFont="1" applyFill="1" applyBorder="1" applyAlignment="1" applyProtection="1">
      <alignment horizontal="right" vertical="center" wrapText="1" indent="1"/>
    </xf>
    <xf numFmtId="0" fontId="52" fillId="0" borderId="71" xfId="0" applyFont="1" applyBorder="1" applyAlignment="1" applyProtection="1">
      <alignment horizontal="left" wrapText="1" indent="1"/>
    </xf>
    <xf numFmtId="165" fontId="20" fillId="0" borderId="7" xfId="0" applyNumberFormat="1" applyFont="1" applyFill="1" applyBorder="1" applyAlignment="1" applyProtection="1">
      <alignment horizontal="right" vertical="center" wrapText="1" indent="1"/>
    </xf>
    <xf numFmtId="0" fontId="20" fillId="0" borderId="45" xfId="6" applyFont="1" applyFill="1" applyBorder="1" applyAlignment="1" applyProtection="1">
      <alignment horizontal="left" vertical="center" wrapText="1" indent="1"/>
    </xf>
    <xf numFmtId="3" fontId="81" fillId="0" borderId="0" xfId="0" applyNumberFormat="1" applyFont="1" applyBorder="1" applyAlignment="1">
      <alignment horizontal="right" vertical="top" wrapText="1"/>
    </xf>
    <xf numFmtId="3" fontId="81" fillId="0" borderId="67" xfId="0" applyNumberFormat="1" applyFont="1" applyBorder="1" applyAlignment="1">
      <alignment horizontal="right" vertical="top" wrapText="1"/>
    </xf>
    <xf numFmtId="165" fontId="6" fillId="0" borderId="16" xfId="6" applyNumberFormat="1" applyFont="1" applyFill="1" applyBorder="1" applyAlignment="1" applyProtection="1">
      <alignment horizontal="right" wrapText="1" indent="1"/>
    </xf>
    <xf numFmtId="3" fontId="73" fillId="0" borderId="48" xfId="0" applyNumberFormat="1" applyFont="1" applyBorder="1" applyAlignment="1">
      <alignment horizontal="right" vertical="top" wrapText="1"/>
    </xf>
    <xf numFmtId="3" fontId="83" fillId="0" borderId="67" xfId="0" applyNumberFormat="1" applyFont="1" applyBorder="1" applyAlignment="1">
      <alignment horizontal="right" vertical="top" wrapText="1"/>
    </xf>
    <xf numFmtId="0" fontId="13" fillId="0" borderId="0" xfId="6" applyFont="1" applyFill="1" applyBorder="1" applyProtection="1"/>
    <xf numFmtId="165" fontId="0" fillId="0" borderId="78" xfId="0" applyNumberFormat="1" applyFont="1" applyFill="1" applyBorder="1" applyAlignment="1" applyProtection="1">
      <alignment horizontal="left" vertical="center" wrapText="1" indent="1"/>
    </xf>
    <xf numFmtId="165" fontId="0" fillId="0" borderId="22" xfId="0" applyNumberFormat="1" applyFont="1" applyFill="1" applyBorder="1" applyAlignment="1" applyProtection="1">
      <alignment horizontal="left" vertical="center" wrapText="1" indent="1"/>
    </xf>
    <xf numFmtId="165" fontId="0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47" xfId="0" applyNumberFormat="1" applyFont="1" applyFill="1" applyBorder="1" applyAlignment="1" applyProtection="1">
      <alignment horizontal="left" vertical="center" wrapText="1" indent="1"/>
    </xf>
    <xf numFmtId="165" fontId="0" fillId="0" borderId="49" xfId="0" applyNumberFormat="1" applyFont="1" applyFill="1" applyBorder="1" applyAlignment="1" applyProtection="1">
      <alignment horizontal="left" vertical="center" indent="1"/>
    </xf>
    <xf numFmtId="165" fontId="0" fillId="0" borderId="49" xfId="0" applyNumberFormat="1" applyFont="1" applyFill="1" applyBorder="1" applyAlignment="1" applyProtection="1">
      <alignment horizontal="left" vertical="center" wrapText="1" indent="1"/>
    </xf>
    <xf numFmtId="165" fontId="0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5" fontId="28" fillId="0" borderId="26" xfId="0" applyNumberFormat="1" applyFont="1" applyFill="1" applyBorder="1" applyAlignment="1" applyProtection="1">
      <alignment horizontal="center" vertical="center" wrapText="1"/>
    </xf>
    <xf numFmtId="165" fontId="0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3" fontId="73" fillId="0" borderId="3" xfId="0" applyNumberFormat="1" applyFont="1" applyBorder="1" applyAlignment="1">
      <alignment horizontal="right" vertical="top" wrapText="1"/>
    </xf>
    <xf numFmtId="165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3" fillId="0" borderId="28" xfId="0" applyNumberFormat="1" applyFont="1" applyBorder="1" applyAlignment="1">
      <alignment horizontal="right" vertical="top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5" fontId="28" fillId="0" borderId="71" xfId="0" applyNumberFormat="1" applyFont="1" applyFill="1" applyBorder="1" applyAlignment="1" applyProtection="1">
      <alignment horizontal="center" vertical="center" wrapText="1"/>
    </xf>
    <xf numFmtId="165" fontId="0" fillId="0" borderId="69" xfId="0" applyNumberFormat="1" applyFont="1" applyFill="1" applyBorder="1" applyAlignment="1" applyProtection="1">
      <alignment horizontal="left" vertical="center" wrapText="1" indent="1"/>
    </xf>
    <xf numFmtId="3" fontId="73" fillId="0" borderId="1" xfId="0" applyNumberFormat="1" applyFont="1" applyBorder="1" applyAlignment="1">
      <alignment horizontal="right" vertical="center" wrapText="1"/>
    </xf>
    <xf numFmtId="165" fontId="0" fillId="0" borderId="62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79" xfId="0" applyNumberFormat="1" applyFont="1" applyFill="1" applyBorder="1" applyAlignment="1" applyProtection="1">
      <alignment horizontal="left" vertical="center" wrapText="1" indent="1"/>
    </xf>
    <xf numFmtId="165" fontId="0" fillId="0" borderId="76" xfId="0" applyNumberFormat="1" applyFont="1" applyFill="1" applyBorder="1" applyAlignment="1" applyProtection="1">
      <alignment horizontal="left" vertical="center" wrapText="1" indent="1"/>
    </xf>
    <xf numFmtId="165" fontId="0" fillId="0" borderId="76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0" fillId="0" borderId="0" xfId="0" applyNumberFormat="1" applyFont="1" applyFill="1" applyBorder="1" applyAlignment="1" applyProtection="1">
      <alignment horizontal="left" vertical="center" wrapText="1" indent="1"/>
    </xf>
    <xf numFmtId="3" fontId="73" fillId="0" borderId="42" xfId="0" applyNumberFormat="1" applyFont="1" applyBorder="1" applyAlignment="1">
      <alignment horizontal="right" vertical="top" wrapText="1"/>
    </xf>
    <xf numFmtId="3" fontId="73" fillId="0" borderId="32" xfId="0" applyNumberFormat="1" applyFont="1" applyBorder="1" applyAlignment="1">
      <alignment horizontal="right" vertical="top" wrapText="1"/>
    </xf>
    <xf numFmtId="3" fontId="73" fillId="0" borderId="53" xfId="0" applyNumberFormat="1" applyFont="1" applyBorder="1" applyAlignment="1">
      <alignment horizontal="right" vertical="top" wrapText="1"/>
    </xf>
    <xf numFmtId="165" fontId="62" fillId="0" borderId="3" xfId="6" applyNumberFormat="1" applyFont="1" applyFill="1" applyBorder="1" applyAlignment="1" applyProtection="1">
      <alignment horizontal="right" vertical="center" wrapText="1"/>
      <protection locked="0"/>
    </xf>
    <xf numFmtId="165" fontId="6" fillId="0" borderId="16" xfId="0" applyNumberFormat="1" applyFont="1" applyFill="1" applyBorder="1" applyAlignment="1" applyProtection="1">
      <alignment vertical="center" wrapText="1"/>
    </xf>
    <xf numFmtId="0" fontId="10" fillId="0" borderId="62" xfId="0" applyFont="1" applyBorder="1"/>
    <xf numFmtId="165" fontId="6" fillId="0" borderId="7" xfId="0" applyNumberFormat="1" applyFont="1" applyFill="1" applyBorder="1" applyAlignment="1" applyProtection="1">
      <alignment horizontal="left" vertical="center" wrapText="1"/>
    </xf>
    <xf numFmtId="165" fontId="6" fillId="0" borderId="45" xfId="0" applyNumberFormat="1" applyFont="1" applyFill="1" applyBorder="1" applyAlignment="1" applyProtection="1">
      <alignment vertical="center" wrapText="1"/>
    </xf>
    <xf numFmtId="165" fontId="6" fillId="0" borderId="34" xfId="0" applyNumberFormat="1" applyFont="1" applyFill="1" applyBorder="1" applyAlignment="1" applyProtection="1">
      <alignment vertical="center" wrapText="1"/>
    </xf>
    <xf numFmtId="165" fontId="62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6" applyFont="1" applyFill="1" applyBorder="1" applyAlignment="1" applyProtection="1">
      <alignment horizontal="center" vertical="center" wrapText="1"/>
    </xf>
    <xf numFmtId="0" fontId="6" fillId="0" borderId="45" xfId="6" applyFont="1" applyFill="1" applyBorder="1" applyAlignment="1" applyProtection="1">
      <alignment horizontal="left" vertical="center" wrapText="1" indent="1"/>
    </xf>
    <xf numFmtId="165" fontId="6" fillId="0" borderId="7" xfId="6" applyNumberFormat="1" applyFont="1" applyFill="1" applyBorder="1" applyAlignment="1" applyProtection="1">
      <alignment horizontal="right" wrapText="1"/>
    </xf>
    <xf numFmtId="165" fontId="6" fillId="0" borderId="6" xfId="6" applyNumberFormat="1" applyFont="1" applyFill="1" applyBorder="1" applyAlignment="1" applyProtection="1">
      <alignment horizontal="right" wrapText="1"/>
    </xf>
    <xf numFmtId="0" fontId="43" fillId="0" borderId="45" xfId="0" applyFont="1" applyBorder="1" applyAlignment="1" applyProtection="1">
      <alignment horizontal="left" vertical="center" wrapText="1" indent="1"/>
    </xf>
    <xf numFmtId="0" fontId="0" fillId="0" borderId="17" xfId="0" applyFont="1" applyFill="1" applyBorder="1" applyAlignment="1" applyProtection="1">
      <alignment horizontal="left" vertical="center" wrapText="1"/>
    </xf>
    <xf numFmtId="0" fontId="0" fillId="0" borderId="10" xfId="0" applyFont="1" applyFill="1" applyBorder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right" vertical="center" wrapText="1" indent="1"/>
    </xf>
    <xf numFmtId="0" fontId="10" fillId="0" borderId="65" xfId="0" applyFont="1" applyFill="1" applyBorder="1" applyAlignment="1" applyProtection="1">
      <alignment horizontal="right" vertical="center" wrapText="1" indent="1"/>
    </xf>
    <xf numFmtId="3" fontId="85" fillId="0" borderId="1" xfId="0" applyNumberFormat="1" applyFont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vertical="center" wrapText="1"/>
      <protection locked="0"/>
    </xf>
    <xf numFmtId="165" fontId="40" fillId="0" borderId="14" xfId="0" applyNumberFormat="1" applyFont="1" applyBorder="1" applyAlignment="1" applyProtection="1">
      <alignment vertical="center" wrapText="1"/>
      <protection locked="0"/>
    </xf>
    <xf numFmtId="165" fontId="0" fillId="0" borderId="0" xfId="0" applyNumberFormat="1" applyAlignment="1">
      <alignment vertical="center" wrapText="1"/>
    </xf>
    <xf numFmtId="165" fontId="13" fillId="0" borderId="1" xfId="0" applyNumberFormat="1" applyFont="1" applyBorder="1" applyAlignment="1" applyProtection="1">
      <alignment vertical="center" wrapText="1"/>
      <protection locked="0"/>
    </xf>
    <xf numFmtId="165" fontId="10" fillId="0" borderId="3" xfId="0" applyNumberFormat="1" applyFont="1" applyBorder="1" applyAlignment="1" applyProtection="1">
      <alignment vertical="center" wrapText="1"/>
      <protection locked="0"/>
    </xf>
    <xf numFmtId="165" fontId="10" fillId="0" borderId="1" xfId="0" applyNumberFormat="1" applyFont="1" applyBorder="1" applyAlignment="1" applyProtection="1">
      <alignment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165" fontId="20" fillId="0" borderId="14" xfId="0" applyNumberFormat="1" applyFont="1" applyBorder="1" applyAlignment="1" applyProtection="1">
      <alignment vertical="center" wrapText="1"/>
      <protection locked="0"/>
    </xf>
    <xf numFmtId="165" fontId="10" fillId="0" borderId="43" xfId="0" applyNumberFormat="1" applyFont="1" applyBorder="1" applyAlignment="1" applyProtection="1">
      <alignment horizontal="left" vertical="center" wrapText="1"/>
      <protection locked="0"/>
    </xf>
    <xf numFmtId="165" fontId="18" fillId="0" borderId="1" xfId="0" applyNumberFormat="1" applyFont="1" applyBorder="1" applyAlignment="1" applyProtection="1">
      <alignment vertical="center" wrapText="1"/>
      <protection locked="0"/>
    </xf>
    <xf numFmtId="165" fontId="10" fillId="0" borderId="3" xfId="0" applyNumberFormat="1" applyFont="1" applyBorder="1" applyAlignment="1" applyProtection="1">
      <alignment horizontal="left" vertical="center" wrapText="1"/>
      <protection locked="0"/>
    </xf>
    <xf numFmtId="165" fontId="10" fillId="0" borderId="3" xfId="0" applyNumberFormat="1" applyFont="1" applyBorder="1" applyAlignment="1" applyProtection="1">
      <alignment horizontal="left" vertical="center"/>
      <protection locked="0"/>
    </xf>
    <xf numFmtId="165" fontId="3" fillId="0" borderId="42" xfId="0" applyNumberFormat="1" applyFont="1" applyFill="1" applyBorder="1" applyAlignment="1" applyProtection="1">
      <alignment horizontal="left" vertical="center" wrapText="1"/>
      <protection locked="0"/>
    </xf>
    <xf numFmtId="3" fontId="85" fillId="0" borderId="32" xfId="0" applyNumberFormat="1" applyFont="1" applyBorder="1" applyProtection="1">
      <protection locked="0"/>
    </xf>
    <xf numFmtId="49" fontId="3" fillId="0" borderId="32" xfId="0" applyNumberFormat="1" applyFont="1" applyBorder="1" applyAlignment="1" applyProtection="1">
      <alignment horizontal="center" vertical="center" wrapText="1"/>
      <protection locked="0"/>
    </xf>
    <xf numFmtId="165" fontId="3" fillId="0" borderId="32" xfId="0" applyNumberFormat="1" applyFont="1" applyBorder="1" applyAlignment="1" applyProtection="1">
      <alignment vertical="center" wrapText="1"/>
      <protection locked="0"/>
    </xf>
    <xf numFmtId="165" fontId="40" fillId="0" borderId="32" xfId="0" applyNumberFormat="1" applyFont="1" applyBorder="1" applyAlignment="1" applyProtection="1">
      <alignment vertical="center" wrapText="1"/>
      <protection locked="0"/>
    </xf>
    <xf numFmtId="165" fontId="40" fillId="0" borderId="38" xfId="0" applyNumberFormat="1" applyFont="1" applyBorder="1" applyAlignment="1" applyProtection="1">
      <alignment vertical="center" wrapText="1"/>
      <protection locked="0"/>
    </xf>
    <xf numFmtId="165" fontId="40" fillId="0" borderId="53" xfId="0" applyNumberFormat="1" applyFont="1" applyBorder="1" applyAlignment="1" applyProtection="1">
      <alignment vertical="center" wrapText="1"/>
      <protection locked="0"/>
    </xf>
    <xf numFmtId="165" fontId="40" fillId="0" borderId="8" xfId="0" applyNumberFormat="1" applyFont="1" applyBorder="1" applyAlignment="1" applyProtection="1">
      <alignment vertical="center" wrapText="1"/>
      <protection locked="0"/>
    </xf>
    <xf numFmtId="165" fontId="20" fillId="0" borderId="8" xfId="0" applyNumberFormat="1" applyFont="1" applyBorder="1" applyAlignment="1" applyProtection="1">
      <alignment vertical="center" wrapText="1"/>
      <protection locked="0"/>
    </xf>
    <xf numFmtId="49" fontId="10" fillId="0" borderId="46" xfId="0" applyNumberFormat="1" applyFont="1" applyBorder="1" applyAlignment="1">
      <alignment horizontal="left"/>
    </xf>
    <xf numFmtId="3" fontId="10" fillId="0" borderId="11" xfId="0" applyNumberFormat="1" applyFont="1" applyBorder="1"/>
    <xf numFmtId="1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1" xfId="0" applyNumberFormat="1" applyFont="1" applyFill="1" applyBorder="1" applyAlignment="1" applyProtection="1">
      <alignment vertical="center" wrapText="1"/>
      <protection locked="0"/>
    </xf>
    <xf numFmtId="165" fontId="3" fillId="0" borderId="41" xfId="0" applyNumberFormat="1" applyFont="1" applyFill="1" applyBorder="1" applyAlignment="1" applyProtection="1">
      <alignment vertical="center" wrapText="1"/>
      <protection locked="0"/>
    </xf>
    <xf numFmtId="165" fontId="6" fillId="0" borderId="12" xfId="0" applyNumberFormat="1" applyFont="1" applyFill="1" applyBorder="1" applyAlignment="1" applyProtection="1">
      <alignment vertical="center" wrapText="1"/>
    </xf>
    <xf numFmtId="165" fontId="20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1" xfId="0" applyFont="1" applyBorder="1"/>
    <xf numFmtId="0" fontId="0" fillId="0" borderId="1" xfId="0" applyFill="1" applyBorder="1" applyAlignment="1" applyProtection="1">
      <alignment horizontal="left" vertical="center" wrapText="1" indent="1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165" fontId="43" fillId="0" borderId="61" xfId="6" applyNumberFormat="1" applyFont="1" applyFill="1" applyBorder="1" applyAlignment="1" applyProtection="1">
      <alignment horizontal="right" vertical="center" wrapText="1" indent="1"/>
    </xf>
    <xf numFmtId="165" fontId="43" fillId="0" borderId="57" xfId="6" applyNumberFormat="1" applyFont="1" applyFill="1" applyBorder="1" applyAlignment="1" applyProtection="1">
      <alignment horizontal="right" vertical="center" wrapText="1" indent="1"/>
    </xf>
    <xf numFmtId="165" fontId="43" fillId="0" borderId="64" xfId="6" applyNumberFormat="1" applyFont="1" applyFill="1" applyBorder="1" applyAlignment="1" applyProtection="1">
      <alignment horizontal="right" vertical="center" wrapText="1" indent="1"/>
    </xf>
    <xf numFmtId="49" fontId="13" fillId="0" borderId="1" xfId="6" applyNumberFormat="1" applyFont="1" applyFill="1" applyBorder="1" applyAlignment="1" applyProtection="1">
      <alignment horizontal="center" vertical="center" wrapText="1"/>
    </xf>
    <xf numFmtId="49" fontId="62" fillId="0" borderId="2" xfId="6" applyNumberFormat="1" applyFont="1" applyFill="1" applyBorder="1" applyAlignment="1" applyProtection="1">
      <alignment horizontal="left" vertical="center" wrapText="1" indent="1"/>
    </xf>
    <xf numFmtId="0" fontId="20" fillId="0" borderId="6" xfId="6" applyFont="1" applyFill="1" applyBorder="1" applyAlignment="1" applyProtection="1">
      <alignment vertical="center" wrapText="1"/>
    </xf>
    <xf numFmtId="165" fontId="6" fillId="0" borderId="35" xfId="6" applyNumberFormat="1" applyFont="1" applyFill="1" applyBorder="1" applyAlignment="1" applyProtection="1">
      <alignment horizontal="right" wrapText="1" indent="1"/>
    </xf>
    <xf numFmtId="0" fontId="48" fillId="0" borderId="0" xfId="6" applyFont="1" applyFill="1" applyAlignment="1" applyProtection="1">
      <alignment horizontal="center"/>
    </xf>
    <xf numFmtId="165" fontId="6" fillId="0" borderId="0" xfId="6" applyNumberFormat="1" applyFont="1" applyFill="1" applyBorder="1" applyAlignment="1" applyProtection="1">
      <alignment horizontal="center" vertical="center"/>
    </xf>
    <xf numFmtId="165" fontId="48" fillId="0" borderId="0" xfId="6" applyNumberFormat="1" applyFont="1" applyFill="1" applyBorder="1" applyAlignment="1" applyProtection="1">
      <alignment horizontal="center" vertical="center"/>
    </xf>
    <xf numFmtId="0" fontId="48" fillId="0" borderId="42" xfId="6" applyFont="1" applyFill="1" applyBorder="1" applyAlignment="1" applyProtection="1">
      <alignment horizontal="center" vertical="center" wrapText="1"/>
    </xf>
    <xf numFmtId="0" fontId="48" fillId="0" borderId="46" xfId="6" applyFont="1" applyFill="1" applyBorder="1" applyAlignment="1" applyProtection="1">
      <alignment horizontal="center" vertical="center" wrapText="1"/>
    </xf>
    <xf numFmtId="0" fontId="43" fillId="0" borderId="32" xfId="6" applyFont="1" applyFill="1" applyBorder="1" applyAlignment="1" applyProtection="1">
      <alignment horizontal="center" vertical="center" wrapText="1"/>
    </xf>
    <xf numFmtId="0" fontId="43" fillId="0" borderId="11" xfId="6" applyFont="1" applyFill="1" applyBorder="1" applyAlignment="1" applyProtection="1">
      <alignment horizontal="center" vertical="center" wrapText="1"/>
    </xf>
    <xf numFmtId="165" fontId="48" fillId="0" borderId="32" xfId="6" applyNumberFormat="1" applyFont="1" applyFill="1" applyBorder="1" applyAlignment="1" applyProtection="1">
      <alignment horizontal="center" vertical="center"/>
    </xf>
    <xf numFmtId="165" fontId="48" fillId="0" borderId="53" xfId="6" applyNumberFormat="1" applyFont="1" applyFill="1" applyBorder="1" applyAlignment="1" applyProtection="1">
      <alignment horizontal="center" vertical="center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6" fillId="0" borderId="32" xfId="6" applyFont="1" applyFill="1" applyBorder="1" applyAlignment="1" applyProtection="1">
      <alignment horizontal="center" vertical="center" wrapText="1"/>
    </xf>
    <xf numFmtId="0" fontId="6" fillId="0" borderId="11" xfId="6" applyFont="1" applyFill="1" applyBorder="1" applyAlignment="1" applyProtection="1">
      <alignment horizontal="center" vertical="center" wrapText="1"/>
    </xf>
    <xf numFmtId="165" fontId="20" fillId="0" borderId="32" xfId="6" applyNumberFormat="1" applyFont="1" applyFill="1" applyBorder="1" applyAlignment="1" applyProtection="1">
      <alignment horizontal="center" vertical="center"/>
    </xf>
    <xf numFmtId="165" fontId="20" fillId="0" borderId="53" xfId="6" applyNumberFormat="1" applyFont="1" applyFill="1" applyBorder="1" applyAlignment="1" applyProtection="1">
      <alignment horizontal="center" vertical="center"/>
    </xf>
    <xf numFmtId="0" fontId="20" fillId="0" borderId="0" xfId="6" applyFont="1" applyFill="1" applyAlignment="1" applyProtection="1">
      <alignment horizontal="center"/>
    </xf>
    <xf numFmtId="0" fontId="7" fillId="0" borderId="32" xfId="6" applyFont="1" applyFill="1" applyBorder="1" applyAlignment="1" applyProtection="1">
      <alignment horizontal="center" vertical="center" wrapText="1"/>
    </xf>
    <xf numFmtId="0" fontId="7" fillId="0" borderId="11" xfId="6" applyFont="1" applyFill="1" applyBorder="1" applyAlignment="1" applyProtection="1">
      <alignment horizontal="center" vertical="center" wrapText="1"/>
    </xf>
    <xf numFmtId="165" fontId="27" fillId="0" borderId="32" xfId="6" applyNumberFormat="1" applyFont="1" applyFill="1" applyBorder="1" applyAlignment="1" applyProtection="1">
      <alignment horizontal="center" vertical="center"/>
    </xf>
    <xf numFmtId="165" fontId="27" fillId="0" borderId="53" xfId="6" applyNumberFormat="1" applyFont="1" applyFill="1" applyBorder="1" applyAlignment="1" applyProtection="1">
      <alignment horizontal="center" vertical="center"/>
    </xf>
    <xf numFmtId="165" fontId="28" fillId="0" borderId="20" xfId="0" applyNumberFormat="1" applyFont="1" applyFill="1" applyBorder="1" applyAlignment="1" applyProtection="1">
      <alignment horizontal="center" vertical="center" wrapText="1"/>
    </xf>
    <xf numFmtId="165" fontId="28" fillId="0" borderId="18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27" fillId="0" borderId="21" xfId="0" applyNumberFormat="1" applyFont="1" applyFill="1" applyBorder="1" applyAlignment="1" applyProtection="1">
      <alignment horizontal="center" vertical="center" wrapText="1"/>
    </xf>
    <xf numFmtId="165" fontId="27" fillId="0" borderId="30" xfId="0" applyNumberFormat="1" applyFont="1" applyFill="1" applyBorder="1" applyAlignment="1" applyProtection="1">
      <alignment horizontal="center" vertical="center" wrapText="1"/>
    </xf>
    <xf numFmtId="165" fontId="15" fillId="0" borderId="0" xfId="0" applyNumberFormat="1" applyFont="1" applyFill="1" applyAlignment="1" applyProtection="1">
      <alignment horizontal="left" textRotation="180" wrapText="1"/>
      <protection locked="0"/>
    </xf>
    <xf numFmtId="165" fontId="64" fillId="0" borderId="0" xfId="0" applyNumberFormat="1" applyFont="1" applyFill="1" applyAlignment="1" applyProtection="1">
      <alignment horizontal="center" vertical="center" wrapText="1"/>
    </xf>
    <xf numFmtId="165" fontId="5" fillId="0" borderId="10" xfId="0" applyNumberFormat="1" applyFont="1" applyFill="1" applyBorder="1" applyAlignment="1" applyProtection="1">
      <alignment horizontal="right" wrapText="1"/>
    </xf>
    <xf numFmtId="165" fontId="5" fillId="0" borderId="65" xfId="0" applyNumberFormat="1" applyFont="1" applyFill="1" applyBorder="1" applyAlignment="1" applyProtection="1">
      <alignment horizontal="right" wrapText="1"/>
    </xf>
    <xf numFmtId="165" fontId="31" fillId="0" borderId="73" xfId="0" applyNumberFormat="1" applyFont="1" applyFill="1" applyBorder="1" applyAlignment="1">
      <alignment horizontal="center" vertical="center" wrapText="1"/>
    </xf>
    <xf numFmtId="165" fontId="31" fillId="0" borderId="27" xfId="0" applyNumberFormat="1" applyFont="1" applyFill="1" applyBorder="1" applyAlignment="1">
      <alignment horizontal="center" vertical="center" wrapText="1"/>
    </xf>
    <xf numFmtId="165" fontId="31" fillId="0" borderId="58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5" fontId="31" fillId="0" borderId="0" xfId="0" applyNumberFormat="1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textRotation="180" wrapText="1"/>
    </xf>
    <xf numFmtId="165" fontId="20" fillId="0" borderId="0" xfId="0" applyNumberFormat="1" applyFont="1" applyFill="1" applyAlignment="1">
      <alignment horizontal="center" vertical="center" wrapText="1"/>
    </xf>
    <xf numFmtId="165" fontId="15" fillId="0" borderId="0" xfId="0" applyNumberFormat="1" applyFont="1" applyFill="1" applyAlignment="1">
      <alignment horizontal="center" textRotation="180" wrapText="1"/>
    </xf>
    <xf numFmtId="165" fontId="20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center" textRotation="180"/>
    </xf>
    <xf numFmtId="165" fontId="0" fillId="0" borderId="19" xfId="0" applyNumberFormat="1" applyFill="1" applyBorder="1" applyAlignment="1" applyProtection="1">
      <alignment horizontal="left" vertical="center" wrapText="1"/>
      <protection locked="0"/>
    </xf>
    <xf numFmtId="165" fontId="0" fillId="0" borderId="39" xfId="0" applyNumberFormat="1" applyFill="1" applyBorder="1" applyAlignment="1" applyProtection="1">
      <alignment horizontal="left" vertical="center" wrapText="1"/>
      <protection locked="0"/>
    </xf>
    <xf numFmtId="165" fontId="4" fillId="0" borderId="20" xfId="0" applyNumberFormat="1" applyFont="1" applyFill="1" applyBorder="1" applyAlignment="1">
      <alignment horizontal="center" vertical="center" wrapText="1"/>
    </xf>
    <xf numFmtId="165" fontId="4" fillId="0" borderId="63" xfId="0" applyNumberFormat="1" applyFont="1" applyFill="1" applyBorder="1" applyAlignment="1">
      <alignment horizontal="center" vertical="center" wrapText="1"/>
    </xf>
    <xf numFmtId="165" fontId="28" fillId="0" borderId="26" xfId="0" applyNumberFormat="1" applyFont="1" applyFill="1" applyBorder="1" applyAlignment="1">
      <alignment horizontal="center" vertical="center" wrapText="1"/>
    </xf>
    <xf numFmtId="165" fontId="28" fillId="0" borderId="71" xfId="0" applyNumberFormat="1" applyFont="1" applyFill="1" applyBorder="1" applyAlignment="1">
      <alignment horizontal="center" vertical="center" wrapText="1"/>
    </xf>
    <xf numFmtId="165" fontId="5" fillId="0" borderId="10" xfId="0" applyNumberFormat="1" applyFont="1" applyFill="1" applyBorder="1" applyAlignment="1">
      <alignment horizontal="right" vertical="center"/>
    </xf>
    <xf numFmtId="165" fontId="4" fillId="0" borderId="16" xfId="0" applyNumberFormat="1" applyFont="1" applyFill="1" applyBorder="1" applyAlignment="1">
      <alignment horizontal="center" vertical="center" wrapText="1"/>
    </xf>
    <xf numFmtId="165" fontId="4" fillId="0" borderId="73" xfId="0" applyNumberFormat="1" applyFont="1" applyFill="1" applyBorder="1" applyAlignment="1">
      <alignment horizontal="center" vertical="center"/>
    </xf>
    <xf numFmtId="165" fontId="4" fillId="0" borderId="62" xfId="0" applyNumberFormat="1" applyFont="1" applyFill="1" applyBorder="1" applyAlignment="1">
      <alignment horizontal="center" vertical="center"/>
    </xf>
    <xf numFmtId="165" fontId="4" fillId="0" borderId="17" xfId="0" applyNumberFormat="1" applyFont="1" applyFill="1" applyBorder="1" applyAlignment="1">
      <alignment horizontal="center" vertical="center"/>
    </xf>
    <xf numFmtId="165" fontId="28" fillId="0" borderId="26" xfId="0" applyNumberFormat="1" applyFont="1" applyFill="1" applyBorder="1" applyAlignment="1">
      <alignment horizontal="left" vertical="center" wrapText="1" indent="2"/>
    </xf>
    <xf numFmtId="165" fontId="28" fillId="0" borderId="71" xfId="0" applyNumberFormat="1" applyFont="1" applyFill="1" applyBorder="1" applyAlignment="1">
      <alignment horizontal="left" vertical="center" wrapText="1" indent="2"/>
    </xf>
    <xf numFmtId="165" fontId="4" fillId="0" borderId="16" xfId="0" applyNumberFormat="1" applyFont="1" applyFill="1" applyBorder="1" applyAlignment="1">
      <alignment horizontal="center" vertical="center"/>
    </xf>
    <xf numFmtId="168" fontId="6" fillId="0" borderId="0" xfId="0" applyNumberFormat="1" applyFont="1" applyFill="1" applyBorder="1" applyAlignment="1">
      <alignment horizontal="center" vertical="center" wrapText="1"/>
    </xf>
    <xf numFmtId="168" fontId="37" fillId="0" borderId="27" xfId="0" applyNumberFormat="1" applyFont="1" applyFill="1" applyBorder="1" applyAlignment="1">
      <alignment horizontal="left" vertical="center" wrapText="1"/>
    </xf>
    <xf numFmtId="165" fontId="4" fillId="0" borderId="0" xfId="6" applyNumberFormat="1" applyFont="1" applyFill="1" applyBorder="1" applyAlignment="1" applyProtection="1">
      <alignment horizontal="right" vertical="center"/>
    </xf>
    <xf numFmtId="0" fontId="6" fillId="0" borderId="42" xfId="6" applyFont="1" applyFill="1" applyBorder="1" applyAlignment="1" applyProtection="1">
      <alignment horizontal="center" vertical="center" wrapText="1"/>
    </xf>
    <xf numFmtId="0" fontId="6" fillId="0" borderId="46" xfId="6" applyFont="1" applyFill="1" applyBorder="1" applyAlignment="1" applyProtection="1">
      <alignment horizontal="center" vertical="center" wrapText="1"/>
    </xf>
    <xf numFmtId="0" fontId="64" fillId="0" borderId="32" xfId="6" applyFont="1" applyFill="1" applyBorder="1" applyAlignment="1" applyProtection="1">
      <alignment horizontal="center" vertical="center" wrapText="1"/>
    </xf>
    <xf numFmtId="0" fontId="64" fillId="0" borderId="11" xfId="6" applyFont="1" applyFill="1" applyBorder="1" applyAlignment="1" applyProtection="1">
      <alignment horizontal="center" vertical="center" wrapText="1"/>
    </xf>
    <xf numFmtId="165" fontId="64" fillId="0" borderId="0" xfId="6" applyNumberFormat="1" applyFont="1" applyFill="1" applyBorder="1" applyAlignment="1" applyProtection="1">
      <alignment horizontal="center" vertical="center"/>
    </xf>
    <xf numFmtId="0" fontId="64" fillId="0" borderId="26" xfId="0" applyFont="1" applyFill="1" applyBorder="1" applyAlignment="1" applyProtection="1">
      <alignment horizontal="center" vertical="center"/>
      <protection locked="0"/>
    </xf>
    <xf numFmtId="0" fontId="64" fillId="0" borderId="71" xfId="0" applyFont="1" applyFill="1" applyBorder="1" applyAlignment="1" applyProtection="1">
      <alignment horizontal="center" vertical="center"/>
      <protection locked="0"/>
    </xf>
    <xf numFmtId="0" fontId="64" fillId="0" borderId="34" xfId="0" applyFont="1" applyFill="1" applyBorder="1" applyAlignment="1" applyProtection="1">
      <alignment horizontal="center" vertical="center"/>
      <protection locked="0"/>
    </xf>
    <xf numFmtId="0" fontId="64" fillId="0" borderId="26" xfId="0" applyFont="1" applyFill="1" applyBorder="1" applyAlignment="1" applyProtection="1">
      <alignment horizontal="center" vertical="center"/>
    </xf>
    <xf numFmtId="0" fontId="64" fillId="0" borderId="71" xfId="0" applyFont="1" applyFill="1" applyBorder="1" applyAlignment="1" applyProtection="1">
      <alignment horizontal="center" vertical="center"/>
    </xf>
    <xf numFmtId="0" fontId="64" fillId="0" borderId="34" xfId="0" applyFont="1" applyFill="1" applyBorder="1" applyAlignment="1" applyProtection="1">
      <alignment horizontal="center" vertical="center"/>
    </xf>
    <xf numFmtId="0" fontId="4" fillId="0" borderId="42" xfId="6" applyFont="1" applyFill="1" applyBorder="1" applyAlignment="1" applyProtection="1">
      <alignment horizontal="center" vertical="center" wrapText="1"/>
    </xf>
    <xf numFmtId="0" fontId="4" fillId="0" borderId="46" xfId="6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locked="0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72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72" xfId="0" quotePrefix="1" applyFont="1" applyFill="1" applyBorder="1" applyAlignment="1" applyProtection="1">
      <alignment horizontal="center" vertical="center"/>
    </xf>
    <xf numFmtId="0" fontId="7" fillId="0" borderId="56" xfId="0" quotePrefix="1" applyFont="1" applyFill="1" applyBorder="1" applyAlignment="1" applyProtection="1">
      <alignment horizontal="center" vertical="center"/>
    </xf>
    <xf numFmtId="0" fontId="64" fillId="0" borderId="26" xfId="0" applyFont="1" applyFill="1" applyBorder="1" applyAlignment="1" applyProtection="1">
      <alignment horizontal="center" vertical="center" wrapText="1"/>
    </xf>
    <xf numFmtId="0" fontId="64" fillId="0" borderId="71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38" xfId="0" applyFont="1" applyFill="1" applyBorder="1" applyAlignment="1" applyProtection="1">
      <alignment horizontal="center" vertical="center"/>
      <protection locked="0"/>
    </xf>
    <xf numFmtId="0" fontId="64" fillId="0" borderId="39" xfId="0" applyFont="1" applyFill="1" applyBorder="1" applyAlignment="1" applyProtection="1">
      <alignment horizontal="center" vertical="center"/>
      <protection locked="0"/>
    </xf>
    <xf numFmtId="0" fontId="64" fillId="0" borderId="40" xfId="0" applyFont="1" applyFill="1" applyBorder="1" applyAlignment="1" applyProtection="1">
      <alignment horizontal="center" vertical="center"/>
      <protection locked="0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72" xfId="0" quotePrefix="1" applyFont="1" applyFill="1" applyBorder="1" applyAlignment="1" applyProtection="1">
      <alignment horizontal="center" vertical="center"/>
    </xf>
    <xf numFmtId="0" fontId="6" fillId="0" borderId="56" xfId="0" quotePrefix="1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31" fillId="0" borderId="39" xfId="0" applyFont="1" applyFill="1" applyBorder="1" applyAlignment="1" applyProtection="1">
      <alignment horizontal="center" vertical="center"/>
      <protection locked="0"/>
    </xf>
    <xf numFmtId="0" fontId="31" fillId="0" borderId="40" xfId="0" applyFont="1" applyFill="1" applyBorder="1" applyAlignment="1" applyProtection="1">
      <alignment horizontal="center" vertical="center"/>
      <protection locked="0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40" fillId="0" borderId="5" xfId="0" applyFont="1" applyFill="1" applyBorder="1" applyAlignment="1" applyProtection="1">
      <alignment horizontal="center" vertical="center" wrapText="1"/>
    </xf>
    <xf numFmtId="0" fontId="40" fillId="0" borderId="6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left" vertical="center" wrapText="1" indent="1"/>
    </xf>
    <xf numFmtId="0" fontId="6" fillId="0" borderId="35" xfId="0" applyFont="1" applyFill="1" applyBorder="1" applyAlignment="1" applyProtection="1">
      <alignment horizontal="left" vertical="center" wrapText="1" indent="1"/>
    </xf>
    <xf numFmtId="0" fontId="40" fillId="0" borderId="50" xfId="0" applyFont="1" applyFill="1" applyBorder="1" applyAlignment="1" applyProtection="1">
      <alignment horizontal="center" vertical="center" wrapText="1"/>
    </xf>
    <xf numFmtId="0" fontId="40" fillId="0" borderId="61" xfId="0" applyFont="1" applyFill="1" applyBorder="1" applyAlignment="1" applyProtection="1">
      <alignment horizontal="center" vertical="center" wrapText="1"/>
    </xf>
    <xf numFmtId="0" fontId="64" fillId="0" borderId="51" xfId="0" applyFont="1" applyFill="1" applyBorder="1" applyAlignment="1" applyProtection="1">
      <alignment horizontal="center" vertical="center" wrapText="1"/>
    </xf>
    <xf numFmtId="0" fontId="64" fillId="0" borderId="57" xfId="0" applyFont="1" applyFill="1" applyBorder="1" applyAlignment="1" applyProtection="1">
      <alignment horizontal="center" vertical="center" wrapText="1"/>
    </xf>
    <xf numFmtId="0" fontId="40" fillId="0" borderId="51" xfId="0" applyFont="1" applyFill="1" applyBorder="1" applyAlignment="1" applyProtection="1">
      <alignment horizontal="center" vertical="center" wrapText="1"/>
    </xf>
    <xf numFmtId="0" fontId="40" fillId="0" borderId="57" xfId="0" applyFont="1" applyFill="1" applyBorder="1" applyAlignment="1" applyProtection="1">
      <alignment horizontal="center" vertical="center" wrapText="1"/>
    </xf>
    <xf numFmtId="0" fontId="6" fillId="0" borderId="51" xfId="6" applyFont="1" applyFill="1" applyBorder="1" applyAlignment="1" applyProtection="1">
      <alignment horizontal="center" vertical="center" wrapText="1"/>
    </xf>
    <xf numFmtId="0" fontId="6" fillId="0" borderId="57" xfId="6" applyFont="1" applyFill="1" applyBorder="1" applyAlignment="1" applyProtection="1">
      <alignment horizontal="center" vertical="center" wrapText="1"/>
    </xf>
    <xf numFmtId="165" fontId="64" fillId="0" borderId="0" xfId="6" applyNumberFormat="1" applyFont="1" applyFill="1" applyBorder="1" applyAlignment="1" applyProtection="1">
      <alignment horizontal="center"/>
    </xf>
    <xf numFmtId="165" fontId="40" fillId="0" borderId="50" xfId="0" applyNumberFormat="1" applyFont="1" applyFill="1" applyBorder="1" applyAlignment="1" applyProtection="1">
      <alignment horizontal="center" vertical="center" wrapText="1"/>
    </xf>
    <xf numFmtId="165" fontId="40" fillId="0" borderId="61" xfId="0" applyNumberFormat="1" applyFont="1" applyFill="1" applyBorder="1" applyAlignment="1" applyProtection="1">
      <alignment horizontal="center" vertical="center" wrapText="1"/>
    </xf>
    <xf numFmtId="165" fontId="40" fillId="0" borderId="51" xfId="0" applyNumberFormat="1" applyFont="1" applyFill="1" applyBorder="1" applyAlignment="1" applyProtection="1">
      <alignment horizontal="center" vertical="center" wrapText="1"/>
    </xf>
    <xf numFmtId="165" fontId="40" fillId="0" borderId="57" xfId="0" applyNumberFormat="1" applyFont="1" applyFill="1" applyBorder="1" applyAlignment="1" applyProtection="1">
      <alignment horizontal="center" vertical="center"/>
    </xf>
    <xf numFmtId="165" fontId="40" fillId="0" borderId="57" xfId="0" applyNumberFormat="1" applyFont="1" applyFill="1" applyBorder="1" applyAlignment="1" applyProtection="1">
      <alignment horizontal="center" vertical="center" wrapText="1"/>
    </xf>
    <xf numFmtId="165" fontId="40" fillId="0" borderId="20" xfId="0" applyNumberFormat="1" applyFont="1" applyFill="1" applyBorder="1" applyAlignment="1" applyProtection="1">
      <alignment horizontal="center" vertical="center" wrapText="1"/>
    </xf>
    <xf numFmtId="165" fontId="40" fillId="0" borderId="18" xfId="0" applyNumberFormat="1" applyFont="1" applyFill="1" applyBorder="1" applyAlignment="1" applyProtection="1">
      <alignment horizontal="center" vertical="center" wrapText="1"/>
    </xf>
    <xf numFmtId="165" fontId="9" fillId="0" borderId="0" xfId="0" applyNumberFormat="1" applyFont="1" applyFill="1" applyAlignment="1">
      <alignment horizontal="center" textRotation="180" wrapText="1"/>
    </xf>
    <xf numFmtId="165" fontId="4" fillId="0" borderId="58" xfId="0" applyNumberFormat="1" applyFont="1" applyFill="1" applyBorder="1" applyAlignment="1">
      <alignment horizontal="center" vertical="center" wrapText="1"/>
    </xf>
    <xf numFmtId="165" fontId="4" fillId="0" borderId="65" xfId="0" applyNumberFormat="1" applyFont="1" applyFill="1" applyBorder="1" applyAlignment="1">
      <alignment horizontal="center" vertical="center" wrapText="1"/>
    </xf>
    <xf numFmtId="165" fontId="40" fillId="0" borderId="20" xfId="0" applyNumberFormat="1" applyFont="1" applyFill="1" applyBorder="1" applyAlignment="1">
      <alignment horizontal="center" vertical="center" wrapText="1"/>
    </xf>
    <xf numFmtId="165" fontId="40" fillId="0" borderId="18" xfId="0" applyNumberFormat="1" applyFont="1" applyFill="1" applyBorder="1" applyAlignment="1">
      <alignment horizontal="center" vertical="center" wrapText="1"/>
    </xf>
    <xf numFmtId="165" fontId="64" fillId="0" borderId="20" xfId="0" applyNumberFormat="1" applyFont="1" applyFill="1" applyBorder="1" applyAlignment="1">
      <alignment horizontal="center" vertical="center"/>
    </xf>
    <xf numFmtId="165" fontId="64" fillId="0" borderId="18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/>
    </xf>
    <xf numFmtId="165" fontId="4" fillId="0" borderId="18" xfId="0" applyNumberFormat="1" applyFont="1" applyFill="1" applyBorder="1" applyAlignment="1">
      <alignment horizontal="center" vertical="center" wrapText="1"/>
    </xf>
    <xf numFmtId="165" fontId="4" fillId="0" borderId="73" xfId="0" applyNumberFormat="1" applyFont="1" applyFill="1" applyBorder="1" applyAlignment="1">
      <alignment horizontal="center" vertical="center" wrapText="1"/>
    </xf>
    <xf numFmtId="165" fontId="4" fillId="0" borderId="17" xfId="0" applyNumberFormat="1" applyFont="1" applyFill="1" applyBorder="1" applyAlignment="1">
      <alignment horizontal="center" vertical="center" wrapText="1"/>
    </xf>
    <xf numFmtId="165" fontId="4" fillId="0" borderId="38" xfId="0" applyNumberFormat="1" applyFont="1" applyFill="1" applyBorder="1" applyAlignment="1">
      <alignment horizontal="center" vertical="center" wrapText="1"/>
    </xf>
    <xf numFmtId="165" fontId="4" fillId="0" borderId="68" xfId="0" applyNumberFormat="1" applyFont="1" applyFill="1" applyBorder="1" applyAlignment="1">
      <alignment horizontal="center" vertical="center" wrapText="1"/>
    </xf>
    <xf numFmtId="0" fontId="29" fillId="0" borderId="26" xfId="0" applyFont="1" applyFill="1" applyBorder="1" applyAlignment="1" applyProtection="1">
      <alignment horizontal="left" vertical="center"/>
    </xf>
    <xf numFmtId="0" fontId="29" fillId="0" borderId="35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1" fillId="0" borderId="10" xfId="0" applyFont="1" applyFill="1" applyBorder="1" applyAlignment="1">
      <alignment horizontal="right"/>
    </xf>
    <xf numFmtId="0" fontId="29" fillId="0" borderId="73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/>
    </xf>
    <xf numFmtId="0" fontId="29" fillId="0" borderId="71" xfId="0" applyFont="1" applyFill="1" applyBorder="1" applyAlignment="1">
      <alignment horizontal="center"/>
    </xf>
    <xf numFmtId="0" fontId="29" fillId="0" borderId="52" xfId="0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29" fillId="0" borderId="73" xfId="0" applyFont="1" applyFill="1" applyBorder="1" applyAlignment="1">
      <alignment horizontal="left" vertical="center" wrapText="1"/>
    </xf>
    <xf numFmtId="0" fontId="29" fillId="0" borderId="27" xfId="0" applyFont="1" applyFill="1" applyBorder="1" applyAlignment="1">
      <alignment horizontal="left" vertical="center" wrapText="1"/>
    </xf>
    <xf numFmtId="0" fontId="29" fillId="0" borderId="58" xfId="0" applyFont="1" applyFill="1" applyBorder="1" applyAlignment="1">
      <alignment horizontal="left" vertical="center" wrapText="1"/>
    </xf>
    <xf numFmtId="0" fontId="29" fillId="0" borderId="73" xfId="0" applyFont="1" applyFill="1" applyBorder="1" applyAlignment="1" applyProtection="1">
      <alignment horizontal="left" vertical="center" wrapText="1"/>
    </xf>
    <xf numFmtId="0" fontId="29" fillId="0" borderId="27" xfId="0" applyFont="1" applyFill="1" applyBorder="1" applyAlignment="1" applyProtection="1">
      <alignment horizontal="left" vertical="center" wrapText="1"/>
    </xf>
    <xf numFmtId="0" fontId="29" fillId="0" borderId="58" xfId="0" applyFont="1" applyFill="1" applyBorder="1" applyAlignment="1" applyProtection="1">
      <alignment horizontal="left" vertical="center" wrapText="1"/>
    </xf>
    <xf numFmtId="0" fontId="26" fillId="0" borderId="27" xfId="0" applyFont="1" applyFill="1" applyBorder="1" applyAlignment="1">
      <alignment horizontal="justify" vertical="center" wrapText="1"/>
    </xf>
    <xf numFmtId="0" fontId="20" fillId="0" borderId="17" xfId="0" applyFont="1" applyFill="1" applyBorder="1" applyAlignment="1">
      <alignment horizontal="left" vertical="center" indent="2"/>
    </xf>
    <xf numFmtId="0" fontId="20" fillId="0" borderId="75" xfId="0" applyFont="1" applyFill="1" applyBorder="1" applyAlignment="1">
      <alignment horizontal="left" vertical="center" indent="2"/>
    </xf>
    <xf numFmtId="0" fontId="43" fillId="0" borderId="0" xfId="8" applyFont="1" applyFill="1" applyAlignment="1" applyProtection="1">
      <alignment horizontal="center" vertical="center" wrapText="1"/>
    </xf>
    <xf numFmtId="0" fontId="43" fillId="0" borderId="0" xfId="8" applyFont="1" applyFill="1" applyAlignment="1" applyProtection="1">
      <alignment horizontal="center" vertical="center"/>
    </xf>
    <xf numFmtId="0" fontId="44" fillId="0" borderId="0" xfId="8" applyFont="1" applyFill="1" applyBorder="1" applyAlignment="1" applyProtection="1">
      <alignment horizontal="right"/>
    </xf>
    <xf numFmtId="0" fontId="45" fillId="0" borderId="50" xfId="8" applyFont="1" applyFill="1" applyBorder="1" applyAlignment="1" applyProtection="1">
      <alignment horizontal="center" vertical="center" wrapText="1"/>
    </xf>
    <xf numFmtId="0" fontId="45" fillId="0" borderId="43" xfId="8" applyFont="1" applyFill="1" applyBorder="1" applyAlignment="1" applyProtection="1">
      <alignment horizontal="center" vertical="center" wrapText="1"/>
    </xf>
    <xf numFmtId="0" fontId="45" fillId="0" borderId="28" xfId="8" applyFont="1" applyFill="1" applyBorder="1" applyAlignment="1" applyProtection="1">
      <alignment horizontal="center" vertical="center" wrapText="1"/>
    </xf>
    <xf numFmtId="0" fontId="49" fillId="0" borderId="51" xfId="7" applyFont="1" applyFill="1" applyBorder="1" applyAlignment="1" applyProtection="1">
      <alignment horizontal="center" vertical="center" textRotation="90"/>
    </xf>
    <xf numFmtId="0" fontId="49" fillId="0" borderId="9" xfId="7" applyFont="1" applyFill="1" applyBorder="1" applyAlignment="1" applyProtection="1">
      <alignment horizontal="center" vertical="center" textRotation="90"/>
    </xf>
    <xf numFmtId="0" fontId="49" fillId="0" borderId="33" xfId="7" applyFont="1" applyFill="1" applyBorder="1" applyAlignment="1" applyProtection="1">
      <alignment horizontal="center" vertical="center" textRotation="90"/>
    </xf>
    <xf numFmtId="0" fontId="68" fillId="0" borderId="32" xfId="8" applyFont="1" applyFill="1" applyBorder="1" applyAlignment="1" applyProtection="1">
      <alignment horizontal="center" vertical="center" wrapText="1"/>
    </xf>
    <xf numFmtId="0" fontId="68" fillId="0" borderId="1" xfId="8" applyFont="1" applyFill="1" applyBorder="1" applyAlignment="1" applyProtection="1">
      <alignment horizontal="center" vertical="center" wrapText="1"/>
    </xf>
    <xf numFmtId="0" fontId="68" fillId="0" borderId="52" xfId="8" applyFont="1" applyFill="1" applyBorder="1" applyAlignment="1" applyProtection="1">
      <alignment horizontal="center" vertical="center" wrapText="1"/>
    </xf>
    <xf numFmtId="0" fontId="68" fillId="0" borderId="48" xfId="8" applyFont="1" applyFill="1" applyBorder="1" applyAlignment="1" applyProtection="1">
      <alignment horizontal="center" vertical="center" wrapText="1"/>
    </xf>
    <xf numFmtId="0" fontId="68" fillId="0" borderId="1" xfId="8" applyFont="1" applyFill="1" applyBorder="1" applyAlignment="1" applyProtection="1">
      <alignment horizontal="center" wrapText="1"/>
    </xf>
    <xf numFmtId="0" fontId="68" fillId="0" borderId="8" xfId="8" applyFont="1" applyFill="1" applyBorder="1" applyAlignment="1" applyProtection="1">
      <alignment horizontal="center" wrapText="1"/>
    </xf>
    <xf numFmtId="0" fontId="39" fillId="0" borderId="0" xfId="8" applyFont="1" applyFill="1" applyAlignment="1" applyProtection="1">
      <alignment horizontal="center"/>
    </xf>
    <xf numFmtId="0" fontId="20" fillId="0" borderId="0" xfId="7" applyFont="1" applyFill="1" applyAlignment="1" applyProtection="1">
      <alignment horizontal="center" vertical="center" wrapText="1"/>
    </xf>
    <xf numFmtId="0" fontId="41" fillId="0" borderId="0" xfId="7" applyFont="1" applyFill="1" applyBorder="1" applyAlignment="1" applyProtection="1">
      <alignment horizontal="right" vertical="center"/>
    </xf>
    <xf numFmtId="0" fontId="20" fillId="0" borderId="42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6" fillId="0" borderId="32" xfId="7" applyFont="1" applyFill="1" applyBorder="1" applyAlignment="1" applyProtection="1">
      <alignment horizontal="center" vertical="center" textRotation="90"/>
    </xf>
    <xf numFmtId="0" fontId="46" fillId="0" borderId="1" xfId="7" applyFont="1" applyFill="1" applyBorder="1" applyAlignment="1" applyProtection="1">
      <alignment horizontal="center" vertical="center" textRotation="90"/>
    </xf>
    <xf numFmtId="0" fontId="59" fillId="0" borderId="53" xfId="7" applyFont="1" applyFill="1" applyBorder="1" applyAlignment="1" applyProtection="1">
      <alignment horizontal="center" vertical="center" wrapText="1"/>
    </xf>
    <xf numFmtId="0" fontId="59" fillId="0" borderId="8" xfId="7" applyFont="1" applyFill="1" applyBorder="1" applyAlignment="1" applyProtection="1">
      <alignment horizontal="center" vertical="center"/>
    </xf>
    <xf numFmtId="0" fontId="43" fillId="0" borderId="0" xfId="8" applyFont="1" applyFill="1" applyAlignment="1">
      <alignment horizontal="center" vertical="center" wrapText="1"/>
    </xf>
    <xf numFmtId="0" fontId="43" fillId="0" borderId="0" xfId="8" applyFont="1" applyFill="1" applyAlignment="1">
      <alignment horizontal="center" vertical="center"/>
    </xf>
    <xf numFmtId="0" fontId="43" fillId="0" borderId="26" xfId="8" applyFont="1" applyFill="1" applyBorder="1" applyAlignment="1">
      <alignment horizontal="left"/>
    </xf>
    <xf numFmtId="0" fontId="43" fillId="0" borderId="35" xfId="8" applyFont="1" applyFill="1" applyBorder="1" applyAlignment="1">
      <alignment horizontal="left"/>
    </xf>
    <xf numFmtId="3" fontId="62" fillId="0" borderId="0" xfId="8" applyNumberFormat="1" applyFont="1" applyFill="1" applyAlignment="1">
      <alignment horizontal="center"/>
    </xf>
    <xf numFmtId="3" fontId="39" fillId="0" borderId="0" xfId="8" applyNumberFormat="1" applyFont="1" applyFill="1" applyAlignment="1">
      <alignment horizontal="center"/>
    </xf>
    <xf numFmtId="0" fontId="43" fillId="0" borderId="0" xfId="8" applyFont="1" applyFill="1" applyAlignment="1">
      <alignment horizontal="center" wrapText="1"/>
    </xf>
    <xf numFmtId="0" fontId="43" fillId="0" borderId="0" xfId="8" applyFont="1" applyFill="1" applyAlignment="1">
      <alignment horizontal="center"/>
    </xf>
    <xf numFmtId="0" fontId="43" fillId="0" borderId="26" xfId="8" applyFont="1" applyFill="1" applyBorder="1" applyAlignment="1">
      <alignment horizontal="left" indent="1"/>
    </xf>
    <xf numFmtId="0" fontId="43" fillId="0" borderId="35" xfId="8" applyFont="1" applyFill="1" applyBorder="1" applyAlignment="1">
      <alignment horizontal="left" indent="1"/>
    </xf>
    <xf numFmtId="0" fontId="55" fillId="0" borderId="0" xfId="0" applyFont="1" applyAlignment="1" applyProtection="1">
      <alignment horizontal="center" vertical="center" wrapText="1"/>
      <protection locked="0"/>
    </xf>
    <xf numFmtId="0" fontId="52" fillId="0" borderId="7" xfId="0" applyFont="1" applyBorder="1" applyAlignment="1" applyProtection="1">
      <alignment wrapText="1"/>
    </xf>
    <xf numFmtId="0" fontId="52" fillId="0" borderId="5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textRotation="180"/>
    </xf>
  </cellXfs>
  <cellStyles count="12">
    <cellStyle name="Ezres" xfId="1" builtinId="3"/>
    <cellStyle name="Ezres 2" xfId="2" xr:uid="{00000000-0005-0000-0000-000001000000}"/>
    <cellStyle name="Ezres 3" xfId="3" xr:uid="{00000000-0005-0000-0000-000002000000}"/>
    <cellStyle name="Hiperhivatkozás" xfId="4" xr:uid="{00000000-0005-0000-0000-000003000000}"/>
    <cellStyle name="Már látott hiperhivatkozás" xfId="5" xr:uid="{00000000-0005-0000-0000-000004000000}"/>
    <cellStyle name="Normál" xfId="0" builtinId="0"/>
    <cellStyle name="Normál 2" xfId="11" xr:uid="{00000000-0005-0000-0000-000006000000}"/>
    <cellStyle name="Normál 3" xfId="10" xr:uid="{00000000-0005-0000-0000-000007000000}"/>
    <cellStyle name="Normál_KVRENMUNKA" xfId="6" xr:uid="{00000000-0005-0000-0000-000008000000}"/>
    <cellStyle name="Normál_VAGYONK" xfId="7" xr:uid="{00000000-0005-0000-0000-000009000000}"/>
    <cellStyle name="Normál_VAGYONKIM" xfId="8" xr:uid="{00000000-0005-0000-0000-00000A000000}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38"/>
  <sheetViews>
    <sheetView zoomScaleNormal="100" workbookViewId="0">
      <selection activeCell="A5" sqref="A5"/>
    </sheetView>
  </sheetViews>
  <sheetFormatPr defaultColWidth="9.33203125" defaultRowHeight="13.2" x14ac:dyDescent="0.25"/>
  <cols>
    <col min="1" max="1" width="46.33203125" style="122" customWidth="1"/>
    <col min="2" max="2" width="66.109375" style="122" customWidth="1"/>
    <col min="3" max="16384" width="9.33203125" style="122"/>
  </cols>
  <sheetData>
    <row r="1" spans="1:2" ht="17.399999999999999" x14ac:dyDescent="0.3">
      <c r="A1" s="258" t="s">
        <v>111</v>
      </c>
    </row>
    <row r="3" spans="1:2" x14ac:dyDescent="0.25">
      <c r="A3" s="259"/>
      <c r="B3" s="259"/>
    </row>
    <row r="4" spans="1:2" ht="15.6" x14ac:dyDescent="0.3">
      <c r="A4" s="254" t="s">
        <v>788</v>
      </c>
      <c r="B4" s="260"/>
    </row>
    <row r="5" spans="1:2" s="261" customFormat="1" x14ac:dyDescent="0.25">
      <c r="A5" s="259"/>
      <c r="B5" s="259"/>
    </row>
    <row r="6" spans="1:2" x14ac:dyDescent="0.25">
      <c r="A6" s="259" t="s">
        <v>508</v>
      </c>
      <c r="B6" s="259" t="s">
        <v>509</v>
      </c>
    </row>
    <row r="7" spans="1:2" x14ac:dyDescent="0.25">
      <c r="A7" s="259" t="s">
        <v>510</v>
      </c>
      <c r="B7" s="259" t="s">
        <v>511</v>
      </c>
    </row>
    <row r="8" spans="1:2" x14ac:dyDescent="0.25">
      <c r="A8" s="259" t="s">
        <v>512</v>
      </c>
      <c r="B8" s="259" t="s">
        <v>513</v>
      </c>
    </row>
    <row r="9" spans="1:2" x14ac:dyDescent="0.25">
      <c r="A9" s="259"/>
      <c r="B9" s="259"/>
    </row>
    <row r="10" spans="1:2" ht="15.6" x14ac:dyDescent="0.3">
      <c r="A10" s="254" t="str">
        <f>+CONCATENATE(LEFT(A4,4),". évi módosított előirányzat BEVÉTELEK")</f>
        <v>2019. évi módosított előirányzat BEVÉTELEK</v>
      </c>
      <c r="B10" s="260"/>
    </row>
    <row r="11" spans="1:2" x14ac:dyDescent="0.25">
      <c r="A11" s="259"/>
      <c r="B11" s="259"/>
    </row>
    <row r="12" spans="1:2" s="261" customFormat="1" x14ac:dyDescent="0.25">
      <c r="A12" s="259" t="s">
        <v>514</v>
      </c>
      <c r="B12" s="259" t="s">
        <v>520</v>
      </c>
    </row>
    <row r="13" spans="1:2" x14ac:dyDescent="0.25">
      <c r="A13" s="259" t="s">
        <v>515</v>
      </c>
      <c r="B13" s="259" t="s">
        <v>521</v>
      </c>
    </row>
    <row r="14" spans="1:2" x14ac:dyDescent="0.25">
      <c r="A14" s="259" t="s">
        <v>516</v>
      </c>
      <c r="B14" s="259" t="s">
        <v>522</v>
      </c>
    </row>
    <row r="15" spans="1:2" x14ac:dyDescent="0.25">
      <c r="A15" s="259"/>
      <c r="B15" s="259"/>
    </row>
    <row r="16" spans="1:2" ht="13.8" x14ac:dyDescent="0.25">
      <c r="A16" s="262" t="str">
        <f>+CONCATENATE(LEFT(A4,4),". évi teljesítés BEVÉTELEK")</f>
        <v>2019. évi teljesítés BEVÉTELEK</v>
      </c>
      <c r="B16" s="260"/>
    </row>
    <row r="17" spans="1:2" x14ac:dyDescent="0.25">
      <c r="A17" s="259"/>
      <c r="B17" s="259"/>
    </row>
    <row r="18" spans="1:2" x14ac:dyDescent="0.25">
      <c r="A18" s="259" t="s">
        <v>517</v>
      </c>
      <c r="B18" s="259" t="s">
        <v>523</v>
      </c>
    </row>
    <row r="19" spans="1:2" x14ac:dyDescent="0.25">
      <c r="A19" s="259" t="s">
        <v>518</v>
      </c>
      <c r="B19" s="259" t="s">
        <v>524</v>
      </c>
    </row>
    <row r="20" spans="1:2" x14ac:dyDescent="0.25">
      <c r="A20" s="259" t="s">
        <v>519</v>
      </c>
      <c r="B20" s="259" t="s">
        <v>525</v>
      </c>
    </row>
    <row r="21" spans="1:2" x14ac:dyDescent="0.25">
      <c r="A21" s="259"/>
      <c r="B21" s="259"/>
    </row>
    <row r="22" spans="1:2" ht="15.6" x14ac:dyDescent="0.3">
      <c r="A22" s="254" t="str">
        <f>+CONCATENATE(LEFT(A4,4),". évi eredeti előirányzat KIADÁSOK")</f>
        <v>2019. évi eredeti előirányzat KIADÁSOK</v>
      </c>
      <c r="B22" s="260"/>
    </row>
    <row r="23" spans="1:2" x14ac:dyDescent="0.25">
      <c r="A23" s="259"/>
      <c r="B23" s="259"/>
    </row>
    <row r="24" spans="1:2" x14ac:dyDescent="0.25">
      <c r="A24" s="259" t="s">
        <v>526</v>
      </c>
      <c r="B24" s="259" t="s">
        <v>532</v>
      </c>
    </row>
    <row r="25" spans="1:2" x14ac:dyDescent="0.25">
      <c r="A25" s="259" t="s">
        <v>505</v>
      </c>
      <c r="B25" s="259" t="s">
        <v>533</v>
      </c>
    </row>
    <row r="26" spans="1:2" x14ac:dyDescent="0.25">
      <c r="A26" s="259" t="s">
        <v>527</v>
      </c>
      <c r="B26" s="259" t="s">
        <v>534</v>
      </c>
    </row>
    <row r="27" spans="1:2" x14ac:dyDescent="0.25">
      <c r="A27" s="259"/>
      <c r="B27" s="259"/>
    </row>
    <row r="28" spans="1:2" ht="15.6" x14ac:dyDescent="0.3">
      <c r="A28" s="254" t="str">
        <f>+CONCATENATE(LEFT(A4,4),". évi módosított előirányzat KIADÁSOK")</f>
        <v>2019. évi módosított előirányzat KIADÁSOK</v>
      </c>
      <c r="B28" s="260"/>
    </row>
    <row r="29" spans="1:2" x14ac:dyDescent="0.25">
      <c r="A29" s="259"/>
      <c r="B29" s="259"/>
    </row>
    <row r="30" spans="1:2" x14ac:dyDescent="0.25">
      <c r="A30" s="259" t="s">
        <v>528</v>
      </c>
      <c r="B30" s="259" t="s">
        <v>539</v>
      </c>
    </row>
    <row r="31" spans="1:2" x14ac:dyDescent="0.25">
      <c r="A31" s="259" t="s">
        <v>506</v>
      </c>
      <c r="B31" s="259" t="s">
        <v>536</v>
      </c>
    </row>
    <row r="32" spans="1:2" x14ac:dyDescent="0.25">
      <c r="A32" s="259" t="s">
        <v>529</v>
      </c>
      <c r="B32" s="259" t="s">
        <v>535</v>
      </c>
    </row>
    <row r="33" spans="1:2" x14ac:dyDescent="0.25">
      <c r="A33" s="259"/>
      <c r="B33" s="259"/>
    </row>
    <row r="34" spans="1:2" ht="15.6" x14ac:dyDescent="0.3">
      <c r="A34" s="263" t="str">
        <f>+CONCATENATE(LEFT(A4,4),". évi teljesítés KIADÁSOK")</f>
        <v>2019. évi teljesítés KIADÁSOK</v>
      </c>
      <c r="B34" s="260"/>
    </row>
    <row r="35" spans="1:2" x14ac:dyDescent="0.25">
      <c r="A35" s="259"/>
      <c r="B35" s="259"/>
    </row>
    <row r="36" spans="1:2" x14ac:dyDescent="0.25">
      <c r="A36" s="259" t="s">
        <v>530</v>
      </c>
      <c r="B36" s="259" t="s">
        <v>540</v>
      </c>
    </row>
    <row r="37" spans="1:2" x14ac:dyDescent="0.25">
      <c r="A37" s="259" t="s">
        <v>507</v>
      </c>
      <c r="B37" s="259" t="s">
        <v>538</v>
      </c>
    </row>
    <row r="38" spans="1:2" x14ac:dyDescent="0.25">
      <c r="A38" s="259" t="s">
        <v>531</v>
      </c>
      <c r="B38" s="259" t="s">
        <v>537</v>
      </c>
    </row>
  </sheetData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H17"/>
  <sheetViews>
    <sheetView workbookViewId="0">
      <selection activeCell="D8" sqref="D8:E8"/>
    </sheetView>
  </sheetViews>
  <sheetFormatPr defaultColWidth="9.33203125" defaultRowHeight="13.2" x14ac:dyDescent="0.25"/>
  <cols>
    <col min="1" max="1" width="50.77734375" style="5" customWidth="1"/>
    <col min="2" max="2" width="13" style="4" customWidth="1"/>
    <col min="3" max="3" width="16.33203125" style="4" customWidth="1"/>
    <col min="4" max="4" width="15" style="4" customWidth="1"/>
    <col min="5" max="5" width="14" style="4" customWidth="1"/>
    <col min="6" max="6" width="12.33203125" style="4" customWidth="1"/>
    <col min="7" max="7" width="17.44140625" style="4" customWidth="1"/>
    <col min="8" max="8" width="3.44140625" style="4" customWidth="1"/>
    <col min="9" max="9" width="13.77734375" style="4" customWidth="1"/>
    <col min="10" max="10" width="9.77734375" style="4" bestFit="1" customWidth="1"/>
    <col min="11" max="16384" width="9.33203125" style="4"/>
  </cols>
  <sheetData>
    <row r="1" spans="1:8" ht="24.75" customHeight="1" x14ac:dyDescent="0.25">
      <c r="A1" s="1251" t="s">
        <v>1</v>
      </c>
      <c r="B1" s="1251"/>
      <c r="C1" s="1251"/>
      <c r="D1" s="1251"/>
      <c r="E1" s="1251"/>
      <c r="F1" s="1251"/>
      <c r="G1" s="1251"/>
      <c r="H1" s="1252" t="s">
        <v>812</v>
      </c>
    </row>
    <row r="2" spans="1:8" ht="23.25" customHeight="1" thickBot="1" x14ac:dyDescent="0.35">
      <c r="A2" s="20"/>
      <c r="B2" s="9"/>
      <c r="C2" s="9"/>
      <c r="D2" s="9"/>
      <c r="E2" s="9"/>
      <c r="F2" s="1245" t="s">
        <v>743</v>
      </c>
      <c r="G2" s="1245"/>
      <c r="H2" s="1252"/>
    </row>
    <row r="3" spans="1:8" s="6" customFormat="1" ht="64.5" customHeight="1" thickBot="1" x14ac:dyDescent="0.3">
      <c r="A3" s="737" t="s">
        <v>59</v>
      </c>
      <c r="B3" s="676" t="s">
        <v>57</v>
      </c>
      <c r="C3" s="676" t="s">
        <v>58</v>
      </c>
      <c r="D3" s="677" t="str">
        <f>+'3.sz.mell.'!D3</f>
        <v>Felhasználás 2018. XII.31-ig</v>
      </c>
      <c r="E3" s="677" t="str">
        <f>+'3.sz.mell.'!E3</f>
        <v>2019. évi módosított előirányzat</v>
      </c>
      <c r="F3" s="677" t="str">
        <f>+'3.sz.mell.'!F3</f>
        <v>2019. évi teljesítés</v>
      </c>
      <c r="G3" s="677" t="str">
        <f>+'3.sz.mell.'!G3</f>
        <v>Összes teljesítés 2019. dec. 31-ig</v>
      </c>
      <c r="H3" s="1252"/>
    </row>
    <row r="4" spans="1:8" s="9" customFormat="1" ht="18.899999999999999" customHeight="1" thickBot="1" x14ac:dyDescent="0.3">
      <c r="A4" s="248" t="s">
        <v>414</v>
      </c>
      <c r="B4" s="249" t="s">
        <v>415</v>
      </c>
      <c r="C4" s="249" t="s">
        <v>416</v>
      </c>
      <c r="D4" s="249" t="s">
        <v>417</v>
      </c>
      <c r="E4" s="249" t="s">
        <v>418</v>
      </c>
      <c r="F4" s="34" t="s">
        <v>495</v>
      </c>
      <c r="G4" s="250" t="s">
        <v>541</v>
      </c>
      <c r="H4" s="1252"/>
    </row>
    <row r="5" spans="1:8" ht="30.6" customHeight="1" x14ac:dyDescent="0.25">
      <c r="A5" s="728"/>
      <c r="B5" s="726"/>
      <c r="C5" s="859"/>
      <c r="D5" s="726"/>
      <c r="E5" s="861"/>
      <c r="F5" s="726"/>
      <c r="G5" s="860"/>
      <c r="H5" s="1252"/>
    </row>
    <row r="6" spans="1:8" ht="36.6" customHeight="1" x14ac:dyDescent="0.3">
      <c r="A6" s="1164"/>
      <c r="B6" s="1119"/>
      <c r="C6" s="859"/>
      <c r="D6" s="729"/>
      <c r="E6" s="726"/>
      <c r="F6" s="862"/>
      <c r="G6" s="860"/>
      <c r="H6" s="1252"/>
    </row>
    <row r="7" spans="1:8" ht="33.6" customHeight="1" x14ac:dyDescent="0.25">
      <c r="A7" s="727"/>
      <c r="B7" s="726"/>
      <c r="C7" s="859"/>
      <c r="D7" s="726"/>
      <c r="E7" s="862"/>
      <c r="F7" s="862"/>
      <c r="G7" s="860"/>
      <c r="H7" s="1252"/>
    </row>
    <row r="8" spans="1:8" ht="32.4" customHeight="1" x14ac:dyDescent="0.3">
      <c r="A8" s="728"/>
      <c r="B8" s="729"/>
      <c r="C8" s="688" t="s">
        <v>723</v>
      </c>
      <c r="D8" s="729"/>
      <c r="E8" s="729"/>
      <c r="F8" s="731"/>
      <c r="G8" s="730"/>
      <c r="H8" s="1252"/>
    </row>
    <row r="9" spans="1:8" ht="18.899999999999999" customHeight="1" x14ac:dyDescent="0.25">
      <c r="A9" s="437"/>
      <c r="B9" s="481"/>
      <c r="C9" s="688"/>
      <c r="D9" s="481"/>
      <c r="E9" s="481"/>
      <c r="F9" s="482"/>
      <c r="G9" s="483">
        <f t="shared" ref="G9:G16" si="0">+D9+F9</f>
        <v>0</v>
      </c>
      <c r="H9" s="1252"/>
    </row>
    <row r="10" spans="1:8" ht="18.899999999999999" customHeight="1" x14ac:dyDescent="0.25">
      <c r="A10" s="13"/>
      <c r="B10" s="2"/>
      <c r="C10" s="141"/>
      <c r="D10" s="2"/>
      <c r="E10" s="2"/>
      <c r="F10" s="35"/>
      <c r="G10" s="36">
        <f t="shared" si="0"/>
        <v>0</v>
      </c>
      <c r="H10" s="1252"/>
    </row>
    <row r="11" spans="1:8" ht="18.899999999999999" customHeight="1" x14ac:dyDescent="0.25">
      <c r="A11" s="13"/>
      <c r="B11" s="2"/>
      <c r="C11" s="141"/>
      <c r="D11" s="2"/>
      <c r="E11" s="2"/>
      <c r="F11" s="35"/>
      <c r="G11" s="36">
        <f t="shared" si="0"/>
        <v>0</v>
      </c>
      <c r="H11" s="1252"/>
    </row>
    <row r="12" spans="1:8" ht="18.899999999999999" customHeight="1" x14ac:dyDescent="0.25">
      <c r="A12" s="13"/>
      <c r="B12" s="2"/>
      <c r="C12" s="141"/>
      <c r="D12" s="2"/>
      <c r="E12" s="2"/>
      <c r="F12" s="35"/>
      <c r="G12" s="36">
        <f t="shared" si="0"/>
        <v>0</v>
      </c>
      <c r="H12" s="1252"/>
    </row>
    <row r="13" spans="1:8" ht="18.899999999999999" customHeight="1" x14ac:dyDescent="0.25">
      <c r="A13" s="13"/>
      <c r="B13" s="2"/>
      <c r="C13" s="141"/>
      <c r="D13" s="2"/>
      <c r="E13" s="2"/>
      <c r="F13" s="35"/>
      <c r="G13" s="36">
        <f t="shared" si="0"/>
        <v>0</v>
      </c>
      <c r="H13" s="1252"/>
    </row>
    <row r="14" spans="1:8" ht="18.899999999999999" customHeight="1" x14ac:dyDescent="0.25">
      <c r="A14" s="13"/>
      <c r="B14" s="2"/>
      <c r="C14" s="141"/>
      <c r="D14" s="2"/>
      <c r="E14" s="2"/>
      <c r="F14" s="35"/>
      <c r="G14" s="36">
        <f t="shared" si="0"/>
        <v>0</v>
      </c>
      <c r="H14" s="1252"/>
    </row>
    <row r="15" spans="1:8" ht="18.899999999999999" customHeight="1" x14ac:dyDescent="0.25">
      <c r="A15" s="13"/>
      <c r="B15" s="2"/>
      <c r="C15" s="141"/>
      <c r="D15" s="2"/>
      <c r="E15" s="2"/>
      <c r="F15" s="35"/>
      <c r="G15" s="36">
        <f t="shared" si="0"/>
        <v>0</v>
      </c>
      <c r="H15" s="1252"/>
    </row>
    <row r="16" spans="1:8" ht="18.899999999999999" customHeight="1" thickBot="1" x14ac:dyDescent="0.3">
      <c r="A16" s="732"/>
      <c r="B16" s="733"/>
      <c r="C16" s="734"/>
      <c r="D16" s="733"/>
      <c r="E16" s="733"/>
      <c r="F16" s="735"/>
      <c r="G16" s="736">
        <f t="shared" si="0"/>
        <v>0</v>
      </c>
      <c r="H16" s="1252"/>
    </row>
    <row r="17" spans="1:8" s="12" customFormat="1" ht="18.899999999999999" customHeight="1" thickBot="1" x14ac:dyDescent="0.3">
      <c r="A17" s="484" t="s">
        <v>55</v>
      </c>
      <c r="B17" s="485">
        <f>SUM(B5:B16)</f>
        <v>0</v>
      </c>
      <c r="C17" s="486"/>
      <c r="D17" s="485">
        <f>SUM(D5:D16)</f>
        <v>0</v>
      </c>
      <c r="E17" s="485">
        <f>SUM(E5:E16)</f>
        <v>0</v>
      </c>
      <c r="F17" s="485">
        <f>SUM(F5:F16)</f>
        <v>0</v>
      </c>
      <c r="G17" s="487">
        <f>SUM(G5:G16)</f>
        <v>0</v>
      </c>
      <c r="H17" s="1252"/>
    </row>
  </sheetData>
  <mergeCells count="3">
    <mergeCell ref="A1:G1"/>
    <mergeCell ref="H1:H17"/>
    <mergeCell ref="F2:G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&amp;LSzentpéterszeg Községi Önkormányzat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H24"/>
  <sheetViews>
    <sheetView zoomScaleNormal="100" zoomScaleSheetLayoutView="130" workbookViewId="0">
      <selection activeCell="A13" sqref="A13"/>
    </sheetView>
  </sheetViews>
  <sheetFormatPr defaultColWidth="9.33203125" defaultRowHeight="13.2" x14ac:dyDescent="0.25"/>
  <cols>
    <col min="1" max="1" width="48.109375" style="5" customWidth="1"/>
    <col min="2" max="7" width="15.77734375" style="4" customWidth="1"/>
    <col min="8" max="8" width="4.109375" style="4" customWidth="1"/>
    <col min="9" max="9" width="13.77734375" style="4" customWidth="1"/>
    <col min="10" max="16384" width="9.33203125" style="4"/>
  </cols>
  <sheetData>
    <row r="1" spans="1:8" ht="24.75" customHeight="1" x14ac:dyDescent="0.25">
      <c r="A1" s="1253" t="s">
        <v>1</v>
      </c>
      <c r="B1" s="1253"/>
      <c r="C1" s="1253"/>
      <c r="D1" s="1253"/>
      <c r="E1" s="1253"/>
      <c r="F1" s="1253"/>
      <c r="G1" s="1253"/>
      <c r="H1" s="1254" t="str">
        <f>+CONCATENATE("4. melléklet a ……/",LEFT(ÖSSZEFÜGGÉSEK!A4,4)+1,". (……) önkormányzati rendelethez")</f>
        <v>4. melléklet a ……/2020. (……) önkormányzati rendelethez</v>
      </c>
    </row>
    <row r="2" spans="1:8" ht="23.25" customHeight="1" thickBot="1" x14ac:dyDescent="0.35">
      <c r="A2" s="20"/>
      <c r="B2" s="9"/>
      <c r="C2" s="9"/>
      <c r="D2" s="9"/>
      <c r="E2" s="9"/>
      <c r="F2" s="1245" t="s">
        <v>52</v>
      </c>
      <c r="G2" s="1245"/>
      <c r="H2" s="1254"/>
    </row>
    <row r="3" spans="1:8" s="6" customFormat="1" ht="48.75" customHeight="1" thickBot="1" x14ac:dyDescent="0.3">
      <c r="A3" s="21" t="s">
        <v>59</v>
      </c>
      <c r="B3" s="22" t="s">
        <v>57</v>
      </c>
      <c r="C3" s="22" t="s">
        <v>58</v>
      </c>
      <c r="D3" s="22" t="str">
        <f>+'3.sz.mell.'!D3</f>
        <v>Felhasználás 2018. XII.31-ig</v>
      </c>
      <c r="E3" s="22" t="str">
        <f>+'3.sz.mell.'!E3</f>
        <v>2019. évi módosított előirányzat</v>
      </c>
      <c r="F3" s="51" t="str">
        <f>+'3.sz.mell.'!F3</f>
        <v>2019. évi teljesítés</v>
      </c>
      <c r="G3" s="50" t="str">
        <f>+'3.sz.mell.'!G3</f>
        <v>Összes teljesítés 2019. dec. 31-ig</v>
      </c>
      <c r="H3" s="1254"/>
    </row>
    <row r="4" spans="1:8" s="9" customFormat="1" ht="15" customHeight="1" thickBot="1" x14ac:dyDescent="0.3">
      <c r="A4" s="248" t="s">
        <v>414</v>
      </c>
      <c r="B4" s="249" t="s">
        <v>415</v>
      </c>
      <c r="C4" s="249" t="s">
        <v>416</v>
      </c>
      <c r="D4" s="249" t="s">
        <v>417</v>
      </c>
      <c r="E4" s="249" t="s">
        <v>418</v>
      </c>
      <c r="F4" s="34" t="s">
        <v>495</v>
      </c>
      <c r="G4" s="250" t="s">
        <v>541</v>
      </c>
      <c r="H4" s="1254"/>
    </row>
    <row r="5" spans="1:8" ht="15.9" customHeight="1" x14ac:dyDescent="0.25">
      <c r="A5" s="13"/>
      <c r="B5" s="2"/>
      <c r="C5" s="141"/>
      <c r="D5" s="2"/>
      <c r="E5" s="2"/>
      <c r="F5" s="35"/>
      <c r="G5" s="36">
        <f>+D5+F5</f>
        <v>0</v>
      </c>
      <c r="H5" s="1254"/>
    </row>
    <row r="6" spans="1:8" ht="15.9" customHeight="1" x14ac:dyDescent="0.25">
      <c r="A6" s="13"/>
      <c r="B6" s="2"/>
      <c r="C6" s="141"/>
      <c r="D6" s="2"/>
      <c r="E6" s="2"/>
      <c r="F6" s="35"/>
      <c r="G6" s="36">
        <f t="shared" ref="G6:G23" si="0">+D6+F6</f>
        <v>0</v>
      </c>
      <c r="H6" s="1254"/>
    </row>
    <row r="7" spans="1:8" ht="15.9" customHeight="1" x14ac:dyDescent="0.25">
      <c r="A7" s="13"/>
      <c r="B7" s="2"/>
      <c r="C7" s="141"/>
      <c r="D7" s="2"/>
      <c r="E7" s="2"/>
      <c r="F7" s="35"/>
      <c r="G7" s="36">
        <f t="shared" si="0"/>
        <v>0</v>
      </c>
      <c r="H7" s="1254"/>
    </row>
    <row r="8" spans="1:8" ht="15.9" customHeight="1" x14ac:dyDescent="0.25">
      <c r="A8" s="13"/>
      <c r="B8" s="2"/>
      <c r="C8" s="141"/>
      <c r="D8" s="2"/>
      <c r="E8" s="2"/>
      <c r="F8" s="35"/>
      <c r="G8" s="36">
        <f t="shared" si="0"/>
        <v>0</v>
      </c>
      <c r="H8" s="1254"/>
    </row>
    <row r="9" spans="1:8" ht="15.9" customHeight="1" x14ac:dyDescent="0.25">
      <c r="A9" s="13"/>
      <c r="B9" s="2"/>
      <c r="C9" s="141"/>
      <c r="D9" s="2"/>
      <c r="E9" s="2"/>
      <c r="F9" s="35"/>
      <c r="G9" s="36">
        <f t="shared" si="0"/>
        <v>0</v>
      </c>
      <c r="H9" s="1254"/>
    </row>
    <row r="10" spans="1:8" ht="15.9" customHeight="1" x14ac:dyDescent="0.25">
      <c r="A10" s="13"/>
      <c r="B10" s="2"/>
      <c r="C10" s="141"/>
      <c r="D10" s="2"/>
      <c r="E10" s="2"/>
      <c r="F10" s="35"/>
      <c r="G10" s="36">
        <f t="shared" si="0"/>
        <v>0</v>
      </c>
      <c r="H10" s="1254"/>
    </row>
    <row r="11" spans="1:8" ht="15.9" customHeight="1" x14ac:dyDescent="0.25">
      <c r="A11" s="13"/>
      <c r="B11" s="2"/>
      <c r="C11" s="141"/>
      <c r="D11" s="2"/>
      <c r="E11" s="2"/>
      <c r="F11" s="35"/>
      <c r="G11" s="36">
        <f t="shared" si="0"/>
        <v>0</v>
      </c>
      <c r="H11" s="1254"/>
    </row>
    <row r="12" spans="1:8" ht="15.9" customHeight="1" x14ac:dyDescent="0.25">
      <c r="A12" s="13"/>
      <c r="B12" s="2"/>
      <c r="C12" s="141"/>
      <c r="D12" s="2"/>
      <c r="E12" s="2"/>
      <c r="F12" s="35"/>
      <c r="G12" s="36">
        <f t="shared" si="0"/>
        <v>0</v>
      </c>
      <c r="H12" s="1254"/>
    </row>
    <row r="13" spans="1:8" ht="15.9" customHeight="1" x14ac:dyDescent="0.25">
      <c r="A13" s="13"/>
      <c r="B13" s="2"/>
      <c r="C13" s="141"/>
      <c r="D13" s="2"/>
      <c r="E13" s="2"/>
      <c r="F13" s="35"/>
      <c r="G13" s="36">
        <f t="shared" si="0"/>
        <v>0</v>
      </c>
      <c r="H13" s="1254"/>
    </row>
    <row r="14" spans="1:8" ht="15.9" customHeight="1" x14ac:dyDescent="0.25">
      <c r="A14" s="13"/>
      <c r="B14" s="2"/>
      <c r="C14" s="141"/>
      <c r="D14" s="2"/>
      <c r="E14" s="2"/>
      <c r="F14" s="35"/>
      <c r="G14" s="36">
        <f t="shared" si="0"/>
        <v>0</v>
      </c>
      <c r="H14" s="1254"/>
    </row>
    <row r="15" spans="1:8" ht="15.9" customHeight="1" x14ac:dyDescent="0.25">
      <c r="A15" s="13"/>
      <c r="B15" s="2"/>
      <c r="C15" s="141"/>
      <c r="D15" s="2"/>
      <c r="E15" s="2"/>
      <c r="F15" s="35"/>
      <c r="G15" s="36">
        <f t="shared" si="0"/>
        <v>0</v>
      </c>
      <c r="H15" s="1254"/>
    </row>
    <row r="16" spans="1:8" ht="15.9" customHeight="1" x14ac:dyDescent="0.25">
      <c r="A16" s="13"/>
      <c r="B16" s="2"/>
      <c r="C16" s="141"/>
      <c r="D16" s="2"/>
      <c r="E16" s="2"/>
      <c r="F16" s="35"/>
      <c r="G16" s="36">
        <f t="shared" si="0"/>
        <v>0</v>
      </c>
      <c r="H16" s="1254"/>
    </row>
    <row r="17" spans="1:8" ht="15.9" customHeight="1" x14ac:dyDescent="0.25">
      <c r="A17" s="13"/>
      <c r="B17" s="2"/>
      <c r="C17" s="141"/>
      <c r="D17" s="2"/>
      <c r="E17" s="2"/>
      <c r="F17" s="35"/>
      <c r="G17" s="36">
        <f t="shared" si="0"/>
        <v>0</v>
      </c>
      <c r="H17" s="1254"/>
    </row>
    <row r="18" spans="1:8" ht="15.9" customHeight="1" x14ac:dyDescent="0.25">
      <c r="A18" s="13"/>
      <c r="B18" s="2"/>
      <c r="C18" s="141"/>
      <c r="D18" s="2"/>
      <c r="E18" s="2"/>
      <c r="F18" s="35"/>
      <c r="G18" s="36">
        <f t="shared" si="0"/>
        <v>0</v>
      </c>
      <c r="H18" s="1254"/>
    </row>
    <row r="19" spans="1:8" ht="15.9" customHeight="1" x14ac:dyDescent="0.25">
      <c r="A19" s="13"/>
      <c r="B19" s="2"/>
      <c r="C19" s="141"/>
      <c r="D19" s="2"/>
      <c r="E19" s="2"/>
      <c r="F19" s="35"/>
      <c r="G19" s="36">
        <f t="shared" si="0"/>
        <v>0</v>
      </c>
      <c r="H19" s="1254"/>
    </row>
    <row r="20" spans="1:8" ht="15.9" customHeight="1" x14ac:dyDescent="0.25">
      <c r="A20" s="13"/>
      <c r="B20" s="2"/>
      <c r="C20" s="141"/>
      <c r="D20" s="2"/>
      <c r="E20" s="2"/>
      <c r="F20" s="35"/>
      <c r="G20" s="36">
        <f t="shared" si="0"/>
        <v>0</v>
      </c>
      <c r="H20" s="1254"/>
    </row>
    <row r="21" spans="1:8" ht="15.9" customHeight="1" x14ac:dyDescent="0.25">
      <c r="A21" s="13"/>
      <c r="B21" s="2"/>
      <c r="C21" s="141"/>
      <c r="D21" s="2"/>
      <c r="E21" s="2"/>
      <c r="F21" s="35"/>
      <c r="G21" s="36">
        <f t="shared" si="0"/>
        <v>0</v>
      </c>
      <c r="H21" s="1254"/>
    </row>
    <row r="22" spans="1:8" ht="15.9" customHeight="1" x14ac:dyDescent="0.25">
      <c r="A22" s="13"/>
      <c r="B22" s="2"/>
      <c r="C22" s="141"/>
      <c r="D22" s="2"/>
      <c r="E22" s="2"/>
      <c r="F22" s="35"/>
      <c r="G22" s="36">
        <f t="shared" si="0"/>
        <v>0</v>
      </c>
      <c r="H22" s="1254"/>
    </row>
    <row r="23" spans="1:8" ht="15.9" customHeight="1" thickBot="1" x14ac:dyDescent="0.3">
      <c r="A23" s="14"/>
      <c r="B23" s="3"/>
      <c r="C23" s="142"/>
      <c r="D23" s="3"/>
      <c r="E23" s="3"/>
      <c r="F23" s="37"/>
      <c r="G23" s="36">
        <f t="shared" si="0"/>
        <v>0</v>
      </c>
      <c r="H23" s="1254"/>
    </row>
    <row r="24" spans="1:8" s="12" customFormat="1" ht="18" customHeight="1" thickBot="1" x14ac:dyDescent="0.3">
      <c r="A24" s="23" t="s">
        <v>55</v>
      </c>
      <c r="B24" s="10">
        <f>SUM(B5:B23)</f>
        <v>0</v>
      </c>
      <c r="C24" s="17"/>
      <c r="D24" s="10">
        <f>SUM(D5:D23)</f>
        <v>0</v>
      </c>
      <c r="E24" s="10">
        <f>SUM(E5:E23)</f>
        <v>0</v>
      </c>
      <c r="F24" s="10">
        <f>SUM(F5:F23)</f>
        <v>0</v>
      </c>
      <c r="G24" s="11">
        <f>SUM(G5:G23)</f>
        <v>0</v>
      </c>
      <c r="H24" s="1254"/>
    </row>
  </sheetData>
  <sheetProtection sheet="1"/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N47"/>
  <sheetViews>
    <sheetView topLeftCell="A13" zoomScale="130" zoomScaleNormal="130" zoomScaleSheetLayoutView="100" workbookViewId="0">
      <selection activeCell="F10" sqref="F10"/>
    </sheetView>
  </sheetViews>
  <sheetFormatPr defaultColWidth="9.33203125" defaultRowHeight="13.2" x14ac:dyDescent="0.25"/>
  <cols>
    <col min="1" max="1" width="28.44140625" style="7" customWidth="1"/>
    <col min="2" max="2" width="10" style="7" customWidth="1"/>
    <col min="3" max="3" width="11.109375" style="7" customWidth="1"/>
    <col min="4" max="4" width="10" style="7" customWidth="1"/>
    <col min="5" max="5" width="11.109375" style="7" customWidth="1"/>
    <col min="6" max="6" width="10" style="7" customWidth="1"/>
    <col min="7" max="7" width="11.109375" style="7" bestFit="1" customWidth="1"/>
    <col min="8" max="10" width="10" style="7" customWidth="1"/>
    <col min="11" max="12" width="10.77734375" style="7" customWidth="1"/>
    <col min="13" max="13" width="10" style="7" customWidth="1"/>
    <col min="14" max="14" width="3.44140625" style="7" customWidth="1"/>
    <col min="15" max="16384" width="9.33203125" style="7"/>
  </cols>
  <sheetData>
    <row r="1" spans="1:14" ht="15.75" customHeight="1" x14ac:dyDescent="0.25">
      <c r="A1" s="1255" t="s">
        <v>761</v>
      </c>
      <c r="B1" s="1255"/>
      <c r="C1" s="1255"/>
      <c r="D1" s="1255"/>
      <c r="E1" s="1255"/>
      <c r="F1" s="1255"/>
      <c r="G1" s="1255"/>
      <c r="H1" s="1255"/>
      <c r="I1" s="1255"/>
      <c r="J1" s="1255"/>
      <c r="K1" s="1255"/>
      <c r="L1" s="1255"/>
      <c r="M1" s="1255"/>
      <c r="N1" s="1256" t="str">
        <f>+CONCATENATE("5. melléklet a 6/",LEFT(ÖSSZEFÜGGÉSEK!A4,4)+1,". (VII.16) önkormányzati rendelethez    ")</f>
        <v xml:space="preserve">5. melléklet a 6/2020. (VII.16) önkormányzati rendelethez    </v>
      </c>
    </row>
    <row r="2" spans="1:14" ht="14.4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263" t="s">
        <v>748</v>
      </c>
      <c r="M2" s="1263"/>
      <c r="N2" s="1256"/>
    </row>
    <row r="3" spans="1:14" ht="13.8" thickBot="1" x14ac:dyDescent="0.3">
      <c r="A3" s="1265" t="s">
        <v>93</v>
      </c>
      <c r="B3" s="1264" t="s">
        <v>184</v>
      </c>
      <c r="C3" s="1264"/>
      <c r="D3" s="1264"/>
      <c r="E3" s="1264"/>
      <c r="F3" s="1264"/>
      <c r="G3" s="1264"/>
      <c r="H3" s="1264"/>
      <c r="I3" s="1264"/>
      <c r="J3" s="1259" t="s">
        <v>186</v>
      </c>
      <c r="K3" s="1259"/>
      <c r="L3" s="1259"/>
      <c r="M3" s="1259"/>
      <c r="N3" s="1256"/>
    </row>
    <row r="4" spans="1:14" ht="15" customHeight="1" thickBot="1" x14ac:dyDescent="0.3">
      <c r="A4" s="1266"/>
      <c r="B4" s="1270" t="s">
        <v>187</v>
      </c>
      <c r="C4" s="1264" t="s">
        <v>188</v>
      </c>
      <c r="D4" s="1264" t="s">
        <v>182</v>
      </c>
      <c r="E4" s="1264"/>
      <c r="F4" s="1264"/>
      <c r="G4" s="1264"/>
      <c r="H4" s="1264"/>
      <c r="I4" s="1264"/>
      <c r="J4" s="1260"/>
      <c r="K4" s="1260"/>
      <c r="L4" s="1260"/>
      <c r="M4" s="1260"/>
      <c r="N4" s="1256"/>
    </row>
    <row r="5" spans="1:14" ht="27" thickBot="1" x14ac:dyDescent="0.3">
      <c r="A5" s="1266"/>
      <c r="B5" s="1270"/>
      <c r="C5" s="1264"/>
      <c r="D5" s="488" t="s">
        <v>187</v>
      </c>
      <c r="E5" s="488" t="s">
        <v>188</v>
      </c>
      <c r="F5" s="488" t="s">
        <v>187</v>
      </c>
      <c r="G5" s="488" t="s">
        <v>188</v>
      </c>
      <c r="H5" s="488" t="s">
        <v>187</v>
      </c>
      <c r="I5" s="488" t="s">
        <v>188</v>
      </c>
      <c r="J5" s="1260"/>
      <c r="K5" s="1260"/>
      <c r="L5" s="1260"/>
      <c r="M5" s="1260"/>
      <c r="N5" s="1256"/>
    </row>
    <row r="6" spans="1:14" ht="40.200000000000003" thickBot="1" x14ac:dyDescent="0.3">
      <c r="A6" s="1267"/>
      <c r="B6" s="1264" t="s">
        <v>183</v>
      </c>
      <c r="C6" s="1264"/>
      <c r="D6" s="1264" t="str">
        <f>+CONCATENATE(LEFT(ÖSSZEFÜGGÉSEK!A4,4),". előtt")</f>
        <v>2019. előtt</v>
      </c>
      <c r="E6" s="1264"/>
      <c r="F6" s="1264" t="str">
        <f>+CONCATENATE(LEFT(ÖSSZEFÜGGÉSEK!A4,4),". évi")</f>
        <v>2019. évi</v>
      </c>
      <c r="G6" s="1264"/>
      <c r="H6" s="1270" t="str">
        <f>+CONCATENATE(LEFT(ÖSSZEFÜGGÉSEK!A4,4),". után")</f>
        <v>2019. után</v>
      </c>
      <c r="I6" s="1270"/>
      <c r="J6" s="489" t="str">
        <f>+D6</f>
        <v>2019. előtt</v>
      </c>
      <c r="K6" s="488" t="str">
        <f>+F6</f>
        <v>2019. évi</v>
      </c>
      <c r="L6" s="489" t="s">
        <v>38</v>
      </c>
      <c r="M6" s="488" t="str">
        <f>+CONCATENATE("Teljesítés %-a ",LEFT(ÖSSZEFÜGGÉSEK!A4,4),". XII. 31-ig")</f>
        <v>Teljesítés %-a 2019. XII. 31-ig</v>
      </c>
      <c r="N6" s="1256"/>
    </row>
    <row r="7" spans="1:14" ht="13.8" thickBot="1" x14ac:dyDescent="0.3">
      <c r="A7" s="490" t="s">
        <v>414</v>
      </c>
      <c r="B7" s="489" t="s">
        <v>415</v>
      </c>
      <c r="C7" s="489" t="s">
        <v>416</v>
      </c>
      <c r="D7" s="491" t="s">
        <v>417</v>
      </c>
      <c r="E7" s="488" t="s">
        <v>418</v>
      </c>
      <c r="F7" s="488" t="s">
        <v>495</v>
      </c>
      <c r="G7" s="488" t="s">
        <v>496</v>
      </c>
      <c r="H7" s="489" t="s">
        <v>497</v>
      </c>
      <c r="I7" s="491" t="s">
        <v>498</v>
      </c>
      <c r="J7" s="491" t="s">
        <v>542</v>
      </c>
      <c r="K7" s="491" t="s">
        <v>543</v>
      </c>
      <c r="L7" s="491" t="s">
        <v>544</v>
      </c>
      <c r="M7" s="492" t="s">
        <v>545</v>
      </c>
      <c r="N7" s="1256"/>
    </row>
    <row r="8" spans="1:14" x14ac:dyDescent="0.25">
      <c r="A8" s="498" t="s">
        <v>94</v>
      </c>
      <c r="B8" s="752"/>
      <c r="C8" s="753">
        <v>153670</v>
      </c>
      <c r="D8" s="753"/>
      <c r="E8" s="754">
        <v>153670</v>
      </c>
      <c r="F8" s="753"/>
      <c r="G8" s="755"/>
      <c r="H8" s="753"/>
      <c r="I8" s="753"/>
      <c r="J8" s="753"/>
      <c r="K8" s="753"/>
      <c r="L8" s="756">
        <f t="shared" ref="L8:L14" si="0">+J8+K8</f>
        <v>0</v>
      </c>
      <c r="M8" s="757">
        <f>IF((C8&lt;&gt;0),ROUND((L8/C8)*100,1),"")</f>
        <v>0</v>
      </c>
      <c r="N8" s="1256"/>
    </row>
    <row r="9" spans="1:14" x14ac:dyDescent="0.25">
      <c r="A9" s="502" t="s">
        <v>106</v>
      </c>
      <c r="B9" s="758"/>
      <c r="C9" s="759"/>
      <c r="D9" s="759"/>
      <c r="E9" s="759"/>
      <c r="F9" s="759"/>
      <c r="G9" s="760"/>
      <c r="H9" s="759"/>
      <c r="I9" s="759"/>
      <c r="J9" s="759"/>
      <c r="K9" s="759"/>
      <c r="L9" s="761">
        <f t="shared" si="0"/>
        <v>0</v>
      </c>
      <c r="M9" s="762" t="str">
        <f t="shared" ref="M9:M14" si="1">IF((C9&lt;&gt;0),ROUND((L9/C9)*100,1),"")</f>
        <v/>
      </c>
      <c r="N9" s="1256"/>
    </row>
    <row r="10" spans="1:14" x14ac:dyDescent="0.25">
      <c r="A10" s="504" t="s">
        <v>95</v>
      </c>
      <c r="B10" s="763"/>
      <c r="C10" s="764">
        <v>104846330</v>
      </c>
      <c r="D10" s="764"/>
      <c r="E10" s="764">
        <v>102800479</v>
      </c>
      <c r="F10" s="764"/>
      <c r="G10" s="765"/>
      <c r="H10" s="764">
        <v>2045851</v>
      </c>
      <c r="I10" s="764">
        <v>2045851</v>
      </c>
      <c r="J10" s="764"/>
      <c r="K10" s="764">
        <v>102800479</v>
      </c>
      <c r="L10" s="761">
        <f t="shared" si="0"/>
        <v>102800479</v>
      </c>
      <c r="M10" s="762">
        <f t="shared" si="1"/>
        <v>98</v>
      </c>
      <c r="N10" s="1256"/>
    </row>
    <row r="11" spans="1:14" x14ac:dyDescent="0.25">
      <c r="A11" s="504" t="s">
        <v>107</v>
      </c>
      <c r="B11" s="763"/>
      <c r="C11" s="764"/>
      <c r="D11" s="764"/>
      <c r="E11" s="764"/>
      <c r="F11" s="766"/>
      <c r="G11" s="767"/>
      <c r="H11" s="764"/>
      <c r="I11" s="764"/>
      <c r="J11" s="764"/>
      <c r="K11" s="764"/>
      <c r="L11" s="761">
        <f t="shared" si="0"/>
        <v>0</v>
      </c>
      <c r="M11" s="762" t="str">
        <f t="shared" si="1"/>
        <v/>
      </c>
      <c r="N11" s="1256"/>
    </row>
    <row r="12" spans="1:14" x14ac:dyDescent="0.25">
      <c r="A12" s="504" t="s">
        <v>96</v>
      </c>
      <c r="B12" s="763"/>
      <c r="C12" s="764"/>
      <c r="D12" s="764"/>
      <c r="E12" s="764"/>
      <c r="F12" s="764"/>
      <c r="G12" s="765"/>
      <c r="H12" s="764"/>
      <c r="I12" s="764"/>
      <c r="J12" s="764"/>
      <c r="K12" s="764"/>
      <c r="L12" s="761">
        <f t="shared" si="0"/>
        <v>0</v>
      </c>
      <c r="M12" s="762" t="str">
        <f t="shared" si="1"/>
        <v/>
      </c>
      <c r="N12" s="1256"/>
    </row>
    <row r="13" spans="1:14" x14ac:dyDescent="0.25">
      <c r="A13" s="504" t="s">
        <v>97</v>
      </c>
      <c r="B13" s="763"/>
      <c r="C13" s="764"/>
      <c r="D13" s="764"/>
      <c r="E13" s="764"/>
      <c r="F13" s="764"/>
      <c r="G13" s="765"/>
      <c r="H13" s="764"/>
      <c r="I13" s="764"/>
      <c r="J13" s="764"/>
      <c r="K13" s="764"/>
      <c r="L13" s="761">
        <f t="shared" si="0"/>
        <v>0</v>
      </c>
      <c r="M13" s="762" t="str">
        <f t="shared" si="1"/>
        <v/>
      </c>
      <c r="N13" s="1256"/>
    </row>
    <row r="14" spans="1:14" ht="15" customHeight="1" thickBot="1" x14ac:dyDescent="0.3">
      <c r="A14" s="506"/>
      <c r="B14" s="768"/>
      <c r="C14" s="769"/>
      <c r="D14" s="769"/>
      <c r="E14" s="769"/>
      <c r="F14" s="770"/>
      <c r="G14" s="771"/>
      <c r="H14" s="769"/>
      <c r="I14" s="769"/>
      <c r="J14" s="769"/>
      <c r="K14" s="769"/>
      <c r="L14" s="761">
        <f t="shared" si="0"/>
        <v>0</v>
      </c>
      <c r="M14" s="772" t="str">
        <f t="shared" si="1"/>
        <v/>
      </c>
      <c r="N14" s="1256"/>
    </row>
    <row r="15" spans="1:14" ht="13.8" thickBot="1" x14ac:dyDescent="0.3">
      <c r="A15" s="508" t="s">
        <v>99</v>
      </c>
      <c r="B15" s="773">
        <f>B8+SUM(B10:B14)</f>
        <v>0</v>
      </c>
      <c r="C15" s="773">
        <f t="shared" ref="C15:L15" si="2">C8+SUM(C10:C14)</f>
        <v>105000000</v>
      </c>
      <c r="D15" s="773">
        <f t="shared" si="2"/>
        <v>0</v>
      </c>
      <c r="E15" s="773">
        <f t="shared" si="2"/>
        <v>102954149</v>
      </c>
      <c r="F15" s="773">
        <f t="shared" si="2"/>
        <v>0</v>
      </c>
      <c r="G15" s="773">
        <f t="shared" si="2"/>
        <v>0</v>
      </c>
      <c r="H15" s="773">
        <f t="shared" si="2"/>
        <v>2045851</v>
      </c>
      <c r="I15" s="773">
        <f t="shared" si="2"/>
        <v>2045851</v>
      </c>
      <c r="J15" s="773">
        <f t="shared" si="2"/>
        <v>0</v>
      </c>
      <c r="K15" s="773">
        <f t="shared" si="2"/>
        <v>102800479</v>
      </c>
      <c r="L15" s="773">
        <f t="shared" si="2"/>
        <v>102800479</v>
      </c>
      <c r="M15" s="774">
        <f>IF((C15&lt;&gt;0),ROUND((L15/C15)*100,1),"")</f>
        <v>97.9</v>
      </c>
      <c r="N15" s="1256"/>
    </row>
    <row r="16" spans="1:14" ht="9" customHeight="1" x14ac:dyDescent="0.25">
      <c r="A16" s="510"/>
      <c r="B16" s="511"/>
      <c r="C16" s="494"/>
      <c r="D16" s="494"/>
      <c r="E16" s="494"/>
      <c r="F16" s="494"/>
      <c r="G16" s="494"/>
      <c r="H16" s="494"/>
      <c r="I16" s="494"/>
      <c r="J16" s="494"/>
      <c r="K16" s="494"/>
      <c r="L16" s="494"/>
      <c r="M16" s="494"/>
      <c r="N16" s="1256"/>
    </row>
    <row r="17" spans="1:14" ht="13.8" thickBot="1" x14ac:dyDescent="0.3">
      <c r="A17" s="512" t="s">
        <v>98</v>
      </c>
      <c r="B17" s="513"/>
      <c r="C17" s="495"/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1256"/>
    </row>
    <row r="18" spans="1:14" x14ac:dyDescent="0.25">
      <c r="A18" s="514" t="s">
        <v>102</v>
      </c>
      <c r="B18" s="499"/>
      <c r="C18" s="500"/>
      <c r="D18" s="500"/>
      <c r="E18" s="501"/>
      <c r="F18" s="500"/>
      <c r="G18" s="500"/>
      <c r="H18" s="500"/>
      <c r="I18" s="500"/>
      <c r="J18" s="500"/>
      <c r="K18" s="500"/>
      <c r="L18" s="496">
        <f t="shared" ref="L18:L23" si="3">+J18+K18</f>
        <v>0</v>
      </c>
      <c r="M18" s="493" t="str">
        <f t="shared" ref="M18:M24" si="4">IF((C18&lt;&gt;0),ROUND((L18/C18)*100,1),"")</f>
        <v/>
      </c>
      <c r="N18" s="1256"/>
    </row>
    <row r="19" spans="1:14" x14ac:dyDescent="0.25">
      <c r="A19" s="515" t="s">
        <v>103</v>
      </c>
      <c r="B19" s="503"/>
      <c r="C19" s="864">
        <v>93764276</v>
      </c>
      <c r="D19" s="864"/>
      <c r="E19" s="864">
        <v>81150198</v>
      </c>
      <c r="F19" s="864"/>
      <c r="G19" s="864">
        <v>1050000</v>
      </c>
      <c r="H19" s="864"/>
      <c r="I19" s="864"/>
      <c r="J19" s="864">
        <f>E19</f>
        <v>81150198</v>
      </c>
      <c r="K19" s="864">
        <f>G19</f>
        <v>1050000</v>
      </c>
      <c r="L19" s="865">
        <f t="shared" si="3"/>
        <v>82200198</v>
      </c>
      <c r="M19" s="866">
        <f t="shared" si="4"/>
        <v>87.7</v>
      </c>
      <c r="N19" s="1256"/>
    </row>
    <row r="20" spans="1:14" x14ac:dyDescent="0.25">
      <c r="A20" s="515" t="s">
        <v>104</v>
      </c>
      <c r="B20" s="505"/>
      <c r="C20" s="864">
        <v>10650124</v>
      </c>
      <c r="D20" s="864"/>
      <c r="E20" s="864">
        <v>12992138</v>
      </c>
      <c r="F20" s="864"/>
      <c r="G20" s="864">
        <v>11104240</v>
      </c>
      <c r="H20" s="864"/>
      <c r="I20" s="864"/>
      <c r="J20" s="864">
        <f t="shared" ref="J20:J21" si="5">E20</f>
        <v>12992138</v>
      </c>
      <c r="K20" s="864">
        <f t="shared" ref="K20:K21" si="6">G20</f>
        <v>11104240</v>
      </c>
      <c r="L20" s="865">
        <f t="shared" si="3"/>
        <v>24096378</v>
      </c>
      <c r="M20" s="866">
        <f t="shared" si="4"/>
        <v>226.3</v>
      </c>
      <c r="N20" s="1256"/>
    </row>
    <row r="21" spans="1:14" x14ac:dyDescent="0.25">
      <c r="A21" s="515" t="s">
        <v>105</v>
      </c>
      <c r="B21" s="505"/>
      <c r="C21" s="864">
        <v>585600</v>
      </c>
      <c r="D21" s="864"/>
      <c r="E21" s="864">
        <v>209200</v>
      </c>
      <c r="F21" s="864"/>
      <c r="G21" s="864"/>
      <c r="H21" s="864"/>
      <c r="I21" s="864"/>
      <c r="J21" s="864">
        <f t="shared" si="5"/>
        <v>209200</v>
      </c>
      <c r="K21" s="864">
        <f t="shared" si="6"/>
        <v>0</v>
      </c>
      <c r="L21" s="865">
        <f t="shared" si="3"/>
        <v>209200</v>
      </c>
      <c r="M21" s="866">
        <f t="shared" si="4"/>
        <v>35.700000000000003</v>
      </c>
      <c r="N21" s="1256"/>
    </row>
    <row r="22" spans="1:14" x14ac:dyDescent="0.25">
      <c r="A22" s="516"/>
      <c r="B22" s="505"/>
      <c r="C22" s="864"/>
      <c r="D22" s="864"/>
      <c r="E22" s="864"/>
      <c r="F22" s="864"/>
      <c r="G22" s="864"/>
      <c r="H22" s="864"/>
      <c r="I22" s="864"/>
      <c r="J22" s="864"/>
      <c r="K22" s="864"/>
      <c r="L22" s="865">
        <f t="shared" si="3"/>
        <v>0</v>
      </c>
      <c r="M22" s="866" t="str">
        <f t="shared" si="4"/>
        <v/>
      </c>
      <c r="N22" s="1256"/>
    </row>
    <row r="23" spans="1:14" ht="13.8" thickBot="1" x14ac:dyDescent="0.3">
      <c r="A23" s="517"/>
      <c r="B23" s="507"/>
      <c r="C23" s="867"/>
      <c r="D23" s="867"/>
      <c r="E23" s="867"/>
      <c r="F23" s="867"/>
      <c r="G23" s="867"/>
      <c r="H23" s="867"/>
      <c r="I23" s="867"/>
      <c r="J23" s="867"/>
      <c r="K23" s="867"/>
      <c r="L23" s="865">
        <f t="shared" si="3"/>
        <v>0</v>
      </c>
      <c r="M23" s="868" t="str">
        <f t="shared" si="4"/>
        <v/>
      </c>
      <c r="N23" s="1256"/>
    </row>
    <row r="24" spans="1:14" ht="13.8" thickBot="1" x14ac:dyDescent="0.3">
      <c r="A24" s="497" t="s">
        <v>83</v>
      </c>
      <c r="B24" s="509">
        <f t="shared" ref="B24:L24" si="7">SUM(B18:B23)</f>
        <v>0</v>
      </c>
      <c r="C24" s="869">
        <f t="shared" si="7"/>
        <v>105000000</v>
      </c>
      <c r="D24" s="869">
        <f t="shared" si="7"/>
        <v>0</v>
      </c>
      <c r="E24" s="869">
        <f t="shared" si="7"/>
        <v>94351536</v>
      </c>
      <c r="F24" s="869">
        <f t="shared" si="7"/>
        <v>0</v>
      </c>
      <c r="G24" s="869">
        <f t="shared" si="7"/>
        <v>12154240</v>
      </c>
      <c r="H24" s="869">
        <f t="shared" si="7"/>
        <v>0</v>
      </c>
      <c r="I24" s="869">
        <f t="shared" si="7"/>
        <v>0</v>
      </c>
      <c r="J24" s="869">
        <f t="shared" si="7"/>
        <v>94351536</v>
      </c>
      <c r="K24" s="869">
        <f t="shared" si="7"/>
        <v>12154240</v>
      </c>
      <c r="L24" s="869">
        <f t="shared" si="7"/>
        <v>106505776</v>
      </c>
      <c r="M24" s="870">
        <f t="shared" si="4"/>
        <v>101.4</v>
      </c>
      <c r="N24" s="1256"/>
    </row>
    <row r="25" spans="1:14" x14ac:dyDescent="0.25">
      <c r="A25" s="1272" t="s">
        <v>181</v>
      </c>
      <c r="B25" s="1272"/>
      <c r="C25" s="1272"/>
      <c r="D25" s="1272"/>
      <c r="E25" s="1272"/>
      <c r="F25" s="1272"/>
      <c r="G25" s="1272"/>
      <c r="H25" s="1272"/>
      <c r="I25" s="1272"/>
      <c r="J25" s="1272"/>
      <c r="K25" s="1272"/>
      <c r="L25" s="1272"/>
      <c r="M25" s="1272"/>
      <c r="N25" s="1256"/>
    </row>
    <row r="26" spans="1:14" ht="5.25" customHeight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256"/>
    </row>
    <row r="27" spans="1:14" ht="15.6" x14ac:dyDescent="0.25">
      <c r="A27" s="1271" t="str">
        <f>+CONCATENATE("Önkormányzaton kívüli EU-s projekthez történő hozzájárulás ",LEFT(ÖSSZEFÜGGÉSEK!A4,4),". évi előirányzata és teljesítése")</f>
        <v>Önkormányzaton kívüli EU-s projekthez történő hozzájárulás 2019. évi előirányzata és teljesítése</v>
      </c>
      <c r="B27" s="1271"/>
      <c r="C27" s="1271"/>
      <c r="D27" s="1271"/>
      <c r="E27" s="1271"/>
      <c r="F27" s="1271"/>
      <c r="G27" s="1271"/>
      <c r="H27" s="1271"/>
      <c r="I27" s="1271"/>
      <c r="J27" s="1271"/>
      <c r="K27" s="1271"/>
      <c r="L27" s="1271"/>
      <c r="M27" s="1271"/>
      <c r="N27" s="1256"/>
    </row>
    <row r="28" spans="1:14" ht="13.95" customHeight="1" thickBot="1" x14ac:dyDescent="0.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1263" t="s">
        <v>762</v>
      </c>
      <c r="M28" s="1263"/>
      <c r="N28" s="1256"/>
    </row>
    <row r="29" spans="1:14" ht="13.8" thickBot="1" x14ac:dyDescent="0.3">
      <c r="A29" s="1261" t="s">
        <v>100</v>
      </c>
      <c r="B29" s="1262"/>
      <c r="C29" s="1262"/>
      <c r="D29" s="1262"/>
      <c r="E29" s="1262"/>
      <c r="F29" s="1262"/>
      <c r="G29" s="1262"/>
      <c r="H29" s="1262"/>
      <c r="I29" s="1262"/>
      <c r="J29" s="1262"/>
      <c r="K29" s="39" t="s">
        <v>658</v>
      </c>
      <c r="L29" s="39" t="s">
        <v>657</v>
      </c>
      <c r="M29" s="39" t="s">
        <v>186</v>
      </c>
      <c r="N29" s="1256"/>
    </row>
    <row r="30" spans="1:14" ht="12" customHeight="1" thickBot="1" x14ac:dyDescent="0.3">
      <c r="A30" s="1257"/>
      <c r="B30" s="1258"/>
      <c r="C30" s="1258"/>
      <c r="D30" s="1258"/>
      <c r="E30" s="1258"/>
      <c r="F30" s="1258"/>
      <c r="G30" s="1258"/>
      <c r="H30" s="1258"/>
      <c r="I30" s="1258"/>
      <c r="J30" s="1258"/>
      <c r="K30" s="40"/>
      <c r="L30" s="41"/>
      <c r="M30" s="41"/>
      <c r="N30" s="1256"/>
    </row>
    <row r="31" spans="1:14" ht="13.8" thickBot="1" x14ac:dyDescent="0.3">
      <c r="A31" s="1268" t="s">
        <v>39</v>
      </c>
      <c r="B31" s="1269"/>
      <c r="C31" s="1269"/>
      <c r="D31" s="1269"/>
      <c r="E31" s="1269"/>
      <c r="F31" s="1269"/>
      <c r="G31" s="1269"/>
      <c r="H31" s="1269"/>
      <c r="I31" s="1269"/>
      <c r="J31" s="1269"/>
      <c r="K31" s="42">
        <f>SUM(K30:K30)</f>
        <v>0</v>
      </c>
      <c r="L31" s="42">
        <f>SUM(L30:L30)</f>
        <v>0</v>
      </c>
      <c r="M31" s="42">
        <f>SUM(M30:M30)</f>
        <v>0</v>
      </c>
      <c r="N31" s="1256"/>
    </row>
    <row r="32" spans="1:14" x14ac:dyDescent="0.25">
      <c r="N32" s="1256"/>
    </row>
    <row r="47" spans="1:1" x14ac:dyDescent="0.25">
      <c r="A47" s="8"/>
    </row>
  </sheetData>
  <mergeCells count="19">
    <mergeCell ref="B3:I3"/>
    <mergeCell ref="H6:I6"/>
    <mergeCell ref="L2:M2"/>
    <mergeCell ref="A1:M1"/>
    <mergeCell ref="N1:N32"/>
    <mergeCell ref="A30:J30"/>
    <mergeCell ref="J3:M5"/>
    <mergeCell ref="A29:J29"/>
    <mergeCell ref="L28:M28"/>
    <mergeCell ref="F6:G6"/>
    <mergeCell ref="C4:C5"/>
    <mergeCell ref="D6:E6"/>
    <mergeCell ref="A3:A6"/>
    <mergeCell ref="A31:J31"/>
    <mergeCell ref="B4:B5"/>
    <mergeCell ref="A27:M27"/>
    <mergeCell ref="D4:I4"/>
    <mergeCell ref="A25:M25"/>
    <mergeCell ref="B6:C6"/>
  </mergeCells>
  <phoneticPr fontId="26" type="noConversion"/>
  <printOptions horizontalCentered="1"/>
  <pageMargins left="0.78740157480314965" right="0.78740157480314965" top="1.5748031496062993" bottom="0.78740157480314965" header="0.78740157480314965" footer="0.78740157480314965"/>
  <pageSetup paperSize="9" scale="92" orientation="landscape" r:id="rId1"/>
  <headerFooter alignWithMargins="0">
    <oddHeader>&amp;LSzentpéterszeg Községi Önkormányzat&amp;C&amp;"Times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92D050"/>
  </sheetPr>
  <dimension ref="A1:I163"/>
  <sheetViews>
    <sheetView view="pageLayout" zoomScaleNormal="100" zoomScaleSheetLayoutView="100" workbookViewId="0">
      <selection activeCell="A110" sqref="A110:E110"/>
    </sheetView>
  </sheetViews>
  <sheetFormatPr defaultColWidth="9.33203125" defaultRowHeight="15.6" x14ac:dyDescent="0.3"/>
  <cols>
    <col min="1" max="1" width="10.6640625" style="203" customWidth="1"/>
    <col min="2" max="2" width="78.109375" style="203" customWidth="1"/>
    <col min="3" max="3" width="16.109375" style="204" customWidth="1"/>
    <col min="4" max="4" width="16.6640625" style="204" customWidth="1"/>
    <col min="5" max="5" width="15.77734375" style="204" customWidth="1"/>
    <col min="6" max="16384" width="9.33203125" style="214"/>
  </cols>
  <sheetData>
    <row r="1" spans="1:5" ht="18" customHeight="1" x14ac:dyDescent="0.3">
      <c r="A1" s="1273"/>
      <c r="B1" s="1273"/>
      <c r="C1" s="1273"/>
      <c r="D1" s="1273"/>
      <c r="E1" s="1273"/>
    </row>
    <row r="2" spans="1:5" ht="18" customHeight="1" thickBot="1" x14ac:dyDescent="0.35">
      <c r="A2" s="380"/>
      <c r="B2" s="380"/>
      <c r="C2" s="381"/>
      <c r="D2" s="381"/>
      <c r="E2" s="214"/>
    </row>
    <row r="3" spans="1:5" ht="27" customHeight="1" thickBot="1" x14ac:dyDescent="0.35">
      <c r="A3" s="301" t="s">
        <v>53</v>
      </c>
      <c r="B3" s="1279" t="s">
        <v>719</v>
      </c>
      <c r="C3" s="1280"/>
      <c r="D3" s="1281"/>
      <c r="E3" s="294" t="s">
        <v>40</v>
      </c>
    </row>
    <row r="4" spans="1:5" ht="36.75" customHeight="1" thickBot="1" x14ac:dyDescent="0.35">
      <c r="A4" s="319" t="s">
        <v>547</v>
      </c>
      <c r="B4" s="1282" t="s">
        <v>546</v>
      </c>
      <c r="C4" s="1283"/>
      <c r="D4" s="1284"/>
      <c r="E4" s="269" t="s">
        <v>48</v>
      </c>
    </row>
    <row r="5" spans="1:5" ht="18" customHeight="1" thickBot="1" x14ac:dyDescent="0.35">
      <c r="A5" s="382"/>
      <c r="B5" s="383"/>
      <c r="C5" s="384"/>
      <c r="D5" s="384"/>
      <c r="E5" s="877" t="s">
        <v>743</v>
      </c>
    </row>
    <row r="6" spans="1:5" ht="18" customHeight="1" x14ac:dyDescent="0.3">
      <c r="A6" s="1274" t="s">
        <v>60</v>
      </c>
      <c r="B6" s="1276" t="s">
        <v>42</v>
      </c>
      <c r="C6" s="1231" t="str">
        <f>+CONCATENATE(LEFT(ÖSSZEFÜGGÉSEK!A4,4),". évi")</f>
        <v>2019. évi</v>
      </c>
      <c r="D6" s="1231"/>
      <c r="E6" s="1232"/>
    </row>
    <row r="7" spans="1:5" ht="51" customHeight="1" thickBot="1" x14ac:dyDescent="0.35">
      <c r="A7" s="1275"/>
      <c r="B7" s="1277"/>
      <c r="C7" s="1118" t="s">
        <v>180</v>
      </c>
      <c r="D7" s="1118" t="s">
        <v>185</v>
      </c>
      <c r="E7" s="379" t="s">
        <v>186</v>
      </c>
    </row>
    <row r="8" spans="1:5" s="216" customFormat="1" ht="20.100000000000001" customHeight="1" thickBot="1" x14ac:dyDescent="0.3">
      <c r="A8" s="408" t="s">
        <v>414</v>
      </c>
      <c r="B8" s="409" t="s">
        <v>415</v>
      </c>
      <c r="C8" s="409" t="s">
        <v>416</v>
      </c>
      <c r="D8" s="409" t="s">
        <v>417</v>
      </c>
      <c r="E8" s="435" t="s">
        <v>418</v>
      </c>
    </row>
    <row r="9" spans="1:5" s="216" customFormat="1" ht="20.100000000000001" customHeight="1" thickBot="1" x14ac:dyDescent="0.35">
      <c r="A9" s="408" t="s">
        <v>6</v>
      </c>
      <c r="B9" s="921" t="s">
        <v>298</v>
      </c>
      <c r="C9" s="878">
        <f>SUM(C10:C15)</f>
        <v>89315873</v>
      </c>
      <c r="D9" s="878">
        <f>SUM(D10:D15)</f>
        <v>96935327</v>
      </c>
      <c r="E9" s="879">
        <f>SUM(E10:E15)</f>
        <v>96935327</v>
      </c>
    </row>
    <row r="10" spans="1:5" s="216" customFormat="1" ht="20.100000000000001" customHeight="1" x14ac:dyDescent="0.25">
      <c r="A10" s="518" t="s">
        <v>72</v>
      </c>
      <c r="B10" s="388" t="s">
        <v>299</v>
      </c>
      <c r="C10" s="1095">
        <v>24825046</v>
      </c>
      <c r="D10" s="1095">
        <v>26654721</v>
      </c>
      <c r="E10" s="1095">
        <v>26654721</v>
      </c>
    </row>
    <row r="11" spans="1:5" s="216" customFormat="1" ht="20.100000000000001" customHeight="1" x14ac:dyDescent="0.25">
      <c r="A11" s="519" t="s">
        <v>73</v>
      </c>
      <c r="B11" s="390" t="s">
        <v>300</v>
      </c>
      <c r="C11" s="1089">
        <v>28521700</v>
      </c>
      <c r="D11" s="1089">
        <v>30198725</v>
      </c>
      <c r="E11" s="1089">
        <v>30198725</v>
      </c>
    </row>
    <row r="12" spans="1:5" s="216" customFormat="1" ht="20.100000000000001" customHeight="1" x14ac:dyDescent="0.25">
      <c r="A12" s="519" t="s">
        <v>74</v>
      </c>
      <c r="B12" s="390" t="s">
        <v>301</v>
      </c>
      <c r="C12" s="1089">
        <v>34169127</v>
      </c>
      <c r="D12" s="1089">
        <v>36196487</v>
      </c>
      <c r="E12" s="1089">
        <v>36196487</v>
      </c>
    </row>
    <row r="13" spans="1:5" s="216" customFormat="1" ht="20.100000000000001" customHeight="1" x14ac:dyDescent="0.25">
      <c r="A13" s="519" t="s">
        <v>75</v>
      </c>
      <c r="B13" s="390" t="s">
        <v>302</v>
      </c>
      <c r="C13" s="1089">
        <v>1800000</v>
      </c>
      <c r="D13" s="1089">
        <v>2186134</v>
      </c>
      <c r="E13" s="1089">
        <v>2186134</v>
      </c>
    </row>
    <row r="14" spans="1:5" s="216" customFormat="1" ht="20.100000000000001" customHeight="1" x14ac:dyDescent="0.25">
      <c r="A14" s="519" t="s">
        <v>108</v>
      </c>
      <c r="B14" s="391" t="s">
        <v>304</v>
      </c>
      <c r="C14" s="1089">
        <v>0</v>
      </c>
      <c r="D14" s="1089">
        <v>1699260</v>
      </c>
      <c r="E14" s="1089">
        <v>1699260</v>
      </c>
    </row>
    <row r="15" spans="1:5" s="216" customFormat="1" ht="20.100000000000001" customHeight="1" thickBot="1" x14ac:dyDescent="0.3">
      <c r="A15" s="520" t="s">
        <v>76</v>
      </c>
      <c r="B15" s="391" t="s">
        <v>727</v>
      </c>
      <c r="C15" s="781"/>
      <c r="D15" s="781"/>
      <c r="E15" s="782"/>
    </row>
    <row r="16" spans="1:5" s="216" customFormat="1" ht="32.25" customHeight="1" thickBot="1" x14ac:dyDescent="0.35">
      <c r="A16" s="408" t="s">
        <v>7</v>
      </c>
      <c r="B16" s="922" t="s">
        <v>305</v>
      </c>
      <c r="C16" s="878">
        <f>SUM(C17:C21)</f>
        <v>17876185</v>
      </c>
      <c r="D16" s="878">
        <f>SUM(D17:D21)</f>
        <v>51301578</v>
      </c>
      <c r="E16" s="879">
        <f>SUM(E17:E21)</f>
        <v>51301578</v>
      </c>
    </row>
    <row r="17" spans="1:5" s="216" customFormat="1" ht="20.100000000000001" customHeight="1" x14ac:dyDescent="0.3">
      <c r="A17" s="518" t="s">
        <v>78</v>
      </c>
      <c r="B17" s="388" t="s">
        <v>306</v>
      </c>
      <c r="C17" s="880"/>
      <c r="D17" s="880"/>
      <c r="E17" s="881"/>
    </row>
    <row r="18" spans="1:5" s="216" customFormat="1" ht="20.100000000000001" customHeight="1" x14ac:dyDescent="0.3">
      <c r="A18" s="519" t="s">
        <v>79</v>
      </c>
      <c r="B18" s="390" t="s">
        <v>307</v>
      </c>
      <c r="C18" s="882"/>
      <c r="D18" s="882"/>
      <c r="E18" s="883"/>
    </row>
    <row r="19" spans="1:5" s="216" customFormat="1" ht="20.100000000000001" customHeight="1" x14ac:dyDescent="0.3">
      <c r="A19" s="519" t="s">
        <v>80</v>
      </c>
      <c r="B19" s="390" t="s">
        <v>308</v>
      </c>
      <c r="C19" s="882"/>
      <c r="D19" s="882"/>
      <c r="E19" s="883"/>
    </row>
    <row r="20" spans="1:5" s="216" customFormat="1" ht="20.100000000000001" customHeight="1" x14ac:dyDescent="0.3">
      <c r="A20" s="519" t="s">
        <v>81</v>
      </c>
      <c r="B20" s="390" t="s">
        <v>309</v>
      </c>
      <c r="C20" s="882"/>
      <c r="D20" s="882"/>
      <c r="E20" s="883"/>
    </row>
    <row r="21" spans="1:5" s="216" customFormat="1" ht="20.100000000000001" customHeight="1" x14ac:dyDescent="0.25">
      <c r="A21" s="519" t="s">
        <v>82</v>
      </c>
      <c r="B21" s="390" t="s">
        <v>310</v>
      </c>
      <c r="C21" s="1104">
        <v>17876185</v>
      </c>
      <c r="D21" s="1104">
        <v>51301578</v>
      </c>
      <c r="E21" s="1104">
        <v>51301578</v>
      </c>
    </row>
    <row r="22" spans="1:5" s="216" customFormat="1" ht="20.100000000000001" customHeight="1" thickBot="1" x14ac:dyDescent="0.35">
      <c r="A22" s="520" t="s">
        <v>89</v>
      </c>
      <c r="B22" s="391" t="s">
        <v>311</v>
      </c>
      <c r="C22" s="884"/>
      <c r="D22" s="884"/>
      <c r="E22" s="885"/>
    </row>
    <row r="23" spans="1:5" s="216" customFormat="1" ht="20.100000000000001" customHeight="1" thickBot="1" x14ac:dyDescent="0.35">
      <c r="A23" s="408" t="s">
        <v>8</v>
      </c>
      <c r="B23" s="921" t="s">
        <v>312</v>
      </c>
      <c r="C23" s="878">
        <f>SUM(C24:C28)</f>
        <v>7045851</v>
      </c>
      <c r="D23" s="878">
        <f>SUM(D24:D28)</f>
        <v>28652464</v>
      </c>
      <c r="E23" s="879">
        <f>SUM(E24:E28)</f>
        <v>28652464</v>
      </c>
    </row>
    <row r="24" spans="1:5" s="216" customFormat="1" ht="20.100000000000001" customHeight="1" x14ac:dyDescent="0.3">
      <c r="A24" s="518" t="s">
        <v>61</v>
      </c>
      <c r="B24" s="388" t="s">
        <v>313</v>
      </c>
      <c r="C24" s="880"/>
      <c r="D24" s="880"/>
      <c r="E24" s="886"/>
    </row>
    <row r="25" spans="1:5" s="216" customFormat="1" ht="20.100000000000001" customHeight="1" x14ac:dyDescent="0.3">
      <c r="A25" s="519" t="s">
        <v>62</v>
      </c>
      <c r="B25" s="390" t="s">
        <v>314</v>
      </c>
      <c r="C25" s="882"/>
      <c r="D25" s="882"/>
      <c r="E25" s="883"/>
    </row>
    <row r="26" spans="1:5" s="216" customFormat="1" ht="20.100000000000001" customHeight="1" x14ac:dyDescent="0.3">
      <c r="A26" s="519" t="s">
        <v>63</v>
      </c>
      <c r="B26" s="390" t="s">
        <v>315</v>
      </c>
      <c r="C26" s="882"/>
      <c r="D26" s="882"/>
      <c r="E26" s="883"/>
    </row>
    <row r="27" spans="1:5" s="216" customFormat="1" ht="20.100000000000001" customHeight="1" x14ac:dyDescent="0.3">
      <c r="A27" s="519" t="s">
        <v>64</v>
      </c>
      <c r="B27" s="390" t="s">
        <v>316</v>
      </c>
      <c r="C27" s="882"/>
      <c r="D27" s="882"/>
      <c r="E27" s="883"/>
    </row>
    <row r="28" spans="1:5" s="216" customFormat="1" ht="20.100000000000001" customHeight="1" x14ac:dyDescent="0.25">
      <c r="A28" s="519" t="s">
        <v>122</v>
      </c>
      <c r="B28" s="390" t="s">
        <v>317</v>
      </c>
      <c r="C28" s="1089">
        <v>7045851</v>
      </c>
      <c r="D28" s="1089">
        <v>28652464</v>
      </c>
      <c r="E28" s="1099">
        <v>28652464</v>
      </c>
    </row>
    <row r="29" spans="1:5" s="216" customFormat="1" ht="20.100000000000001" customHeight="1" thickBot="1" x14ac:dyDescent="0.3">
      <c r="A29" s="520" t="s">
        <v>123</v>
      </c>
      <c r="B29" s="394" t="s">
        <v>318</v>
      </c>
      <c r="C29" s="781"/>
      <c r="D29" s="1089"/>
      <c r="E29" s="1099"/>
    </row>
    <row r="30" spans="1:5" s="216" customFormat="1" ht="20.100000000000001" customHeight="1" thickBot="1" x14ac:dyDescent="0.35">
      <c r="A30" s="408" t="s">
        <v>124</v>
      </c>
      <c r="B30" s="921" t="s">
        <v>319</v>
      </c>
      <c r="C30" s="887">
        <f>C32+C31+C33+C34+C35</f>
        <v>7563386</v>
      </c>
      <c r="D30" s="887">
        <f t="shared" ref="D30:E30" si="0">D32+D31+D33+D34+D35</f>
        <v>17902246</v>
      </c>
      <c r="E30" s="888">
        <f t="shared" si="0"/>
        <v>14058970</v>
      </c>
    </row>
    <row r="31" spans="1:5" s="216" customFormat="1" ht="20.100000000000001" customHeight="1" x14ac:dyDescent="0.25">
      <c r="A31" s="519" t="s">
        <v>320</v>
      </c>
      <c r="B31" s="395" t="s">
        <v>769</v>
      </c>
      <c r="C31" s="1095">
        <v>334020</v>
      </c>
      <c r="D31" s="1095">
        <v>309220</v>
      </c>
      <c r="E31" s="1098">
        <v>40000</v>
      </c>
    </row>
    <row r="32" spans="1:5" s="216" customFormat="1" ht="20.100000000000001" customHeight="1" x14ac:dyDescent="0.25">
      <c r="A32" s="519" t="s">
        <v>326</v>
      </c>
      <c r="B32" s="395" t="s">
        <v>770</v>
      </c>
      <c r="C32" s="1089">
        <v>4570372</v>
      </c>
      <c r="D32" s="1089">
        <v>14132467</v>
      </c>
      <c r="E32" s="1099">
        <v>11800355</v>
      </c>
    </row>
    <row r="33" spans="1:5" s="216" customFormat="1" ht="20.100000000000001" customHeight="1" x14ac:dyDescent="0.25">
      <c r="A33" s="519" t="s">
        <v>328</v>
      </c>
      <c r="B33" s="390" t="s">
        <v>327</v>
      </c>
      <c r="C33" s="1089">
        <v>2296337</v>
      </c>
      <c r="D33" s="1089">
        <v>2962885</v>
      </c>
      <c r="E33" s="1099">
        <v>2207250</v>
      </c>
    </row>
    <row r="34" spans="1:5" s="216" customFormat="1" ht="20.100000000000001" customHeight="1" x14ac:dyDescent="0.25">
      <c r="A34" s="519" t="s">
        <v>771</v>
      </c>
      <c r="B34" s="390" t="s">
        <v>329</v>
      </c>
      <c r="C34" s="779"/>
      <c r="D34" s="779"/>
      <c r="E34" s="780"/>
    </row>
    <row r="35" spans="1:5" s="216" customFormat="1" ht="20.100000000000001" customHeight="1" thickBot="1" x14ac:dyDescent="0.3">
      <c r="A35" s="520" t="s">
        <v>772</v>
      </c>
      <c r="B35" s="394" t="s">
        <v>331</v>
      </c>
      <c r="C35" s="1091">
        <v>362657</v>
      </c>
      <c r="D35" s="1091">
        <v>497674</v>
      </c>
      <c r="E35" s="1100">
        <v>11365</v>
      </c>
    </row>
    <row r="36" spans="1:5" s="216" customFormat="1" ht="20.100000000000001" customHeight="1" thickBot="1" x14ac:dyDescent="0.35">
      <c r="A36" s="408" t="s">
        <v>10</v>
      </c>
      <c r="B36" s="921" t="s">
        <v>332</v>
      </c>
      <c r="C36" s="878">
        <f>SUM(C37:C46)</f>
        <v>17891473</v>
      </c>
      <c r="D36" s="878">
        <f>SUM(D37:D46)</f>
        <v>25495418</v>
      </c>
      <c r="E36" s="879">
        <f>SUM(E37:E46)</f>
        <v>23316455</v>
      </c>
    </row>
    <row r="37" spans="1:5" s="216" customFormat="1" ht="20.100000000000001" customHeight="1" x14ac:dyDescent="0.25">
      <c r="A37" s="518" t="s">
        <v>65</v>
      </c>
      <c r="B37" s="388" t="s">
        <v>333</v>
      </c>
      <c r="C37" s="1095">
        <v>2300000</v>
      </c>
      <c r="D37" s="1095">
        <v>4395174</v>
      </c>
      <c r="E37" s="1098">
        <v>4157953</v>
      </c>
    </row>
    <row r="38" spans="1:5" s="216" customFormat="1" ht="20.100000000000001" customHeight="1" x14ac:dyDescent="0.25">
      <c r="A38" s="519" t="s">
        <v>66</v>
      </c>
      <c r="B38" s="390" t="s">
        <v>334</v>
      </c>
      <c r="C38" s="1089">
        <v>150000</v>
      </c>
      <c r="D38" s="1089">
        <v>459898</v>
      </c>
      <c r="E38" s="1099">
        <v>440717</v>
      </c>
    </row>
    <row r="39" spans="1:5" s="216" customFormat="1" ht="20.100000000000001" customHeight="1" x14ac:dyDescent="0.25">
      <c r="A39" s="519" t="s">
        <v>67</v>
      </c>
      <c r="B39" s="390" t="s">
        <v>335</v>
      </c>
      <c r="C39" s="1089">
        <v>5023200</v>
      </c>
      <c r="D39" s="1089">
        <v>6242808</v>
      </c>
      <c r="E39" s="1099">
        <v>5892700</v>
      </c>
    </row>
    <row r="40" spans="1:5" s="216" customFormat="1" ht="20.100000000000001" customHeight="1" x14ac:dyDescent="0.25">
      <c r="A40" s="519" t="s">
        <v>126</v>
      </c>
      <c r="B40" s="390" t="s">
        <v>336</v>
      </c>
      <c r="C40" s="1089">
        <v>5090086</v>
      </c>
      <c r="D40" s="1089">
        <v>5156189</v>
      </c>
      <c r="E40" s="1099">
        <v>4108972</v>
      </c>
    </row>
    <row r="41" spans="1:5" s="216" customFormat="1" ht="20.100000000000001" customHeight="1" x14ac:dyDescent="0.25">
      <c r="A41" s="519" t="s">
        <v>127</v>
      </c>
      <c r="B41" s="390" t="s">
        <v>337</v>
      </c>
      <c r="C41" s="1089">
        <v>1445669</v>
      </c>
      <c r="D41" s="1089">
        <v>1795669</v>
      </c>
      <c r="E41" s="1099">
        <v>1753273</v>
      </c>
    </row>
    <row r="42" spans="1:5" s="216" customFormat="1" ht="20.100000000000001" customHeight="1" x14ac:dyDescent="0.25">
      <c r="A42" s="519" t="s">
        <v>128</v>
      </c>
      <c r="B42" s="390" t="s">
        <v>338</v>
      </c>
      <c r="C42" s="1089">
        <v>3782418</v>
      </c>
      <c r="D42" s="1089">
        <v>4082418</v>
      </c>
      <c r="E42" s="1099">
        <v>3599753</v>
      </c>
    </row>
    <row r="43" spans="1:5" s="216" customFormat="1" ht="20.100000000000001" customHeight="1" x14ac:dyDescent="0.25">
      <c r="A43" s="519" t="s">
        <v>129</v>
      </c>
      <c r="B43" s="390" t="s">
        <v>339</v>
      </c>
      <c r="C43" s="1089"/>
      <c r="D43" s="1089"/>
      <c r="E43" s="1099"/>
    </row>
    <row r="44" spans="1:5" s="216" customFormat="1" ht="20.100000000000001" customHeight="1" x14ac:dyDescent="0.25">
      <c r="A44" s="519" t="s">
        <v>130</v>
      </c>
      <c r="B44" s="390" t="s">
        <v>340</v>
      </c>
      <c r="C44" s="1089">
        <v>100</v>
      </c>
      <c r="D44" s="1089">
        <v>100</v>
      </c>
      <c r="E44" s="1099">
        <v>15</v>
      </c>
    </row>
    <row r="45" spans="1:5" s="216" customFormat="1" ht="20.100000000000001" customHeight="1" x14ac:dyDescent="0.25">
      <c r="A45" s="519" t="s">
        <v>341</v>
      </c>
      <c r="B45" s="390" t="s">
        <v>784</v>
      </c>
      <c r="C45" s="1089"/>
      <c r="D45" s="1089"/>
      <c r="E45" s="1099"/>
    </row>
    <row r="46" spans="1:5" s="216" customFormat="1" ht="20.100000000000001" customHeight="1" thickBot="1" x14ac:dyDescent="0.3">
      <c r="A46" s="519" t="s">
        <v>343</v>
      </c>
      <c r="B46" s="391" t="s">
        <v>344</v>
      </c>
      <c r="C46" s="1091">
        <v>100000</v>
      </c>
      <c r="D46" s="1091">
        <v>3363162</v>
      </c>
      <c r="E46" s="1091">
        <v>3363072</v>
      </c>
    </row>
    <row r="47" spans="1:5" s="216" customFormat="1" ht="20.100000000000001" customHeight="1" thickBot="1" x14ac:dyDescent="0.35">
      <c r="A47" s="408" t="s">
        <v>11</v>
      </c>
      <c r="B47" s="1170" t="s">
        <v>345</v>
      </c>
      <c r="C47" s="1171">
        <f>SUM(C48:C52)</f>
        <v>0</v>
      </c>
      <c r="D47" s="878">
        <f>SUM(D48:D52)</f>
        <v>240000</v>
      </c>
      <c r="E47" s="1172">
        <f>SUM(E48:E52)</f>
        <v>240000</v>
      </c>
    </row>
    <row r="48" spans="1:5" s="216" customFormat="1" ht="20.100000000000001" customHeight="1" x14ac:dyDescent="0.3">
      <c r="A48" s="518" t="s">
        <v>68</v>
      </c>
      <c r="B48" s="388" t="s">
        <v>346</v>
      </c>
      <c r="C48" s="889"/>
      <c r="D48" s="889"/>
      <c r="E48" s="890"/>
    </row>
    <row r="49" spans="1:5" s="216" customFormat="1" ht="20.100000000000001" customHeight="1" x14ac:dyDescent="0.3">
      <c r="A49" s="519" t="s">
        <v>69</v>
      </c>
      <c r="B49" s="390" t="s">
        <v>347</v>
      </c>
      <c r="C49" s="891"/>
      <c r="D49" s="891"/>
      <c r="E49" s="892"/>
    </row>
    <row r="50" spans="1:5" s="216" customFormat="1" ht="20.100000000000001" customHeight="1" x14ac:dyDescent="0.25">
      <c r="A50" s="519" t="s">
        <v>348</v>
      </c>
      <c r="B50" s="390" t="s">
        <v>349</v>
      </c>
      <c r="C50" s="1089">
        <v>0</v>
      </c>
      <c r="D50" s="1089">
        <v>240000</v>
      </c>
      <c r="E50" s="1099">
        <v>240000</v>
      </c>
    </row>
    <row r="51" spans="1:5" s="216" customFormat="1" ht="20.100000000000001" customHeight="1" x14ac:dyDescent="0.3">
      <c r="A51" s="519" t="s">
        <v>350</v>
      </c>
      <c r="B51" s="390" t="s">
        <v>351</v>
      </c>
      <c r="C51" s="893"/>
      <c r="D51" s="893"/>
      <c r="E51" s="894"/>
    </row>
    <row r="52" spans="1:5" s="216" customFormat="1" ht="20.100000000000001" customHeight="1" thickBot="1" x14ac:dyDescent="0.35">
      <c r="A52" s="520" t="s">
        <v>352</v>
      </c>
      <c r="B52" s="391" t="s">
        <v>353</v>
      </c>
      <c r="C52" s="895"/>
      <c r="D52" s="895"/>
      <c r="E52" s="896"/>
    </row>
    <row r="53" spans="1:5" s="216" customFormat="1" ht="20.100000000000001" customHeight="1" thickBot="1" x14ac:dyDescent="0.35">
      <c r="A53" s="408" t="s">
        <v>131</v>
      </c>
      <c r="B53" s="921" t="s">
        <v>354</v>
      </c>
      <c r="C53" s="878">
        <f>SUM(C54:C56)</f>
        <v>0</v>
      </c>
      <c r="D53" s="878">
        <f>SUM(D54:D56)</f>
        <v>0</v>
      </c>
      <c r="E53" s="879">
        <f>SUM(E54:E56)</f>
        <v>0</v>
      </c>
    </row>
    <row r="54" spans="1:5" s="216" customFormat="1" ht="20.100000000000001" customHeight="1" x14ac:dyDescent="0.3">
      <c r="A54" s="518" t="s">
        <v>70</v>
      </c>
      <c r="B54" s="388" t="s">
        <v>355</v>
      </c>
      <c r="C54" s="880"/>
      <c r="D54" s="880"/>
      <c r="E54" s="881"/>
    </row>
    <row r="55" spans="1:5" s="216" customFormat="1" ht="20.100000000000001" customHeight="1" x14ac:dyDescent="0.3">
      <c r="A55" s="519" t="s">
        <v>71</v>
      </c>
      <c r="B55" s="431" t="s">
        <v>356</v>
      </c>
      <c r="C55" s="882"/>
      <c r="D55" s="882"/>
      <c r="E55" s="883"/>
    </row>
    <row r="56" spans="1:5" s="216" customFormat="1" ht="20.100000000000001" customHeight="1" x14ac:dyDescent="0.25">
      <c r="A56" s="519" t="s">
        <v>357</v>
      </c>
      <c r="B56" s="390" t="s">
        <v>358</v>
      </c>
      <c r="C56" s="1092"/>
      <c r="D56" s="1092"/>
      <c r="E56" s="1101"/>
    </row>
    <row r="57" spans="1:5" s="216" customFormat="1" ht="20.100000000000001" customHeight="1" thickBot="1" x14ac:dyDescent="0.3">
      <c r="A57" s="520" t="s">
        <v>359</v>
      </c>
      <c r="B57" s="391" t="s">
        <v>360</v>
      </c>
      <c r="C57" s="789"/>
      <c r="D57" s="1094"/>
      <c r="E57" s="1102"/>
    </row>
    <row r="58" spans="1:5" s="216" customFormat="1" ht="20.100000000000001" customHeight="1" thickBot="1" x14ac:dyDescent="0.35">
      <c r="A58" s="408" t="s">
        <v>13</v>
      </c>
      <c r="B58" s="922" t="s">
        <v>361</v>
      </c>
      <c r="C58" s="878">
        <f>SUM(C59:C61)</f>
        <v>0</v>
      </c>
      <c r="D58" s="878">
        <f>SUM(D59:D61)</f>
        <v>0</v>
      </c>
      <c r="E58" s="879">
        <f>SUM(E59:E61)</f>
        <v>0</v>
      </c>
    </row>
    <row r="59" spans="1:5" s="216" customFormat="1" ht="20.100000000000001" customHeight="1" x14ac:dyDescent="0.3">
      <c r="A59" s="518" t="s">
        <v>132</v>
      </c>
      <c r="B59" s="388" t="s">
        <v>362</v>
      </c>
      <c r="C59" s="891"/>
      <c r="D59" s="891"/>
      <c r="E59" s="892"/>
    </row>
    <row r="60" spans="1:5" s="216" customFormat="1" ht="20.100000000000001" customHeight="1" x14ac:dyDescent="0.3">
      <c r="A60" s="519" t="s">
        <v>133</v>
      </c>
      <c r="B60" s="390" t="s">
        <v>363</v>
      </c>
      <c r="C60" s="891"/>
      <c r="D60" s="891"/>
      <c r="E60" s="892"/>
    </row>
    <row r="61" spans="1:5" s="216" customFormat="1" ht="20.100000000000001" customHeight="1" x14ac:dyDescent="0.3">
      <c r="A61" s="519" t="s">
        <v>160</v>
      </c>
      <c r="B61" s="390" t="s">
        <v>364</v>
      </c>
      <c r="C61" s="891"/>
      <c r="D61" s="891"/>
      <c r="E61" s="892"/>
    </row>
    <row r="62" spans="1:5" s="216" customFormat="1" ht="20.100000000000001" customHeight="1" thickBot="1" x14ac:dyDescent="0.35">
      <c r="A62" s="520" t="s">
        <v>365</v>
      </c>
      <c r="B62" s="391" t="s">
        <v>366</v>
      </c>
      <c r="C62" s="891"/>
      <c r="D62" s="891"/>
      <c r="E62" s="892"/>
    </row>
    <row r="63" spans="1:5" s="216" customFormat="1" ht="20.100000000000001" customHeight="1" thickBot="1" x14ac:dyDescent="0.35">
      <c r="A63" s="408" t="s">
        <v>14</v>
      </c>
      <c r="B63" s="921" t="s">
        <v>367</v>
      </c>
      <c r="C63" s="887">
        <f>+C9+C16+C23+C30+C36+C47+C53+C58</f>
        <v>139692768</v>
      </c>
      <c r="D63" s="887">
        <f>+D9+D16+D23+D30+D36+D47+D53+D58</f>
        <v>220527033</v>
      </c>
      <c r="E63" s="897">
        <f>+E9+E16+E23+E30+E36+E47+E53+E58</f>
        <v>214504794</v>
      </c>
    </row>
    <row r="64" spans="1:5" s="216" customFormat="1" ht="20.100000000000001" customHeight="1" thickBot="1" x14ac:dyDescent="0.35">
      <c r="A64" s="560" t="s">
        <v>368</v>
      </c>
      <c r="B64" s="922" t="s">
        <v>369</v>
      </c>
      <c r="C64" s="878">
        <f>+C65+C66+C67</f>
        <v>0</v>
      </c>
      <c r="D64" s="878">
        <f>+D65+D66+D67</f>
        <v>0</v>
      </c>
      <c r="E64" s="879">
        <f>+E65+E66+E67</f>
        <v>0</v>
      </c>
    </row>
    <row r="65" spans="1:5" s="216" customFormat="1" ht="20.100000000000001" customHeight="1" x14ac:dyDescent="0.3">
      <c r="A65" s="518" t="s">
        <v>370</v>
      </c>
      <c r="B65" s="388" t="s">
        <v>371</v>
      </c>
      <c r="C65" s="891"/>
      <c r="D65" s="891"/>
      <c r="E65" s="892"/>
    </row>
    <row r="66" spans="1:5" s="216" customFormat="1" ht="20.100000000000001" customHeight="1" x14ac:dyDescent="0.3">
      <c r="A66" s="519" t="s">
        <v>372</v>
      </c>
      <c r="B66" s="390" t="s">
        <v>373</v>
      </c>
      <c r="C66" s="891"/>
      <c r="D66" s="891"/>
      <c r="E66" s="892"/>
    </row>
    <row r="67" spans="1:5" s="216" customFormat="1" ht="20.100000000000001" customHeight="1" thickBot="1" x14ac:dyDescent="0.35">
      <c r="A67" s="520" t="s">
        <v>374</v>
      </c>
      <c r="B67" s="397" t="s">
        <v>419</v>
      </c>
      <c r="C67" s="891"/>
      <c r="D67" s="891"/>
      <c r="E67" s="892"/>
    </row>
    <row r="68" spans="1:5" s="216" customFormat="1" ht="20.100000000000001" customHeight="1" thickBot="1" x14ac:dyDescent="0.35">
      <c r="A68" s="560" t="s">
        <v>376</v>
      </c>
      <c r="B68" s="922" t="s">
        <v>377</v>
      </c>
      <c r="C68" s="878">
        <f>+C69+C70+C71+C72</f>
        <v>0</v>
      </c>
      <c r="D68" s="878">
        <f>+D69+D70+D71+D72</f>
        <v>0</v>
      </c>
      <c r="E68" s="879">
        <f>+E69+E70+E71+E72</f>
        <v>0</v>
      </c>
    </row>
    <row r="69" spans="1:5" s="216" customFormat="1" ht="20.100000000000001" customHeight="1" x14ac:dyDescent="0.3">
      <c r="A69" s="518" t="s">
        <v>109</v>
      </c>
      <c r="B69" s="388" t="s">
        <v>378</v>
      </c>
      <c r="C69" s="891"/>
      <c r="D69" s="891"/>
      <c r="E69" s="892"/>
    </row>
    <row r="70" spans="1:5" s="216" customFormat="1" ht="20.100000000000001" customHeight="1" x14ac:dyDescent="0.3">
      <c r="A70" s="519" t="s">
        <v>110</v>
      </c>
      <c r="B70" s="390" t="s">
        <v>379</v>
      </c>
      <c r="C70" s="891"/>
      <c r="D70" s="891"/>
      <c r="E70" s="892"/>
    </row>
    <row r="71" spans="1:5" s="216" customFormat="1" ht="20.100000000000001" customHeight="1" x14ac:dyDescent="0.3">
      <c r="A71" s="519" t="s">
        <v>380</v>
      </c>
      <c r="B71" s="390" t="s">
        <v>381</v>
      </c>
      <c r="C71" s="891"/>
      <c r="D71" s="891"/>
      <c r="E71" s="892"/>
    </row>
    <row r="72" spans="1:5" s="216" customFormat="1" ht="20.100000000000001" customHeight="1" thickBot="1" x14ac:dyDescent="0.35">
      <c r="A72" s="520" t="s">
        <v>382</v>
      </c>
      <c r="B72" s="391" t="s">
        <v>383</v>
      </c>
      <c r="C72" s="891"/>
      <c r="D72" s="891"/>
      <c r="E72" s="892"/>
    </row>
    <row r="73" spans="1:5" s="216" customFormat="1" ht="20.100000000000001" customHeight="1" thickBot="1" x14ac:dyDescent="0.35">
      <c r="A73" s="560" t="s">
        <v>384</v>
      </c>
      <c r="B73" s="1173" t="s">
        <v>385</v>
      </c>
      <c r="C73" s="1171">
        <f>+C74+C75</f>
        <v>15457768</v>
      </c>
      <c r="D73" s="878">
        <f>+D74+D75</f>
        <v>15457768</v>
      </c>
      <c r="E73" s="879">
        <f>+E74+E75</f>
        <v>15457768</v>
      </c>
    </row>
    <row r="74" spans="1:5" s="216" customFormat="1" ht="20.100000000000001" customHeight="1" x14ac:dyDescent="0.25">
      <c r="A74" s="518" t="s">
        <v>386</v>
      </c>
      <c r="B74" s="388" t="s">
        <v>387</v>
      </c>
      <c r="C74" s="1122">
        <v>15457768</v>
      </c>
      <c r="D74" s="1122">
        <v>15457768</v>
      </c>
      <c r="E74" s="1122">
        <v>15457768</v>
      </c>
    </row>
    <row r="75" spans="1:5" s="216" customFormat="1" ht="20.100000000000001" customHeight="1" thickBot="1" x14ac:dyDescent="0.35">
      <c r="A75" s="520" t="s">
        <v>388</v>
      </c>
      <c r="B75" s="391" t="s">
        <v>389</v>
      </c>
      <c r="C75" s="891"/>
      <c r="D75" s="891"/>
      <c r="E75" s="892"/>
    </row>
    <row r="76" spans="1:5" s="216" customFormat="1" ht="20.100000000000001" customHeight="1" thickBot="1" x14ac:dyDescent="0.35">
      <c r="A76" s="560" t="s">
        <v>390</v>
      </c>
      <c r="B76" s="922" t="s">
        <v>391</v>
      </c>
      <c r="C76" s="878">
        <f>+C77+C78+C79</f>
        <v>0</v>
      </c>
      <c r="D76" s="878">
        <f>+D77+D78+D79</f>
        <v>4376786</v>
      </c>
      <c r="E76" s="879">
        <f>+E77+E78+E79</f>
        <v>4376786</v>
      </c>
    </row>
    <row r="77" spans="1:5" s="216" customFormat="1" ht="20.100000000000001" customHeight="1" x14ac:dyDescent="0.3">
      <c r="A77" s="518" t="s">
        <v>392</v>
      </c>
      <c r="B77" s="388" t="s">
        <v>393</v>
      </c>
      <c r="C77" s="893"/>
      <c r="D77" s="1095">
        <v>4376786</v>
      </c>
      <c r="E77" s="1098">
        <v>4376786</v>
      </c>
    </row>
    <row r="78" spans="1:5" s="216" customFormat="1" ht="20.100000000000001" customHeight="1" x14ac:dyDescent="0.3">
      <c r="A78" s="519" t="s">
        <v>394</v>
      </c>
      <c r="B78" s="390" t="s">
        <v>395</v>
      </c>
      <c r="C78" s="891"/>
      <c r="D78" s="891"/>
      <c r="E78" s="892"/>
    </row>
    <row r="79" spans="1:5" s="216" customFormat="1" ht="20.100000000000001" customHeight="1" thickBot="1" x14ac:dyDescent="0.35">
      <c r="A79" s="520" t="s">
        <v>396</v>
      </c>
      <c r="B79" s="394" t="s">
        <v>397</v>
      </c>
      <c r="C79" s="891"/>
      <c r="D79" s="891"/>
      <c r="E79" s="892"/>
    </row>
    <row r="80" spans="1:5" s="216" customFormat="1" ht="20.100000000000001" customHeight="1" thickBot="1" x14ac:dyDescent="0.35">
      <c r="A80" s="560" t="s">
        <v>398</v>
      </c>
      <c r="B80" s="922" t="s">
        <v>399</v>
      </c>
      <c r="C80" s="878">
        <f>+C81+C82+C83+C84</f>
        <v>0</v>
      </c>
      <c r="D80" s="878">
        <f>+D81+D82+D83+D84</f>
        <v>0</v>
      </c>
      <c r="E80" s="879">
        <f>+E81+E82+E83+E84</f>
        <v>0</v>
      </c>
    </row>
    <row r="81" spans="1:5" s="216" customFormat="1" ht="20.100000000000001" customHeight="1" x14ac:dyDescent="0.3">
      <c r="A81" s="871" t="s">
        <v>773</v>
      </c>
      <c r="B81" s="388" t="s">
        <v>401</v>
      </c>
      <c r="C81" s="891"/>
      <c r="D81" s="891"/>
      <c r="E81" s="892"/>
    </row>
    <row r="82" spans="1:5" s="216" customFormat="1" ht="20.100000000000001" customHeight="1" x14ac:dyDescent="0.3">
      <c r="A82" s="872" t="s">
        <v>774</v>
      </c>
      <c r="B82" s="390" t="s">
        <v>403</v>
      </c>
      <c r="C82" s="891"/>
      <c r="D82" s="891"/>
      <c r="E82" s="892"/>
    </row>
    <row r="83" spans="1:5" s="216" customFormat="1" ht="20.100000000000001" customHeight="1" x14ac:dyDescent="0.3">
      <c r="A83" s="872" t="s">
        <v>775</v>
      </c>
      <c r="B83" s="390" t="s">
        <v>405</v>
      </c>
      <c r="C83" s="891"/>
      <c r="D83" s="891"/>
      <c r="E83" s="892"/>
    </row>
    <row r="84" spans="1:5" s="216" customFormat="1" ht="26.25" customHeight="1" thickBot="1" x14ac:dyDescent="0.35">
      <c r="A84" s="873" t="s">
        <v>776</v>
      </c>
      <c r="B84" s="394" t="s">
        <v>407</v>
      </c>
      <c r="C84" s="891"/>
      <c r="D84" s="891"/>
      <c r="E84" s="892"/>
    </row>
    <row r="85" spans="1:5" s="216" customFormat="1" ht="20.100000000000001" customHeight="1" thickBot="1" x14ac:dyDescent="0.35">
      <c r="A85" s="560" t="s">
        <v>408</v>
      </c>
      <c r="B85" s="922" t="s">
        <v>409</v>
      </c>
      <c r="C85" s="898"/>
      <c r="D85" s="898"/>
      <c r="E85" s="899"/>
    </row>
    <row r="86" spans="1:5" s="216" customFormat="1" ht="20.100000000000001" customHeight="1" thickBot="1" x14ac:dyDescent="0.35">
      <c r="A86" s="560" t="s">
        <v>410</v>
      </c>
      <c r="B86" s="923" t="s">
        <v>411</v>
      </c>
      <c r="C86" s="887">
        <f>+C64+C68+C73+C76+C80+C85</f>
        <v>15457768</v>
      </c>
      <c r="D86" s="887">
        <f t="shared" ref="D86:E86" si="1">+D64+D68+D73+D76+D80+D85</f>
        <v>19834554</v>
      </c>
      <c r="E86" s="888">
        <f t="shared" si="1"/>
        <v>19834554</v>
      </c>
    </row>
    <row r="87" spans="1:5" s="216" customFormat="1" ht="42" customHeight="1" thickBot="1" x14ac:dyDescent="0.35">
      <c r="A87" s="874" t="s">
        <v>412</v>
      </c>
      <c r="B87" s="924" t="s">
        <v>413</v>
      </c>
      <c r="C87" s="887">
        <f>+C63+C86</f>
        <v>155150536</v>
      </c>
      <c r="D87" s="887">
        <f t="shared" ref="D87:E87" si="2">+D63+D86</f>
        <v>240361587</v>
      </c>
      <c r="E87" s="888">
        <f t="shared" si="2"/>
        <v>234339348</v>
      </c>
    </row>
    <row r="88" spans="1:5" s="216" customFormat="1" ht="20.100000000000001" customHeight="1" x14ac:dyDescent="0.25">
      <c r="A88" s="402"/>
      <c r="B88" s="402"/>
      <c r="C88" s="403"/>
      <c r="D88" s="403"/>
      <c r="E88" s="403"/>
    </row>
    <row r="89" spans="1:5" s="404" customFormat="1" ht="20.100000000000001" customHeight="1" x14ac:dyDescent="0.25">
      <c r="A89" s="1278" t="s">
        <v>35</v>
      </c>
      <c r="B89" s="1278"/>
      <c r="C89" s="1278"/>
      <c r="D89" s="1278"/>
      <c r="E89" s="1278"/>
    </row>
    <row r="90" spans="1:5" s="406" customFormat="1" ht="20.100000000000001" customHeight="1" thickBot="1" x14ac:dyDescent="0.35">
      <c r="A90" s="405" t="s">
        <v>113</v>
      </c>
      <c r="B90" s="405"/>
      <c r="C90" s="183"/>
      <c r="D90" s="183"/>
      <c r="E90" s="183" t="s">
        <v>743</v>
      </c>
    </row>
    <row r="91" spans="1:5" s="406" customFormat="1" ht="20.100000000000001" customHeight="1" x14ac:dyDescent="0.25">
      <c r="A91" s="1285" t="s">
        <v>60</v>
      </c>
      <c r="B91" s="1276" t="s">
        <v>179</v>
      </c>
      <c r="C91" s="1231" t="str">
        <f>+C6</f>
        <v>2019. évi</v>
      </c>
      <c r="D91" s="1231"/>
      <c r="E91" s="1232"/>
    </row>
    <row r="92" spans="1:5" s="404" customFormat="1" ht="36" customHeight="1" thickBot="1" x14ac:dyDescent="0.3">
      <c r="A92" s="1286"/>
      <c r="B92" s="1277"/>
      <c r="C92" s="1118" t="s">
        <v>180</v>
      </c>
      <c r="D92" s="1118" t="s">
        <v>185</v>
      </c>
      <c r="E92" s="379" t="s">
        <v>186</v>
      </c>
    </row>
    <row r="93" spans="1:5" s="216" customFormat="1" ht="20.100000000000001" customHeight="1" thickBot="1" x14ac:dyDescent="0.3">
      <c r="A93" s="408" t="s">
        <v>414</v>
      </c>
      <c r="B93" s="409" t="s">
        <v>415</v>
      </c>
      <c r="C93" s="900" t="s">
        <v>416</v>
      </c>
      <c r="D93" s="900" t="s">
        <v>417</v>
      </c>
      <c r="E93" s="901" t="s">
        <v>418</v>
      </c>
    </row>
    <row r="94" spans="1:5" s="404" customFormat="1" ht="20.100000000000001" customHeight="1" thickBot="1" x14ac:dyDescent="0.35">
      <c r="A94" s="875" t="s">
        <v>6</v>
      </c>
      <c r="B94" s="925" t="s">
        <v>777</v>
      </c>
      <c r="C94" s="902">
        <f>SUM(C95:C99)</f>
        <v>94348524</v>
      </c>
      <c r="D94" s="902">
        <f t="shared" ref="D94:E94" si="3">SUM(D95:D99)</f>
        <v>146990087</v>
      </c>
      <c r="E94" s="1130">
        <f t="shared" si="3"/>
        <v>136646390</v>
      </c>
    </row>
    <row r="95" spans="1:5" s="404" customFormat="1" ht="20.100000000000001" customHeight="1" x14ac:dyDescent="0.25">
      <c r="A95" s="876" t="s">
        <v>72</v>
      </c>
      <c r="B95" s="410" t="s">
        <v>36</v>
      </c>
      <c r="C95" s="1105">
        <v>27075687</v>
      </c>
      <c r="D95" s="1105">
        <v>48498216</v>
      </c>
      <c r="E95" s="1109">
        <v>46191153</v>
      </c>
    </row>
    <row r="96" spans="1:5" s="404" customFormat="1" ht="20.100000000000001" customHeight="1" x14ac:dyDescent="0.25">
      <c r="A96" s="519" t="s">
        <v>73</v>
      </c>
      <c r="B96" s="411" t="s">
        <v>134</v>
      </c>
      <c r="C96" s="1103">
        <v>4622781</v>
      </c>
      <c r="D96" s="1103">
        <v>6535275</v>
      </c>
      <c r="E96" s="1110">
        <v>6466541</v>
      </c>
    </row>
    <row r="97" spans="1:5" s="404" customFormat="1" ht="20.100000000000001" customHeight="1" x14ac:dyDescent="0.25">
      <c r="A97" s="519" t="s">
        <v>74</v>
      </c>
      <c r="B97" s="411" t="s">
        <v>101</v>
      </c>
      <c r="C97" s="1103">
        <v>51470586</v>
      </c>
      <c r="D97" s="1103">
        <v>78252731</v>
      </c>
      <c r="E97" s="1110">
        <v>71325821</v>
      </c>
    </row>
    <row r="98" spans="1:5" s="404" customFormat="1" ht="20.100000000000001" customHeight="1" x14ac:dyDescent="0.25">
      <c r="A98" s="519" t="s">
        <v>75</v>
      </c>
      <c r="B98" s="412" t="s">
        <v>135</v>
      </c>
      <c r="C98" s="1103">
        <v>6817500</v>
      </c>
      <c r="D98" s="1103">
        <v>7789100</v>
      </c>
      <c r="E98" s="1110">
        <v>6788000</v>
      </c>
    </row>
    <row r="99" spans="1:5" s="404" customFormat="1" ht="20.100000000000001" customHeight="1" x14ac:dyDescent="0.25">
      <c r="A99" s="519" t="s">
        <v>84</v>
      </c>
      <c r="B99" s="413" t="s">
        <v>136</v>
      </c>
      <c r="C99" s="1104">
        <v>4361970</v>
      </c>
      <c r="D99" s="1104">
        <v>5914765</v>
      </c>
      <c r="E99" s="1111">
        <v>5874875</v>
      </c>
    </row>
    <row r="100" spans="1:5" s="404" customFormat="1" ht="20.100000000000001" customHeight="1" x14ac:dyDescent="0.25">
      <c r="A100" s="519" t="s">
        <v>76</v>
      </c>
      <c r="B100" s="411" t="s">
        <v>421</v>
      </c>
      <c r="C100" s="1104">
        <v>366627</v>
      </c>
      <c r="D100" s="1104">
        <v>4339159</v>
      </c>
      <c r="E100" s="1111">
        <v>4339159</v>
      </c>
    </row>
    <row r="101" spans="1:5" s="404" customFormat="1" ht="20.100000000000001" customHeight="1" x14ac:dyDescent="0.25">
      <c r="A101" s="519" t="s">
        <v>77</v>
      </c>
      <c r="B101" s="414" t="s">
        <v>422</v>
      </c>
      <c r="C101" s="789"/>
      <c r="D101" s="789"/>
      <c r="E101" s="790"/>
    </row>
    <row r="102" spans="1:5" s="404" customFormat="1" ht="20.100000000000001" customHeight="1" x14ac:dyDescent="0.25">
      <c r="A102" s="519" t="s">
        <v>85</v>
      </c>
      <c r="B102" s="415" t="s">
        <v>423</v>
      </c>
      <c r="C102" s="789"/>
      <c r="D102" s="789"/>
      <c r="E102" s="790"/>
    </row>
    <row r="103" spans="1:5" s="404" customFormat="1" ht="20.100000000000001" customHeight="1" x14ac:dyDescent="0.25">
      <c r="A103" s="519" t="s">
        <v>86</v>
      </c>
      <c r="B103" s="415" t="s">
        <v>424</v>
      </c>
      <c r="C103" s="787"/>
      <c r="D103" s="787"/>
      <c r="E103" s="791"/>
    </row>
    <row r="104" spans="1:5" s="404" customFormat="1" ht="20.100000000000001" customHeight="1" x14ac:dyDescent="0.25">
      <c r="A104" s="519" t="s">
        <v>87</v>
      </c>
      <c r="B104" s="414" t="s">
        <v>425</v>
      </c>
      <c r="C104" s="1107"/>
      <c r="D104" s="1107">
        <v>225606</v>
      </c>
      <c r="E104" s="1112">
        <v>215716</v>
      </c>
    </row>
    <row r="105" spans="1:5" s="404" customFormat="1" ht="20.100000000000001" customHeight="1" x14ac:dyDescent="0.25">
      <c r="A105" s="519" t="s">
        <v>88</v>
      </c>
      <c r="B105" s="414" t="s">
        <v>426</v>
      </c>
      <c r="C105" s="787"/>
      <c r="D105" s="787"/>
      <c r="E105" s="791"/>
    </row>
    <row r="106" spans="1:5" s="404" customFormat="1" ht="20.100000000000001" customHeight="1" x14ac:dyDescent="0.25">
      <c r="A106" s="519" t="s">
        <v>90</v>
      </c>
      <c r="B106" s="415" t="s">
        <v>427</v>
      </c>
      <c r="C106" s="789"/>
      <c r="D106" s="789"/>
      <c r="E106" s="790"/>
    </row>
    <row r="107" spans="1:5" s="404" customFormat="1" ht="20.100000000000001" customHeight="1" x14ac:dyDescent="0.25">
      <c r="A107" s="521" t="s">
        <v>137</v>
      </c>
      <c r="B107" s="417" t="s">
        <v>428</v>
      </c>
      <c r="C107" s="789"/>
      <c r="D107" s="789"/>
      <c r="E107" s="790"/>
    </row>
    <row r="108" spans="1:5" s="404" customFormat="1" ht="20.100000000000001" customHeight="1" x14ac:dyDescent="0.25">
      <c r="A108" s="1214" t="s">
        <v>429</v>
      </c>
      <c r="B108" s="415" t="s">
        <v>430</v>
      </c>
      <c r="C108" s="787"/>
      <c r="D108" s="787"/>
      <c r="E108" s="791"/>
    </row>
    <row r="109" spans="1:5" s="404" customFormat="1" ht="20.100000000000001" customHeight="1" x14ac:dyDescent="0.25">
      <c r="A109" s="1214" t="s">
        <v>431</v>
      </c>
      <c r="B109" s="415" t="s">
        <v>432</v>
      </c>
      <c r="C109" s="1091">
        <v>1100000</v>
      </c>
      <c r="D109" s="1091">
        <v>1350000</v>
      </c>
      <c r="E109" s="1100">
        <v>1320000</v>
      </c>
    </row>
    <row r="110" spans="1:5" s="404" customFormat="1" ht="20.100000000000001" customHeight="1" thickBot="1" x14ac:dyDescent="0.3">
      <c r="A110" s="1215" t="s">
        <v>810</v>
      </c>
      <c r="B110" s="713" t="s">
        <v>809</v>
      </c>
      <c r="C110" s="1089">
        <v>2895343</v>
      </c>
      <c r="D110" s="1089"/>
      <c r="E110" s="1089"/>
    </row>
    <row r="111" spans="1:5" s="404" customFormat="1" ht="20.100000000000001" customHeight="1" thickBot="1" x14ac:dyDescent="0.35">
      <c r="A111" s="408" t="s">
        <v>7</v>
      </c>
      <c r="B111" s="1216" t="s">
        <v>778</v>
      </c>
      <c r="C111" s="902">
        <f>+C112+C114+C116</f>
        <v>8315165</v>
      </c>
      <c r="D111" s="903">
        <f>+D112+D114+D116</f>
        <v>33178022</v>
      </c>
      <c r="E111" s="904">
        <f>+E112+E114+E116</f>
        <v>11162510</v>
      </c>
    </row>
    <row r="112" spans="1:5" s="404" customFormat="1" ht="20.100000000000001" customHeight="1" x14ac:dyDescent="0.25">
      <c r="A112" s="518" t="s">
        <v>78</v>
      </c>
      <c r="B112" s="411" t="s">
        <v>158</v>
      </c>
      <c r="C112" s="1121">
        <v>8315165</v>
      </c>
      <c r="D112" s="1121">
        <v>13178085</v>
      </c>
      <c r="E112" s="1132">
        <v>11162510</v>
      </c>
    </row>
    <row r="113" spans="1:5" s="404" customFormat="1" ht="20.100000000000001" customHeight="1" x14ac:dyDescent="0.25">
      <c r="A113" s="518" t="s">
        <v>79</v>
      </c>
      <c r="B113" s="420" t="s">
        <v>434</v>
      </c>
      <c r="C113" s="1060"/>
      <c r="D113" s="793"/>
      <c r="E113" s="794"/>
    </row>
    <row r="114" spans="1:5" s="404" customFormat="1" ht="20.100000000000001" customHeight="1" x14ac:dyDescent="0.25">
      <c r="A114" s="518" t="s">
        <v>80</v>
      </c>
      <c r="B114" s="420" t="s">
        <v>138</v>
      </c>
      <c r="C114" s="1115"/>
      <c r="D114" s="1115">
        <v>19999937</v>
      </c>
      <c r="E114" s="1132"/>
    </row>
    <row r="115" spans="1:5" s="404" customFormat="1" ht="20.100000000000001" customHeight="1" x14ac:dyDescent="0.25">
      <c r="A115" s="518" t="s">
        <v>81</v>
      </c>
      <c r="B115" s="420" t="s">
        <v>435</v>
      </c>
      <c r="C115" s="787"/>
      <c r="D115" s="787">
        <v>19999937</v>
      </c>
      <c r="E115" s="791"/>
    </row>
    <row r="116" spans="1:5" s="404" customFormat="1" ht="20.100000000000001" customHeight="1" x14ac:dyDescent="0.3">
      <c r="A116" s="518" t="s">
        <v>82</v>
      </c>
      <c r="B116" s="394" t="s">
        <v>161</v>
      </c>
      <c r="C116" s="905"/>
      <c r="D116" s="905"/>
      <c r="E116" s="906"/>
    </row>
    <row r="117" spans="1:5" s="404" customFormat="1" ht="20.100000000000001" customHeight="1" x14ac:dyDescent="0.3">
      <c r="A117" s="518" t="s">
        <v>89</v>
      </c>
      <c r="B117" s="421" t="s">
        <v>436</v>
      </c>
      <c r="C117" s="907"/>
      <c r="D117" s="907"/>
      <c r="E117" s="908"/>
    </row>
    <row r="118" spans="1:5" s="404" customFormat="1" ht="20.100000000000001" customHeight="1" x14ac:dyDescent="0.3">
      <c r="A118" s="518" t="s">
        <v>91</v>
      </c>
      <c r="B118" s="422" t="s">
        <v>437</v>
      </c>
      <c r="C118" s="907"/>
      <c r="D118" s="907"/>
      <c r="E118" s="908"/>
    </row>
    <row r="119" spans="1:5" s="404" customFormat="1" ht="20.100000000000001" customHeight="1" x14ac:dyDescent="0.3">
      <c r="A119" s="518" t="s">
        <v>139</v>
      </c>
      <c r="B119" s="415" t="s">
        <v>424</v>
      </c>
      <c r="C119" s="907"/>
      <c r="D119" s="907"/>
      <c r="E119" s="908"/>
    </row>
    <row r="120" spans="1:5" s="404" customFormat="1" ht="20.100000000000001" customHeight="1" x14ac:dyDescent="0.3">
      <c r="A120" s="518" t="s">
        <v>140</v>
      </c>
      <c r="B120" s="415" t="s">
        <v>438</v>
      </c>
      <c r="C120" s="907"/>
      <c r="D120" s="907"/>
      <c r="E120" s="908"/>
    </row>
    <row r="121" spans="1:5" s="404" customFormat="1" ht="20.100000000000001" customHeight="1" x14ac:dyDescent="0.3">
      <c r="A121" s="518" t="s">
        <v>141</v>
      </c>
      <c r="B121" s="415" t="s">
        <v>439</v>
      </c>
      <c r="C121" s="907"/>
      <c r="D121" s="907"/>
      <c r="E121" s="908"/>
    </row>
    <row r="122" spans="1:5" s="423" customFormat="1" ht="20.100000000000001" customHeight="1" x14ac:dyDescent="0.3">
      <c r="A122" s="518" t="s">
        <v>440</v>
      </c>
      <c r="B122" s="415" t="s">
        <v>427</v>
      </c>
      <c r="C122" s="907"/>
      <c r="D122" s="907"/>
      <c r="E122" s="908"/>
    </row>
    <row r="123" spans="1:5" s="404" customFormat="1" ht="20.100000000000001" customHeight="1" x14ac:dyDescent="0.3">
      <c r="A123" s="518" t="s">
        <v>441</v>
      </c>
      <c r="B123" s="415" t="s">
        <v>442</v>
      </c>
      <c r="C123" s="907"/>
      <c r="D123" s="907"/>
      <c r="E123" s="908"/>
    </row>
    <row r="124" spans="1:5" s="404" customFormat="1" ht="20.100000000000001" customHeight="1" thickBot="1" x14ac:dyDescent="0.35">
      <c r="A124" s="521" t="s">
        <v>443</v>
      </c>
      <c r="B124" s="415" t="s">
        <v>444</v>
      </c>
      <c r="C124" s="909"/>
      <c r="D124" s="909"/>
      <c r="E124" s="910"/>
    </row>
    <row r="125" spans="1:5" s="404" customFormat="1" ht="20.100000000000001" customHeight="1" thickBot="1" x14ac:dyDescent="0.35">
      <c r="A125" s="408" t="s">
        <v>8</v>
      </c>
      <c r="B125" s="926" t="s">
        <v>445</v>
      </c>
      <c r="C125" s="903">
        <f>+C126+C127</f>
        <v>0</v>
      </c>
      <c r="D125" s="903">
        <f>+D126+D127</f>
        <v>0</v>
      </c>
      <c r="E125" s="904">
        <f>+E126+E127</f>
        <v>0</v>
      </c>
    </row>
    <row r="126" spans="1:5" s="404" customFormat="1" ht="20.100000000000001" customHeight="1" x14ac:dyDescent="0.3">
      <c r="A126" s="518" t="s">
        <v>61</v>
      </c>
      <c r="B126" s="425" t="s">
        <v>46</v>
      </c>
      <c r="C126" s="911"/>
      <c r="D126" s="911"/>
      <c r="E126" s="912"/>
    </row>
    <row r="127" spans="1:5" s="404" customFormat="1" ht="20.100000000000001" customHeight="1" thickBot="1" x14ac:dyDescent="0.35">
      <c r="A127" s="520" t="s">
        <v>62</v>
      </c>
      <c r="B127" s="420" t="s">
        <v>47</v>
      </c>
      <c r="C127" s="909"/>
      <c r="D127" s="909"/>
      <c r="E127" s="910"/>
    </row>
    <row r="128" spans="1:5" s="404" customFormat="1" ht="20.100000000000001" customHeight="1" thickBot="1" x14ac:dyDescent="0.35">
      <c r="A128" s="408" t="s">
        <v>9</v>
      </c>
      <c r="B128" s="926" t="s">
        <v>446</v>
      </c>
      <c r="C128" s="903">
        <f>+C94+C111+C125</f>
        <v>102663689</v>
      </c>
      <c r="D128" s="903">
        <f>+D94+D111+D125</f>
        <v>180168109</v>
      </c>
      <c r="E128" s="904">
        <f>+E94+E111+E125</f>
        <v>147808900</v>
      </c>
    </row>
    <row r="129" spans="1:9" s="404" customFormat="1" ht="30" customHeight="1" thickBot="1" x14ac:dyDescent="0.35">
      <c r="A129" s="408" t="s">
        <v>10</v>
      </c>
      <c r="B129" s="926" t="s">
        <v>447</v>
      </c>
      <c r="C129" s="903">
        <f>+C130+C131+C132</f>
        <v>0</v>
      </c>
      <c r="D129" s="903">
        <f>+D130+D131+D132</f>
        <v>0</v>
      </c>
      <c r="E129" s="904">
        <f>+E130+E131+E132</f>
        <v>0</v>
      </c>
    </row>
    <row r="130" spans="1:9" s="404" customFormat="1" ht="30" customHeight="1" x14ac:dyDescent="0.3">
      <c r="A130" s="518" t="s">
        <v>65</v>
      </c>
      <c r="B130" s="425" t="s">
        <v>448</v>
      </c>
      <c r="C130" s="907"/>
      <c r="D130" s="907"/>
      <c r="E130" s="908"/>
    </row>
    <row r="131" spans="1:9" s="404" customFormat="1" ht="20.100000000000001" customHeight="1" x14ac:dyDescent="0.3">
      <c r="A131" s="518" t="s">
        <v>66</v>
      </c>
      <c r="B131" s="425" t="s">
        <v>449</v>
      </c>
      <c r="C131" s="907"/>
      <c r="D131" s="907"/>
      <c r="E131" s="908"/>
    </row>
    <row r="132" spans="1:9" s="404" customFormat="1" ht="20.100000000000001" customHeight="1" thickBot="1" x14ac:dyDescent="0.35">
      <c r="A132" s="521" t="s">
        <v>67</v>
      </c>
      <c r="B132" s="426" t="s">
        <v>450</v>
      </c>
      <c r="C132" s="907"/>
      <c r="D132" s="907"/>
      <c r="E132" s="908"/>
    </row>
    <row r="133" spans="1:9" s="404" customFormat="1" ht="20.100000000000001" customHeight="1" thickBot="1" x14ac:dyDescent="0.35">
      <c r="A133" s="408" t="s">
        <v>11</v>
      </c>
      <c r="B133" s="926" t="s">
        <v>451</v>
      </c>
      <c r="C133" s="903">
        <f>+C134+C135+C137+C136</f>
        <v>0</v>
      </c>
      <c r="D133" s="903">
        <f>+D134+D135+D137+D136</f>
        <v>0</v>
      </c>
      <c r="E133" s="904">
        <f>+E134+E135+E137+E136</f>
        <v>0</v>
      </c>
    </row>
    <row r="134" spans="1:9" s="404" customFormat="1" ht="20.100000000000001" customHeight="1" x14ac:dyDescent="0.3">
      <c r="A134" s="518" t="s">
        <v>68</v>
      </c>
      <c r="B134" s="425" t="s">
        <v>452</v>
      </c>
      <c r="C134" s="907"/>
      <c r="D134" s="907"/>
      <c r="E134" s="908"/>
    </row>
    <row r="135" spans="1:9" s="404" customFormat="1" ht="20.100000000000001" customHeight="1" x14ac:dyDescent="0.3">
      <c r="A135" s="518" t="s">
        <v>69</v>
      </c>
      <c r="B135" s="425" t="s">
        <v>453</v>
      </c>
      <c r="C135" s="907"/>
      <c r="D135" s="907"/>
      <c r="E135" s="908"/>
    </row>
    <row r="136" spans="1:9" s="404" customFormat="1" ht="20.100000000000001" customHeight="1" x14ac:dyDescent="0.3">
      <c r="A136" s="518" t="s">
        <v>348</v>
      </c>
      <c r="B136" s="425" t="s">
        <v>454</v>
      </c>
      <c r="C136" s="907"/>
      <c r="D136" s="907"/>
      <c r="E136" s="908"/>
    </row>
    <row r="137" spans="1:9" s="404" customFormat="1" ht="20.100000000000001" customHeight="1" thickBot="1" x14ac:dyDescent="0.35">
      <c r="A137" s="521" t="s">
        <v>350</v>
      </c>
      <c r="B137" s="426" t="s">
        <v>455</v>
      </c>
      <c r="C137" s="907"/>
      <c r="D137" s="907"/>
      <c r="E137" s="908"/>
    </row>
    <row r="138" spans="1:9" s="404" customFormat="1" ht="20.100000000000001" customHeight="1" thickBot="1" x14ac:dyDescent="0.35">
      <c r="A138" s="408" t="s">
        <v>12</v>
      </c>
      <c r="B138" s="926" t="s">
        <v>456</v>
      </c>
      <c r="C138" s="913">
        <f>+C139+C140+C141+C142</f>
        <v>52486847</v>
      </c>
      <c r="D138" s="913">
        <f>+D139+D140+D141+D142</f>
        <v>60193478</v>
      </c>
      <c r="E138" s="914">
        <f>+E139+E140+E141+E142</f>
        <v>56372939</v>
      </c>
    </row>
    <row r="139" spans="1:9" s="404" customFormat="1" ht="20.100000000000001" customHeight="1" x14ac:dyDescent="0.3">
      <c r="A139" s="518" t="s">
        <v>70</v>
      </c>
      <c r="B139" s="425" t="s">
        <v>457</v>
      </c>
      <c r="C139" s="907"/>
      <c r="D139" s="907"/>
      <c r="E139" s="908"/>
    </row>
    <row r="140" spans="1:9" s="404" customFormat="1" ht="20.100000000000001" customHeight="1" x14ac:dyDescent="0.3">
      <c r="A140" s="518" t="s">
        <v>71</v>
      </c>
      <c r="B140" s="425" t="s">
        <v>458</v>
      </c>
      <c r="C140" s="907">
        <v>3196022</v>
      </c>
      <c r="D140" s="1089">
        <v>7572808</v>
      </c>
      <c r="E140" s="1099">
        <v>3752269</v>
      </c>
    </row>
    <row r="141" spans="1:9" s="404" customFormat="1" ht="20.100000000000001" customHeight="1" x14ac:dyDescent="0.3">
      <c r="A141" s="518" t="s">
        <v>357</v>
      </c>
      <c r="B141" s="425" t="s">
        <v>459</v>
      </c>
      <c r="C141" s="907"/>
      <c r="D141" s="907"/>
      <c r="E141" s="908"/>
    </row>
    <row r="142" spans="1:9" s="404" customFormat="1" ht="20.100000000000001" customHeight="1" thickBot="1" x14ac:dyDescent="0.3">
      <c r="A142" s="521" t="s">
        <v>359</v>
      </c>
      <c r="B142" s="426" t="s">
        <v>717</v>
      </c>
      <c r="C142" s="1091">
        <v>49290825</v>
      </c>
      <c r="D142" s="1091">
        <v>52620670</v>
      </c>
      <c r="E142" s="1100">
        <v>52620670</v>
      </c>
    </row>
    <row r="143" spans="1:9" s="404" customFormat="1" ht="20.100000000000001" customHeight="1" thickBot="1" x14ac:dyDescent="0.35">
      <c r="A143" s="408" t="s">
        <v>13</v>
      </c>
      <c r="B143" s="926" t="s">
        <v>461</v>
      </c>
      <c r="C143" s="915">
        <f>+C144+C145+C146+C147</f>
        <v>0</v>
      </c>
      <c r="D143" s="915">
        <f>+D144+D145+D146+D147</f>
        <v>0</v>
      </c>
      <c r="E143" s="916">
        <f>+E144+E145+E146+E147</f>
        <v>0</v>
      </c>
      <c r="F143" s="427"/>
      <c r="G143" s="428"/>
      <c r="H143" s="428"/>
      <c r="I143" s="428"/>
    </row>
    <row r="144" spans="1:9" s="216" customFormat="1" ht="20.100000000000001" customHeight="1" x14ac:dyDescent="0.3">
      <c r="A144" s="518" t="s">
        <v>132</v>
      </c>
      <c r="B144" s="425" t="s">
        <v>462</v>
      </c>
      <c r="C144" s="907"/>
      <c r="D144" s="907"/>
      <c r="E144" s="908"/>
    </row>
    <row r="145" spans="1:5" s="404" customFormat="1" ht="20.100000000000001" customHeight="1" x14ac:dyDescent="0.3">
      <c r="A145" s="518" t="s">
        <v>133</v>
      </c>
      <c r="B145" s="425" t="s">
        <v>463</v>
      </c>
      <c r="C145" s="907"/>
      <c r="D145" s="907"/>
      <c r="E145" s="908"/>
    </row>
    <row r="146" spans="1:5" s="404" customFormat="1" ht="20.100000000000001" customHeight="1" x14ac:dyDescent="0.3">
      <c r="A146" s="518" t="s">
        <v>160</v>
      </c>
      <c r="B146" s="425" t="s">
        <v>464</v>
      </c>
      <c r="C146" s="907"/>
      <c r="D146" s="907"/>
      <c r="E146" s="908"/>
    </row>
    <row r="147" spans="1:5" s="404" customFormat="1" ht="20.100000000000001" customHeight="1" thickBot="1" x14ac:dyDescent="0.35">
      <c r="A147" s="518" t="s">
        <v>365</v>
      </c>
      <c r="B147" s="425" t="s">
        <v>465</v>
      </c>
      <c r="C147" s="907"/>
      <c r="D147" s="907"/>
      <c r="E147" s="908"/>
    </row>
    <row r="148" spans="1:5" s="404" customFormat="1" ht="20.100000000000001" customHeight="1" thickBot="1" x14ac:dyDescent="0.35">
      <c r="A148" s="408" t="s">
        <v>14</v>
      </c>
      <c r="B148" s="926" t="s">
        <v>466</v>
      </c>
      <c r="C148" s="917">
        <f>+C129+C133+C138+C143</f>
        <v>52486847</v>
      </c>
      <c r="D148" s="917">
        <f>+D129+D133+D138+D143</f>
        <v>60193478</v>
      </c>
      <c r="E148" s="918">
        <f>+E129+E133+E138+E143</f>
        <v>56372939</v>
      </c>
    </row>
    <row r="149" spans="1:5" s="404" customFormat="1" ht="20.100000000000001" customHeight="1" thickBot="1" x14ac:dyDescent="0.35">
      <c r="A149" s="874" t="s">
        <v>15</v>
      </c>
      <c r="B149" s="927" t="s">
        <v>467</v>
      </c>
      <c r="C149" s="917">
        <f>+C128+C148</f>
        <v>155150536</v>
      </c>
      <c r="D149" s="917">
        <f>+D128+D148</f>
        <v>240361587</v>
      </c>
      <c r="E149" s="918">
        <f>+E128+E148</f>
        <v>204181839</v>
      </c>
    </row>
    <row r="150" spans="1:5" s="404" customFormat="1" ht="20.100000000000001" customHeight="1" thickBot="1" x14ac:dyDescent="0.35">
      <c r="A150" s="1073"/>
      <c r="B150" s="1074"/>
      <c r="C150" s="1075"/>
      <c r="D150" s="1075"/>
      <c r="E150" s="1076"/>
    </row>
    <row r="151" spans="1:5" s="404" customFormat="1" ht="28.5" customHeight="1" thickBot="1" x14ac:dyDescent="0.35">
      <c r="A151" s="928" t="s">
        <v>662</v>
      </c>
      <c r="B151" s="929"/>
      <c r="C151" s="919">
        <v>8</v>
      </c>
      <c r="D151" s="919">
        <v>8</v>
      </c>
      <c r="E151" s="920">
        <v>7</v>
      </c>
    </row>
    <row r="152" spans="1:5" s="404" customFormat="1" ht="29.25" customHeight="1" thickBot="1" x14ac:dyDescent="0.35">
      <c r="A152" s="928" t="s">
        <v>149</v>
      </c>
      <c r="B152" s="929"/>
      <c r="C152" s="919">
        <v>30</v>
      </c>
      <c r="D152" s="919">
        <v>30</v>
      </c>
      <c r="E152" s="920">
        <v>22</v>
      </c>
    </row>
    <row r="153" spans="1:5" s="404" customFormat="1" ht="33" customHeight="1" x14ac:dyDescent="0.25">
      <c r="A153" s="668"/>
      <c r="B153" s="669"/>
      <c r="C153" s="670"/>
      <c r="D153" s="670"/>
      <c r="E153" s="670"/>
    </row>
    <row r="154" spans="1:5" ht="7.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>
      <c r="A160" s="214"/>
      <c r="B160" s="214"/>
      <c r="C160" s="214"/>
      <c r="D160" s="214"/>
      <c r="E160" s="214"/>
    </row>
    <row r="161" spans="1:5" ht="12.75" customHeight="1" x14ac:dyDescent="0.3">
      <c r="A161" s="214"/>
      <c r="B161" s="214"/>
      <c r="C161" s="214"/>
      <c r="D161" s="214"/>
      <c r="E161" s="214"/>
    </row>
    <row r="162" spans="1:5" ht="12.75" customHeight="1" x14ac:dyDescent="0.3">
      <c r="A162" s="214"/>
      <c r="B162" s="214"/>
      <c r="C162" s="214"/>
      <c r="D162" s="214"/>
      <c r="E162" s="214"/>
    </row>
    <row r="163" spans="1:5" ht="12.75" customHeight="1" x14ac:dyDescent="0.3">
      <c r="A163" s="214"/>
      <c r="B163" s="214"/>
      <c r="C163" s="214"/>
      <c r="D163" s="214"/>
      <c r="E163" s="214"/>
    </row>
  </sheetData>
  <sheetProtection selectLockedCells="1" selectUnlockedCells="1"/>
  <mergeCells count="10">
    <mergeCell ref="B91:B92"/>
    <mergeCell ref="C91:E91"/>
    <mergeCell ref="B3:D3"/>
    <mergeCell ref="B4:D4"/>
    <mergeCell ref="A91:A92"/>
    <mergeCell ref="A1:E1"/>
    <mergeCell ref="A6:A7"/>
    <mergeCell ref="B6:B7"/>
    <mergeCell ref="C6:E6"/>
    <mergeCell ref="A89:E89"/>
  </mergeCells>
  <phoneticPr fontId="0" type="noConversion"/>
  <printOptions horizontalCentered="1"/>
  <pageMargins left="0.23622047244094491" right="0.23622047244094491" top="0.74803149606299213" bottom="0.74803149606299213" header="0.47244094488188981" footer="0.31496062992125984"/>
  <pageSetup paperSize="9" scale="71" orientation="portrait" verticalDpi="300" r:id="rId1"/>
  <headerFooter alignWithMargins="0">
    <oddHeader>&amp;LSzentpéterszeg Községi Önkormányzat&amp;R6.1. melléklet a 6./2020 (VII.16) sz. önkormányzati rendelethez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K149"/>
  <sheetViews>
    <sheetView view="pageBreakPreview" zoomScaleNormal="100" zoomScaleSheetLayoutView="100" workbookViewId="0">
      <selection activeCell="H135" sqref="H135"/>
    </sheetView>
  </sheetViews>
  <sheetFormatPr defaultColWidth="9.33203125" defaultRowHeight="13.2" x14ac:dyDescent="0.25"/>
  <cols>
    <col min="1" max="1" width="14.77734375" style="298" customWidth="1"/>
    <col min="2" max="2" width="65.33203125" style="299" customWidth="1"/>
    <col min="3" max="5" width="17" style="300" customWidth="1"/>
    <col min="6" max="16384" width="9.33203125" style="24"/>
  </cols>
  <sheetData>
    <row r="1" spans="1:5" s="274" customFormat="1" ht="16.5" customHeight="1" thickBot="1" x14ac:dyDescent="0.3">
      <c r="A1" s="273"/>
      <c r="B1" s="275"/>
      <c r="C1" s="320"/>
      <c r="D1" s="285"/>
      <c r="E1" s="320" t="str">
        <f>+CONCATENATE("6.3. melléklet a ……/",LEFT(ÖSSZEFÜGGÉSEK!A4,4)+1,". (……) önkormányzati rendelethez")</f>
        <v>6.3. melléklet a ……/2020. (……) önkormányzati rendelethez</v>
      </c>
    </row>
    <row r="2" spans="1:5" s="321" customFormat="1" ht="15.75" customHeight="1" x14ac:dyDescent="0.25">
      <c r="A2" s="301" t="s">
        <v>53</v>
      </c>
      <c r="B2" s="1287" t="s">
        <v>155</v>
      </c>
      <c r="C2" s="1288"/>
      <c r="D2" s="1289"/>
      <c r="E2" s="294" t="s">
        <v>40</v>
      </c>
    </row>
    <row r="3" spans="1:5" s="321" customFormat="1" ht="23.4" thickBot="1" x14ac:dyDescent="0.3">
      <c r="A3" s="319" t="s">
        <v>547</v>
      </c>
      <c r="B3" s="1290" t="s">
        <v>664</v>
      </c>
      <c r="C3" s="1291"/>
      <c r="D3" s="1292"/>
      <c r="E3" s="269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323" customFormat="1" ht="12" customHeight="1" thickBot="1" x14ac:dyDescent="0.3">
      <c r="A8" s="179" t="s">
        <v>6</v>
      </c>
      <c r="B8" s="175" t="s">
        <v>298</v>
      </c>
      <c r="C8" s="206">
        <f>SUM(C9:C14)</f>
        <v>0</v>
      </c>
      <c r="D8" s="206">
        <f>SUM(D9:D14)</f>
        <v>0</v>
      </c>
      <c r="E8" s="189">
        <f>SUM(E9:E14)</f>
        <v>0</v>
      </c>
    </row>
    <row r="9" spans="1:5" s="297" customFormat="1" ht="12" customHeight="1" x14ac:dyDescent="0.2">
      <c r="A9" s="307" t="s">
        <v>72</v>
      </c>
      <c r="B9" s="217" t="s">
        <v>299</v>
      </c>
      <c r="C9" s="208"/>
      <c r="D9" s="208"/>
      <c r="E9" s="191"/>
    </row>
    <row r="10" spans="1:5" s="324" customFormat="1" ht="12" customHeight="1" x14ac:dyDescent="0.2">
      <c r="A10" s="308" t="s">
        <v>73</v>
      </c>
      <c r="B10" s="218" t="s">
        <v>300</v>
      </c>
      <c r="C10" s="207"/>
      <c r="D10" s="207"/>
      <c r="E10" s="190"/>
    </row>
    <row r="11" spans="1:5" s="324" customFormat="1" ht="12" customHeight="1" x14ac:dyDescent="0.2">
      <c r="A11" s="308" t="s">
        <v>74</v>
      </c>
      <c r="B11" s="218" t="s">
        <v>301</v>
      </c>
      <c r="C11" s="207"/>
      <c r="D11" s="207"/>
      <c r="E11" s="190"/>
    </row>
    <row r="12" spans="1:5" s="324" customFormat="1" ht="12" customHeight="1" x14ac:dyDescent="0.2">
      <c r="A12" s="308" t="s">
        <v>75</v>
      </c>
      <c r="B12" s="218" t="s">
        <v>302</v>
      </c>
      <c r="C12" s="207"/>
      <c r="D12" s="207"/>
      <c r="E12" s="190"/>
    </row>
    <row r="13" spans="1:5" s="324" customFormat="1" ht="12" customHeight="1" x14ac:dyDescent="0.2">
      <c r="A13" s="308" t="s">
        <v>108</v>
      </c>
      <c r="B13" s="218" t="s">
        <v>303</v>
      </c>
      <c r="C13" s="207"/>
      <c r="D13" s="207"/>
      <c r="E13" s="190"/>
    </row>
    <row r="14" spans="1:5" s="297" customFormat="1" ht="12" customHeight="1" thickBot="1" x14ac:dyDescent="0.25">
      <c r="A14" s="309" t="s">
        <v>76</v>
      </c>
      <c r="B14" s="219" t="s">
        <v>304</v>
      </c>
      <c r="C14" s="209"/>
      <c r="D14" s="209"/>
      <c r="E14" s="192"/>
    </row>
    <row r="15" spans="1:5" s="297" customFormat="1" ht="12" customHeight="1" thickBot="1" x14ac:dyDescent="0.3">
      <c r="A15" s="179" t="s">
        <v>7</v>
      </c>
      <c r="B15" s="196" t="s">
        <v>305</v>
      </c>
      <c r="C15" s="206">
        <f>SUM(C16:C20)</f>
        <v>0</v>
      </c>
      <c r="D15" s="206">
        <f>SUM(D16:D20)</f>
        <v>0</v>
      </c>
      <c r="E15" s="189">
        <f>SUM(E16:E20)</f>
        <v>0</v>
      </c>
    </row>
    <row r="16" spans="1:5" s="297" customFormat="1" ht="12" customHeight="1" x14ac:dyDescent="0.2">
      <c r="A16" s="307" t="s">
        <v>78</v>
      </c>
      <c r="B16" s="217" t="s">
        <v>306</v>
      </c>
      <c r="C16" s="208"/>
      <c r="D16" s="208"/>
      <c r="E16" s="191"/>
    </row>
    <row r="17" spans="1:5" s="297" customFormat="1" ht="12" customHeight="1" x14ac:dyDescent="0.2">
      <c r="A17" s="308" t="s">
        <v>79</v>
      </c>
      <c r="B17" s="218" t="s">
        <v>307</v>
      </c>
      <c r="C17" s="207"/>
      <c r="D17" s="207"/>
      <c r="E17" s="190"/>
    </row>
    <row r="18" spans="1:5" s="297" customFormat="1" ht="12" customHeight="1" x14ac:dyDescent="0.2">
      <c r="A18" s="308" t="s">
        <v>80</v>
      </c>
      <c r="B18" s="218" t="s">
        <v>308</v>
      </c>
      <c r="C18" s="207"/>
      <c r="D18" s="207"/>
      <c r="E18" s="190"/>
    </row>
    <row r="19" spans="1:5" s="297" customFormat="1" ht="12" customHeight="1" x14ac:dyDescent="0.2">
      <c r="A19" s="308" t="s">
        <v>81</v>
      </c>
      <c r="B19" s="218" t="s">
        <v>309</v>
      </c>
      <c r="C19" s="207"/>
      <c r="D19" s="207"/>
      <c r="E19" s="190"/>
    </row>
    <row r="20" spans="1:5" s="297" customFormat="1" ht="12" customHeight="1" x14ac:dyDescent="0.2">
      <c r="A20" s="308" t="s">
        <v>82</v>
      </c>
      <c r="B20" s="218" t="s">
        <v>310</v>
      </c>
      <c r="C20" s="207"/>
      <c r="D20" s="207"/>
      <c r="E20" s="190"/>
    </row>
    <row r="21" spans="1:5" s="324" customFormat="1" ht="12" customHeight="1" thickBot="1" x14ac:dyDescent="0.25">
      <c r="A21" s="309" t="s">
        <v>89</v>
      </c>
      <c r="B21" s="219" t="s">
        <v>311</v>
      </c>
      <c r="C21" s="209"/>
      <c r="D21" s="209"/>
      <c r="E21" s="192"/>
    </row>
    <row r="22" spans="1:5" s="324" customFormat="1" ht="12" customHeight="1" thickBot="1" x14ac:dyDescent="0.3">
      <c r="A22" s="179" t="s">
        <v>8</v>
      </c>
      <c r="B22" s="175" t="s">
        <v>312</v>
      </c>
      <c r="C22" s="206">
        <f>SUM(C23:C27)</f>
        <v>0</v>
      </c>
      <c r="D22" s="206">
        <f>SUM(D23:D27)</f>
        <v>0</v>
      </c>
      <c r="E22" s="189">
        <f>SUM(E23:E27)</f>
        <v>0</v>
      </c>
    </row>
    <row r="23" spans="1:5" s="324" customFormat="1" ht="12" customHeight="1" x14ac:dyDescent="0.2">
      <c r="A23" s="307" t="s">
        <v>61</v>
      </c>
      <c r="B23" s="217" t="s">
        <v>313</v>
      </c>
      <c r="C23" s="208"/>
      <c r="D23" s="208"/>
      <c r="E23" s="191"/>
    </row>
    <row r="24" spans="1:5" s="297" customFormat="1" ht="12" customHeight="1" x14ac:dyDescent="0.2">
      <c r="A24" s="308" t="s">
        <v>62</v>
      </c>
      <c r="B24" s="218" t="s">
        <v>314</v>
      </c>
      <c r="C24" s="207"/>
      <c r="D24" s="207"/>
      <c r="E24" s="190"/>
    </row>
    <row r="25" spans="1:5" s="324" customFormat="1" ht="12" customHeight="1" x14ac:dyDescent="0.2">
      <c r="A25" s="308" t="s">
        <v>63</v>
      </c>
      <c r="B25" s="218" t="s">
        <v>315</v>
      </c>
      <c r="C25" s="207"/>
      <c r="D25" s="207"/>
      <c r="E25" s="190"/>
    </row>
    <row r="26" spans="1:5" s="324" customFormat="1" ht="12" customHeight="1" x14ac:dyDescent="0.2">
      <c r="A26" s="308" t="s">
        <v>64</v>
      </c>
      <c r="B26" s="218" t="s">
        <v>316</v>
      </c>
      <c r="C26" s="207"/>
      <c r="D26" s="207"/>
      <c r="E26" s="190"/>
    </row>
    <row r="27" spans="1:5" s="324" customFormat="1" ht="12" customHeight="1" x14ac:dyDescent="0.2">
      <c r="A27" s="308" t="s">
        <v>122</v>
      </c>
      <c r="B27" s="218" t="s">
        <v>317</v>
      </c>
      <c r="C27" s="207"/>
      <c r="D27" s="207"/>
      <c r="E27" s="190"/>
    </row>
    <row r="28" spans="1:5" s="324" customFormat="1" ht="12" customHeight="1" thickBot="1" x14ac:dyDescent="0.25">
      <c r="A28" s="309" t="s">
        <v>123</v>
      </c>
      <c r="B28" s="219" t="s">
        <v>318</v>
      </c>
      <c r="C28" s="209"/>
      <c r="D28" s="209"/>
      <c r="E28" s="192"/>
    </row>
    <row r="29" spans="1:5" s="324" customFormat="1" ht="12" customHeight="1" thickBot="1" x14ac:dyDescent="0.3">
      <c r="A29" s="179" t="s">
        <v>124</v>
      </c>
      <c r="B29" s="175" t="s">
        <v>319</v>
      </c>
      <c r="C29" s="212">
        <f>+C30+C33+C34+C35</f>
        <v>0</v>
      </c>
      <c r="D29" s="212">
        <f>+D30+D33+D34+D35</f>
        <v>0</v>
      </c>
      <c r="E29" s="225">
        <f>+E30+E33+E34+E35</f>
        <v>0</v>
      </c>
    </row>
    <row r="30" spans="1:5" s="324" customFormat="1" ht="12" customHeight="1" x14ac:dyDescent="0.2">
      <c r="A30" s="307" t="s">
        <v>320</v>
      </c>
      <c r="B30" s="217" t="s">
        <v>321</v>
      </c>
      <c r="C30" s="227">
        <f>+C31+C32</f>
        <v>0</v>
      </c>
      <c r="D30" s="227">
        <f>+D31+D32</f>
        <v>0</v>
      </c>
      <c r="E30" s="226">
        <f>+E31+E32</f>
        <v>0</v>
      </c>
    </row>
    <row r="31" spans="1:5" s="324" customFormat="1" ht="12" customHeight="1" x14ac:dyDescent="0.2">
      <c r="A31" s="308" t="s">
        <v>322</v>
      </c>
      <c r="B31" s="218" t="s">
        <v>323</v>
      </c>
      <c r="C31" s="207"/>
      <c r="D31" s="207"/>
      <c r="E31" s="190"/>
    </row>
    <row r="32" spans="1:5" s="324" customFormat="1" ht="12" customHeight="1" x14ac:dyDescent="0.2">
      <c r="A32" s="308" t="s">
        <v>324</v>
      </c>
      <c r="B32" s="218" t="s">
        <v>325</v>
      </c>
      <c r="C32" s="207"/>
      <c r="D32" s="207"/>
      <c r="E32" s="190"/>
    </row>
    <row r="33" spans="1:5" s="324" customFormat="1" ht="12" customHeight="1" x14ac:dyDescent="0.2">
      <c r="A33" s="308" t="s">
        <v>326</v>
      </c>
      <c r="B33" s="218" t="s">
        <v>327</v>
      </c>
      <c r="C33" s="207"/>
      <c r="D33" s="207"/>
      <c r="E33" s="190"/>
    </row>
    <row r="34" spans="1:5" s="324" customFormat="1" ht="12" customHeight="1" x14ac:dyDescent="0.2">
      <c r="A34" s="308" t="s">
        <v>328</v>
      </c>
      <c r="B34" s="218" t="s">
        <v>329</v>
      </c>
      <c r="C34" s="207"/>
      <c r="D34" s="207"/>
      <c r="E34" s="190"/>
    </row>
    <row r="35" spans="1:5" s="324" customFormat="1" ht="12" customHeight="1" thickBot="1" x14ac:dyDescent="0.25">
      <c r="A35" s="309" t="s">
        <v>330</v>
      </c>
      <c r="B35" s="219" t="s">
        <v>331</v>
      </c>
      <c r="C35" s="209"/>
      <c r="D35" s="209"/>
      <c r="E35" s="192"/>
    </row>
    <row r="36" spans="1:5" s="324" customFormat="1" ht="12" customHeight="1" thickBot="1" x14ac:dyDescent="0.3">
      <c r="A36" s="179" t="s">
        <v>10</v>
      </c>
      <c r="B36" s="175" t="s">
        <v>332</v>
      </c>
      <c r="C36" s="206">
        <f>SUM(C37:C46)</f>
        <v>0</v>
      </c>
      <c r="D36" s="206">
        <f>SUM(D37:D46)</f>
        <v>0</v>
      </c>
      <c r="E36" s="189">
        <f>SUM(E37:E46)</f>
        <v>0</v>
      </c>
    </row>
    <row r="37" spans="1:5" s="324" customFormat="1" ht="12" customHeight="1" x14ac:dyDescent="0.2">
      <c r="A37" s="307" t="s">
        <v>65</v>
      </c>
      <c r="B37" s="217" t="s">
        <v>333</v>
      </c>
      <c r="C37" s="208"/>
      <c r="D37" s="208"/>
      <c r="E37" s="191"/>
    </row>
    <row r="38" spans="1:5" s="324" customFormat="1" ht="12" customHeight="1" x14ac:dyDescent="0.2">
      <c r="A38" s="308" t="s">
        <v>66</v>
      </c>
      <c r="B38" s="218" t="s">
        <v>334</v>
      </c>
      <c r="C38" s="207"/>
      <c r="D38" s="207"/>
      <c r="E38" s="190"/>
    </row>
    <row r="39" spans="1:5" s="324" customFormat="1" ht="12" customHeight="1" x14ac:dyDescent="0.2">
      <c r="A39" s="308" t="s">
        <v>67</v>
      </c>
      <c r="B39" s="218" t="s">
        <v>335</v>
      </c>
      <c r="C39" s="207"/>
      <c r="D39" s="207"/>
      <c r="E39" s="190"/>
    </row>
    <row r="40" spans="1:5" s="324" customFormat="1" ht="12" customHeight="1" x14ac:dyDescent="0.2">
      <c r="A40" s="308" t="s">
        <v>126</v>
      </c>
      <c r="B40" s="218" t="s">
        <v>336</v>
      </c>
      <c r="C40" s="207"/>
      <c r="D40" s="207"/>
      <c r="E40" s="190"/>
    </row>
    <row r="41" spans="1:5" s="324" customFormat="1" ht="12" customHeight="1" x14ac:dyDescent="0.2">
      <c r="A41" s="308" t="s">
        <v>127</v>
      </c>
      <c r="B41" s="218" t="s">
        <v>337</v>
      </c>
      <c r="C41" s="207"/>
      <c r="D41" s="207"/>
      <c r="E41" s="190"/>
    </row>
    <row r="42" spans="1:5" s="324" customFormat="1" ht="12" customHeight="1" x14ac:dyDescent="0.2">
      <c r="A42" s="308" t="s">
        <v>128</v>
      </c>
      <c r="B42" s="218" t="s">
        <v>338</v>
      </c>
      <c r="C42" s="207"/>
      <c r="D42" s="207"/>
      <c r="E42" s="190"/>
    </row>
    <row r="43" spans="1:5" s="324" customFormat="1" ht="12" customHeight="1" x14ac:dyDescent="0.2">
      <c r="A43" s="308" t="s">
        <v>129</v>
      </c>
      <c r="B43" s="218" t="s">
        <v>339</v>
      </c>
      <c r="C43" s="207"/>
      <c r="D43" s="207"/>
      <c r="E43" s="190"/>
    </row>
    <row r="44" spans="1:5" s="324" customFormat="1" ht="12" customHeight="1" x14ac:dyDescent="0.2">
      <c r="A44" s="308" t="s">
        <v>130</v>
      </c>
      <c r="B44" s="218" t="s">
        <v>340</v>
      </c>
      <c r="C44" s="207"/>
      <c r="D44" s="207"/>
      <c r="E44" s="190"/>
    </row>
    <row r="45" spans="1:5" s="324" customFormat="1" ht="12" customHeight="1" x14ac:dyDescent="0.2">
      <c r="A45" s="308" t="s">
        <v>341</v>
      </c>
      <c r="B45" s="218" t="s">
        <v>342</v>
      </c>
      <c r="C45" s="210"/>
      <c r="D45" s="210"/>
      <c r="E45" s="193"/>
    </row>
    <row r="46" spans="1:5" s="297" customFormat="1" ht="12" customHeight="1" thickBot="1" x14ac:dyDescent="0.25">
      <c r="A46" s="309" t="s">
        <v>343</v>
      </c>
      <c r="B46" s="219" t="s">
        <v>344</v>
      </c>
      <c r="C46" s="211"/>
      <c r="D46" s="211"/>
      <c r="E46" s="194"/>
    </row>
    <row r="47" spans="1:5" s="324" customFormat="1" ht="12" customHeight="1" thickBot="1" x14ac:dyDescent="0.3">
      <c r="A47" s="179" t="s">
        <v>11</v>
      </c>
      <c r="B47" s="175" t="s">
        <v>345</v>
      </c>
      <c r="C47" s="206">
        <f>SUM(C48:C52)</f>
        <v>0</v>
      </c>
      <c r="D47" s="206">
        <f>SUM(D48:D52)</f>
        <v>0</v>
      </c>
      <c r="E47" s="189">
        <f>SUM(E48:E52)</f>
        <v>0</v>
      </c>
    </row>
    <row r="48" spans="1:5" s="324" customFormat="1" ht="12" customHeight="1" x14ac:dyDescent="0.2">
      <c r="A48" s="307" t="s">
        <v>68</v>
      </c>
      <c r="B48" s="217" t="s">
        <v>346</v>
      </c>
      <c r="C48" s="229"/>
      <c r="D48" s="229"/>
      <c r="E48" s="195"/>
    </row>
    <row r="49" spans="1:5" s="324" customFormat="1" ht="12" customHeight="1" x14ac:dyDescent="0.2">
      <c r="A49" s="308" t="s">
        <v>69</v>
      </c>
      <c r="B49" s="218" t="s">
        <v>347</v>
      </c>
      <c r="C49" s="210"/>
      <c r="D49" s="210"/>
      <c r="E49" s="193"/>
    </row>
    <row r="50" spans="1:5" s="324" customFormat="1" ht="12" customHeight="1" x14ac:dyDescent="0.2">
      <c r="A50" s="308" t="s">
        <v>348</v>
      </c>
      <c r="B50" s="218" t="s">
        <v>349</v>
      </c>
      <c r="C50" s="210"/>
      <c r="D50" s="210"/>
      <c r="E50" s="193"/>
    </row>
    <row r="51" spans="1:5" s="324" customFormat="1" ht="12" customHeight="1" x14ac:dyDescent="0.2">
      <c r="A51" s="308" t="s">
        <v>350</v>
      </c>
      <c r="B51" s="218" t="s">
        <v>351</v>
      </c>
      <c r="C51" s="210"/>
      <c r="D51" s="210"/>
      <c r="E51" s="193"/>
    </row>
    <row r="52" spans="1:5" s="324" customFormat="1" ht="12" customHeight="1" thickBot="1" x14ac:dyDescent="0.25">
      <c r="A52" s="309" t="s">
        <v>352</v>
      </c>
      <c r="B52" s="219" t="s">
        <v>353</v>
      </c>
      <c r="C52" s="211"/>
      <c r="D52" s="211"/>
      <c r="E52" s="194"/>
    </row>
    <row r="53" spans="1:5" s="324" customFormat="1" ht="12" customHeight="1" thickBot="1" x14ac:dyDescent="0.3">
      <c r="A53" s="179" t="s">
        <v>131</v>
      </c>
      <c r="B53" s="175" t="s">
        <v>354</v>
      </c>
      <c r="C53" s="206">
        <f>SUM(C54:C56)</f>
        <v>0</v>
      </c>
      <c r="D53" s="206">
        <f>SUM(D54:D56)</f>
        <v>0</v>
      </c>
      <c r="E53" s="189">
        <f>SUM(E54:E56)</f>
        <v>0</v>
      </c>
    </row>
    <row r="54" spans="1:5" s="297" customFormat="1" ht="12" customHeight="1" x14ac:dyDescent="0.2">
      <c r="A54" s="307" t="s">
        <v>70</v>
      </c>
      <c r="B54" s="217" t="s">
        <v>355</v>
      </c>
      <c r="C54" s="208"/>
      <c r="D54" s="208"/>
      <c r="E54" s="191"/>
    </row>
    <row r="55" spans="1:5" s="297" customFormat="1" ht="12" customHeight="1" x14ac:dyDescent="0.2">
      <c r="A55" s="308" t="s">
        <v>71</v>
      </c>
      <c r="B55" s="218" t="s">
        <v>356</v>
      </c>
      <c r="C55" s="207"/>
      <c r="D55" s="207"/>
      <c r="E55" s="190"/>
    </row>
    <row r="56" spans="1:5" s="297" customFormat="1" ht="12" customHeight="1" x14ac:dyDescent="0.2">
      <c r="A56" s="308" t="s">
        <v>357</v>
      </c>
      <c r="B56" s="218" t="s">
        <v>358</v>
      </c>
      <c r="C56" s="207"/>
      <c r="D56" s="207"/>
      <c r="E56" s="190"/>
    </row>
    <row r="57" spans="1:5" s="297" customFormat="1" ht="12" customHeight="1" thickBot="1" x14ac:dyDescent="0.25">
      <c r="A57" s="309" t="s">
        <v>359</v>
      </c>
      <c r="B57" s="219" t="s">
        <v>360</v>
      </c>
      <c r="C57" s="209"/>
      <c r="D57" s="209"/>
      <c r="E57" s="192"/>
    </row>
    <row r="58" spans="1:5" s="324" customFormat="1" ht="12" customHeight="1" thickBot="1" x14ac:dyDescent="0.3">
      <c r="A58" s="179" t="s">
        <v>13</v>
      </c>
      <c r="B58" s="196" t="s">
        <v>361</v>
      </c>
      <c r="C58" s="206">
        <f>SUM(C59:C61)</f>
        <v>0</v>
      </c>
      <c r="D58" s="206">
        <f>SUM(D59:D61)</f>
        <v>0</v>
      </c>
      <c r="E58" s="189">
        <f>SUM(E59:E61)</f>
        <v>0</v>
      </c>
    </row>
    <row r="59" spans="1:5" s="324" customFormat="1" ht="12" customHeight="1" x14ac:dyDescent="0.2">
      <c r="A59" s="307" t="s">
        <v>132</v>
      </c>
      <c r="B59" s="217" t="s">
        <v>362</v>
      </c>
      <c r="C59" s="210"/>
      <c r="D59" s="210"/>
      <c r="E59" s="193"/>
    </row>
    <row r="60" spans="1:5" s="324" customFormat="1" ht="12" customHeight="1" x14ac:dyDescent="0.2">
      <c r="A60" s="308" t="s">
        <v>133</v>
      </c>
      <c r="B60" s="218" t="s">
        <v>550</v>
      </c>
      <c r="C60" s="210"/>
      <c r="D60" s="210"/>
      <c r="E60" s="193"/>
    </row>
    <row r="61" spans="1:5" s="324" customFormat="1" ht="12" customHeight="1" x14ac:dyDescent="0.2">
      <c r="A61" s="308" t="s">
        <v>160</v>
      </c>
      <c r="B61" s="218" t="s">
        <v>364</v>
      </c>
      <c r="C61" s="210"/>
      <c r="D61" s="210"/>
      <c r="E61" s="193"/>
    </row>
    <row r="62" spans="1:5" s="324" customFormat="1" ht="12" customHeight="1" thickBot="1" x14ac:dyDescent="0.25">
      <c r="A62" s="309" t="s">
        <v>365</v>
      </c>
      <c r="B62" s="219" t="s">
        <v>366</v>
      </c>
      <c r="C62" s="210"/>
      <c r="D62" s="210"/>
      <c r="E62" s="193"/>
    </row>
    <row r="63" spans="1:5" s="324" customFormat="1" ht="12" customHeight="1" thickBot="1" x14ac:dyDescent="0.3">
      <c r="A63" s="179" t="s">
        <v>14</v>
      </c>
      <c r="B63" s="175" t="s">
        <v>367</v>
      </c>
      <c r="C63" s="212">
        <f>+C8+C15+C22+C29+C36+C47+C53+C58</f>
        <v>0</v>
      </c>
      <c r="D63" s="212">
        <f>+D8+D15+D22+D29+D36+D47+D53+D58</f>
        <v>0</v>
      </c>
      <c r="E63" s="225">
        <f>+E8+E15+E22+E29+E36+E47+E53+E58</f>
        <v>0</v>
      </c>
    </row>
    <row r="64" spans="1:5" s="324" customFormat="1" ht="12" customHeight="1" thickBot="1" x14ac:dyDescent="0.25">
      <c r="A64" s="310" t="s">
        <v>548</v>
      </c>
      <c r="B64" s="196" t="s">
        <v>369</v>
      </c>
      <c r="C64" s="206">
        <f>SUM(C65:C67)</f>
        <v>0</v>
      </c>
      <c r="D64" s="206">
        <f>SUM(D65:D67)</f>
        <v>0</v>
      </c>
      <c r="E64" s="189">
        <f>SUM(E65:E67)</f>
        <v>0</v>
      </c>
    </row>
    <row r="65" spans="1:5" s="324" customFormat="1" ht="12" customHeight="1" x14ac:dyDescent="0.2">
      <c r="A65" s="307" t="s">
        <v>370</v>
      </c>
      <c r="B65" s="217" t="s">
        <v>371</v>
      </c>
      <c r="C65" s="210"/>
      <c r="D65" s="210"/>
      <c r="E65" s="193"/>
    </row>
    <row r="66" spans="1:5" s="324" customFormat="1" ht="12" customHeight="1" x14ac:dyDescent="0.2">
      <c r="A66" s="308" t="s">
        <v>372</v>
      </c>
      <c r="B66" s="218" t="s">
        <v>373</v>
      </c>
      <c r="C66" s="210"/>
      <c r="D66" s="210"/>
      <c r="E66" s="193"/>
    </row>
    <row r="67" spans="1:5" s="324" customFormat="1" ht="12" customHeight="1" thickBot="1" x14ac:dyDescent="0.25">
      <c r="A67" s="309" t="s">
        <v>374</v>
      </c>
      <c r="B67" s="303" t="s">
        <v>375</v>
      </c>
      <c r="C67" s="210"/>
      <c r="D67" s="210"/>
      <c r="E67" s="193"/>
    </row>
    <row r="68" spans="1:5" s="324" customFormat="1" ht="12" customHeight="1" thickBot="1" x14ac:dyDescent="0.25">
      <c r="A68" s="310" t="s">
        <v>376</v>
      </c>
      <c r="B68" s="196" t="s">
        <v>377</v>
      </c>
      <c r="C68" s="206">
        <f>SUM(C69:C72)</f>
        <v>0</v>
      </c>
      <c r="D68" s="206">
        <f>SUM(D69:D72)</f>
        <v>0</v>
      </c>
      <c r="E68" s="189">
        <f>SUM(E69:E72)</f>
        <v>0</v>
      </c>
    </row>
    <row r="69" spans="1:5" s="324" customFormat="1" ht="12" customHeight="1" x14ac:dyDescent="0.2">
      <c r="A69" s="307" t="s">
        <v>109</v>
      </c>
      <c r="B69" s="217" t="s">
        <v>378</v>
      </c>
      <c r="C69" s="210"/>
      <c r="D69" s="210"/>
      <c r="E69" s="193"/>
    </row>
    <row r="70" spans="1:5" s="324" customFormat="1" ht="12" customHeight="1" x14ac:dyDescent="0.2">
      <c r="A70" s="308" t="s">
        <v>110</v>
      </c>
      <c r="B70" s="218" t="s">
        <v>379</v>
      </c>
      <c r="C70" s="210"/>
      <c r="D70" s="210"/>
      <c r="E70" s="193"/>
    </row>
    <row r="71" spans="1:5" s="324" customFormat="1" ht="12" customHeight="1" x14ac:dyDescent="0.2">
      <c r="A71" s="308" t="s">
        <v>380</v>
      </c>
      <c r="B71" s="218" t="s">
        <v>381</v>
      </c>
      <c r="C71" s="210"/>
      <c r="D71" s="210"/>
      <c r="E71" s="193"/>
    </row>
    <row r="72" spans="1:5" s="324" customFormat="1" ht="12" customHeight="1" thickBot="1" x14ac:dyDescent="0.25">
      <c r="A72" s="309" t="s">
        <v>382</v>
      </c>
      <c r="B72" s="219" t="s">
        <v>383</v>
      </c>
      <c r="C72" s="210"/>
      <c r="D72" s="210"/>
      <c r="E72" s="193"/>
    </row>
    <row r="73" spans="1:5" s="324" customFormat="1" ht="12" customHeight="1" thickBot="1" x14ac:dyDescent="0.25">
      <c r="A73" s="310" t="s">
        <v>384</v>
      </c>
      <c r="B73" s="196" t="s">
        <v>385</v>
      </c>
      <c r="C73" s="206">
        <f>SUM(C74:C75)</f>
        <v>0</v>
      </c>
      <c r="D73" s="206">
        <f>SUM(D74:D75)</f>
        <v>0</v>
      </c>
      <c r="E73" s="189">
        <f>SUM(E74:E75)</f>
        <v>0</v>
      </c>
    </row>
    <row r="74" spans="1:5" s="324" customFormat="1" ht="12" customHeight="1" x14ac:dyDescent="0.2">
      <c r="A74" s="307" t="s">
        <v>386</v>
      </c>
      <c r="B74" s="217" t="s">
        <v>387</v>
      </c>
      <c r="C74" s="210"/>
      <c r="D74" s="210"/>
      <c r="E74" s="193"/>
    </row>
    <row r="75" spans="1:5" s="324" customFormat="1" ht="12" customHeight="1" thickBot="1" x14ac:dyDescent="0.25">
      <c r="A75" s="309" t="s">
        <v>388</v>
      </c>
      <c r="B75" s="219" t="s">
        <v>389</v>
      </c>
      <c r="C75" s="210"/>
      <c r="D75" s="210"/>
      <c r="E75" s="193"/>
    </row>
    <row r="76" spans="1:5" s="324" customFormat="1" ht="12" customHeight="1" thickBot="1" x14ac:dyDescent="0.25">
      <c r="A76" s="310" t="s">
        <v>390</v>
      </c>
      <c r="B76" s="196" t="s">
        <v>391</v>
      </c>
      <c r="C76" s="206">
        <f>SUM(C77:C79)</f>
        <v>0</v>
      </c>
      <c r="D76" s="206">
        <f>SUM(D77:D79)</f>
        <v>0</v>
      </c>
      <c r="E76" s="189">
        <f>SUM(E77:E79)</f>
        <v>0</v>
      </c>
    </row>
    <row r="77" spans="1:5" s="324" customFormat="1" ht="12" customHeight="1" x14ac:dyDescent="0.2">
      <c r="A77" s="307" t="s">
        <v>392</v>
      </c>
      <c r="B77" s="217" t="s">
        <v>393</v>
      </c>
      <c r="C77" s="210"/>
      <c r="D77" s="210"/>
      <c r="E77" s="193"/>
    </row>
    <row r="78" spans="1:5" s="324" customFormat="1" ht="12" customHeight="1" x14ac:dyDescent="0.2">
      <c r="A78" s="308" t="s">
        <v>394</v>
      </c>
      <c r="B78" s="218" t="s">
        <v>395</v>
      </c>
      <c r="C78" s="210"/>
      <c r="D78" s="210"/>
      <c r="E78" s="193"/>
    </row>
    <row r="79" spans="1:5" s="324" customFormat="1" ht="12" customHeight="1" thickBot="1" x14ac:dyDescent="0.25">
      <c r="A79" s="309" t="s">
        <v>396</v>
      </c>
      <c r="B79" s="219" t="s">
        <v>397</v>
      </c>
      <c r="C79" s="210"/>
      <c r="D79" s="210"/>
      <c r="E79" s="193"/>
    </row>
    <row r="80" spans="1:5" s="324" customFormat="1" ht="12" customHeight="1" thickBot="1" x14ac:dyDescent="0.25">
      <c r="A80" s="310" t="s">
        <v>398</v>
      </c>
      <c r="B80" s="196" t="s">
        <v>399</v>
      </c>
      <c r="C80" s="206">
        <f>SUM(C81:C84)</f>
        <v>0</v>
      </c>
      <c r="D80" s="206">
        <f>SUM(D81:D84)</f>
        <v>0</v>
      </c>
      <c r="E80" s="189">
        <f>SUM(E81:E84)</f>
        <v>0</v>
      </c>
    </row>
    <row r="81" spans="1:5" s="324" customFormat="1" ht="12" customHeight="1" x14ac:dyDescent="0.2">
      <c r="A81" s="311" t="s">
        <v>400</v>
      </c>
      <c r="B81" s="217" t="s">
        <v>401</v>
      </c>
      <c r="C81" s="210"/>
      <c r="D81" s="210"/>
      <c r="E81" s="193"/>
    </row>
    <row r="82" spans="1:5" s="324" customFormat="1" ht="12" customHeight="1" x14ac:dyDescent="0.2">
      <c r="A82" s="312" t="s">
        <v>402</v>
      </c>
      <c r="B82" s="218" t="s">
        <v>403</v>
      </c>
      <c r="C82" s="210"/>
      <c r="D82" s="210"/>
      <c r="E82" s="193"/>
    </row>
    <row r="83" spans="1:5" s="324" customFormat="1" ht="12" customHeight="1" x14ac:dyDescent="0.2">
      <c r="A83" s="312" t="s">
        <v>404</v>
      </c>
      <c r="B83" s="218" t="s">
        <v>405</v>
      </c>
      <c r="C83" s="210"/>
      <c r="D83" s="210"/>
      <c r="E83" s="193"/>
    </row>
    <row r="84" spans="1:5" s="324" customFormat="1" ht="12" customHeight="1" thickBot="1" x14ac:dyDescent="0.25">
      <c r="A84" s="313" t="s">
        <v>406</v>
      </c>
      <c r="B84" s="219" t="s">
        <v>407</v>
      </c>
      <c r="C84" s="210"/>
      <c r="D84" s="210"/>
      <c r="E84" s="193"/>
    </row>
    <row r="85" spans="1:5" s="324" customFormat="1" ht="12" customHeight="1" thickBot="1" x14ac:dyDescent="0.25">
      <c r="A85" s="310" t="s">
        <v>408</v>
      </c>
      <c r="B85" s="196" t="s">
        <v>409</v>
      </c>
      <c r="C85" s="233"/>
      <c r="D85" s="233"/>
      <c r="E85" s="234"/>
    </row>
    <row r="86" spans="1:5" s="324" customFormat="1" ht="12" customHeight="1" thickBot="1" x14ac:dyDescent="0.25">
      <c r="A86" s="310" t="s">
        <v>410</v>
      </c>
      <c r="B86" s="304" t="s">
        <v>411</v>
      </c>
      <c r="C86" s="212">
        <f>+C64+C68+C73+C76+C80+C85</f>
        <v>0</v>
      </c>
      <c r="D86" s="212">
        <f>+D64+D68+D73+D76+D80+D85</f>
        <v>0</v>
      </c>
      <c r="E86" s="225">
        <f>+E64+E68+E73+E76+E80+E85</f>
        <v>0</v>
      </c>
    </row>
    <row r="87" spans="1:5" s="324" customFormat="1" ht="12" customHeight="1" thickBot="1" x14ac:dyDescent="0.25">
      <c r="A87" s="314" t="s">
        <v>412</v>
      </c>
      <c r="B87" s="305" t="s">
        <v>549</v>
      </c>
      <c r="C87" s="212">
        <f>+C63+C86</f>
        <v>0</v>
      </c>
      <c r="D87" s="212">
        <f>+D63+D86</f>
        <v>0</v>
      </c>
      <c r="E87" s="225">
        <f>+E63+E86</f>
        <v>0</v>
      </c>
    </row>
    <row r="88" spans="1:5" s="324" customFormat="1" ht="15" customHeight="1" x14ac:dyDescent="0.25">
      <c r="A88" s="279"/>
      <c r="B88" s="280"/>
      <c r="C88" s="295"/>
      <c r="D88" s="295"/>
      <c r="E88" s="295"/>
    </row>
    <row r="89" spans="1:5" ht="13.8" thickBot="1" x14ac:dyDescent="0.3">
      <c r="A89" s="281"/>
      <c r="B89" s="282"/>
      <c r="C89" s="296"/>
      <c r="D89" s="296"/>
      <c r="E89" s="296"/>
    </row>
    <row r="90" spans="1:5" s="323" customFormat="1" ht="16.5" customHeight="1" thickBot="1" x14ac:dyDescent="0.3">
      <c r="A90" s="1293" t="s">
        <v>44</v>
      </c>
      <c r="B90" s="1294"/>
      <c r="C90" s="1294"/>
      <c r="D90" s="1294"/>
      <c r="E90" s="1295"/>
    </row>
    <row r="91" spans="1:5" s="145" customFormat="1" ht="12" customHeight="1" thickBot="1" x14ac:dyDescent="0.3">
      <c r="A91" s="302" t="s">
        <v>6</v>
      </c>
      <c r="B91" s="178" t="s">
        <v>420</v>
      </c>
      <c r="C91" s="286">
        <f>SUM(C92:C96)</f>
        <v>0</v>
      </c>
      <c r="D91" s="286">
        <f>SUM(D92:D96)</f>
        <v>0</v>
      </c>
      <c r="E91" s="286">
        <f>SUM(E92:E96)</f>
        <v>0</v>
      </c>
    </row>
    <row r="92" spans="1:5" ht="12" customHeight="1" x14ac:dyDescent="0.25">
      <c r="A92" s="315" t="s">
        <v>72</v>
      </c>
      <c r="B92" s="164" t="s">
        <v>36</v>
      </c>
      <c r="C92" s="287"/>
      <c r="D92" s="287"/>
      <c r="E92" s="287"/>
    </row>
    <row r="93" spans="1:5" ht="12" customHeight="1" x14ac:dyDescent="0.25">
      <c r="A93" s="308" t="s">
        <v>73</v>
      </c>
      <c r="B93" s="162" t="s">
        <v>134</v>
      </c>
      <c r="C93" s="288"/>
      <c r="D93" s="288"/>
      <c r="E93" s="288"/>
    </row>
    <row r="94" spans="1:5" ht="12" customHeight="1" x14ac:dyDescent="0.25">
      <c r="A94" s="308" t="s">
        <v>74</v>
      </c>
      <c r="B94" s="162" t="s">
        <v>101</v>
      </c>
      <c r="C94" s="290"/>
      <c r="D94" s="290"/>
      <c r="E94" s="290"/>
    </row>
    <row r="95" spans="1:5" ht="12" customHeight="1" x14ac:dyDescent="0.25">
      <c r="A95" s="308" t="s">
        <v>75</v>
      </c>
      <c r="B95" s="165" t="s">
        <v>135</v>
      </c>
      <c r="C95" s="290"/>
      <c r="D95" s="290"/>
      <c r="E95" s="290"/>
    </row>
    <row r="96" spans="1:5" ht="12" customHeight="1" x14ac:dyDescent="0.25">
      <c r="A96" s="308" t="s">
        <v>84</v>
      </c>
      <c r="B96" s="173" t="s">
        <v>136</v>
      </c>
      <c r="C96" s="290"/>
      <c r="D96" s="290"/>
      <c r="E96" s="290"/>
    </row>
    <row r="97" spans="1:5" ht="12" customHeight="1" x14ac:dyDescent="0.25">
      <c r="A97" s="308" t="s">
        <v>76</v>
      </c>
      <c r="B97" s="162" t="s">
        <v>421</v>
      </c>
      <c r="C97" s="290"/>
      <c r="D97" s="290"/>
      <c r="E97" s="290"/>
    </row>
    <row r="98" spans="1:5" ht="12" customHeight="1" x14ac:dyDescent="0.2">
      <c r="A98" s="308" t="s">
        <v>77</v>
      </c>
      <c r="B98" s="185" t="s">
        <v>422</v>
      </c>
      <c r="C98" s="290"/>
      <c r="D98" s="290"/>
      <c r="E98" s="290"/>
    </row>
    <row r="99" spans="1:5" ht="12" customHeight="1" x14ac:dyDescent="0.25">
      <c r="A99" s="308" t="s">
        <v>85</v>
      </c>
      <c r="B99" s="186" t="s">
        <v>423</v>
      </c>
      <c r="C99" s="290"/>
      <c r="D99" s="290"/>
      <c r="E99" s="290"/>
    </row>
    <row r="100" spans="1:5" ht="12" customHeight="1" x14ac:dyDescent="0.25">
      <c r="A100" s="308" t="s">
        <v>86</v>
      </c>
      <c r="B100" s="186" t="s">
        <v>424</v>
      </c>
      <c r="C100" s="290"/>
      <c r="D100" s="290"/>
      <c r="E100" s="290"/>
    </row>
    <row r="101" spans="1:5" ht="12" customHeight="1" x14ac:dyDescent="0.2">
      <c r="A101" s="308" t="s">
        <v>87</v>
      </c>
      <c r="B101" s="185" t="s">
        <v>425</v>
      </c>
      <c r="C101" s="290"/>
      <c r="D101" s="290"/>
      <c r="E101" s="290"/>
    </row>
    <row r="102" spans="1:5" ht="12" customHeight="1" x14ac:dyDescent="0.2">
      <c r="A102" s="308" t="s">
        <v>88</v>
      </c>
      <c r="B102" s="185" t="s">
        <v>426</v>
      </c>
      <c r="C102" s="290"/>
      <c r="D102" s="290"/>
      <c r="E102" s="290"/>
    </row>
    <row r="103" spans="1:5" ht="12" customHeight="1" x14ac:dyDescent="0.25">
      <c r="A103" s="308" t="s">
        <v>90</v>
      </c>
      <c r="B103" s="186" t="s">
        <v>427</v>
      </c>
      <c r="C103" s="290"/>
      <c r="D103" s="290"/>
      <c r="E103" s="290"/>
    </row>
    <row r="104" spans="1:5" ht="12" customHeight="1" x14ac:dyDescent="0.25">
      <c r="A104" s="316" t="s">
        <v>137</v>
      </c>
      <c r="B104" s="187" t="s">
        <v>428</v>
      </c>
      <c r="C104" s="290"/>
      <c r="D104" s="290"/>
      <c r="E104" s="290"/>
    </row>
    <row r="105" spans="1:5" ht="12" customHeight="1" x14ac:dyDescent="0.25">
      <c r="A105" s="308" t="s">
        <v>429</v>
      </c>
      <c r="B105" s="187" t="s">
        <v>430</v>
      </c>
      <c r="C105" s="290"/>
      <c r="D105" s="290"/>
      <c r="E105" s="290"/>
    </row>
    <row r="106" spans="1:5" s="145" customFormat="1" ht="12" customHeight="1" thickBot="1" x14ac:dyDescent="0.3">
      <c r="A106" s="317" t="s">
        <v>431</v>
      </c>
      <c r="B106" s="188" t="s">
        <v>432</v>
      </c>
      <c r="C106" s="292"/>
      <c r="D106" s="292"/>
      <c r="E106" s="292"/>
    </row>
    <row r="107" spans="1:5" ht="12" customHeight="1" thickBot="1" x14ac:dyDescent="0.3">
      <c r="A107" s="179" t="s">
        <v>7</v>
      </c>
      <c r="B107" s="177" t="s">
        <v>433</v>
      </c>
      <c r="C107" s="200">
        <f>+C108+C110+C112</f>
        <v>0</v>
      </c>
      <c r="D107" s="200">
        <f>+D108+D110+D112</f>
        <v>0</v>
      </c>
      <c r="E107" s="200">
        <f>+E108+E110+E112</f>
        <v>0</v>
      </c>
    </row>
    <row r="108" spans="1:5" ht="12" customHeight="1" x14ac:dyDescent="0.25">
      <c r="A108" s="307" t="s">
        <v>78</v>
      </c>
      <c r="B108" s="162" t="s">
        <v>158</v>
      </c>
      <c r="C108" s="289"/>
      <c r="D108" s="289"/>
      <c r="E108" s="289"/>
    </row>
    <row r="109" spans="1:5" ht="12" customHeight="1" x14ac:dyDescent="0.25">
      <c r="A109" s="307" t="s">
        <v>79</v>
      </c>
      <c r="B109" s="166" t="s">
        <v>434</v>
      </c>
      <c r="C109" s="289"/>
      <c r="D109" s="289"/>
      <c r="E109" s="289"/>
    </row>
    <row r="110" spans="1:5" ht="12" customHeight="1" x14ac:dyDescent="0.25">
      <c r="A110" s="307" t="s">
        <v>80</v>
      </c>
      <c r="B110" s="166" t="s">
        <v>138</v>
      </c>
      <c r="C110" s="288"/>
      <c r="D110" s="288"/>
      <c r="E110" s="288"/>
    </row>
    <row r="111" spans="1:5" ht="12" customHeight="1" x14ac:dyDescent="0.25">
      <c r="A111" s="307" t="s">
        <v>81</v>
      </c>
      <c r="B111" s="166" t="s">
        <v>435</v>
      </c>
      <c r="C111" s="190"/>
      <c r="D111" s="190"/>
      <c r="E111" s="190"/>
    </row>
    <row r="112" spans="1:5" ht="12" customHeight="1" x14ac:dyDescent="0.25">
      <c r="A112" s="307" t="s">
        <v>82</v>
      </c>
      <c r="B112" s="198" t="s">
        <v>161</v>
      </c>
      <c r="C112" s="190"/>
      <c r="D112" s="190"/>
      <c r="E112" s="190"/>
    </row>
    <row r="113" spans="1:5" ht="12" customHeight="1" x14ac:dyDescent="0.25">
      <c r="A113" s="307" t="s">
        <v>89</v>
      </c>
      <c r="B113" s="197" t="s">
        <v>436</v>
      </c>
      <c r="C113" s="190"/>
      <c r="D113" s="190"/>
      <c r="E113" s="190"/>
    </row>
    <row r="114" spans="1:5" ht="12" customHeight="1" x14ac:dyDescent="0.25">
      <c r="A114" s="307" t="s">
        <v>91</v>
      </c>
      <c r="B114" s="213" t="s">
        <v>437</v>
      </c>
      <c r="C114" s="190"/>
      <c r="D114" s="190"/>
      <c r="E114" s="190"/>
    </row>
    <row r="115" spans="1:5" ht="12" customHeight="1" x14ac:dyDescent="0.25">
      <c r="A115" s="307" t="s">
        <v>139</v>
      </c>
      <c r="B115" s="186" t="s">
        <v>424</v>
      </c>
      <c r="C115" s="190"/>
      <c r="D115" s="190"/>
      <c r="E115" s="190"/>
    </row>
    <row r="116" spans="1:5" ht="12" customHeight="1" x14ac:dyDescent="0.25">
      <c r="A116" s="307" t="s">
        <v>140</v>
      </c>
      <c r="B116" s="186" t="s">
        <v>438</v>
      </c>
      <c r="C116" s="190"/>
      <c r="D116" s="190"/>
      <c r="E116" s="190"/>
    </row>
    <row r="117" spans="1:5" ht="12" customHeight="1" x14ac:dyDescent="0.25">
      <c r="A117" s="307" t="s">
        <v>141</v>
      </c>
      <c r="B117" s="186" t="s">
        <v>439</v>
      </c>
      <c r="C117" s="190"/>
      <c r="D117" s="190"/>
      <c r="E117" s="190"/>
    </row>
    <row r="118" spans="1:5" ht="12" customHeight="1" x14ac:dyDescent="0.25">
      <c r="A118" s="307" t="s">
        <v>440</v>
      </c>
      <c r="B118" s="186" t="s">
        <v>427</v>
      </c>
      <c r="C118" s="190"/>
      <c r="D118" s="190"/>
      <c r="E118" s="190"/>
    </row>
    <row r="119" spans="1:5" ht="12" customHeight="1" x14ac:dyDescent="0.25">
      <c r="A119" s="307" t="s">
        <v>441</v>
      </c>
      <c r="B119" s="186" t="s">
        <v>442</v>
      </c>
      <c r="C119" s="190"/>
      <c r="D119" s="190"/>
      <c r="E119" s="190"/>
    </row>
    <row r="120" spans="1:5" ht="12" customHeight="1" thickBot="1" x14ac:dyDescent="0.3">
      <c r="A120" s="316" t="s">
        <v>443</v>
      </c>
      <c r="B120" s="186" t="s">
        <v>444</v>
      </c>
      <c r="C120" s="192"/>
      <c r="D120" s="192"/>
      <c r="E120" s="192"/>
    </row>
    <row r="121" spans="1:5" ht="12" customHeight="1" thickBot="1" x14ac:dyDescent="0.3">
      <c r="A121" s="179" t="s">
        <v>8</v>
      </c>
      <c r="B121" s="182" t="s">
        <v>445</v>
      </c>
      <c r="C121" s="200">
        <f>+C122+C123</f>
        <v>0</v>
      </c>
      <c r="D121" s="200">
        <f>+D122+D123</f>
        <v>0</v>
      </c>
      <c r="E121" s="200">
        <f>+E122+E123</f>
        <v>0</v>
      </c>
    </row>
    <row r="122" spans="1:5" ht="12" customHeight="1" x14ac:dyDescent="0.25">
      <c r="A122" s="307" t="s">
        <v>61</v>
      </c>
      <c r="B122" s="163" t="s">
        <v>46</v>
      </c>
      <c r="C122" s="289"/>
      <c r="D122" s="289"/>
      <c r="E122" s="289"/>
    </row>
    <row r="123" spans="1:5" ht="12" customHeight="1" thickBot="1" x14ac:dyDescent="0.3">
      <c r="A123" s="309" t="s">
        <v>62</v>
      </c>
      <c r="B123" s="166" t="s">
        <v>47</v>
      </c>
      <c r="C123" s="290"/>
      <c r="D123" s="290"/>
      <c r="E123" s="290"/>
    </row>
    <row r="124" spans="1:5" ht="12" customHeight="1" thickBot="1" x14ac:dyDescent="0.3">
      <c r="A124" s="179" t="s">
        <v>9</v>
      </c>
      <c r="B124" s="182" t="s">
        <v>446</v>
      </c>
      <c r="C124" s="200">
        <f>+C91+C107+C121</f>
        <v>0</v>
      </c>
      <c r="D124" s="200">
        <f>+D91+D107+D121</f>
        <v>0</v>
      </c>
      <c r="E124" s="200">
        <f>+E91+E107+E121</f>
        <v>0</v>
      </c>
    </row>
    <row r="125" spans="1:5" ht="12" customHeight="1" thickBot="1" x14ac:dyDescent="0.3">
      <c r="A125" s="179" t="s">
        <v>10</v>
      </c>
      <c r="B125" s="182" t="s">
        <v>551</v>
      </c>
      <c r="C125" s="200">
        <f>+C126+C127+C128</f>
        <v>0</v>
      </c>
      <c r="D125" s="200">
        <f>+D126+D127+D128</f>
        <v>0</v>
      </c>
      <c r="E125" s="200">
        <f>+E126+E127+E128</f>
        <v>0</v>
      </c>
    </row>
    <row r="126" spans="1:5" ht="12" customHeight="1" x14ac:dyDescent="0.25">
      <c r="A126" s="307" t="s">
        <v>65</v>
      </c>
      <c r="B126" s="163" t="s">
        <v>448</v>
      </c>
      <c r="C126" s="190"/>
      <c r="D126" s="190"/>
      <c r="E126" s="190"/>
    </row>
    <row r="127" spans="1:5" ht="12" customHeight="1" x14ac:dyDescent="0.25">
      <c r="A127" s="307" t="s">
        <v>66</v>
      </c>
      <c r="B127" s="163" t="s">
        <v>449</v>
      </c>
      <c r="C127" s="190"/>
      <c r="D127" s="190"/>
      <c r="E127" s="190"/>
    </row>
    <row r="128" spans="1:5" ht="12" customHeight="1" thickBot="1" x14ac:dyDescent="0.3">
      <c r="A128" s="316" t="s">
        <v>67</v>
      </c>
      <c r="B128" s="161" t="s">
        <v>450</v>
      </c>
      <c r="C128" s="190"/>
      <c r="D128" s="190"/>
      <c r="E128" s="190"/>
    </row>
    <row r="129" spans="1:11" ht="12" customHeight="1" thickBot="1" x14ac:dyDescent="0.3">
      <c r="A129" s="179" t="s">
        <v>11</v>
      </c>
      <c r="B129" s="182" t="s">
        <v>451</v>
      </c>
      <c r="C129" s="200">
        <f>+C130+C131+C132+C133</f>
        <v>0</v>
      </c>
      <c r="D129" s="200">
        <f>+D130+D131+D132+D133</f>
        <v>0</v>
      </c>
      <c r="E129" s="200">
        <f>+E130+E131+E132+E133</f>
        <v>0</v>
      </c>
    </row>
    <row r="130" spans="1:11" ht="12" customHeight="1" x14ac:dyDescent="0.25">
      <c r="A130" s="307" t="s">
        <v>68</v>
      </c>
      <c r="B130" s="163" t="s">
        <v>452</v>
      </c>
      <c r="C130" s="190"/>
      <c r="D130" s="190"/>
      <c r="E130" s="190"/>
    </row>
    <row r="131" spans="1:11" ht="12" customHeight="1" x14ac:dyDescent="0.25">
      <c r="A131" s="307" t="s">
        <v>69</v>
      </c>
      <c r="B131" s="163" t="s">
        <v>453</v>
      </c>
      <c r="C131" s="190"/>
      <c r="D131" s="190"/>
      <c r="E131" s="190"/>
    </row>
    <row r="132" spans="1:11" ht="12" customHeight="1" x14ac:dyDescent="0.25">
      <c r="A132" s="307" t="s">
        <v>348</v>
      </c>
      <c r="B132" s="163" t="s">
        <v>454</v>
      </c>
      <c r="C132" s="190"/>
      <c r="D132" s="190"/>
      <c r="E132" s="190"/>
    </row>
    <row r="133" spans="1:11" s="145" customFormat="1" ht="12" customHeight="1" thickBot="1" x14ac:dyDescent="0.3">
      <c r="A133" s="316" t="s">
        <v>350</v>
      </c>
      <c r="B133" s="161" t="s">
        <v>455</v>
      </c>
      <c r="C133" s="190"/>
      <c r="D133" s="190"/>
      <c r="E133" s="190"/>
    </row>
    <row r="134" spans="1:11" ht="13.8" thickBot="1" x14ac:dyDescent="0.3">
      <c r="A134" s="179" t="s">
        <v>12</v>
      </c>
      <c r="B134" s="182" t="s">
        <v>661</v>
      </c>
      <c r="C134" s="291">
        <f>+C135+C136+C138+C139+C137</f>
        <v>0</v>
      </c>
      <c r="D134" s="291">
        <f>+D135+D136+D138+D139+D137</f>
        <v>0</v>
      </c>
      <c r="E134" s="291">
        <f>+E135+E136+E138+E139+E137</f>
        <v>0</v>
      </c>
      <c r="K134" s="270"/>
    </row>
    <row r="135" spans="1:11" x14ac:dyDescent="0.25">
      <c r="A135" s="307" t="s">
        <v>70</v>
      </c>
      <c r="B135" s="163" t="s">
        <v>457</v>
      </c>
      <c r="C135" s="190"/>
      <c r="D135" s="190"/>
      <c r="E135" s="190"/>
    </row>
    <row r="136" spans="1:11" ht="12" customHeight="1" x14ac:dyDescent="0.25">
      <c r="A136" s="307" t="s">
        <v>71</v>
      </c>
      <c r="B136" s="163" t="s">
        <v>458</v>
      </c>
      <c r="C136" s="190"/>
      <c r="D136" s="190"/>
      <c r="E136" s="190"/>
    </row>
    <row r="137" spans="1:11" ht="12" customHeight="1" x14ac:dyDescent="0.25">
      <c r="A137" s="307" t="s">
        <v>357</v>
      </c>
      <c r="B137" s="163" t="s">
        <v>660</v>
      </c>
      <c r="C137" s="190"/>
      <c r="D137" s="190"/>
      <c r="E137" s="190"/>
    </row>
    <row r="138" spans="1:11" s="145" customFormat="1" ht="12" customHeight="1" x14ac:dyDescent="0.25">
      <c r="A138" s="307" t="s">
        <v>359</v>
      </c>
      <c r="B138" s="163" t="s">
        <v>459</v>
      </c>
      <c r="C138" s="190"/>
      <c r="D138" s="190"/>
      <c r="E138" s="190"/>
    </row>
    <row r="139" spans="1:11" s="145" customFormat="1" ht="12" customHeight="1" thickBot="1" x14ac:dyDescent="0.3">
      <c r="A139" s="316" t="s">
        <v>659</v>
      </c>
      <c r="B139" s="161" t="s">
        <v>460</v>
      </c>
      <c r="C139" s="190"/>
      <c r="D139" s="190"/>
      <c r="E139" s="190"/>
    </row>
    <row r="140" spans="1:11" s="145" customFormat="1" ht="12" customHeight="1" thickBot="1" x14ac:dyDescent="0.3">
      <c r="A140" s="179" t="s">
        <v>13</v>
      </c>
      <c r="B140" s="182" t="s">
        <v>552</v>
      </c>
      <c r="C140" s="293">
        <f>+C141+C142+C143+C144</f>
        <v>0</v>
      </c>
      <c r="D140" s="293">
        <f>+D141+D142+D143+D144</f>
        <v>0</v>
      </c>
      <c r="E140" s="293">
        <f>+E141+E142+E143+E144</f>
        <v>0</v>
      </c>
    </row>
    <row r="141" spans="1:11" s="145" customFormat="1" ht="12" customHeight="1" x14ac:dyDescent="0.25">
      <c r="A141" s="307" t="s">
        <v>132</v>
      </c>
      <c r="B141" s="163" t="s">
        <v>462</v>
      </c>
      <c r="C141" s="190"/>
      <c r="D141" s="190"/>
      <c r="E141" s="190"/>
    </row>
    <row r="142" spans="1:11" s="145" customFormat="1" ht="12" customHeight="1" x14ac:dyDescent="0.25">
      <c r="A142" s="307" t="s">
        <v>133</v>
      </c>
      <c r="B142" s="163" t="s">
        <v>463</v>
      </c>
      <c r="C142" s="190"/>
      <c r="D142" s="190"/>
      <c r="E142" s="190"/>
    </row>
    <row r="143" spans="1:11" s="145" customFormat="1" ht="12" customHeight="1" x14ac:dyDescent="0.25">
      <c r="A143" s="307" t="s">
        <v>160</v>
      </c>
      <c r="B143" s="163" t="s">
        <v>464</v>
      </c>
      <c r="C143" s="190"/>
      <c r="D143" s="190"/>
      <c r="E143" s="190"/>
    </row>
    <row r="144" spans="1:11" ht="12.75" customHeight="1" thickBot="1" x14ac:dyDescent="0.3">
      <c r="A144" s="307" t="s">
        <v>365</v>
      </c>
      <c r="B144" s="163" t="s">
        <v>465</v>
      </c>
      <c r="C144" s="190"/>
      <c r="D144" s="190"/>
      <c r="E144" s="190"/>
    </row>
    <row r="145" spans="1:5" ht="12" customHeight="1" thickBot="1" x14ac:dyDescent="0.3">
      <c r="A145" s="179" t="s">
        <v>14</v>
      </c>
      <c r="B145" s="182" t="s">
        <v>466</v>
      </c>
      <c r="C145" s="306">
        <f>+C125+C129+C134+C140</f>
        <v>0</v>
      </c>
      <c r="D145" s="306">
        <f>+D125+D129+D134+D140</f>
        <v>0</v>
      </c>
      <c r="E145" s="306">
        <f>+E125+E129+E134+E140</f>
        <v>0</v>
      </c>
    </row>
    <row r="146" spans="1:5" ht="15" customHeight="1" thickBot="1" x14ac:dyDescent="0.3">
      <c r="A146" s="318" t="s">
        <v>15</v>
      </c>
      <c r="B146" s="202" t="s">
        <v>467</v>
      </c>
      <c r="C146" s="306">
        <f>+C124+C145</f>
        <v>0</v>
      </c>
      <c r="D146" s="306">
        <f>+D124+D145</f>
        <v>0</v>
      </c>
      <c r="E146" s="306">
        <f>+E124+E145</f>
        <v>0</v>
      </c>
    </row>
    <row r="147" spans="1:5" ht="13.8" thickBot="1" x14ac:dyDescent="0.3">
      <c r="A147" s="27"/>
      <c r="B147" s="28"/>
      <c r="C147" s="29"/>
      <c r="D147" s="29"/>
      <c r="E147" s="29"/>
    </row>
    <row r="148" spans="1:5" ht="15" customHeight="1" thickBot="1" x14ac:dyDescent="0.3">
      <c r="A148" s="283" t="s">
        <v>662</v>
      </c>
      <c r="B148" s="284"/>
      <c r="C148" s="58"/>
      <c r="D148" s="59"/>
      <c r="E148" s="56"/>
    </row>
    <row r="149" spans="1:5" ht="14.25" customHeight="1" thickBot="1" x14ac:dyDescent="0.3">
      <c r="A149" s="283" t="s">
        <v>149</v>
      </c>
      <c r="B149" s="284"/>
      <c r="C149" s="58"/>
      <c r="D149" s="59"/>
      <c r="E149" s="56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K149"/>
  <sheetViews>
    <sheetView view="pageBreakPreview" topLeftCell="A112" zoomScaleNormal="100" zoomScaleSheetLayoutView="100" workbookViewId="0">
      <selection activeCell="E134" sqref="E134"/>
    </sheetView>
  </sheetViews>
  <sheetFormatPr defaultColWidth="9.33203125" defaultRowHeight="13.2" x14ac:dyDescent="0.25"/>
  <cols>
    <col min="1" max="1" width="14.77734375" style="298" customWidth="1"/>
    <col min="2" max="2" width="65.33203125" style="299" customWidth="1"/>
    <col min="3" max="5" width="17" style="300" customWidth="1"/>
    <col min="6" max="16384" width="9.33203125" style="24"/>
  </cols>
  <sheetData>
    <row r="1" spans="1:5" s="274" customFormat="1" ht="16.5" customHeight="1" thickBot="1" x14ac:dyDescent="0.3">
      <c r="A1" s="273"/>
      <c r="B1" s="275"/>
      <c r="C1" s="320"/>
      <c r="D1" s="285"/>
      <c r="E1" s="320" t="str">
        <f>+CONCATENATE("6.4. melléklet a ……/",LEFT(ÖSSZEFÜGGÉSEK!A4,4)+1,". (……) önkormányzati rendelethez")</f>
        <v>6.4. melléklet a ……/2020. (……) önkormányzati rendelethez</v>
      </c>
    </row>
    <row r="2" spans="1:5" s="321" customFormat="1" ht="15.75" customHeight="1" x14ac:dyDescent="0.25">
      <c r="A2" s="301" t="s">
        <v>53</v>
      </c>
      <c r="B2" s="1287" t="s">
        <v>155</v>
      </c>
      <c r="C2" s="1288"/>
      <c r="D2" s="1289"/>
      <c r="E2" s="294" t="s">
        <v>40</v>
      </c>
    </row>
    <row r="3" spans="1:5" s="321" customFormat="1" ht="23.4" thickBot="1" x14ac:dyDescent="0.3">
      <c r="A3" s="319" t="s">
        <v>547</v>
      </c>
      <c r="B3" s="1290" t="s">
        <v>665</v>
      </c>
      <c r="C3" s="1291"/>
      <c r="D3" s="1292"/>
      <c r="E3" s="269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323" customFormat="1" ht="12" customHeight="1" thickBot="1" x14ac:dyDescent="0.3">
      <c r="A8" s="179" t="s">
        <v>6</v>
      </c>
      <c r="B8" s="175" t="s">
        <v>298</v>
      </c>
      <c r="C8" s="206">
        <f>SUM(C9:C14)</f>
        <v>0</v>
      </c>
      <c r="D8" s="206">
        <f>SUM(D9:D14)</f>
        <v>0</v>
      </c>
      <c r="E8" s="189">
        <f>SUM(E9:E14)</f>
        <v>0</v>
      </c>
    </row>
    <row r="9" spans="1:5" s="297" customFormat="1" ht="12" customHeight="1" x14ac:dyDescent="0.2">
      <c r="A9" s="307" t="s">
        <v>72</v>
      </c>
      <c r="B9" s="217" t="s">
        <v>299</v>
      </c>
      <c r="C9" s="208"/>
      <c r="D9" s="208"/>
      <c r="E9" s="191"/>
    </row>
    <row r="10" spans="1:5" s="324" customFormat="1" ht="12" customHeight="1" x14ac:dyDescent="0.2">
      <c r="A10" s="308" t="s">
        <v>73</v>
      </c>
      <c r="B10" s="218" t="s">
        <v>300</v>
      </c>
      <c r="C10" s="207"/>
      <c r="D10" s="207"/>
      <c r="E10" s="190"/>
    </row>
    <row r="11" spans="1:5" s="324" customFormat="1" ht="12" customHeight="1" x14ac:dyDescent="0.2">
      <c r="A11" s="308" t="s">
        <v>74</v>
      </c>
      <c r="B11" s="218" t="s">
        <v>301</v>
      </c>
      <c r="C11" s="207"/>
      <c r="D11" s="207"/>
      <c r="E11" s="190"/>
    </row>
    <row r="12" spans="1:5" s="324" customFormat="1" ht="12" customHeight="1" x14ac:dyDescent="0.2">
      <c r="A12" s="308" t="s">
        <v>75</v>
      </c>
      <c r="B12" s="218" t="s">
        <v>302</v>
      </c>
      <c r="C12" s="207"/>
      <c r="D12" s="207"/>
      <c r="E12" s="190"/>
    </row>
    <row r="13" spans="1:5" s="324" customFormat="1" ht="12" customHeight="1" x14ac:dyDescent="0.2">
      <c r="A13" s="308" t="s">
        <v>108</v>
      </c>
      <c r="B13" s="218" t="s">
        <v>303</v>
      </c>
      <c r="C13" s="207"/>
      <c r="D13" s="207"/>
      <c r="E13" s="190"/>
    </row>
    <row r="14" spans="1:5" s="297" customFormat="1" ht="12" customHeight="1" thickBot="1" x14ac:dyDescent="0.25">
      <c r="A14" s="309" t="s">
        <v>76</v>
      </c>
      <c r="B14" s="219" t="s">
        <v>304</v>
      </c>
      <c r="C14" s="209"/>
      <c r="D14" s="209"/>
      <c r="E14" s="192"/>
    </row>
    <row r="15" spans="1:5" s="297" customFormat="1" ht="12" customHeight="1" thickBot="1" x14ac:dyDescent="0.3">
      <c r="A15" s="179" t="s">
        <v>7</v>
      </c>
      <c r="B15" s="196" t="s">
        <v>305</v>
      </c>
      <c r="C15" s="206">
        <f>SUM(C16:C20)</f>
        <v>0</v>
      </c>
      <c r="D15" s="206">
        <f>SUM(D16:D20)</f>
        <v>0</v>
      </c>
      <c r="E15" s="189">
        <f>SUM(E16:E20)</f>
        <v>0</v>
      </c>
    </row>
    <row r="16" spans="1:5" s="297" customFormat="1" ht="12" customHeight="1" x14ac:dyDescent="0.2">
      <c r="A16" s="307" t="s">
        <v>78</v>
      </c>
      <c r="B16" s="217" t="s">
        <v>306</v>
      </c>
      <c r="C16" s="208"/>
      <c r="D16" s="208"/>
      <c r="E16" s="191"/>
    </row>
    <row r="17" spans="1:5" s="297" customFormat="1" ht="12" customHeight="1" x14ac:dyDescent="0.2">
      <c r="A17" s="308" t="s">
        <v>79</v>
      </c>
      <c r="B17" s="218" t="s">
        <v>307</v>
      </c>
      <c r="C17" s="207"/>
      <c r="D17" s="207"/>
      <c r="E17" s="190"/>
    </row>
    <row r="18" spans="1:5" s="297" customFormat="1" ht="12" customHeight="1" x14ac:dyDescent="0.2">
      <c r="A18" s="308" t="s">
        <v>80</v>
      </c>
      <c r="B18" s="218" t="s">
        <v>308</v>
      </c>
      <c r="C18" s="207"/>
      <c r="D18" s="207"/>
      <c r="E18" s="190"/>
    </row>
    <row r="19" spans="1:5" s="297" customFormat="1" ht="12" customHeight="1" x14ac:dyDescent="0.2">
      <c r="A19" s="308" t="s">
        <v>81</v>
      </c>
      <c r="B19" s="218" t="s">
        <v>309</v>
      </c>
      <c r="C19" s="207"/>
      <c r="D19" s="207"/>
      <c r="E19" s="190"/>
    </row>
    <row r="20" spans="1:5" s="297" customFormat="1" ht="12" customHeight="1" x14ac:dyDescent="0.2">
      <c r="A20" s="308" t="s">
        <v>82</v>
      </c>
      <c r="B20" s="218" t="s">
        <v>310</v>
      </c>
      <c r="C20" s="207"/>
      <c r="D20" s="207"/>
      <c r="E20" s="190"/>
    </row>
    <row r="21" spans="1:5" s="324" customFormat="1" ht="12" customHeight="1" thickBot="1" x14ac:dyDescent="0.25">
      <c r="A21" s="309" t="s">
        <v>89</v>
      </c>
      <c r="B21" s="219" t="s">
        <v>311</v>
      </c>
      <c r="C21" s="209"/>
      <c r="D21" s="209"/>
      <c r="E21" s="192"/>
    </row>
    <row r="22" spans="1:5" s="324" customFormat="1" ht="12" customHeight="1" thickBot="1" x14ac:dyDescent="0.3">
      <c r="A22" s="179" t="s">
        <v>8</v>
      </c>
      <c r="B22" s="175" t="s">
        <v>312</v>
      </c>
      <c r="C22" s="206">
        <f>SUM(C23:C27)</f>
        <v>0</v>
      </c>
      <c r="D22" s="206">
        <f>SUM(D23:D27)</f>
        <v>0</v>
      </c>
      <c r="E22" s="189">
        <f>SUM(E23:E27)</f>
        <v>0</v>
      </c>
    </row>
    <row r="23" spans="1:5" s="324" customFormat="1" ht="12" customHeight="1" x14ac:dyDescent="0.2">
      <c r="A23" s="307" t="s">
        <v>61</v>
      </c>
      <c r="B23" s="217" t="s">
        <v>313</v>
      </c>
      <c r="C23" s="208"/>
      <c r="D23" s="208"/>
      <c r="E23" s="191"/>
    </row>
    <row r="24" spans="1:5" s="297" customFormat="1" ht="12" customHeight="1" x14ac:dyDescent="0.2">
      <c r="A24" s="308" t="s">
        <v>62</v>
      </c>
      <c r="B24" s="218" t="s">
        <v>314</v>
      </c>
      <c r="C24" s="207"/>
      <c r="D24" s="207"/>
      <c r="E24" s="190"/>
    </row>
    <row r="25" spans="1:5" s="324" customFormat="1" ht="12" customHeight="1" x14ac:dyDescent="0.2">
      <c r="A25" s="308" t="s">
        <v>63</v>
      </c>
      <c r="B25" s="218" t="s">
        <v>315</v>
      </c>
      <c r="C25" s="207"/>
      <c r="D25" s="207"/>
      <c r="E25" s="190"/>
    </row>
    <row r="26" spans="1:5" s="324" customFormat="1" ht="12" customHeight="1" x14ac:dyDescent="0.2">
      <c r="A26" s="308" t="s">
        <v>64</v>
      </c>
      <c r="B26" s="218" t="s">
        <v>316</v>
      </c>
      <c r="C26" s="207"/>
      <c r="D26" s="207"/>
      <c r="E26" s="190"/>
    </row>
    <row r="27" spans="1:5" s="324" customFormat="1" ht="12" customHeight="1" x14ac:dyDescent="0.2">
      <c r="A27" s="308" t="s">
        <v>122</v>
      </c>
      <c r="B27" s="218" t="s">
        <v>317</v>
      </c>
      <c r="C27" s="207"/>
      <c r="D27" s="207"/>
      <c r="E27" s="190"/>
    </row>
    <row r="28" spans="1:5" s="324" customFormat="1" ht="12" customHeight="1" thickBot="1" x14ac:dyDescent="0.25">
      <c r="A28" s="309" t="s">
        <v>123</v>
      </c>
      <c r="B28" s="219" t="s">
        <v>318</v>
      </c>
      <c r="C28" s="209"/>
      <c r="D28" s="209"/>
      <c r="E28" s="192"/>
    </row>
    <row r="29" spans="1:5" s="324" customFormat="1" ht="12" customHeight="1" thickBot="1" x14ac:dyDescent="0.3">
      <c r="A29" s="179" t="s">
        <v>124</v>
      </c>
      <c r="B29" s="175" t="s">
        <v>319</v>
      </c>
      <c r="C29" s="212">
        <f>+C30+C33+C34+C35</f>
        <v>0</v>
      </c>
      <c r="D29" s="212">
        <f>+D30+D33+D34+D35</f>
        <v>0</v>
      </c>
      <c r="E29" s="225">
        <f>+E30+E33+E34+E35</f>
        <v>0</v>
      </c>
    </row>
    <row r="30" spans="1:5" s="324" customFormat="1" ht="12" customHeight="1" x14ac:dyDescent="0.2">
      <c r="A30" s="307" t="s">
        <v>320</v>
      </c>
      <c r="B30" s="217" t="s">
        <v>321</v>
      </c>
      <c r="C30" s="227">
        <f>+C31+C32</f>
        <v>0</v>
      </c>
      <c r="D30" s="227">
        <f>+D31+D32</f>
        <v>0</v>
      </c>
      <c r="E30" s="226">
        <f>+E31+E32</f>
        <v>0</v>
      </c>
    </row>
    <row r="31" spans="1:5" s="324" customFormat="1" ht="12" customHeight="1" x14ac:dyDescent="0.2">
      <c r="A31" s="308" t="s">
        <v>322</v>
      </c>
      <c r="B31" s="218" t="s">
        <v>323</v>
      </c>
      <c r="C31" s="207"/>
      <c r="D31" s="207"/>
      <c r="E31" s="190"/>
    </row>
    <row r="32" spans="1:5" s="324" customFormat="1" ht="12" customHeight="1" x14ac:dyDescent="0.2">
      <c r="A32" s="308" t="s">
        <v>324</v>
      </c>
      <c r="B32" s="218" t="s">
        <v>325</v>
      </c>
      <c r="C32" s="207"/>
      <c r="D32" s="207"/>
      <c r="E32" s="190"/>
    </row>
    <row r="33" spans="1:5" s="324" customFormat="1" ht="12" customHeight="1" x14ac:dyDescent="0.2">
      <c r="A33" s="308" t="s">
        <v>326</v>
      </c>
      <c r="B33" s="218" t="s">
        <v>327</v>
      </c>
      <c r="C33" s="207"/>
      <c r="D33" s="207"/>
      <c r="E33" s="190"/>
    </row>
    <row r="34" spans="1:5" s="324" customFormat="1" ht="12" customHeight="1" x14ac:dyDescent="0.2">
      <c r="A34" s="308" t="s">
        <v>328</v>
      </c>
      <c r="B34" s="218" t="s">
        <v>329</v>
      </c>
      <c r="C34" s="207"/>
      <c r="D34" s="207"/>
      <c r="E34" s="190"/>
    </row>
    <row r="35" spans="1:5" s="324" customFormat="1" ht="12" customHeight="1" thickBot="1" x14ac:dyDescent="0.25">
      <c r="A35" s="309" t="s">
        <v>330</v>
      </c>
      <c r="B35" s="219" t="s">
        <v>331</v>
      </c>
      <c r="C35" s="209"/>
      <c r="D35" s="209"/>
      <c r="E35" s="192"/>
    </row>
    <row r="36" spans="1:5" s="324" customFormat="1" ht="12" customHeight="1" thickBot="1" x14ac:dyDescent="0.3">
      <c r="A36" s="179" t="s">
        <v>10</v>
      </c>
      <c r="B36" s="175" t="s">
        <v>332</v>
      </c>
      <c r="C36" s="206">
        <f>SUM(C37:C46)</f>
        <v>0</v>
      </c>
      <c r="D36" s="206">
        <f>SUM(D37:D46)</f>
        <v>0</v>
      </c>
      <c r="E36" s="189">
        <f>SUM(E37:E46)</f>
        <v>0</v>
      </c>
    </row>
    <row r="37" spans="1:5" s="324" customFormat="1" ht="12" customHeight="1" x14ac:dyDescent="0.2">
      <c r="A37" s="307" t="s">
        <v>65</v>
      </c>
      <c r="B37" s="217" t="s">
        <v>333</v>
      </c>
      <c r="C37" s="208"/>
      <c r="D37" s="208"/>
      <c r="E37" s="191"/>
    </row>
    <row r="38" spans="1:5" s="324" customFormat="1" ht="12" customHeight="1" x14ac:dyDescent="0.2">
      <c r="A38" s="308" t="s">
        <v>66</v>
      </c>
      <c r="B38" s="218" t="s">
        <v>334</v>
      </c>
      <c r="C38" s="207"/>
      <c r="D38" s="207"/>
      <c r="E38" s="190"/>
    </row>
    <row r="39" spans="1:5" s="324" customFormat="1" ht="12" customHeight="1" x14ac:dyDescent="0.2">
      <c r="A39" s="308" t="s">
        <v>67</v>
      </c>
      <c r="B39" s="218" t="s">
        <v>335</v>
      </c>
      <c r="C39" s="207"/>
      <c r="D39" s="207"/>
      <c r="E39" s="190"/>
    </row>
    <row r="40" spans="1:5" s="324" customFormat="1" ht="12" customHeight="1" x14ac:dyDescent="0.2">
      <c r="A40" s="308" t="s">
        <v>126</v>
      </c>
      <c r="B40" s="218" t="s">
        <v>336</v>
      </c>
      <c r="C40" s="207"/>
      <c r="D40" s="207"/>
      <c r="E40" s="190"/>
    </row>
    <row r="41" spans="1:5" s="324" customFormat="1" ht="12" customHeight="1" x14ac:dyDescent="0.2">
      <c r="A41" s="308" t="s">
        <v>127</v>
      </c>
      <c r="B41" s="218" t="s">
        <v>337</v>
      </c>
      <c r="C41" s="207"/>
      <c r="D41" s="207"/>
      <c r="E41" s="190"/>
    </row>
    <row r="42" spans="1:5" s="324" customFormat="1" ht="12" customHeight="1" x14ac:dyDescent="0.2">
      <c r="A42" s="308" t="s">
        <v>128</v>
      </c>
      <c r="B42" s="218" t="s">
        <v>338</v>
      </c>
      <c r="C42" s="207"/>
      <c r="D42" s="207"/>
      <c r="E42" s="190"/>
    </row>
    <row r="43" spans="1:5" s="324" customFormat="1" ht="12" customHeight="1" x14ac:dyDescent="0.2">
      <c r="A43" s="308" t="s">
        <v>129</v>
      </c>
      <c r="B43" s="218" t="s">
        <v>339</v>
      </c>
      <c r="C43" s="207"/>
      <c r="D43" s="207"/>
      <c r="E43" s="190"/>
    </row>
    <row r="44" spans="1:5" s="324" customFormat="1" ht="12" customHeight="1" x14ac:dyDescent="0.2">
      <c r="A44" s="308" t="s">
        <v>130</v>
      </c>
      <c r="B44" s="218" t="s">
        <v>340</v>
      </c>
      <c r="C44" s="207"/>
      <c r="D44" s="207"/>
      <c r="E44" s="190"/>
    </row>
    <row r="45" spans="1:5" s="324" customFormat="1" ht="12" customHeight="1" x14ac:dyDescent="0.2">
      <c r="A45" s="308" t="s">
        <v>341</v>
      </c>
      <c r="B45" s="218" t="s">
        <v>342</v>
      </c>
      <c r="C45" s="210"/>
      <c r="D45" s="210"/>
      <c r="E45" s="193"/>
    </row>
    <row r="46" spans="1:5" s="297" customFormat="1" ht="12" customHeight="1" thickBot="1" x14ac:dyDescent="0.25">
      <c r="A46" s="309" t="s">
        <v>343</v>
      </c>
      <c r="B46" s="219" t="s">
        <v>344</v>
      </c>
      <c r="C46" s="211"/>
      <c r="D46" s="211"/>
      <c r="E46" s="194"/>
    </row>
    <row r="47" spans="1:5" s="324" customFormat="1" ht="12" customHeight="1" thickBot="1" x14ac:dyDescent="0.3">
      <c r="A47" s="179" t="s">
        <v>11</v>
      </c>
      <c r="B47" s="175" t="s">
        <v>345</v>
      </c>
      <c r="C47" s="206">
        <f>SUM(C48:C52)</f>
        <v>0</v>
      </c>
      <c r="D47" s="206">
        <f>SUM(D48:D52)</f>
        <v>0</v>
      </c>
      <c r="E47" s="189">
        <f>SUM(E48:E52)</f>
        <v>0</v>
      </c>
    </row>
    <row r="48" spans="1:5" s="324" customFormat="1" ht="12" customHeight="1" x14ac:dyDescent="0.2">
      <c r="A48" s="307" t="s">
        <v>68</v>
      </c>
      <c r="B48" s="217" t="s">
        <v>346</v>
      </c>
      <c r="C48" s="229"/>
      <c r="D48" s="229"/>
      <c r="E48" s="195"/>
    </row>
    <row r="49" spans="1:5" s="324" customFormat="1" ht="12" customHeight="1" x14ac:dyDescent="0.2">
      <c r="A49" s="308" t="s">
        <v>69</v>
      </c>
      <c r="B49" s="218" t="s">
        <v>347</v>
      </c>
      <c r="C49" s="210"/>
      <c r="D49" s="210"/>
      <c r="E49" s="193"/>
    </row>
    <row r="50" spans="1:5" s="324" customFormat="1" ht="12" customHeight="1" x14ac:dyDescent="0.2">
      <c r="A50" s="308" t="s">
        <v>348</v>
      </c>
      <c r="B50" s="218" t="s">
        <v>349</v>
      </c>
      <c r="C50" s="210"/>
      <c r="D50" s="210"/>
      <c r="E50" s="193"/>
    </row>
    <row r="51" spans="1:5" s="324" customFormat="1" ht="12" customHeight="1" x14ac:dyDescent="0.2">
      <c r="A51" s="308" t="s">
        <v>350</v>
      </c>
      <c r="B51" s="218" t="s">
        <v>351</v>
      </c>
      <c r="C51" s="210"/>
      <c r="D51" s="210"/>
      <c r="E51" s="193"/>
    </row>
    <row r="52" spans="1:5" s="324" customFormat="1" ht="12" customHeight="1" thickBot="1" x14ac:dyDescent="0.25">
      <c r="A52" s="309" t="s">
        <v>352</v>
      </c>
      <c r="B52" s="219" t="s">
        <v>353</v>
      </c>
      <c r="C52" s="211"/>
      <c r="D52" s="211"/>
      <c r="E52" s="194"/>
    </row>
    <row r="53" spans="1:5" s="324" customFormat="1" ht="12" customHeight="1" thickBot="1" x14ac:dyDescent="0.3">
      <c r="A53" s="179" t="s">
        <v>131</v>
      </c>
      <c r="B53" s="175" t="s">
        <v>354</v>
      </c>
      <c r="C53" s="206">
        <f>SUM(C54:C56)</f>
        <v>0</v>
      </c>
      <c r="D53" s="206">
        <f>SUM(D54:D56)</f>
        <v>0</v>
      </c>
      <c r="E53" s="189">
        <f>SUM(E54:E56)</f>
        <v>0</v>
      </c>
    </row>
    <row r="54" spans="1:5" s="297" customFormat="1" ht="12" customHeight="1" x14ac:dyDescent="0.2">
      <c r="A54" s="307" t="s">
        <v>70</v>
      </c>
      <c r="B54" s="217" t="s">
        <v>355</v>
      </c>
      <c r="C54" s="208"/>
      <c r="D54" s="208"/>
      <c r="E54" s="191"/>
    </row>
    <row r="55" spans="1:5" s="297" customFormat="1" ht="12" customHeight="1" x14ac:dyDescent="0.2">
      <c r="A55" s="308" t="s">
        <v>71</v>
      </c>
      <c r="B55" s="218" t="s">
        <v>356</v>
      </c>
      <c r="C55" s="207"/>
      <c r="D55" s="207"/>
      <c r="E55" s="190"/>
    </row>
    <row r="56" spans="1:5" s="297" customFormat="1" ht="12" customHeight="1" x14ac:dyDescent="0.2">
      <c r="A56" s="308" t="s">
        <v>357</v>
      </c>
      <c r="B56" s="218" t="s">
        <v>358</v>
      </c>
      <c r="C56" s="207"/>
      <c r="D56" s="207"/>
      <c r="E56" s="190"/>
    </row>
    <row r="57" spans="1:5" s="297" customFormat="1" ht="12" customHeight="1" thickBot="1" x14ac:dyDescent="0.25">
      <c r="A57" s="309" t="s">
        <v>359</v>
      </c>
      <c r="B57" s="219" t="s">
        <v>360</v>
      </c>
      <c r="C57" s="209"/>
      <c r="D57" s="209"/>
      <c r="E57" s="192"/>
    </row>
    <row r="58" spans="1:5" s="324" customFormat="1" ht="12" customHeight="1" thickBot="1" x14ac:dyDescent="0.3">
      <c r="A58" s="179" t="s">
        <v>13</v>
      </c>
      <c r="B58" s="196" t="s">
        <v>361</v>
      </c>
      <c r="C58" s="206">
        <f>SUM(C59:C61)</f>
        <v>0</v>
      </c>
      <c r="D58" s="206">
        <f>SUM(D59:D61)</f>
        <v>0</v>
      </c>
      <c r="E58" s="189">
        <f>SUM(E59:E61)</f>
        <v>0</v>
      </c>
    </row>
    <row r="59" spans="1:5" s="324" customFormat="1" ht="12" customHeight="1" x14ac:dyDescent="0.2">
      <c r="A59" s="307" t="s">
        <v>132</v>
      </c>
      <c r="B59" s="217" t="s">
        <v>362</v>
      </c>
      <c r="C59" s="210"/>
      <c r="D59" s="210"/>
      <c r="E59" s="193"/>
    </row>
    <row r="60" spans="1:5" s="324" customFormat="1" ht="12" customHeight="1" x14ac:dyDescent="0.2">
      <c r="A60" s="308" t="s">
        <v>133</v>
      </c>
      <c r="B60" s="218" t="s">
        <v>550</v>
      </c>
      <c r="C60" s="210"/>
      <c r="D60" s="210"/>
      <c r="E60" s="193"/>
    </row>
    <row r="61" spans="1:5" s="324" customFormat="1" ht="12" customHeight="1" x14ac:dyDescent="0.2">
      <c r="A61" s="308" t="s">
        <v>160</v>
      </c>
      <c r="B61" s="218" t="s">
        <v>364</v>
      </c>
      <c r="C61" s="210"/>
      <c r="D61" s="210"/>
      <c r="E61" s="193"/>
    </row>
    <row r="62" spans="1:5" s="324" customFormat="1" ht="12" customHeight="1" thickBot="1" x14ac:dyDescent="0.25">
      <c r="A62" s="309" t="s">
        <v>365</v>
      </c>
      <c r="B62" s="219" t="s">
        <v>366</v>
      </c>
      <c r="C62" s="210"/>
      <c r="D62" s="210"/>
      <c r="E62" s="193"/>
    </row>
    <row r="63" spans="1:5" s="324" customFormat="1" ht="12" customHeight="1" thickBot="1" x14ac:dyDescent="0.3">
      <c r="A63" s="179" t="s">
        <v>14</v>
      </c>
      <c r="B63" s="175" t="s">
        <v>367</v>
      </c>
      <c r="C63" s="212">
        <f>+C8+C15+C22+C29+C36+C47+C53+C58</f>
        <v>0</v>
      </c>
      <c r="D63" s="212">
        <f>+D8+D15+D22+D29+D36+D47+D53+D58</f>
        <v>0</v>
      </c>
      <c r="E63" s="225">
        <f>+E8+E15+E22+E29+E36+E47+E53+E58</f>
        <v>0</v>
      </c>
    </row>
    <row r="64" spans="1:5" s="324" customFormat="1" ht="12" customHeight="1" thickBot="1" x14ac:dyDescent="0.25">
      <c r="A64" s="310" t="s">
        <v>548</v>
      </c>
      <c r="B64" s="196" t="s">
        <v>369</v>
      </c>
      <c r="C64" s="206">
        <f>SUM(C65:C67)</f>
        <v>0</v>
      </c>
      <c r="D64" s="206">
        <f>SUM(D65:D67)</f>
        <v>0</v>
      </c>
      <c r="E64" s="189">
        <f>SUM(E65:E67)</f>
        <v>0</v>
      </c>
    </row>
    <row r="65" spans="1:5" s="324" customFormat="1" ht="12" customHeight="1" x14ac:dyDescent="0.2">
      <c r="A65" s="307" t="s">
        <v>370</v>
      </c>
      <c r="B65" s="217" t="s">
        <v>371</v>
      </c>
      <c r="C65" s="210"/>
      <c r="D65" s="210"/>
      <c r="E65" s="193"/>
    </row>
    <row r="66" spans="1:5" s="324" customFormat="1" ht="12" customHeight="1" x14ac:dyDescent="0.2">
      <c r="A66" s="308" t="s">
        <v>372</v>
      </c>
      <c r="B66" s="218" t="s">
        <v>373</v>
      </c>
      <c r="C66" s="210"/>
      <c r="D66" s="210"/>
      <c r="E66" s="193"/>
    </row>
    <row r="67" spans="1:5" s="324" customFormat="1" ht="12" customHeight="1" thickBot="1" x14ac:dyDescent="0.25">
      <c r="A67" s="309" t="s">
        <v>374</v>
      </c>
      <c r="B67" s="303" t="s">
        <v>375</v>
      </c>
      <c r="C67" s="210"/>
      <c r="D67" s="210"/>
      <c r="E67" s="193"/>
    </row>
    <row r="68" spans="1:5" s="324" customFormat="1" ht="12" customHeight="1" thickBot="1" x14ac:dyDescent="0.25">
      <c r="A68" s="310" t="s">
        <v>376</v>
      </c>
      <c r="B68" s="196" t="s">
        <v>377</v>
      </c>
      <c r="C68" s="206">
        <f>SUM(C69:C72)</f>
        <v>0</v>
      </c>
      <c r="D68" s="206">
        <f>SUM(D69:D72)</f>
        <v>0</v>
      </c>
      <c r="E68" s="189">
        <f>SUM(E69:E72)</f>
        <v>0</v>
      </c>
    </row>
    <row r="69" spans="1:5" s="324" customFormat="1" ht="12" customHeight="1" x14ac:dyDescent="0.2">
      <c r="A69" s="307" t="s">
        <v>109</v>
      </c>
      <c r="B69" s="217" t="s">
        <v>378</v>
      </c>
      <c r="C69" s="210"/>
      <c r="D69" s="210"/>
      <c r="E69" s="193"/>
    </row>
    <row r="70" spans="1:5" s="324" customFormat="1" ht="12" customHeight="1" x14ac:dyDescent="0.2">
      <c r="A70" s="308" t="s">
        <v>110</v>
      </c>
      <c r="B70" s="218" t="s">
        <v>379</v>
      </c>
      <c r="C70" s="210"/>
      <c r="D70" s="210"/>
      <c r="E70" s="193"/>
    </row>
    <row r="71" spans="1:5" s="324" customFormat="1" ht="12" customHeight="1" x14ac:dyDescent="0.2">
      <c r="A71" s="308" t="s">
        <v>380</v>
      </c>
      <c r="B71" s="218" t="s">
        <v>381</v>
      </c>
      <c r="C71" s="210"/>
      <c r="D71" s="210"/>
      <c r="E71" s="193"/>
    </row>
    <row r="72" spans="1:5" s="324" customFormat="1" ht="12" customHeight="1" thickBot="1" x14ac:dyDescent="0.25">
      <c r="A72" s="309" t="s">
        <v>382</v>
      </c>
      <c r="B72" s="219" t="s">
        <v>383</v>
      </c>
      <c r="C72" s="210"/>
      <c r="D72" s="210"/>
      <c r="E72" s="193"/>
    </row>
    <row r="73" spans="1:5" s="324" customFormat="1" ht="12" customHeight="1" thickBot="1" x14ac:dyDescent="0.25">
      <c r="A73" s="310" t="s">
        <v>384</v>
      </c>
      <c r="B73" s="196" t="s">
        <v>385</v>
      </c>
      <c r="C73" s="206">
        <f>SUM(C74:C75)</f>
        <v>0</v>
      </c>
      <c r="D73" s="206">
        <f>SUM(D74:D75)</f>
        <v>0</v>
      </c>
      <c r="E73" s="189">
        <f>SUM(E74:E75)</f>
        <v>0</v>
      </c>
    </row>
    <row r="74" spans="1:5" s="324" customFormat="1" ht="12" customHeight="1" x14ac:dyDescent="0.2">
      <c r="A74" s="307" t="s">
        <v>386</v>
      </c>
      <c r="B74" s="217" t="s">
        <v>387</v>
      </c>
      <c r="C74" s="210"/>
      <c r="D74" s="210"/>
      <c r="E74" s="193"/>
    </row>
    <row r="75" spans="1:5" s="324" customFormat="1" ht="12" customHeight="1" thickBot="1" x14ac:dyDescent="0.25">
      <c r="A75" s="309" t="s">
        <v>388</v>
      </c>
      <c r="B75" s="219" t="s">
        <v>389</v>
      </c>
      <c r="C75" s="210"/>
      <c r="D75" s="210"/>
      <c r="E75" s="193"/>
    </row>
    <row r="76" spans="1:5" s="324" customFormat="1" ht="12" customHeight="1" thickBot="1" x14ac:dyDescent="0.25">
      <c r="A76" s="310" t="s">
        <v>390</v>
      </c>
      <c r="B76" s="196" t="s">
        <v>391</v>
      </c>
      <c r="C76" s="206">
        <f>SUM(C77:C79)</f>
        <v>0</v>
      </c>
      <c r="D76" s="206">
        <f>SUM(D77:D79)</f>
        <v>0</v>
      </c>
      <c r="E76" s="189">
        <f>SUM(E77:E79)</f>
        <v>0</v>
      </c>
    </row>
    <row r="77" spans="1:5" s="324" customFormat="1" ht="12" customHeight="1" x14ac:dyDescent="0.2">
      <c r="A77" s="307" t="s">
        <v>392</v>
      </c>
      <c r="B77" s="217" t="s">
        <v>393</v>
      </c>
      <c r="C77" s="210"/>
      <c r="D77" s="210"/>
      <c r="E77" s="193"/>
    </row>
    <row r="78" spans="1:5" s="324" customFormat="1" ht="12" customHeight="1" x14ac:dyDescent="0.2">
      <c r="A78" s="308" t="s">
        <v>394</v>
      </c>
      <c r="B78" s="218" t="s">
        <v>395</v>
      </c>
      <c r="C78" s="210"/>
      <c r="D78" s="210"/>
      <c r="E78" s="193"/>
    </row>
    <row r="79" spans="1:5" s="324" customFormat="1" ht="12" customHeight="1" thickBot="1" x14ac:dyDescent="0.25">
      <c r="A79" s="309" t="s">
        <v>396</v>
      </c>
      <c r="B79" s="219" t="s">
        <v>397</v>
      </c>
      <c r="C79" s="210"/>
      <c r="D79" s="210"/>
      <c r="E79" s="193"/>
    </row>
    <row r="80" spans="1:5" s="324" customFormat="1" ht="12" customHeight="1" thickBot="1" x14ac:dyDescent="0.25">
      <c r="A80" s="310" t="s">
        <v>398</v>
      </c>
      <c r="B80" s="196" t="s">
        <v>399</v>
      </c>
      <c r="C80" s="206">
        <f>SUM(C81:C84)</f>
        <v>0</v>
      </c>
      <c r="D80" s="206">
        <f>SUM(D81:D84)</f>
        <v>0</v>
      </c>
      <c r="E80" s="189">
        <f>SUM(E81:E84)</f>
        <v>0</v>
      </c>
    </row>
    <row r="81" spans="1:5" s="324" customFormat="1" ht="12" customHeight="1" x14ac:dyDescent="0.2">
      <c r="A81" s="311" t="s">
        <v>400</v>
      </c>
      <c r="B81" s="217" t="s">
        <v>401</v>
      </c>
      <c r="C81" s="210"/>
      <c r="D81" s="210"/>
      <c r="E81" s="193"/>
    </row>
    <row r="82" spans="1:5" s="324" customFormat="1" ht="12" customHeight="1" x14ac:dyDescent="0.2">
      <c r="A82" s="312" t="s">
        <v>402</v>
      </c>
      <c r="B82" s="218" t="s">
        <v>403</v>
      </c>
      <c r="C82" s="210"/>
      <c r="D82" s="210"/>
      <c r="E82" s="193"/>
    </row>
    <row r="83" spans="1:5" s="324" customFormat="1" ht="12" customHeight="1" x14ac:dyDescent="0.2">
      <c r="A83" s="312" t="s">
        <v>404</v>
      </c>
      <c r="B83" s="218" t="s">
        <v>405</v>
      </c>
      <c r="C83" s="210"/>
      <c r="D83" s="210"/>
      <c r="E83" s="193"/>
    </row>
    <row r="84" spans="1:5" s="324" customFormat="1" ht="12" customHeight="1" thickBot="1" x14ac:dyDescent="0.25">
      <c r="A84" s="313" t="s">
        <v>406</v>
      </c>
      <c r="B84" s="219" t="s">
        <v>407</v>
      </c>
      <c r="C84" s="210"/>
      <c r="D84" s="210"/>
      <c r="E84" s="193"/>
    </row>
    <row r="85" spans="1:5" s="324" customFormat="1" ht="12" customHeight="1" thickBot="1" x14ac:dyDescent="0.25">
      <c r="A85" s="310" t="s">
        <v>408</v>
      </c>
      <c r="B85" s="196" t="s">
        <v>409</v>
      </c>
      <c r="C85" s="233"/>
      <c r="D85" s="233"/>
      <c r="E85" s="234"/>
    </row>
    <row r="86" spans="1:5" s="324" customFormat="1" ht="12" customHeight="1" thickBot="1" x14ac:dyDescent="0.25">
      <c r="A86" s="310" t="s">
        <v>410</v>
      </c>
      <c r="B86" s="304" t="s">
        <v>411</v>
      </c>
      <c r="C86" s="212">
        <f>+C64+C68+C73+C76+C80+C85</f>
        <v>0</v>
      </c>
      <c r="D86" s="212">
        <f>+D64+D68+D73+D76+D80+D85</f>
        <v>0</v>
      </c>
      <c r="E86" s="225">
        <f>+E64+E68+E73+E76+E80+E85</f>
        <v>0</v>
      </c>
    </row>
    <row r="87" spans="1:5" s="324" customFormat="1" ht="12" customHeight="1" thickBot="1" x14ac:dyDescent="0.25">
      <c r="A87" s="314" t="s">
        <v>412</v>
      </c>
      <c r="B87" s="305" t="s">
        <v>549</v>
      </c>
      <c r="C87" s="212">
        <f>+C63+C86</f>
        <v>0</v>
      </c>
      <c r="D87" s="212">
        <f>+D63+D86</f>
        <v>0</v>
      </c>
      <c r="E87" s="225">
        <f>+E63+E86</f>
        <v>0</v>
      </c>
    </row>
    <row r="88" spans="1:5" s="324" customFormat="1" ht="15" customHeight="1" x14ac:dyDescent="0.25">
      <c r="A88" s="279"/>
      <c r="B88" s="280"/>
      <c r="C88" s="295"/>
      <c r="D88" s="295"/>
      <c r="E88" s="295"/>
    </row>
    <row r="89" spans="1:5" ht="13.8" thickBot="1" x14ac:dyDescent="0.3">
      <c r="A89" s="281"/>
      <c r="B89" s="282"/>
      <c r="C89" s="296"/>
      <c r="D89" s="296"/>
      <c r="E89" s="296"/>
    </row>
    <row r="90" spans="1:5" s="323" customFormat="1" ht="16.5" customHeight="1" thickBot="1" x14ac:dyDescent="0.3">
      <c r="A90" s="1293" t="s">
        <v>44</v>
      </c>
      <c r="B90" s="1294"/>
      <c r="C90" s="1294"/>
      <c r="D90" s="1294"/>
      <c r="E90" s="1295"/>
    </row>
    <row r="91" spans="1:5" s="145" customFormat="1" ht="12" customHeight="1" thickBot="1" x14ac:dyDescent="0.3">
      <c r="A91" s="302" t="s">
        <v>6</v>
      </c>
      <c r="B91" s="178" t="s">
        <v>420</v>
      </c>
      <c r="C91" s="205">
        <f>SUM(C92:C96)</f>
        <v>0</v>
      </c>
      <c r="D91" s="205">
        <f>SUM(D92:D96)</f>
        <v>0</v>
      </c>
      <c r="E91" s="160">
        <f>SUM(E92:E96)</f>
        <v>0</v>
      </c>
    </row>
    <row r="92" spans="1:5" ht="12" customHeight="1" x14ac:dyDescent="0.25">
      <c r="A92" s="315" t="s">
        <v>72</v>
      </c>
      <c r="B92" s="164" t="s">
        <v>36</v>
      </c>
      <c r="C92" s="44"/>
      <c r="D92" s="44"/>
      <c r="E92" s="159"/>
    </row>
    <row r="93" spans="1:5" ht="12" customHeight="1" x14ac:dyDescent="0.25">
      <c r="A93" s="308" t="s">
        <v>73</v>
      </c>
      <c r="B93" s="162" t="s">
        <v>134</v>
      </c>
      <c r="C93" s="207"/>
      <c r="D93" s="207"/>
      <c r="E93" s="190"/>
    </row>
    <row r="94" spans="1:5" ht="12" customHeight="1" x14ac:dyDescent="0.25">
      <c r="A94" s="308" t="s">
        <v>74</v>
      </c>
      <c r="B94" s="162" t="s">
        <v>101</v>
      </c>
      <c r="C94" s="209"/>
      <c r="D94" s="209"/>
      <c r="E94" s="192"/>
    </row>
    <row r="95" spans="1:5" ht="12" customHeight="1" x14ac:dyDescent="0.25">
      <c r="A95" s="308" t="s">
        <v>75</v>
      </c>
      <c r="B95" s="165" t="s">
        <v>135</v>
      </c>
      <c r="C95" s="209"/>
      <c r="D95" s="209"/>
      <c r="E95" s="192"/>
    </row>
    <row r="96" spans="1:5" ht="12" customHeight="1" x14ac:dyDescent="0.25">
      <c r="A96" s="308" t="s">
        <v>84</v>
      </c>
      <c r="B96" s="173" t="s">
        <v>136</v>
      </c>
      <c r="C96" s="209"/>
      <c r="D96" s="209"/>
      <c r="E96" s="192"/>
    </row>
    <row r="97" spans="1:5" ht="12" customHeight="1" x14ac:dyDescent="0.25">
      <c r="A97" s="308" t="s">
        <v>76</v>
      </c>
      <c r="B97" s="162" t="s">
        <v>421</v>
      </c>
      <c r="C97" s="209"/>
      <c r="D97" s="209"/>
      <c r="E97" s="192"/>
    </row>
    <row r="98" spans="1:5" ht="12" customHeight="1" x14ac:dyDescent="0.2">
      <c r="A98" s="308" t="s">
        <v>77</v>
      </c>
      <c r="B98" s="185" t="s">
        <v>422</v>
      </c>
      <c r="C98" s="209"/>
      <c r="D98" s="209"/>
      <c r="E98" s="192"/>
    </row>
    <row r="99" spans="1:5" ht="12" customHeight="1" x14ac:dyDescent="0.25">
      <c r="A99" s="308" t="s">
        <v>85</v>
      </c>
      <c r="B99" s="186" t="s">
        <v>423</v>
      </c>
      <c r="C99" s="209"/>
      <c r="D99" s="209"/>
      <c r="E99" s="192"/>
    </row>
    <row r="100" spans="1:5" ht="12" customHeight="1" x14ac:dyDescent="0.25">
      <c r="A100" s="308" t="s">
        <v>86</v>
      </c>
      <c r="B100" s="186" t="s">
        <v>424</v>
      </c>
      <c r="C100" s="209"/>
      <c r="D100" s="209"/>
      <c r="E100" s="192"/>
    </row>
    <row r="101" spans="1:5" ht="12" customHeight="1" x14ac:dyDescent="0.2">
      <c r="A101" s="308" t="s">
        <v>87</v>
      </c>
      <c r="B101" s="185" t="s">
        <v>425</v>
      </c>
      <c r="C101" s="209"/>
      <c r="D101" s="209"/>
      <c r="E101" s="192"/>
    </row>
    <row r="102" spans="1:5" ht="12" customHeight="1" x14ac:dyDescent="0.2">
      <c r="A102" s="308" t="s">
        <v>88</v>
      </c>
      <c r="B102" s="185" t="s">
        <v>426</v>
      </c>
      <c r="C102" s="209"/>
      <c r="D102" s="209"/>
      <c r="E102" s="192"/>
    </row>
    <row r="103" spans="1:5" ht="12" customHeight="1" x14ac:dyDescent="0.25">
      <c r="A103" s="308" t="s">
        <v>90</v>
      </c>
      <c r="B103" s="186" t="s">
        <v>427</v>
      </c>
      <c r="C103" s="209"/>
      <c r="D103" s="209"/>
      <c r="E103" s="192"/>
    </row>
    <row r="104" spans="1:5" ht="12" customHeight="1" x14ac:dyDescent="0.25">
      <c r="A104" s="316" t="s">
        <v>137</v>
      </c>
      <c r="B104" s="187" t="s">
        <v>428</v>
      </c>
      <c r="C104" s="209"/>
      <c r="D104" s="209"/>
      <c r="E104" s="192"/>
    </row>
    <row r="105" spans="1:5" ht="12" customHeight="1" x14ac:dyDescent="0.25">
      <c r="A105" s="308" t="s">
        <v>429</v>
      </c>
      <c r="B105" s="187" t="s">
        <v>430</v>
      </c>
      <c r="C105" s="209"/>
      <c r="D105" s="209"/>
      <c r="E105" s="192"/>
    </row>
    <row r="106" spans="1:5" s="145" customFormat="1" ht="12" customHeight="1" thickBot="1" x14ac:dyDescent="0.3">
      <c r="A106" s="317" t="s">
        <v>431</v>
      </c>
      <c r="B106" s="188" t="s">
        <v>432</v>
      </c>
      <c r="C106" s="45"/>
      <c r="D106" s="45"/>
      <c r="E106" s="153"/>
    </row>
    <row r="107" spans="1:5" ht="12" customHeight="1" thickBot="1" x14ac:dyDescent="0.3">
      <c r="A107" s="179" t="s">
        <v>7</v>
      </c>
      <c r="B107" s="177" t="s">
        <v>433</v>
      </c>
      <c r="C107" s="206">
        <f>+C108+C110+C112</f>
        <v>0</v>
      </c>
      <c r="D107" s="206">
        <f>+D108+D110+D112</f>
        <v>0</v>
      </c>
      <c r="E107" s="189">
        <f>+E108+E110+E112</f>
        <v>0</v>
      </c>
    </row>
    <row r="108" spans="1:5" ht="12" customHeight="1" x14ac:dyDescent="0.25">
      <c r="A108" s="307" t="s">
        <v>78</v>
      </c>
      <c r="B108" s="162" t="s">
        <v>158</v>
      </c>
      <c r="C108" s="208"/>
      <c r="D108" s="208"/>
      <c r="E108" s="191"/>
    </row>
    <row r="109" spans="1:5" ht="12" customHeight="1" x14ac:dyDescent="0.25">
      <c r="A109" s="307" t="s">
        <v>79</v>
      </c>
      <c r="B109" s="166" t="s">
        <v>434</v>
      </c>
      <c r="C109" s="208"/>
      <c r="D109" s="208"/>
      <c r="E109" s="191"/>
    </row>
    <row r="110" spans="1:5" ht="12" customHeight="1" x14ac:dyDescent="0.25">
      <c r="A110" s="307" t="s">
        <v>80</v>
      </c>
      <c r="B110" s="166" t="s">
        <v>138</v>
      </c>
      <c r="C110" s="207"/>
      <c r="D110" s="207"/>
      <c r="E110" s="190"/>
    </row>
    <row r="111" spans="1:5" ht="12" customHeight="1" x14ac:dyDescent="0.25">
      <c r="A111" s="307" t="s">
        <v>81</v>
      </c>
      <c r="B111" s="166" t="s">
        <v>435</v>
      </c>
      <c r="C111" s="207"/>
      <c r="D111" s="207"/>
      <c r="E111" s="190"/>
    </row>
    <row r="112" spans="1:5" ht="12" customHeight="1" x14ac:dyDescent="0.25">
      <c r="A112" s="307" t="s">
        <v>82</v>
      </c>
      <c r="B112" s="198" t="s">
        <v>161</v>
      </c>
      <c r="C112" s="207"/>
      <c r="D112" s="207"/>
      <c r="E112" s="190"/>
    </row>
    <row r="113" spans="1:5" ht="12" customHeight="1" x14ac:dyDescent="0.25">
      <c r="A113" s="307" t="s">
        <v>89</v>
      </c>
      <c r="B113" s="197" t="s">
        <v>436</v>
      </c>
      <c r="C113" s="207"/>
      <c r="D113" s="207"/>
      <c r="E113" s="190"/>
    </row>
    <row r="114" spans="1:5" ht="12" customHeight="1" x14ac:dyDescent="0.25">
      <c r="A114" s="307" t="s">
        <v>91</v>
      </c>
      <c r="B114" s="213" t="s">
        <v>437</v>
      </c>
      <c r="C114" s="207"/>
      <c r="D114" s="207"/>
      <c r="E114" s="190"/>
    </row>
    <row r="115" spans="1:5" ht="12" customHeight="1" x14ac:dyDescent="0.25">
      <c r="A115" s="307" t="s">
        <v>139</v>
      </c>
      <c r="B115" s="186" t="s">
        <v>424</v>
      </c>
      <c r="C115" s="207"/>
      <c r="D115" s="207"/>
      <c r="E115" s="190"/>
    </row>
    <row r="116" spans="1:5" ht="12" customHeight="1" x14ac:dyDescent="0.25">
      <c r="A116" s="307" t="s">
        <v>140</v>
      </c>
      <c r="B116" s="186" t="s">
        <v>438</v>
      </c>
      <c r="C116" s="207"/>
      <c r="D116" s="207"/>
      <c r="E116" s="190"/>
    </row>
    <row r="117" spans="1:5" ht="12" customHeight="1" x14ac:dyDescent="0.25">
      <c r="A117" s="307" t="s">
        <v>141</v>
      </c>
      <c r="B117" s="186" t="s">
        <v>439</v>
      </c>
      <c r="C117" s="207"/>
      <c r="D117" s="207"/>
      <c r="E117" s="190"/>
    </row>
    <row r="118" spans="1:5" ht="12" customHeight="1" x14ac:dyDescent="0.25">
      <c r="A118" s="307" t="s">
        <v>440</v>
      </c>
      <c r="B118" s="186" t="s">
        <v>427</v>
      </c>
      <c r="C118" s="207"/>
      <c r="D118" s="207"/>
      <c r="E118" s="190"/>
    </row>
    <row r="119" spans="1:5" ht="12" customHeight="1" x14ac:dyDescent="0.25">
      <c r="A119" s="307" t="s">
        <v>441</v>
      </c>
      <c r="B119" s="186" t="s">
        <v>442</v>
      </c>
      <c r="C119" s="207"/>
      <c r="D119" s="207"/>
      <c r="E119" s="190"/>
    </row>
    <row r="120" spans="1:5" ht="12" customHeight="1" thickBot="1" x14ac:dyDescent="0.3">
      <c r="A120" s="316" t="s">
        <v>443</v>
      </c>
      <c r="B120" s="186" t="s">
        <v>444</v>
      </c>
      <c r="C120" s="209"/>
      <c r="D120" s="209"/>
      <c r="E120" s="192"/>
    </row>
    <row r="121" spans="1:5" ht="12" customHeight="1" thickBot="1" x14ac:dyDescent="0.3">
      <c r="A121" s="179" t="s">
        <v>8</v>
      </c>
      <c r="B121" s="182" t="s">
        <v>445</v>
      </c>
      <c r="C121" s="206">
        <f>+C122+C123</f>
        <v>0</v>
      </c>
      <c r="D121" s="206">
        <f>+D122+D123</f>
        <v>0</v>
      </c>
      <c r="E121" s="189">
        <f>+E122+E123</f>
        <v>0</v>
      </c>
    </row>
    <row r="122" spans="1:5" ht="12" customHeight="1" x14ac:dyDescent="0.25">
      <c r="A122" s="307" t="s">
        <v>61</v>
      </c>
      <c r="B122" s="163" t="s">
        <v>46</v>
      </c>
      <c r="C122" s="208"/>
      <c r="D122" s="208"/>
      <c r="E122" s="191"/>
    </row>
    <row r="123" spans="1:5" ht="12" customHeight="1" thickBot="1" x14ac:dyDescent="0.3">
      <c r="A123" s="309" t="s">
        <v>62</v>
      </c>
      <c r="B123" s="166" t="s">
        <v>47</v>
      </c>
      <c r="C123" s="209"/>
      <c r="D123" s="209"/>
      <c r="E123" s="192"/>
    </row>
    <row r="124" spans="1:5" ht="12" customHeight="1" thickBot="1" x14ac:dyDescent="0.3">
      <c r="A124" s="179" t="s">
        <v>9</v>
      </c>
      <c r="B124" s="182" t="s">
        <v>446</v>
      </c>
      <c r="C124" s="206">
        <f>+C91+C107+C121</f>
        <v>0</v>
      </c>
      <c r="D124" s="206">
        <f>+D91+D107+D121</f>
        <v>0</v>
      </c>
      <c r="E124" s="189">
        <f>+E91+E107+E121</f>
        <v>0</v>
      </c>
    </row>
    <row r="125" spans="1:5" ht="12" customHeight="1" thickBot="1" x14ac:dyDescent="0.3">
      <c r="A125" s="179" t="s">
        <v>10</v>
      </c>
      <c r="B125" s="182" t="s">
        <v>551</v>
      </c>
      <c r="C125" s="206">
        <f>+C126+C127+C128</f>
        <v>0</v>
      </c>
      <c r="D125" s="206">
        <f>+D126+D127+D128</f>
        <v>0</v>
      </c>
      <c r="E125" s="189">
        <f>+E126+E127+E128</f>
        <v>0</v>
      </c>
    </row>
    <row r="126" spans="1:5" ht="12" customHeight="1" x14ac:dyDescent="0.25">
      <c r="A126" s="307" t="s">
        <v>65</v>
      </c>
      <c r="B126" s="163" t="s">
        <v>448</v>
      </c>
      <c r="C126" s="207"/>
      <c r="D126" s="207"/>
      <c r="E126" s="190"/>
    </row>
    <row r="127" spans="1:5" ht="12" customHeight="1" x14ac:dyDescent="0.25">
      <c r="A127" s="307" t="s">
        <v>66</v>
      </c>
      <c r="B127" s="163" t="s">
        <v>449</v>
      </c>
      <c r="C127" s="207"/>
      <c r="D127" s="207"/>
      <c r="E127" s="190"/>
    </row>
    <row r="128" spans="1:5" ht="12" customHeight="1" thickBot="1" x14ac:dyDescent="0.3">
      <c r="A128" s="316" t="s">
        <v>67</v>
      </c>
      <c r="B128" s="161" t="s">
        <v>450</v>
      </c>
      <c r="C128" s="207"/>
      <c r="D128" s="207"/>
      <c r="E128" s="190"/>
    </row>
    <row r="129" spans="1:11" ht="12" customHeight="1" thickBot="1" x14ac:dyDescent="0.3">
      <c r="A129" s="179" t="s">
        <v>11</v>
      </c>
      <c r="B129" s="182" t="s">
        <v>451</v>
      </c>
      <c r="C129" s="206">
        <f>+C130+C131+C132+C133</f>
        <v>0</v>
      </c>
      <c r="D129" s="206">
        <f>+D130+D131+D132+D133</f>
        <v>0</v>
      </c>
      <c r="E129" s="189">
        <f>+E130+E131+E132+E133</f>
        <v>0</v>
      </c>
    </row>
    <row r="130" spans="1:11" ht="12" customHeight="1" x14ac:dyDescent="0.25">
      <c r="A130" s="307" t="s">
        <v>68</v>
      </c>
      <c r="B130" s="163" t="s">
        <v>452</v>
      </c>
      <c r="C130" s="207"/>
      <c r="D130" s="207"/>
      <c r="E130" s="190"/>
    </row>
    <row r="131" spans="1:11" ht="12" customHeight="1" x14ac:dyDescent="0.25">
      <c r="A131" s="307" t="s">
        <v>69</v>
      </c>
      <c r="B131" s="163" t="s">
        <v>453</v>
      </c>
      <c r="C131" s="207"/>
      <c r="D131" s="207"/>
      <c r="E131" s="190"/>
    </row>
    <row r="132" spans="1:11" ht="12" customHeight="1" x14ac:dyDescent="0.25">
      <c r="A132" s="307" t="s">
        <v>348</v>
      </c>
      <c r="B132" s="163" t="s">
        <v>454</v>
      </c>
      <c r="C132" s="207"/>
      <c r="D132" s="207"/>
      <c r="E132" s="190"/>
    </row>
    <row r="133" spans="1:11" s="145" customFormat="1" ht="12" customHeight="1" thickBot="1" x14ac:dyDescent="0.3">
      <c r="A133" s="316" t="s">
        <v>350</v>
      </c>
      <c r="B133" s="161" t="s">
        <v>455</v>
      </c>
      <c r="C133" s="207"/>
      <c r="D133" s="207"/>
      <c r="E133" s="190"/>
    </row>
    <row r="134" spans="1:11" ht="13.8" thickBot="1" x14ac:dyDescent="0.3">
      <c r="A134" s="179" t="s">
        <v>12</v>
      </c>
      <c r="B134" s="182" t="s">
        <v>661</v>
      </c>
      <c r="C134" s="212">
        <f>+C135+C136+C138+C139+C137</f>
        <v>0</v>
      </c>
      <c r="D134" s="212">
        <f>+D135+D136+D138+D139+D137</f>
        <v>0</v>
      </c>
      <c r="E134" s="225">
        <f>+E135+E136+E138+E139+E137</f>
        <v>0</v>
      </c>
      <c r="K134" s="270"/>
    </row>
    <row r="135" spans="1:11" x14ac:dyDescent="0.25">
      <c r="A135" s="307" t="s">
        <v>70</v>
      </c>
      <c r="B135" s="163" t="s">
        <v>457</v>
      </c>
      <c r="C135" s="207"/>
      <c r="D135" s="207"/>
      <c r="E135" s="190"/>
    </row>
    <row r="136" spans="1:11" ht="12" customHeight="1" x14ac:dyDescent="0.25">
      <c r="A136" s="307" t="s">
        <v>71</v>
      </c>
      <c r="B136" s="163" t="s">
        <v>458</v>
      </c>
      <c r="C136" s="207"/>
      <c r="D136" s="207"/>
      <c r="E136" s="190"/>
    </row>
    <row r="137" spans="1:11" ht="12" customHeight="1" x14ac:dyDescent="0.25">
      <c r="A137" s="307" t="s">
        <v>357</v>
      </c>
      <c r="B137" s="163" t="s">
        <v>660</v>
      </c>
      <c r="C137" s="207"/>
      <c r="D137" s="207"/>
      <c r="E137" s="190"/>
    </row>
    <row r="138" spans="1:11" s="145" customFormat="1" ht="12" customHeight="1" x14ac:dyDescent="0.25">
      <c r="A138" s="307" t="s">
        <v>359</v>
      </c>
      <c r="B138" s="163" t="s">
        <v>459</v>
      </c>
      <c r="C138" s="207"/>
      <c r="D138" s="207"/>
      <c r="E138" s="190"/>
    </row>
    <row r="139" spans="1:11" s="145" customFormat="1" ht="12" customHeight="1" thickBot="1" x14ac:dyDescent="0.3">
      <c r="A139" s="316" t="s">
        <v>659</v>
      </c>
      <c r="B139" s="161" t="s">
        <v>460</v>
      </c>
      <c r="C139" s="207"/>
      <c r="D139" s="207"/>
      <c r="E139" s="190"/>
    </row>
    <row r="140" spans="1:11" s="145" customFormat="1" ht="12" customHeight="1" thickBot="1" x14ac:dyDescent="0.3">
      <c r="A140" s="179" t="s">
        <v>13</v>
      </c>
      <c r="B140" s="182" t="s">
        <v>552</v>
      </c>
      <c r="C140" s="46">
        <f>+C141+C142+C143+C144</f>
        <v>0</v>
      </c>
      <c r="D140" s="46">
        <f>+D141+D142+D143+D144</f>
        <v>0</v>
      </c>
      <c r="E140" s="158">
        <f>+E141+E142+E143+E144</f>
        <v>0</v>
      </c>
    </row>
    <row r="141" spans="1:11" s="145" customFormat="1" ht="12" customHeight="1" x14ac:dyDescent="0.25">
      <c r="A141" s="307" t="s">
        <v>132</v>
      </c>
      <c r="B141" s="163" t="s">
        <v>462</v>
      </c>
      <c r="C141" s="207"/>
      <c r="D141" s="207"/>
      <c r="E141" s="190"/>
    </row>
    <row r="142" spans="1:11" s="145" customFormat="1" ht="12" customHeight="1" x14ac:dyDescent="0.25">
      <c r="A142" s="307" t="s">
        <v>133</v>
      </c>
      <c r="B142" s="163" t="s">
        <v>463</v>
      </c>
      <c r="C142" s="207"/>
      <c r="D142" s="207"/>
      <c r="E142" s="190"/>
    </row>
    <row r="143" spans="1:11" s="145" customFormat="1" ht="12" customHeight="1" x14ac:dyDescent="0.25">
      <c r="A143" s="307" t="s">
        <v>160</v>
      </c>
      <c r="B143" s="163" t="s">
        <v>464</v>
      </c>
      <c r="C143" s="207"/>
      <c r="D143" s="207"/>
      <c r="E143" s="190"/>
    </row>
    <row r="144" spans="1:11" ht="12.75" customHeight="1" thickBot="1" x14ac:dyDescent="0.3">
      <c r="A144" s="307" t="s">
        <v>365</v>
      </c>
      <c r="B144" s="163" t="s">
        <v>465</v>
      </c>
      <c r="C144" s="207"/>
      <c r="D144" s="207"/>
      <c r="E144" s="190"/>
    </row>
    <row r="145" spans="1:5" ht="12" customHeight="1" thickBot="1" x14ac:dyDescent="0.3">
      <c r="A145" s="179" t="s">
        <v>14</v>
      </c>
      <c r="B145" s="182" t="s">
        <v>466</v>
      </c>
      <c r="C145" s="156">
        <f>+C125+C129+C134+C140</f>
        <v>0</v>
      </c>
      <c r="D145" s="156">
        <f>+D125+D129+D134+D140</f>
        <v>0</v>
      </c>
      <c r="E145" s="157">
        <f>+E125+E129+E134+E140</f>
        <v>0</v>
      </c>
    </row>
    <row r="146" spans="1:5" ht="15" customHeight="1" thickBot="1" x14ac:dyDescent="0.3">
      <c r="A146" s="318" t="s">
        <v>15</v>
      </c>
      <c r="B146" s="202" t="s">
        <v>467</v>
      </c>
      <c r="C146" s="156">
        <f>+C124+C145</f>
        <v>0</v>
      </c>
      <c r="D146" s="156">
        <f>+D124+D145</f>
        <v>0</v>
      </c>
      <c r="E146" s="157">
        <f>+E124+E145</f>
        <v>0</v>
      </c>
    </row>
    <row r="147" spans="1:5" ht="13.8" thickBot="1" x14ac:dyDescent="0.3">
      <c r="A147" s="27"/>
      <c r="B147" s="28"/>
      <c r="C147" s="29"/>
      <c r="D147" s="29"/>
      <c r="E147" s="29"/>
    </row>
    <row r="148" spans="1:5" ht="15" customHeight="1" thickBot="1" x14ac:dyDescent="0.3">
      <c r="A148" s="283" t="s">
        <v>662</v>
      </c>
      <c r="B148" s="284"/>
      <c r="C148" s="58"/>
      <c r="D148" s="59"/>
      <c r="E148" s="56"/>
    </row>
    <row r="149" spans="1:5" ht="14.25" customHeight="1" thickBot="1" x14ac:dyDescent="0.3">
      <c r="A149" s="283" t="s">
        <v>149</v>
      </c>
      <c r="B149" s="284"/>
      <c r="C149" s="58"/>
      <c r="D149" s="59"/>
      <c r="E149" s="56"/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E58"/>
  <sheetViews>
    <sheetView view="pageBreakPreview" zoomScale="115" zoomScaleNormal="100" zoomScaleSheetLayoutView="115" workbookViewId="0">
      <selection activeCell="B62" sqref="B62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+CONCATENATE("7.1. melléklet a ……/",LEFT(ÖSSZEFÜGGÉSEK!A4,4)+1,". (……) önkormányzati rendelethez")</f>
        <v>7.1.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553</v>
      </c>
      <c r="C2" s="1288"/>
      <c r="D2" s="1289"/>
      <c r="E2" s="344" t="s">
        <v>48</v>
      </c>
    </row>
    <row r="3" spans="1:5" s="321" customFormat="1" ht="23.4" thickBot="1" x14ac:dyDescent="0.3">
      <c r="A3" s="319" t="s">
        <v>554</v>
      </c>
      <c r="B3" s="1290" t="s">
        <v>546</v>
      </c>
      <c r="C3" s="1296"/>
      <c r="D3" s="1297"/>
      <c r="E3" s="345" t="s">
        <v>40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666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561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320</v>
      </c>
      <c r="B26" s="349" t="s">
        <v>559</v>
      </c>
      <c r="C26" s="49"/>
      <c r="D26" s="49"/>
      <c r="E26" s="328"/>
    </row>
    <row r="27" spans="1:5" s="324" customFormat="1" ht="12" customHeight="1" x14ac:dyDescent="0.25">
      <c r="A27" s="348" t="s">
        <v>326</v>
      </c>
      <c r="B27" s="350" t="s">
        <v>562</v>
      </c>
      <c r="C27" s="241"/>
      <c r="D27" s="241"/>
      <c r="E27" s="327"/>
    </row>
    <row r="28" spans="1:5" s="324" customFormat="1" ht="12" customHeight="1" thickBot="1" x14ac:dyDescent="0.3">
      <c r="A28" s="347" t="s">
        <v>328</v>
      </c>
      <c r="B28" s="351" t="s">
        <v>667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563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346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347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349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474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668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567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568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569</v>
      </c>
      <c r="B39" s="333" t="s">
        <v>570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571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93" t="s">
        <v>44</v>
      </c>
      <c r="B43" s="1294"/>
      <c r="C43" s="1294"/>
      <c r="D43" s="1294"/>
      <c r="E43" s="1295"/>
    </row>
    <row r="44" spans="1:5" s="145" customFormat="1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669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574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662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E58"/>
  <sheetViews>
    <sheetView view="pageBreakPreview" zoomScale="115" zoomScaleNormal="100" zoomScaleSheetLayoutView="115" workbookViewId="0">
      <selection activeCell="B2" sqref="B2:D2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+CONCATENATE("7.2. melléklet a ……/",LEFT(ÖSSZEFÜGGÉSEK!A4,4)+1,". (……) önkormányzati rendelethez")</f>
        <v>7.2.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553</v>
      </c>
      <c r="C2" s="1288"/>
      <c r="D2" s="1289"/>
      <c r="E2" s="344" t="s">
        <v>48</v>
      </c>
    </row>
    <row r="3" spans="1:5" s="321" customFormat="1" ht="23.4" thickBot="1" x14ac:dyDescent="0.3">
      <c r="A3" s="319" t="s">
        <v>554</v>
      </c>
      <c r="B3" s="1290" t="s">
        <v>663</v>
      </c>
      <c r="C3" s="1296"/>
      <c r="D3" s="1297"/>
      <c r="E3" s="345" t="s">
        <v>48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666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561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320</v>
      </c>
      <c r="B26" s="349" t="s">
        <v>559</v>
      </c>
      <c r="C26" s="49"/>
      <c r="D26" s="49"/>
      <c r="E26" s="328"/>
    </row>
    <row r="27" spans="1:5" s="324" customFormat="1" ht="12" customHeight="1" x14ac:dyDescent="0.25">
      <c r="A27" s="348" t="s">
        <v>326</v>
      </c>
      <c r="B27" s="350" t="s">
        <v>562</v>
      </c>
      <c r="C27" s="241"/>
      <c r="D27" s="241"/>
      <c r="E27" s="327"/>
    </row>
    <row r="28" spans="1:5" s="324" customFormat="1" ht="12" customHeight="1" thickBot="1" x14ac:dyDescent="0.3">
      <c r="A28" s="347" t="s">
        <v>328</v>
      </c>
      <c r="B28" s="351" t="s">
        <v>667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563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346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347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349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474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668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567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568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569</v>
      </c>
      <c r="B39" s="333" t="s">
        <v>570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571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93" t="s">
        <v>44</v>
      </c>
      <c r="B43" s="1294"/>
      <c r="C43" s="1294"/>
      <c r="D43" s="1294"/>
      <c r="E43" s="1295"/>
    </row>
    <row r="44" spans="1:5" s="145" customFormat="1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669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574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662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E58"/>
  <sheetViews>
    <sheetView view="pageBreakPreview" zoomScale="115" zoomScaleNormal="100" zoomScaleSheetLayoutView="115" workbookViewId="0">
      <selection activeCell="C20" sqref="C20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+CONCATENATE("7.3. melléklet a ……/",LEFT(ÖSSZEFÜGGÉSEK!A4,4)+1,". (……) önkormányzati rendelethez")</f>
        <v>7.3.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553</v>
      </c>
      <c r="C2" s="1288"/>
      <c r="D2" s="1289"/>
      <c r="E2" s="344" t="s">
        <v>48</v>
      </c>
    </row>
    <row r="3" spans="1:5" s="321" customFormat="1" ht="23.4" thickBot="1" x14ac:dyDescent="0.3">
      <c r="A3" s="319" t="s">
        <v>554</v>
      </c>
      <c r="B3" s="1290" t="s">
        <v>670</v>
      </c>
      <c r="C3" s="1296"/>
      <c r="D3" s="1297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666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561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320</v>
      </c>
      <c r="B26" s="349" t="s">
        <v>559</v>
      </c>
      <c r="C26" s="49"/>
      <c r="D26" s="49"/>
      <c r="E26" s="328"/>
    </row>
    <row r="27" spans="1:5" s="324" customFormat="1" ht="12" customHeight="1" x14ac:dyDescent="0.25">
      <c r="A27" s="348" t="s">
        <v>326</v>
      </c>
      <c r="B27" s="350" t="s">
        <v>562</v>
      </c>
      <c r="C27" s="241"/>
      <c r="D27" s="241"/>
      <c r="E27" s="327"/>
    </row>
    <row r="28" spans="1:5" s="324" customFormat="1" ht="12" customHeight="1" thickBot="1" x14ac:dyDescent="0.3">
      <c r="A28" s="347" t="s">
        <v>328</v>
      </c>
      <c r="B28" s="351" t="s">
        <v>667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563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346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347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349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474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668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567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568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569</v>
      </c>
      <c r="B39" s="333" t="s">
        <v>570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571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93" t="s">
        <v>44</v>
      </c>
      <c r="B43" s="1294"/>
      <c r="C43" s="1294"/>
      <c r="D43" s="1294"/>
      <c r="E43" s="1295"/>
    </row>
    <row r="44" spans="1:5" s="145" customFormat="1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669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574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662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E58"/>
  <sheetViews>
    <sheetView view="pageBreakPreview" zoomScale="115" zoomScaleNormal="100" zoomScaleSheetLayoutView="115" workbookViewId="0">
      <selection activeCell="H8" sqref="H8"/>
    </sheetView>
  </sheetViews>
  <sheetFormatPr defaultColWidth="9.33203125" defaultRowHeight="13.2" x14ac:dyDescent="0.25"/>
  <cols>
    <col min="1" max="1" width="16" style="339" customWidth="1"/>
    <col min="2" max="2" width="59.33203125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+CONCATENATE("7.4. melléklet a ……/",LEFT(ÖSSZEFÜGGÉSEK!A4,4)+1,". (……) önkormányzati rendelethez")</f>
        <v>7.4.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553</v>
      </c>
      <c r="C2" s="1288"/>
      <c r="D2" s="1289"/>
      <c r="E2" s="344" t="s">
        <v>48</v>
      </c>
    </row>
    <row r="3" spans="1:5" s="321" customFormat="1" ht="23.4" thickBot="1" x14ac:dyDescent="0.3">
      <c r="A3" s="319" t="s">
        <v>554</v>
      </c>
      <c r="B3" s="1290" t="s">
        <v>665</v>
      </c>
      <c r="C3" s="1296"/>
      <c r="D3" s="1297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240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52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238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238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238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238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238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238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53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238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239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240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238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238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238"/>
      <c r="E22" s="60"/>
    </row>
    <row r="23" spans="1:5" s="324" customFormat="1" ht="12" customHeight="1" thickBot="1" x14ac:dyDescent="0.3">
      <c r="A23" s="347" t="s">
        <v>81</v>
      </c>
      <c r="B23" s="162" t="s">
        <v>666</v>
      </c>
      <c r="C23" s="238"/>
      <c r="D23" s="238"/>
      <c r="E23" s="60"/>
    </row>
    <row r="24" spans="1:5" s="324" customFormat="1" ht="12" customHeight="1" thickBot="1" x14ac:dyDescent="0.3">
      <c r="A24" s="334" t="s">
        <v>8</v>
      </c>
      <c r="B24" s="182" t="s">
        <v>125</v>
      </c>
      <c r="C24" s="26"/>
      <c r="D24" s="26"/>
      <c r="E24" s="340"/>
    </row>
    <row r="25" spans="1:5" s="324" customFormat="1" ht="12" customHeight="1" thickBot="1" x14ac:dyDescent="0.3">
      <c r="A25" s="334" t="s">
        <v>9</v>
      </c>
      <c r="B25" s="182" t="s">
        <v>561</v>
      </c>
      <c r="C25" s="240">
        <f>SUM(C26:C27)</f>
        <v>0</v>
      </c>
      <c r="D25" s="240">
        <f>SUM(D26:D27)</f>
        <v>0</v>
      </c>
      <c r="E25" s="341">
        <f>SUM(E26:E27)</f>
        <v>0</v>
      </c>
    </row>
    <row r="26" spans="1:5" s="324" customFormat="1" ht="12" customHeight="1" x14ac:dyDescent="0.25">
      <c r="A26" s="348" t="s">
        <v>320</v>
      </c>
      <c r="B26" s="349" t="s">
        <v>559</v>
      </c>
      <c r="C26" s="49"/>
      <c r="D26" s="49"/>
      <c r="E26" s="328"/>
    </row>
    <row r="27" spans="1:5" s="324" customFormat="1" ht="12" customHeight="1" x14ac:dyDescent="0.25">
      <c r="A27" s="348" t="s">
        <v>326</v>
      </c>
      <c r="B27" s="350" t="s">
        <v>562</v>
      </c>
      <c r="C27" s="241"/>
      <c r="D27" s="241"/>
      <c r="E27" s="327"/>
    </row>
    <row r="28" spans="1:5" s="324" customFormat="1" ht="12" customHeight="1" thickBot="1" x14ac:dyDescent="0.3">
      <c r="A28" s="347" t="s">
        <v>328</v>
      </c>
      <c r="B28" s="351" t="s">
        <v>667</v>
      </c>
      <c r="C28" s="331"/>
      <c r="D28" s="331"/>
      <c r="E28" s="326"/>
    </row>
    <row r="29" spans="1:5" s="324" customFormat="1" ht="12" customHeight="1" thickBot="1" x14ac:dyDescent="0.3">
      <c r="A29" s="334" t="s">
        <v>10</v>
      </c>
      <c r="B29" s="182" t="s">
        <v>563</v>
      </c>
      <c r="C29" s="240">
        <f>SUM(C30:C32)</f>
        <v>0</v>
      </c>
      <c r="D29" s="240">
        <f>SUM(D30:D32)</f>
        <v>0</v>
      </c>
      <c r="E29" s="341">
        <f>SUM(E30:E32)</f>
        <v>0</v>
      </c>
    </row>
    <row r="30" spans="1:5" s="324" customFormat="1" ht="12" customHeight="1" x14ac:dyDescent="0.25">
      <c r="A30" s="348" t="s">
        <v>65</v>
      </c>
      <c r="B30" s="349" t="s">
        <v>346</v>
      </c>
      <c r="C30" s="49"/>
      <c r="D30" s="49"/>
      <c r="E30" s="328"/>
    </row>
    <row r="31" spans="1:5" s="324" customFormat="1" ht="12" customHeight="1" x14ac:dyDescent="0.25">
      <c r="A31" s="348" t="s">
        <v>66</v>
      </c>
      <c r="B31" s="350" t="s">
        <v>347</v>
      </c>
      <c r="C31" s="241"/>
      <c r="D31" s="241"/>
      <c r="E31" s="327"/>
    </row>
    <row r="32" spans="1:5" s="324" customFormat="1" ht="12" customHeight="1" thickBot="1" x14ac:dyDescent="0.3">
      <c r="A32" s="347" t="s">
        <v>67</v>
      </c>
      <c r="B32" s="333" t="s">
        <v>349</v>
      </c>
      <c r="C32" s="331"/>
      <c r="D32" s="331"/>
      <c r="E32" s="326"/>
    </row>
    <row r="33" spans="1:5" s="324" customFormat="1" ht="12" customHeight="1" thickBot="1" x14ac:dyDescent="0.3">
      <c r="A33" s="334" t="s">
        <v>11</v>
      </c>
      <c r="B33" s="182" t="s">
        <v>474</v>
      </c>
      <c r="C33" s="26"/>
      <c r="D33" s="26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26"/>
      <c r="E34" s="340"/>
    </row>
    <row r="35" spans="1:5" s="297" customFormat="1" ht="12" customHeight="1" thickBot="1" x14ac:dyDescent="0.3">
      <c r="A35" s="271" t="s">
        <v>13</v>
      </c>
      <c r="B35" s="182" t="s">
        <v>668</v>
      </c>
      <c r="C35" s="240">
        <f>+C8+C19+C24+C25+C29+C33+C34</f>
        <v>0</v>
      </c>
      <c r="D35" s="240">
        <f>+D8+D19+D24+D25+D29+D33+D34</f>
        <v>0</v>
      </c>
      <c r="E35" s="341">
        <f>+E8+E19+E24+E25+E29+E33+E34</f>
        <v>0</v>
      </c>
    </row>
    <row r="36" spans="1:5" s="297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240">
        <f>+D37+D38+D39</f>
        <v>0</v>
      </c>
      <c r="E36" s="341">
        <f>+E37+E38+E39</f>
        <v>0</v>
      </c>
    </row>
    <row r="37" spans="1:5" s="297" customFormat="1" ht="12" customHeight="1" x14ac:dyDescent="0.25">
      <c r="A37" s="348" t="s">
        <v>567</v>
      </c>
      <c r="B37" s="349" t="s">
        <v>167</v>
      </c>
      <c r="C37" s="49"/>
      <c r="D37" s="49"/>
      <c r="E37" s="328"/>
    </row>
    <row r="38" spans="1:5" s="324" customFormat="1" ht="12" customHeight="1" x14ac:dyDescent="0.25">
      <c r="A38" s="348" t="s">
        <v>568</v>
      </c>
      <c r="B38" s="350" t="s">
        <v>2</v>
      </c>
      <c r="C38" s="241"/>
      <c r="D38" s="241"/>
      <c r="E38" s="327"/>
    </row>
    <row r="39" spans="1:5" s="324" customFormat="1" ht="12" customHeight="1" thickBot="1" x14ac:dyDescent="0.3">
      <c r="A39" s="347" t="s">
        <v>569</v>
      </c>
      <c r="B39" s="333" t="s">
        <v>570</v>
      </c>
      <c r="C39" s="331"/>
      <c r="D39" s="331"/>
      <c r="E39" s="326"/>
    </row>
    <row r="40" spans="1:5" s="324" customFormat="1" ht="15" customHeight="1" thickBot="1" x14ac:dyDescent="0.25">
      <c r="A40" s="336" t="s">
        <v>15</v>
      </c>
      <c r="B40" s="337" t="s">
        <v>571</v>
      </c>
      <c r="C40" s="54">
        <f>+C35+C36</f>
        <v>0</v>
      </c>
      <c r="D40" s="54">
        <f>+D35+D36</f>
        <v>0</v>
      </c>
      <c r="E40" s="342">
        <f>+E35+E36</f>
        <v>0</v>
      </c>
    </row>
    <row r="41" spans="1:5" s="324" customFormat="1" ht="15" customHeight="1" x14ac:dyDescent="0.25">
      <c r="A41" s="279"/>
      <c r="B41" s="280"/>
      <c r="C41" s="295"/>
      <c r="D41" s="295"/>
      <c r="E41" s="295"/>
    </row>
    <row r="42" spans="1:5" ht="13.8" thickBot="1" x14ac:dyDescent="0.3">
      <c r="A42" s="281"/>
      <c r="B42" s="282"/>
      <c r="C42" s="296"/>
      <c r="D42" s="296"/>
      <c r="E42" s="296"/>
    </row>
    <row r="43" spans="1:5" s="323" customFormat="1" ht="16.5" customHeight="1" thickBot="1" x14ac:dyDescent="0.3">
      <c r="A43" s="1293" t="s">
        <v>44</v>
      </c>
      <c r="B43" s="1294"/>
      <c r="C43" s="1294"/>
      <c r="D43" s="1294"/>
      <c r="E43" s="1295"/>
    </row>
    <row r="44" spans="1:5" s="145" customFormat="1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255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251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2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252"/>
    </row>
    <row r="48" spans="1:5" ht="12" customHeight="1" x14ac:dyDescent="0.25">
      <c r="A48" s="347" t="s">
        <v>75</v>
      </c>
      <c r="B48" s="162" t="s">
        <v>135</v>
      </c>
      <c r="C48" s="237"/>
      <c r="D48" s="237"/>
      <c r="E48" s="2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2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255">
        <f>SUM(E51:E53)</f>
        <v>0</v>
      </c>
    </row>
    <row r="51" spans="1:5" s="145" customFormat="1" ht="12" customHeight="1" x14ac:dyDescent="0.25">
      <c r="A51" s="347" t="s">
        <v>78</v>
      </c>
      <c r="B51" s="163" t="s">
        <v>158</v>
      </c>
      <c r="C51" s="49"/>
      <c r="D51" s="49"/>
      <c r="E51" s="251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252"/>
    </row>
    <row r="53" spans="1:5" ht="12" customHeight="1" x14ac:dyDescent="0.25">
      <c r="A53" s="347" t="s">
        <v>80</v>
      </c>
      <c r="B53" s="162" t="s">
        <v>45</v>
      </c>
      <c r="C53" s="237"/>
      <c r="D53" s="237"/>
      <c r="E53" s="252"/>
    </row>
    <row r="54" spans="1:5" ht="12" customHeight="1" thickBot="1" x14ac:dyDescent="0.3">
      <c r="A54" s="347" t="s">
        <v>81</v>
      </c>
      <c r="B54" s="162" t="s">
        <v>669</v>
      </c>
      <c r="C54" s="237"/>
      <c r="D54" s="237"/>
      <c r="E54" s="252"/>
    </row>
    <row r="55" spans="1:5" ht="12" customHeight="1" thickBot="1" x14ac:dyDescent="0.3">
      <c r="A55" s="334" t="s">
        <v>8</v>
      </c>
      <c r="B55" s="338" t="s">
        <v>574</v>
      </c>
      <c r="C55" s="240">
        <f>+C44+C50</f>
        <v>0</v>
      </c>
      <c r="D55" s="240">
        <f>+D44+D50</f>
        <v>0</v>
      </c>
      <c r="E55" s="255">
        <f>+E44+E50</f>
        <v>0</v>
      </c>
    </row>
    <row r="56" spans="1:5" ht="13.8" thickBot="1" x14ac:dyDescent="0.3">
      <c r="C56" s="343"/>
      <c r="D56" s="343"/>
      <c r="E56" s="343"/>
    </row>
    <row r="57" spans="1:5" ht="15" customHeight="1" thickBot="1" x14ac:dyDescent="0.3">
      <c r="A57" s="283" t="s">
        <v>662</v>
      </c>
      <c r="B57" s="284"/>
      <c r="C57" s="58"/>
      <c r="D57" s="58"/>
      <c r="E57" s="332"/>
    </row>
    <row r="58" spans="1:5" ht="14.25" customHeight="1" thickBot="1" x14ac:dyDescent="0.3">
      <c r="A58" s="283" t="s">
        <v>149</v>
      </c>
      <c r="B58" s="284"/>
      <c r="C58" s="58"/>
      <c r="D58" s="58"/>
      <c r="E58" s="332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rgb="FF92D050"/>
  </sheetPr>
  <dimension ref="A1:I153"/>
  <sheetViews>
    <sheetView view="pageLayout" topLeftCell="A148" zoomScaleNormal="130" zoomScaleSheetLayoutView="100" workbookViewId="0">
      <selection activeCell="E4" sqref="E4"/>
    </sheetView>
  </sheetViews>
  <sheetFormatPr defaultColWidth="9.33203125" defaultRowHeight="15.6" x14ac:dyDescent="0.3"/>
  <cols>
    <col min="1" max="1" width="7" style="203" customWidth="1"/>
    <col min="2" max="2" width="60.77734375" style="203" customWidth="1"/>
    <col min="3" max="3" width="17.6640625" style="204" bestFit="1" customWidth="1"/>
    <col min="4" max="4" width="16.77734375" style="204" customWidth="1"/>
    <col min="5" max="5" width="16.77734375" style="204" bestFit="1" customWidth="1"/>
    <col min="6" max="16384" width="9.33203125" style="214"/>
  </cols>
  <sheetData>
    <row r="1" spans="1:5" ht="15.9" customHeight="1" x14ac:dyDescent="0.3">
      <c r="A1" s="1219" t="s">
        <v>3</v>
      </c>
      <c r="B1" s="1219"/>
      <c r="C1" s="1219"/>
      <c r="D1" s="1219"/>
      <c r="E1" s="1219"/>
    </row>
    <row r="2" spans="1:5" ht="15.9" customHeight="1" thickBot="1" x14ac:dyDescent="0.35">
      <c r="A2" s="30" t="s">
        <v>782</v>
      </c>
      <c r="B2" s="30"/>
      <c r="C2" s="201"/>
      <c r="D2" s="201"/>
      <c r="E2" s="201" t="s">
        <v>743</v>
      </c>
    </row>
    <row r="3" spans="1:5" ht="15.9" customHeight="1" x14ac:dyDescent="0.3">
      <c r="A3" s="1227" t="s">
        <v>60</v>
      </c>
      <c r="B3" s="1229" t="s">
        <v>5</v>
      </c>
      <c r="C3" s="1231" t="str">
        <f>+CONCATENATE(LEFT(ÖSSZEFÜGGÉSEK!A4,4),". évi")</f>
        <v>2019. évi</v>
      </c>
      <c r="D3" s="1231"/>
      <c r="E3" s="1232"/>
    </row>
    <row r="4" spans="1:5" ht="38.1" customHeight="1" thickBot="1" x14ac:dyDescent="0.35">
      <c r="A4" s="1228"/>
      <c r="B4" s="1230"/>
      <c r="C4" s="693" t="s">
        <v>180</v>
      </c>
      <c r="D4" s="693" t="s">
        <v>185</v>
      </c>
      <c r="E4" s="407" t="s">
        <v>186</v>
      </c>
    </row>
    <row r="5" spans="1:5" s="215" customFormat="1" ht="20.100000000000001" customHeight="1" thickBot="1" x14ac:dyDescent="0.25">
      <c r="A5" s="179" t="s">
        <v>414</v>
      </c>
      <c r="B5" s="180" t="s">
        <v>415</v>
      </c>
      <c r="C5" s="180" t="s">
        <v>416</v>
      </c>
      <c r="D5" s="180" t="s">
        <v>417</v>
      </c>
      <c r="E5" s="228" t="s">
        <v>418</v>
      </c>
    </row>
    <row r="6" spans="1:5" s="216" customFormat="1" ht="18" customHeight="1" thickBot="1" x14ac:dyDescent="0.3">
      <c r="A6" s="386" t="s">
        <v>6</v>
      </c>
      <c r="B6" s="1096" t="s">
        <v>298</v>
      </c>
      <c r="C6" s="1097">
        <f>SUM(C7:C12)</f>
        <v>89315873</v>
      </c>
      <c r="D6" s="775">
        <f t="shared" ref="D6:E6" si="0">SUM(D7:D12)</f>
        <v>96935327</v>
      </c>
      <c r="E6" s="978">
        <f t="shared" si="0"/>
        <v>96935327</v>
      </c>
    </row>
    <row r="7" spans="1:5" s="216" customFormat="1" ht="18" customHeight="1" x14ac:dyDescent="0.25">
      <c r="A7" s="694" t="s">
        <v>72</v>
      </c>
      <c r="B7" s="388" t="s">
        <v>299</v>
      </c>
      <c r="C7" s="1095">
        <v>24825046</v>
      </c>
      <c r="D7" s="1095">
        <v>26654721</v>
      </c>
      <c r="E7" s="1095">
        <v>26654721</v>
      </c>
    </row>
    <row r="8" spans="1:5" s="216" customFormat="1" ht="18" customHeight="1" x14ac:dyDescent="0.25">
      <c r="A8" s="695" t="s">
        <v>73</v>
      </c>
      <c r="B8" s="390" t="s">
        <v>300</v>
      </c>
      <c r="C8" s="1089">
        <v>28521700</v>
      </c>
      <c r="D8" s="1089">
        <v>30198725</v>
      </c>
      <c r="E8" s="1089">
        <v>30198725</v>
      </c>
    </row>
    <row r="9" spans="1:5" s="216" customFormat="1" ht="19.5" customHeight="1" x14ac:dyDescent="0.25">
      <c r="A9" s="695" t="s">
        <v>74</v>
      </c>
      <c r="B9" s="431" t="s">
        <v>301</v>
      </c>
      <c r="C9" s="1089">
        <v>34169127</v>
      </c>
      <c r="D9" s="1089">
        <v>36196487</v>
      </c>
      <c r="E9" s="1089">
        <v>36196487</v>
      </c>
    </row>
    <row r="10" spans="1:5" s="216" customFormat="1" ht="18" customHeight="1" x14ac:dyDescent="0.25">
      <c r="A10" s="695" t="s">
        <v>75</v>
      </c>
      <c r="B10" s="390" t="s">
        <v>302</v>
      </c>
      <c r="C10" s="1089">
        <v>1800000</v>
      </c>
      <c r="D10" s="1089">
        <v>2186134</v>
      </c>
      <c r="E10" s="1089">
        <v>2186134</v>
      </c>
    </row>
    <row r="11" spans="1:5" s="216" customFormat="1" ht="18" customHeight="1" x14ac:dyDescent="0.25">
      <c r="A11" s="695" t="s">
        <v>108</v>
      </c>
      <c r="B11" s="391" t="s">
        <v>304</v>
      </c>
      <c r="C11" s="1089">
        <v>0</v>
      </c>
      <c r="D11" s="1089">
        <v>1699260</v>
      </c>
      <c r="E11" s="1089">
        <v>1699260</v>
      </c>
    </row>
    <row r="12" spans="1:5" s="216" customFormat="1" ht="18" customHeight="1" thickBot="1" x14ac:dyDescent="0.3">
      <c r="A12" s="696" t="s">
        <v>76</v>
      </c>
      <c r="B12" s="391" t="s">
        <v>727</v>
      </c>
      <c r="C12" s="781"/>
      <c r="D12" s="781"/>
      <c r="E12" s="782"/>
    </row>
    <row r="13" spans="1:5" s="216" customFormat="1" ht="24.75" customHeight="1" thickBot="1" x14ac:dyDescent="0.3">
      <c r="A13" s="697" t="s">
        <v>7</v>
      </c>
      <c r="B13" s="1093" t="s">
        <v>305</v>
      </c>
      <c r="C13" s="798">
        <f>SUM(C14:C18)</f>
        <v>17876185</v>
      </c>
      <c r="D13" s="783">
        <f t="shared" ref="D13:E13" si="1">SUM(D14:D18)</f>
        <v>54276233</v>
      </c>
      <c r="E13" s="792">
        <f t="shared" si="1"/>
        <v>54276233</v>
      </c>
    </row>
    <row r="14" spans="1:5" s="216" customFormat="1" ht="18" customHeight="1" x14ac:dyDescent="0.25">
      <c r="A14" s="694" t="s">
        <v>78</v>
      </c>
      <c r="B14" s="388" t="s">
        <v>306</v>
      </c>
      <c r="C14" s="785"/>
      <c r="D14" s="785"/>
      <c r="E14" s="786"/>
    </row>
    <row r="15" spans="1:5" s="216" customFormat="1" ht="18" customHeight="1" x14ac:dyDescent="0.25">
      <c r="A15" s="695" t="s">
        <v>79</v>
      </c>
      <c r="B15" s="390" t="s">
        <v>307</v>
      </c>
      <c r="C15" s="787"/>
      <c r="D15" s="787"/>
      <c r="E15" s="788"/>
    </row>
    <row r="16" spans="1:5" s="216" customFormat="1" ht="18" customHeight="1" x14ac:dyDescent="0.25">
      <c r="A16" s="695" t="s">
        <v>80</v>
      </c>
      <c r="B16" s="432" t="s">
        <v>308</v>
      </c>
      <c r="C16" s="787"/>
      <c r="D16" s="787"/>
      <c r="E16" s="788"/>
    </row>
    <row r="17" spans="1:5" s="216" customFormat="1" ht="18" customHeight="1" x14ac:dyDescent="0.25">
      <c r="A17" s="695" t="s">
        <v>81</v>
      </c>
      <c r="B17" s="433" t="s">
        <v>309</v>
      </c>
      <c r="C17" s="787"/>
      <c r="D17" s="787"/>
      <c r="E17" s="788"/>
    </row>
    <row r="18" spans="1:5" s="216" customFormat="1" ht="18" customHeight="1" x14ac:dyDescent="0.25">
      <c r="A18" s="695" t="s">
        <v>82</v>
      </c>
      <c r="B18" s="390" t="s">
        <v>310</v>
      </c>
      <c r="C18" s="1089">
        <v>17876185</v>
      </c>
      <c r="D18" s="1089">
        <v>54276233</v>
      </c>
      <c r="E18" s="1099">
        <v>54276233</v>
      </c>
    </row>
    <row r="19" spans="1:5" s="216" customFormat="1" ht="18" customHeight="1" thickBot="1" x14ac:dyDescent="0.3">
      <c r="A19" s="696" t="s">
        <v>89</v>
      </c>
      <c r="B19" s="391" t="s">
        <v>311</v>
      </c>
      <c r="C19" s="789"/>
      <c r="D19" s="1089"/>
      <c r="E19" s="1099"/>
    </row>
    <row r="20" spans="1:5" s="216" customFormat="1" ht="24.75" customHeight="1" thickBot="1" x14ac:dyDescent="0.3">
      <c r="A20" s="697" t="s">
        <v>8</v>
      </c>
      <c r="B20" s="1090" t="s">
        <v>312</v>
      </c>
      <c r="C20" s="798">
        <f>SUM(C21:C25)</f>
        <v>7045851</v>
      </c>
      <c r="D20" s="783">
        <f t="shared" ref="D20:E20" si="2">SUM(D21:D25)</f>
        <v>28652464</v>
      </c>
      <c r="E20" s="792">
        <f t="shared" si="2"/>
        <v>28652464</v>
      </c>
    </row>
    <row r="21" spans="1:5" s="216" customFormat="1" ht="18" customHeight="1" x14ac:dyDescent="0.25">
      <c r="A21" s="694" t="s">
        <v>61</v>
      </c>
      <c r="B21" s="388" t="s">
        <v>313</v>
      </c>
      <c r="C21" s="777"/>
      <c r="D21" s="777"/>
      <c r="E21" s="778"/>
    </row>
    <row r="22" spans="1:5" s="216" customFormat="1" ht="18" customHeight="1" x14ac:dyDescent="0.25">
      <c r="A22" s="695" t="s">
        <v>62</v>
      </c>
      <c r="B22" s="390" t="s">
        <v>314</v>
      </c>
      <c r="C22" s="779"/>
      <c r="D22" s="779"/>
      <c r="E22" s="780"/>
    </row>
    <row r="23" spans="1:5" s="216" customFormat="1" ht="18" customHeight="1" x14ac:dyDescent="0.25">
      <c r="A23" s="695" t="s">
        <v>63</v>
      </c>
      <c r="B23" s="431" t="s">
        <v>315</v>
      </c>
      <c r="C23" s="787"/>
      <c r="D23" s="787"/>
      <c r="E23" s="791"/>
    </row>
    <row r="24" spans="1:5" s="216" customFormat="1" ht="18" customHeight="1" x14ac:dyDescent="0.25">
      <c r="A24" s="695" t="s">
        <v>64</v>
      </c>
      <c r="B24" s="431" t="s">
        <v>316</v>
      </c>
      <c r="C24" s="787"/>
      <c r="D24" s="787"/>
      <c r="E24" s="791"/>
    </row>
    <row r="25" spans="1:5" s="216" customFormat="1" ht="18" customHeight="1" x14ac:dyDescent="0.25">
      <c r="A25" s="695" t="s">
        <v>122</v>
      </c>
      <c r="B25" s="390" t="s">
        <v>317</v>
      </c>
      <c r="C25" s="1089">
        <v>7045851</v>
      </c>
      <c r="D25" s="1089">
        <v>28652464</v>
      </c>
      <c r="E25" s="1099">
        <v>28652464</v>
      </c>
    </row>
    <row r="26" spans="1:5" s="216" customFormat="1" ht="18" customHeight="1" thickBot="1" x14ac:dyDescent="0.3">
      <c r="A26" s="696" t="s">
        <v>123</v>
      </c>
      <c r="B26" s="394" t="s">
        <v>318</v>
      </c>
      <c r="C26" s="781"/>
      <c r="D26" s="1089">
        <v>19999937</v>
      </c>
      <c r="E26" s="1099">
        <v>19999937</v>
      </c>
    </row>
    <row r="27" spans="1:5" s="216" customFormat="1" ht="18" customHeight="1" thickBot="1" x14ac:dyDescent="0.3">
      <c r="A27" s="697" t="s">
        <v>124</v>
      </c>
      <c r="B27" s="1090" t="s">
        <v>319</v>
      </c>
      <c r="C27" s="798">
        <f>SUM(C28:C32)</f>
        <v>7563386</v>
      </c>
      <c r="D27" s="783">
        <f t="shared" ref="D27:E27" si="3">SUM(D28:D32)</f>
        <v>17902246</v>
      </c>
      <c r="E27" s="792">
        <f t="shared" si="3"/>
        <v>14058970</v>
      </c>
    </row>
    <row r="28" spans="1:5" s="216" customFormat="1" ht="18" customHeight="1" x14ac:dyDescent="0.25">
      <c r="A28" s="695" t="s">
        <v>320</v>
      </c>
      <c r="B28" s="395" t="s">
        <v>755</v>
      </c>
      <c r="C28" s="1095">
        <v>334020</v>
      </c>
      <c r="D28" s="1095">
        <v>309220</v>
      </c>
      <c r="E28" s="1098">
        <v>40000</v>
      </c>
    </row>
    <row r="29" spans="1:5" s="216" customFormat="1" ht="18" customHeight="1" x14ac:dyDescent="0.25">
      <c r="A29" s="696" t="s">
        <v>326</v>
      </c>
      <c r="B29" s="395" t="s">
        <v>756</v>
      </c>
      <c r="C29" s="1089">
        <v>4570372</v>
      </c>
      <c r="D29" s="1089">
        <v>14132467</v>
      </c>
      <c r="E29" s="1099">
        <v>11800355</v>
      </c>
    </row>
    <row r="30" spans="1:5" s="216" customFormat="1" ht="18" customHeight="1" x14ac:dyDescent="0.25">
      <c r="A30" s="695" t="s">
        <v>328</v>
      </c>
      <c r="B30" s="390" t="s">
        <v>327</v>
      </c>
      <c r="C30" s="1089">
        <v>2296337</v>
      </c>
      <c r="D30" s="1089">
        <v>2962885</v>
      </c>
      <c r="E30" s="1099">
        <v>2207250</v>
      </c>
    </row>
    <row r="31" spans="1:5" s="216" customFormat="1" ht="18" customHeight="1" x14ac:dyDescent="0.25">
      <c r="A31" s="695" t="s">
        <v>330</v>
      </c>
      <c r="B31" s="390" t="s">
        <v>329</v>
      </c>
      <c r="C31" s="779"/>
      <c r="D31" s="779"/>
      <c r="E31" s="780"/>
    </row>
    <row r="32" spans="1:5" s="216" customFormat="1" ht="18" customHeight="1" thickBot="1" x14ac:dyDescent="0.3">
      <c r="A32" s="696" t="s">
        <v>757</v>
      </c>
      <c r="B32" s="394" t="s">
        <v>331</v>
      </c>
      <c r="C32" s="1091">
        <v>362657</v>
      </c>
      <c r="D32" s="1091">
        <v>497674</v>
      </c>
      <c r="E32" s="1100">
        <v>11365</v>
      </c>
    </row>
    <row r="33" spans="1:8" s="216" customFormat="1" ht="18" customHeight="1" thickBot="1" x14ac:dyDescent="0.3">
      <c r="A33" s="697" t="s">
        <v>10</v>
      </c>
      <c r="B33" s="1090" t="s">
        <v>332</v>
      </c>
      <c r="C33" s="798">
        <f>SUM(C34:C43)</f>
        <v>22699502</v>
      </c>
      <c r="D33" s="783">
        <f t="shared" ref="D33:E33" si="4">SUM(D34:D43)</f>
        <v>30811791</v>
      </c>
      <c r="E33" s="792">
        <f t="shared" si="4"/>
        <v>28556062</v>
      </c>
    </row>
    <row r="34" spans="1:8" s="216" customFormat="1" ht="18" customHeight="1" x14ac:dyDescent="0.25">
      <c r="A34" s="694" t="s">
        <v>65</v>
      </c>
      <c r="B34" s="388" t="s">
        <v>333</v>
      </c>
      <c r="C34" s="1095">
        <v>2300000</v>
      </c>
      <c r="D34" s="1095">
        <v>4395174</v>
      </c>
      <c r="E34" s="1098">
        <v>4157953</v>
      </c>
      <c r="F34" s="692"/>
      <c r="G34" s="692"/>
    </row>
    <row r="35" spans="1:8" s="216" customFormat="1" ht="18" customHeight="1" x14ac:dyDescent="0.25">
      <c r="A35" s="695" t="s">
        <v>66</v>
      </c>
      <c r="B35" s="390" t="s">
        <v>334</v>
      </c>
      <c r="C35" s="1089">
        <v>2628278</v>
      </c>
      <c r="D35" s="1089">
        <v>4418176</v>
      </c>
      <c r="E35" s="1099">
        <v>4398097</v>
      </c>
      <c r="F35" s="692"/>
      <c r="G35" s="692"/>
    </row>
    <row r="36" spans="1:8" s="216" customFormat="1" ht="18" customHeight="1" x14ac:dyDescent="0.25">
      <c r="A36" s="695" t="s">
        <v>67</v>
      </c>
      <c r="B36" s="390" t="s">
        <v>335</v>
      </c>
      <c r="C36" s="1089">
        <v>5023200</v>
      </c>
      <c r="D36" s="1089">
        <v>6242808</v>
      </c>
      <c r="E36" s="1099">
        <v>5892700</v>
      </c>
      <c r="F36" s="692"/>
      <c r="G36" s="692"/>
    </row>
    <row r="37" spans="1:8" s="216" customFormat="1" ht="18" customHeight="1" x14ac:dyDescent="0.25">
      <c r="A37" s="695" t="s">
        <v>126</v>
      </c>
      <c r="B37" s="390" t="s">
        <v>336</v>
      </c>
      <c r="C37" s="1089">
        <v>5090086</v>
      </c>
      <c r="D37" s="1089">
        <v>5156189</v>
      </c>
      <c r="E37" s="1099">
        <v>4108972</v>
      </c>
      <c r="G37" s="692"/>
      <c r="H37" s="692"/>
    </row>
    <row r="38" spans="1:8" s="216" customFormat="1" ht="18" customHeight="1" x14ac:dyDescent="0.25">
      <c r="A38" s="695" t="s">
        <v>127</v>
      </c>
      <c r="B38" s="390" t="s">
        <v>337</v>
      </c>
      <c r="C38" s="1089">
        <v>2753162</v>
      </c>
      <c r="D38" s="1089">
        <v>1823162</v>
      </c>
      <c r="E38" s="1099">
        <v>1764415</v>
      </c>
      <c r="G38" s="692"/>
    </row>
    <row r="39" spans="1:8" s="216" customFormat="1" ht="18" customHeight="1" x14ac:dyDescent="0.25">
      <c r="A39" s="695" t="s">
        <v>128</v>
      </c>
      <c r="B39" s="390" t="s">
        <v>338</v>
      </c>
      <c r="C39" s="1089">
        <v>4804576</v>
      </c>
      <c r="D39" s="1089">
        <v>5213344</v>
      </c>
      <c r="E39" s="1099">
        <v>4671262</v>
      </c>
      <c r="G39" s="692"/>
    </row>
    <row r="40" spans="1:8" s="216" customFormat="1" ht="18" customHeight="1" x14ac:dyDescent="0.25">
      <c r="A40" s="695" t="s">
        <v>129</v>
      </c>
      <c r="B40" s="390" t="s">
        <v>339</v>
      </c>
      <c r="C40" s="1089"/>
      <c r="D40" s="1089"/>
      <c r="E40" s="1099"/>
      <c r="G40" s="692"/>
    </row>
    <row r="41" spans="1:8" s="216" customFormat="1" ht="18" customHeight="1" x14ac:dyDescent="0.25">
      <c r="A41" s="695" t="s">
        <v>130</v>
      </c>
      <c r="B41" s="390" t="s">
        <v>340</v>
      </c>
      <c r="C41" s="1089">
        <v>200</v>
      </c>
      <c r="D41" s="1089">
        <v>200</v>
      </c>
      <c r="E41" s="1099">
        <v>15</v>
      </c>
      <c r="G41" s="692"/>
      <c r="H41" s="692"/>
    </row>
    <row r="42" spans="1:8" s="216" customFormat="1" ht="18" customHeight="1" x14ac:dyDescent="0.25">
      <c r="A42" s="695" t="s">
        <v>341</v>
      </c>
      <c r="B42" s="390" t="s">
        <v>784</v>
      </c>
      <c r="C42" s="1089"/>
      <c r="D42" s="1089">
        <v>196927</v>
      </c>
      <c r="E42" s="1099">
        <v>196927</v>
      </c>
      <c r="G42" s="692"/>
      <c r="H42" s="692"/>
    </row>
    <row r="43" spans="1:8" s="216" customFormat="1" ht="18" customHeight="1" thickBot="1" x14ac:dyDescent="0.3">
      <c r="A43" s="696" t="s">
        <v>343</v>
      </c>
      <c r="B43" s="391" t="s">
        <v>344</v>
      </c>
      <c r="C43" s="1091">
        <v>100000</v>
      </c>
      <c r="D43" s="1091">
        <v>3365811</v>
      </c>
      <c r="E43" s="1100">
        <v>3365721</v>
      </c>
      <c r="G43" s="692"/>
      <c r="H43" s="692"/>
    </row>
    <row r="44" spans="1:8" s="216" customFormat="1" ht="18" customHeight="1" thickBot="1" x14ac:dyDescent="0.3">
      <c r="A44" s="697" t="s">
        <v>11</v>
      </c>
      <c r="B44" s="1090" t="s">
        <v>345</v>
      </c>
      <c r="C44" s="798">
        <f>SUM(C45:C49)</f>
        <v>0</v>
      </c>
      <c r="D44" s="783">
        <f>SUM(D45:D49)</f>
        <v>240000</v>
      </c>
      <c r="E44" s="792">
        <f>SUM(E45:E49)</f>
        <v>240000</v>
      </c>
      <c r="G44" s="692"/>
      <c r="H44" s="692"/>
    </row>
    <row r="45" spans="1:8" s="216" customFormat="1" ht="18" customHeight="1" x14ac:dyDescent="0.25">
      <c r="A45" s="694" t="s">
        <v>68</v>
      </c>
      <c r="B45" s="388" t="s">
        <v>346</v>
      </c>
      <c r="C45" s="785"/>
      <c r="D45" s="785"/>
      <c r="E45" s="786"/>
      <c r="G45" s="692"/>
      <c r="H45" s="692"/>
    </row>
    <row r="46" spans="1:8" s="216" customFormat="1" ht="18" customHeight="1" x14ac:dyDescent="0.25">
      <c r="A46" s="695" t="s">
        <v>69</v>
      </c>
      <c r="B46" s="390" t="s">
        <v>347</v>
      </c>
      <c r="C46" s="787"/>
      <c r="D46" s="787">
        <v>240000</v>
      </c>
      <c r="E46" s="791">
        <v>240000</v>
      </c>
      <c r="G46" s="692"/>
    </row>
    <row r="47" spans="1:8" s="216" customFormat="1" ht="18" customHeight="1" x14ac:dyDescent="0.25">
      <c r="A47" s="695" t="s">
        <v>348</v>
      </c>
      <c r="B47" s="390" t="s">
        <v>349</v>
      </c>
      <c r="C47" s="1089"/>
      <c r="D47" s="1089"/>
      <c r="E47" s="1099"/>
      <c r="G47" s="692"/>
      <c r="H47" s="692"/>
    </row>
    <row r="48" spans="1:8" s="216" customFormat="1" ht="18" customHeight="1" x14ac:dyDescent="0.25">
      <c r="A48" s="695" t="s">
        <v>350</v>
      </c>
      <c r="B48" s="390" t="s">
        <v>351</v>
      </c>
      <c r="C48" s="787"/>
      <c r="D48" s="787"/>
      <c r="E48" s="791"/>
    </row>
    <row r="49" spans="1:5" s="216" customFormat="1" ht="18" customHeight="1" thickBot="1" x14ac:dyDescent="0.3">
      <c r="A49" s="696" t="s">
        <v>352</v>
      </c>
      <c r="B49" s="391" t="s">
        <v>353</v>
      </c>
      <c r="C49" s="789"/>
      <c r="D49" s="789"/>
      <c r="E49" s="790"/>
    </row>
    <row r="50" spans="1:5" s="216" customFormat="1" ht="18" customHeight="1" thickBot="1" x14ac:dyDescent="0.3">
      <c r="A50" s="697" t="s">
        <v>131</v>
      </c>
      <c r="B50" s="698" t="s">
        <v>354</v>
      </c>
      <c r="C50" s="783">
        <f>SUM(C51:C53)</f>
        <v>0</v>
      </c>
      <c r="D50" s="783">
        <f>SUM(D51:D53)</f>
        <v>0</v>
      </c>
      <c r="E50" s="784">
        <f>SUM(E51:E53)</f>
        <v>0</v>
      </c>
    </row>
    <row r="51" spans="1:5" s="216" customFormat="1" ht="18" customHeight="1" x14ac:dyDescent="0.25">
      <c r="A51" s="694" t="s">
        <v>70</v>
      </c>
      <c r="B51" s="434" t="s">
        <v>355</v>
      </c>
      <c r="C51" s="785"/>
      <c r="D51" s="785"/>
      <c r="E51" s="795"/>
    </row>
    <row r="52" spans="1:5" s="216" customFormat="1" ht="18" customHeight="1" x14ac:dyDescent="0.25">
      <c r="A52" s="695" t="s">
        <v>71</v>
      </c>
      <c r="B52" s="431" t="s">
        <v>356</v>
      </c>
      <c r="C52" s="787"/>
      <c r="D52" s="787"/>
      <c r="E52" s="791"/>
    </row>
    <row r="53" spans="1:5" s="216" customFormat="1" ht="18" customHeight="1" x14ac:dyDescent="0.25">
      <c r="A53" s="695" t="s">
        <v>357</v>
      </c>
      <c r="B53" s="390" t="s">
        <v>358</v>
      </c>
      <c r="C53" s="1092"/>
      <c r="D53" s="1092"/>
      <c r="E53" s="1101"/>
    </row>
    <row r="54" spans="1:5" s="216" customFormat="1" ht="18" customHeight="1" thickBot="1" x14ac:dyDescent="0.3">
      <c r="A54" s="696" t="s">
        <v>359</v>
      </c>
      <c r="B54" s="391" t="s">
        <v>360</v>
      </c>
      <c r="C54" s="789"/>
      <c r="D54" s="1094"/>
      <c r="E54" s="1102"/>
    </row>
    <row r="55" spans="1:5" s="216" customFormat="1" ht="18" customHeight="1" thickBot="1" x14ac:dyDescent="0.3">
      <c r="A55" s="697" t="s">
        <v>13</v>
      </c>
      <c r="B55" s="1093" t="s">
        <v>361</v>
      </c>
      <c r="C55" s="798">
        <f>SUM(C56:C58)</f>
        <v>0</v>
      </c>
      <c r="D55" s="783">
        <f>SUM(D56:D58)</f>
        <v>0</v>
      </c>
      <c r="E55" s="784">
        <f>SUM(E56:E58)</f>
        <v>0</v>
      </c>
    </row>
    <row r="56" spans="1:5" s="216" customFormat="1" ht="18" customHeight="1" x14ac:dyDescent="0.25">
      <c r="A56" s="694" t="s">
        <v>132</v>
      </c>
      <c r="B56" s="434" t="s">
        <v>362</v>
      </c>
      <c r="C56" s="787"/>
      <c r="D56" s="787"/>
      <c r="E56" s="788"/>
    </row>
    <row r="57" spans="1:5" s="216" customFormat="1" ht="18" customHeight="1" x14ac:dyDescent="0.25">
      <c r="A57" s="695" t="s">
        <v>133</v>
      </c>
      <c r="B57" s="431" t="s">
        <v>363</v>
      </c>
      <c r="C57" s="787"/>
      <c r="D57" s="787"/>
      <c r="E57" s="788"/>
    </row>
    <row r="58" spans="1:5" s="216" customFormat="1" ht="18" customHeight="1" x14ac:dyDescent="0.25">
      <c r="A58" s="695" t="s">
        <v>160</v>
      </c>
      <c r="B58" s="390" t="s">
        <v>364</v>
      </c>
      <c r="C58" s="787"/>
      <c r="D58" s="787"/>
      <c r="E58" s="788"/>
    </row>
    <row r="59" spans="1:5" s="216" customFormat="1" ht="18" customHeight="1" thickBot="1" x14ac:dyDescent="0.3">
      <c r="A59" s="696" t="s">
        <v>365</v>
      </c>
      <c r="B59" s="391" t="s">
        <v>366</v>
      </c>
      <c r="C59" s="787"/>
      <c r="D59" s="787"/>
      <c r="E59" s="788"/>
    </row>
    <row r="60" spans="1:5" s="216" customFormat="1" ht="18" customHeight="1" thickBot="1" x14ac:dyDescent="0.3">
      <c r="A60" s="697" t="s">
        <v>14</v>
      </c>
      <c r="B60" s="698" t="s">
        <v>367</v>
      </c>
      <c r="C60" s="783">
        <f>+C6+C13+C20+C27+C33+C44+C50+C55</f>
        <v>144500797</v>
      </c>
      <c r="D60" s="783">
        <f t="shared" ref="D60:E60" si="5">+D6+D13+D20+D27+D33+D44+D50+D55</f>
        <v>228818061</v>
      </c>
      <c r="E60" s="792">
        <f t="shared" si="5"/>
        <v>222719056</v>
      </c>
    </row>
    <row r="61" spans="1:5" s="216" customFormat="1" ht="23.25" customHeight="1" thickBot="1" x14ac:dyDescent="0.3">
      <c r="A61" s="396" t="s">
        <v>368</v>
      </c>
      <c r="B61" s="393" t="s">
        <v>369</v>
      </c>
      <c r="C61" s="783">
        <f>+C62+C63+C64</f>
        <v>0</v>
      </c>
      <c r="D61" s="783">
        <f>+D62+D63+D64</f>
        <v>0</v>
      </c>
      <c r="E61" s="784">
        <f>+E62+E63+E64</f>
        <v>0</v>
      </c>
    </row>
    <row r="62" spans="1:5" s="216" customFormat="1" ht="18" customHeight="1" x14ac:dyDescent="0.25">
      <c r="A62" s="694" t="s">
        <v>370</v>
      </c>
      <c r="B62" s="388" t="s">
        <v>371</v>
      </c>
      <c r="C62" s="787"/>
      <c r="D62" s="787"/>
      <c r="E62" s="788"/>
    </row>
    <row r="63" spans="1:5" s="216" customFormat="1" ht="18" customHeight="1" x14ac:dyDescent="0.25">
      <c r="A63" s="695" t="s">
        <v>372</v>
      </c>
      <c r="B63" s="431" t="s">
        <v>373</v>
      </c>
      <c r="C63" s="787"/>
      <c r="D63" s="787"/>
      <c r="E63" s="788"/>
    </row>
    <row r="64" spans="1:5" s="216" customFormat="1" ht="18" customHeight="1" thickBot="1" x14ac:dyDescent="0.3">
      <c r="A64" s="696" t="s">
        <v>374</v>
      </c>
      <c r="B64" s="397" t="s">
        <v>419</v>
      </c>
      <c r="C64" s="787"/>
      <c r="D64" s="787"/>
      <c r="E64" s="788"/>
    </row>
    <row r="65" spans="1:5" s="216" customFormat="1" ht="18" customHeight="1" thickBot="1" x14ac:dyDescent="0.3">
      <c r="A65" s="396" t="s">
        <v>376</v>
      </c>
      <c r="B65" s="393" t="s">
        <v>377</v>
      </c>
      <c r="C65" s="783">
        <f>+C66+C67+C68+C69</f>
        <v>0</v>
      </c>
      <c r="D65" s="783">
        <f>+D66+D67+D68+D69</f>
        <v>0</v>
      </c>
      <c r="E65" s="784">
        <f>+E66+E67+E68+E69</f>
        <v>0</v>
      </c>
    </row>
    <row r="66" spans="1:5" s="216" customFormat="1" ht="18" customHeight="1" x14ac:dyDescent="0.25">
      <c r="A66" s="694" t="s">
        <v>109</v>
      </c>
      <c r="B66" s="388" t="s">
        <v>378</v>
      </c>
      <c r="C66" s="787"/>
      <c r="D66" s="787"/>
      <c r="E66" s="788"/>
    </row>
    <row r="67" spans="1:5" s="216" customFormat="1" ht="18" customHeight="1" x14ac:dyDescent="0.25">
      <c r="A67" s="695" t="s">
        <v>110</v>
      </c>
      <c r="B67" s="390" t="s">
        <v>379</v>
      </c>
      <c r="C67" s="787"/>
      <c r="D67" s="787"/>
      <c r="E67" s="788"/>
    </row>
    <row r="68" spans="1:5" s="216" customFormat="1" ht="18" customHeight="1" x14ac:dyDescent="0.25">
      <c r="A68" s="695" t="s">
        <v>380</v>
      </c>
      <c r="B68" s="390" t="s">
        <v>381</v>
      </c>
      <c r="C68" s="787"/>
      <c r="D68" s="787"/>
      <c r="E68" s="788"/>
    </row>
    <row r="69" spans="1:5" s="216" customFormat="1" ht="18" customHeight="1" thickBot="1" x14ac:dyDescent="0.3">
      <c r="A69" s="696" t="s">
        <v>382</v>
      </c>
      <c r="B69" s="391" t="s">
        <v>383</v>
      </c>
      <c r="C69" s="787"/>
      <c r="D69" s="787"/>
      <c r="E69" s="788"/>
    </row>
    <row r="70" spans="1:5" s="216" customFormat="1" ht="18" customHeight="1" thickBot="1" x14ac:dyDescent="0.3">
      <c r="A70" s="396" t="s">
        <v>384</v>
      </c>
      <c r="B70" s="1093" t="s">
        <v>385</v>
      </c>
      <c r="C70" s="798">
        <f>+C71+C72</f>
        <v>17491501</v>
      </c>
      <c r="D70" s="783">
        <f>+D71+D72</f>
        <v>17491501</v>
      </c>
      <c r="E70" s="784">
        <f>+E71+E72</f>
        <v>17491501</v>
      </c>
    </row>
    <row r="71" spans="1:5" s="216" customFormat="1" ht="18" customHeight="1" x14ac:dyDescent="0.25">
      <c r="A71" s="694" t="s">
        <v>386</v>
      </c>
      <c r="B71" s="388" t="s">
        <v>387</v>
      </c>
      <c r="C71" s="1095">
        <v>17491501</v>
      </c>
      <c r="D71" s="1095">
        <v>17491501</v>
      </c>
      <c r="E71" s="1098">
        <v>17491501</v>
      </c>
    </row>
    <row r="72" spans="1:5" s="216" customFormat="1" ht="18" customHeight="1" thickBot="1" x14ac:dyDescent="0.3">
      <c r="A72" s="696" t="s">
        <v>388</v>
      </c>
      <c r="B72" s="391" t="s">
        <v>389</v>
      </c>
      <c r="C72" s="787"/>
      <c r="D72" s="787"/>
      <c r="E72" s="788"/>
    </row>
    <row r="73" spans="1:5" s="216" customFormat="1" ht="18" customHeight="1" thickBot="1" x14ac:dyDescent="0.3">
      <c r="A73" s="396" t="s">
        <v>390</v>
      </c>
      <c r="B73" s="1093" t="s">
        <v>391</v>
      </c>
      <c r="C73" s="798">
        <f>+C74+C75+C76</f>
        <v>0</v>
      </c>
      <c r="D73" s="783">
        <f>+D74+D75+D76</f>
        <v>4376786</v>
      </c>
      <c r="E73" s="783">
        <v>4376786</v>
      </c>
    </row>
    <row r="74" spans="1:5" s="216" customFormat="1" ht="18" customHeight="1" x14ac:dyDescent="0.25">
      <c r="A74" s="694" t="s">
        <v>392</v>
      </c>
      <c r="B74" s="388" t="s">
        <v>393</v>
      </c>
      <c r="C74" s="785"/>
      <c r="D74" s="1095">
        <v>4376786</v>
      </c>
      <c r="E74" s="1095">
        <v>4376786</v>
      </c>
    </row>
    <row r="75" spans="1:5" s="216" customFormat="1" ht="18" customHeight="1" x14ac:dyDescent="0.25">
      <c r="A75" s="695" t="s">
        <v>394</v>
      </c>
      <c r="B75" s="390" t="s">
        <v>395</v>
      </c>
      <c r="C75" s="787"/>
      <c r="D75" s="787"/>
      <c r="E75" s="788" t="s">
        <v>790</v>
      </c>
    </row>
    <row r="76" spans="1:5" s="216" customFormat="1" ht="18" customHeight="1" thickBot="1" x14ac:dyDescent="0.3">
      <c r="A76" s="696" t="s">
        <v>396</v>
      </c>
      <c r="B76" s="394" t="s">
        <v>397</v>
      </c>
      <c r="C76" s="787"/>
      <c r="D76" s="787"/>
      <c r="E76" s="788"/>
    </row>
    <row r="77" spans="1:5" s="216" customFormat="1" ht="18" customHeight="1" thickBot="1" x14ac:dyDescent="0.3">
      <c r="A77" s="396" t="s">
        <v>398</v>
      </c>
      <c r="B77" s="393" t="s">
        <v>399</v>
      </c>
      <c r="C77" s="783">
        <f>+C78+C79+C80+C81</f>
        <v>0</v>
      </c>
      <c r="D77" s="783">
        <f>+D78+D79+D80+D81</f>
        <v>0</v>
      </c>
      <c r="E77" s="784">
        <f>+E78+E79+E80+E81</f>
        <v>0</v>
      </c>
    </row>
    <row r="78" spans="1:5" s="216" customFormat="1" ht="18" customHeight="1" x14ac:dyDescent="0.25">
      <c r="A78" s="684" t="s">
        <v>400</v>
      </c>
      <c r="B78" s="388" t="s">
        <v>401</v>
      </c>
      <c r="C78" s="787"/>
      <c r="D78" s="787"/>
      <c r="E78" s="788"/>
    </row>
    <row r="79" spans="1:5" s="216" customFormat="1" ht="18" customHeight="1" x14ac:dyDescent="0.25">
      <c r="A79" s="685" t="s">
        <v>402</v>
      </c>
      <c r="B79" s="390" t="s">
        <v>403</v>
      </c>
      <c r="C79" s="787"/>
      <c r="D79" s="787"/>
      <c r="E79" s="788"/>
    </row>
    <row r="80" spans="1:5" s="216" customFormat="1" ht="18" customHeight="1" x14ac:dyDescent="0.25">
      <c r="A80" s="685" t="s">
        <v>404</v>
      </c>
      <c r="B80" s="390" t="s">
        <v>405</v>
      </c>
      <c r="C80" s="787"/>
      <c r="D80" s="787"/>
      <c r="E80" s="788"/>
    </row>
    <row r="81" spans="1:5" s="216" customFormat="1" ht="18" customHeight="1" thickBot="1" x14ac:dyDescent="0.3">
      <c r="A81" s="686" t="s">
        <v>406</v>
      </c>
      <c r="B81" s="394" t="s">
        <v>407</v>
      </c>
      <c r="C81" s="787"/>
      <c r="D81" s="787"/>
      <c r="E81" s="788"/>
    </row>
    <row r="82" spans="1:5" s="216" customFormat="1" ht="18" customHeight="1" thickBot="1" x14ac:dyDescent="0.3">
      <c r="A82" s="396" t="s">
        <v>408</v>
      </c>
      <c r="B82" s="393" t="s">
        <v>409</v>
      </c>
      <c r="C82" s="796"/>
      <c r="D82" s="796"/>
      <c r="E82" s="797"/>
    </row>
    <row r="83" spans="1:5" s="216" customFormat="1" ht="18" customHeight="1" thickBot="1" x14ac:dyDescent="0.3">
      <c r="A83" s="396" t="s">
        <v>410</v>
      </c>
      <c r="B83" s="399" t="s">
        <v>411</v>
      </c>
      <c r="C83" s="783">
        <f>+C61+C65+C70+C73+C77+C82</f>
        <v>17491501</v>
      </c>
      <c r="D83" s="783">
        <f>+D61+D65+D70+D73+D77+D82</f>
        <v>21868287</v>
      </c>
      <c r="E83" s="784">
        <f>+E61+E65+E70+E73+E77+E82</f>
        <v>21868287</v>
      </c>
    </row>
    <row r="84" spans="1:5" s="216" customFormat="1" ht="26.25" customHeight="1" thickBot="1" x14ac:dyDescent="0.3">
      <c r="A84" s="400" t="s">
        <v>412</v>
      </c>
      <c r="B84" s="401" t="s">
        <v>413</v>
      </c>
      <c r="C84" s="783">
        <f>+C60+C83</f>
        <v>161992298</v>
      </c>
      <c r="D84" s="783">
        <f>+D60+D83</f>
        <v>250686348</v>
      </c>
      <c r="E84" s="784">
        <f>+E60+E83</f>
        <v>244587343</v>
      </c>
    </row>
    <row r="85" spans="1:5" s="216" customFormat="1" ht="18" customHeight="1" x14ac:dyDescent="0.25">
      <c r="A85" s="402"/>
      <c r="B85" s="402"/>
      <c r="C85" s="699"/>
      <c r="D85" s="699"/>
      <c r="E85" s="699"/>
    </row>
    <row r="86" spans="1:5" s="404" customFormat="1" ht="18" customHeight="1" x14ac:dyDescent="0.25">
      <c r="A86" s="1220" t="s">
        <v>35</v>
      </c>
      <c r="B86" s="1220"/>
      <c r="C86" s="1220"/>
      <c r="D86" s="1220"/>
      <c r="E86" s="1220"/>
    </row>
    <row r="87" spans="1:5" s="406" customFormat="1" ht="18" customHeight="1" thickBot="1" x14ac:dyDescent="0.35">
      <c r="A87" s="700" t="s">
        <v>781</v>
      </c>
      <c r="B87" s="700"/>
      <c r="C87" s="701"/>
      <c r="D87" s="701"/>
      <c r="E87" s="701" t="s">
        <v>743</v>
      </c>
    </row>
    <row r="88" spans="1:5" s="406" customFormat="1" ht="18" customHeight="1" x14ac:dyDescent="0.25">
      <c r="A88" s="1221" t="s">
        <v>60</v>
      </c>
      <c r="B88" s="1223" t="s">
        <v>179</v>
      </c>
      <c r="C88" s="1225" t="str">
        <f>+C3</f>
        <v>2019. évi</v>
      </c>
      <c r="D88" s="1225"/>
      <c r="E88" s="1226"/>
    </row>
    <row r="89" spans="1:5" s="404" customFormat="1" ht="27" customHeight="1" thickBot="1" x14ac:dyDescent="0.3">
      <c r="A89" s="1222"/>
      <c r="B89" s="1224"/>
      <c r="C89" s="702" t="s">
        <v>180</v>
      </c>
      <c r="D89" s="702" t="s">
        <v>185</v>
      </c>
      <c r="E89" s="703" t="s">
        <v>186</v>
      </c>
    </row>
    <row r="90" spans="1:5" s="216" customFormat="1" ht="18" customHeight="1" thickBot="1" x14ac:dyDescent="0.3">
      <c r="A90" s="704" t="s">
        <v>414</v>
      </c>
      <c r="B90" s="705" t="s">
        <v>415</v>
      </c>
      <c r="C90" s="705" t="s">
        <v>416</v>
      </c>
      <c r="D90" s="705" t="s">
        <v>417</v>
      </c>
      <c r="E90" s="706" t="s">
        <v>418</v>
      </c>
    </row>
    <row r="91" spans="1:5" s="404" customFormat="1" ht="18" customHeight="1" thickBot="1" x14ac:dyDescent="0.3">
      <c r="A91" s="697" t="s">
        <v>6</v>
      </c>
      <c r="B91" s="725" t="s">
        <v>753</v>
      </c>
      <c r="C91" s="798">
        <f>SUM(C92:C96)</f>
        <v>150481111</v>
      </c>
      <c r="D91" s="798">
        <f t="shared" ref="D91:E91" si="6">SUM(D92:D96)</f>
        <v>209935518</v>
      </c>
      <c r="E91" s="1106">
        <f t="shared" si="6"/>
        <v>196497389</v>
      </c>
    </row>
    <row r="92" spans="1:5" s="404" customFormat="1" ht="18" customHeight="1" x14ac:dyDescent="0.25">
      <c r="A92" s="694" t="s">
        <v>72</v>
      </c>
      <c r="B92" s="724" t="s">
        <v>36</v>
      </c>
      <c r="C92" s="1105">
        <v>61455658</v>
      </c>
      <c r="D92" s="1105">
        <v>86125616</v>
      </c>
      <c r="E92" s="1109">
        <v>82084364</v>
      </c>
    </row>
    <row r="93" spans="1:5" s="404" customFormat="1" ht="18" customHeight="1" x14ac:dyDescent="0.25">
      <c r="A93" s="695" t="s">
        <v>73</v>
      </c>
      <c r="B93" s="707" t="s">
        <v>134</v>
      </c>
      <c r="C93" s="1103">
        <v>11309201</v>
      </c>
      <c r="D93" s="1103">
        <v>13468371</v>
      </c>
      <c r="E93" s="1110">
        <v>13202416</v>
      </c>
    </row>
    <row r="94" spans="1:5" s="404" customFormat="1" ht="18" customHeight="1" x14ac:dyDescent="0.25">
      <c r="A94" s="695" t="s">
        <v>74</v>
      </c>
      <c r="B94" s="707" t="s">
        <v>101</v>
      </c>
      <c r="C94" s="1103">
        <v>66536782</v>
      </c>
      <c r="D94" s="1103">
        <v>96637666</v>
      </c>
      <c r="E94" s="1110">
        <v>88547734</v>
      </c>
    </row>
    <row r="95" spans="1:5" s="404" customFormat="1" ht="18" customHeight="1" x14ac:dyDescent="0.25">
      <c r="A95" s="695" t="s">
        <v>75</v>
      </c>
      <c r="B95" s="708" t="s">
        <v>135</v>
      </c>
      <c r="C95" s="1103">
        <v>6817500</v>
      </c>
      <c r="D95" s="1103">
        <v>7789100</v>
      </c>
      <c r="E95" s="1110">
        <v>6788000</v>
      </c>
    </row>
    <row r="96" spans="1:5" s="404" customFormat="1" ht="18" customHeight="1" x14ac:dyDescent="0.25">
      <c r="A96" s="695" t="s">
        <v>84</v>
      </c>
      <c r="B96" s="709" t="s">
        <v>136</v>
      </c>
      <c r="C96" s="1104">
        <v>4361970</v>
      </c>
      <c r="D96" s="1104">
        <v>5914765</v>
      </c>
      <c r="E96" s="1111">
        <v>5874875</v>
      </c>
    </row>
    <row r="97" spans="1:5" s="404" customFormat="1" ht="18" customHeight="1" x14ac:dyDescent="0.25">
      <c r="A97" s="695" t="s">
        <v>76</v>
      </c>
      <c r="B97" s="707" t="s">
        <v>421</v>
      </c>
      <c r="C97" s="1104">
        <v>366627</v>
      </c>
      <c r="D97" s="1104">
        <v>4339159</v>
      </c>
      <c r="E97" s="1111">
        <v>4339159</v>
      </c>
    </row>
    <row r="98" spans="1:5" s="404" customFormat="1" ht="18" customHeight="1" x14ac:dyDescent="0.25">
      <c r="A98" s="695" t="s">
        <v>77</v>
      </c>
      <c r="B98" s="710" t="s">
        <v>422</v>
      </c>
      <c r="C98" s="789"/>
      <c r="D98" s="789"/>
      <c r="E98" s="790"/>
    </row>
    <row r="99" spans="1:5" s="404" customFormat="1" ht="25.5" customHeight="1" x14ac:dyDescent="0.25">
      <c r="A99" s="695" t="s">
        <v>85</v>
      </c>
      <c r="B99" s="711" t="s">
        <v>423</v>
      </c>
      <c r="C99" s="789"/>
      <c r="D99" s="789"/>
      <c r="E99" s="790"/>
    </row>
    <row r="100" spans="1:5" s="404" customFormat="1" ht="23.25" customHeight="1" x14ac:dyDescent="0.25">
      <c r="A100" s="695" t="s">
        <v>86</v>
      </c>
      <c r="B100" s="711" t="s">
        <v>424</v>
      </c>
      <c r="C100" s="787"/>
      <c r="D100" s="787"/>
      <c r="E100" s="791"/>
    </row>
    <row r="101" spans="1:5" s="404" customFormat="1" ht="18" customHeight="1" x14ac:dyDescent="0.25">
      <c r="A101" s="695" t="s">
        <v>87</v>
      </c>
      <c r="B101" s="710" t="s">
        <v>425</v>
      </c>
      <c r="C101" s="1107"/>
      <c r="D101" s="1107">
        <v>225606</v>
      </c>
      <c r="E101" s="1112">
        <v>215716</v>
      </c>
    </row>
    <row r="102" spans="1:5" s="404" customFormat="1" ht="18" customHeight="1" x14ac:dyDescent="0.25">
      <c r="A102" s="695" t="s">
        <v>88</v>
      </c>
      <c r="B102" s="710" t="s">
        <v>426</v>
      </c>
      <c r="C102" s="787"/>
      <c r="D102" s="787"/>
      <c r="E102" s="791"/>
    </row>
    <row r="103" spans="1:5" s="404" customFormat="1" ht="18" customHeight="1" x14ac:dyDescent="0.25">
      <c r="A103" s="695" t="s">
        <v>90</v>
      </c>
      <c r="B103" s="711" t="s">
        <v>427</v>
      </c>
      <c r="C103" s="789"/>
      <c r="D103" s="789"/>
      <c r="E103" s="790"/>
    </row>
    <row r="104" spans="1:5" s="404" customFormat="1" ht="18" customHeight="1" x14ac:dyDescent="0.25">
      <c r="A104" s="712" t="s">
        <v>137</v>
      </c>
      <c r="B104" s="713" t="s">
        <v>428</v>
      </c>
      <c r="C104" s="789"/>
      <c r="D104" s="789"/>
      <c r="E104" s="790"/>
    </row>
    <row r="105" spans="1:5" s="404" customFormat="1" ht="18" customHeight="1" x14ac:dyDescent="0.25">
      <c r="A105" s="695" t="s">
        <v>429</v>
      </c>
      <c r="B105" s="713" t="s">
        <v>430</v>
      </c>
      <c r="C105" s="787"/>
      <c r="D105" s="787"/>
      <c r="E105" s="791"/>
    </row>
    <row r="106" spans="1:5" s="404" customFormat="1" ht="24.75" customHeight="1" x14ac:dyDescent="0.25">
      <c r="A106" s="696" t="s">
        <v>431</v>
      </c>
      <c r="B106" s="713" t="s">
        <v>432</v>
      </c>
      <c r="C106" s="1089">
        <v>1100000</v>
      </c>
      <c r="D106" s="1089">
        <v>1350000</v>
      </c>
      <c r="E106" s="1089">
        <v>1320000</v>
      </c>
    </row>
    <row r="107" spans="1:5" s="404" customFormat="1" ht="24.75" customHeight="1" thickBot="1" x14ac:dyDescent="0.3">
      <c r="A107" s="712" t="s">
        <v>808</v>
      </c>
      <c r="B107" s="713" t="s">
        <v>809</v>
      </c>
      <c r="C107" s="1089">
        <v>2895343</v>
      </c>
      <c r="D107" s="1089"/>
      <c r="E107" s="1089"/>
    </row>
    <row r="108" spans="1:5" s="404" customFormat="1" ht="18" customHeight="1" thickBot="1" x14ac:dyDescent="0.3">
      <c r="A108" s="697" t="s">
        <v>7</v>
      </c>
      <c r="B108" s="725" t="s">
        <v>754</v>
      </c>
      <c r="C108" s="1211">
        <f>+C109+C111+C113</f>
        <v>8315165</v>
      </c>
      <c r="D108" s="1212">
        <f t="shared" ref="D108:E108" si="7">+D109+D111+D113</f>
        <v>33178022</v>
      </c>
      <c r="E108" s="1213">
        <f t="shared" si="7"/>
        <v>11162510</v>
      </c>
    </row>
    <row r="109" spans="1:5" s="404" customFormat="1" ht="18" customHeight="1" x14ac:dyDescent="0.25">
      <c r="A109" s="694" t="s">
        <v>78</v>
      </c>
      <c r="B109" s="716" t="s">
        <v>158</v>
      </c>
      <c r="C109" s="1108">
        <v>8315165</v>
      </c>
      <c r="D109" s="1108">
        <v>13178085</v>
      </c>
      <c r="E109" s="1113">
        <v>11162510</v>
      </c>
    </row>
    <row r="110" spans="1:5" s="404" customFormat="1" ht="18" customHeight="1" x14ac:dyDescent="0.25">
      <c r="A110" s="694" t="s">
        <v>79</v>
      </c>
      <c r="B110" s="715" t="s">
        <v>434</v>
      </c>
      <c r="C110" s="1060"/>
      <c r="D110" s="793"/>
      <c r="E110" s="793"/>
    </row>
    <row r="111" spans="1:5" s="404" customFormat="1" ht="18" customHeight="1" x14ac:dyDescent="0.25">
      <c r="A111" s="694" t="s">
        <v>80</v>
      </c>
      <c r="B111" s="715" t="s">
        <v>138</v>
      </c>
      <c r="C111" s="1092"/>
      <c r="D111" s="1092">
        <v>19999937</v>
      </c>
      <c r="E111" s="1101"/>
    </row>
    <row r="112" spans="1:5" s="404" customFormat="1" ht="18" customHeight="1" x14ac:dyDescent="0.25">
      <c r="A112" s="694" t="s">
        <v>81</v>
      </c>
      <c r="B112" s="715" t="s">
        <v>435</v>
      </c>
      <c r="C112" s="787"/>
      <c r="D112" s="1168">
        <v>19999937</v>
      </c>
      <c r="E112" s="791"/>
    </row>
    <row r="113" spans="1:5" s="404" customFormat="1" ht="18" customHeight="1" thickBot="1" x14ac:dyDescent="0.3">
      <c r="A113" s="694" t="s">
        <v>82</v>
      </c>
      <c r="B113" s="394" t="s">
        <v>161</v>
      </c>
      <c r="C113" s="787"/>
      <c r="D113" s="787"/>
      <c r="E113" s="788"/>
    </row>
    <row r="114" spans="1:5" s="404" customFormat="1" ht="18" customHeight="1" thickBot="1" x14ac:dyDescent="0.3">
      <c r="A114" s="697" t="s">
        <v>8</v>
      </c>
      <c r="B114" s="698" t="s">
        <v>445</v>
      </c>
      <c r="C114" s="783">
        <f>+C115+C116</f>
        <v>0</v>
      </c>
      <c r="D114" s="783">
        <f>+D115+D116</f>
        <v>0</v>
      </c>
      <c r="E114" s="784">
        <f>+E115+E116</f>
        <v>0</v>
      </c>
    </row>
    <row r="115" spans="1:5" s="404" customFormat="1" ht="18" customHeight="1" x14ac:dyDescent="0.25">
      <c r="A115" s="694" t="s">
        <v>61</v>
      </c>
      <c r="B115" s="716" t="s">
        <v>46</v>
      </c>
      <c r="C115" s="785"/>
      <c r="D115" s="785"/>
      <c r="E115" s="786"/>
    </row>
    <row r="116" spans="1:5" s="404" customFormat="1" ht="18" customHeight="1" thickBot="1" x14ac:dyDescent="0.3">
      <c r="A116" s="696" t="s">
        <v>62</v>
      </c>
      <c r="B116" s="715" t="s">
        <v>47</v>
      </c>
      <c r="C116" s="789"/>
      <c r="D116" s="789"/>
      <c r="E116" s="790"/>
    </row>
    <row r="117" spans="1:5" s="404" customFormat="1" ht="18" customHeight="1" thickBot="1" x14ac:dyDescent="0.3">
      <c r="A117" s="697" t="s">
        <v>9</v>
      </c>
      <c r="B117" s="698" t="s">
        <v>446</v>
      </c>
      <c r="C117" s="783">
        <f>+C91+C108+C114</f>
        <v>158796276</v>
      </c>
      <c r="D117" s="783">
        <f>+D91+D108+D114</f>
        <v>243113540</v>
      </c>
      <c r="E117" s="784">
        <f>+E91+E108+E114</f>
        <v>207659899</v>
      </c>
    </row>
    <row r="118" spans="1:5" s="404" customFormat="1" ht="25.5" customHeight="1" thickBot="1" x14ac:dyDescent="0.3">
      <c r="A118" s="697" t="s">
        <v>10</v>
      </c>
      <c r="B118" s="698" t="s">
        <v>447</v>
      </c>
      <c r="C118" s="783">
        <f>+C119+C120+C121</f>
        <v>0</v>
      </c>
      <c r="D118" s="783">
        <f>+D119+D120+D121</f>
        <v>0</v>
      </c>
      <c r="E118" s="784">
        <f>+E119+E120+E121</f>
        <v>0</v>
      </c>
    </row>
    <row r="119" spans="1:5" s="404" customFormat="1" ht="18" customHeight="1" x14ac:dyDescent="0.25">
      <c r="A119" s="694" t="s">
        <v>65</v>
      </c>
      <c r="B119" s="716" t="s">
        <v>448</v>
      </c>
      <c r="C119" s="787"/>
      <c r="D119" s="787"/>
      <c r="E119" s="788"/>
    </row>
    <row r="120" spans="1:5" s="404" customFormat="1" ht="18" customHeight="1" x14ac:dyDescent="0.25">
      <c r="A120" s="694" t="s">
        <v>66</v>
      </c>
      <c r="B120" s="716" t="s">
        <v>449</v>
      </c>
      <c r="C120" s="787"/>
      <c r="D120" s="787"/>
      <c r="E120" s="788"/>
    </row>
    <row r="121" spans="1:5" s="404" customFormat="1" ht="18" customHeight="1" thickBot="1" x14ac:dyDescent="0.3">
      <c r="A121" s="712" t="s">
        <v>67</v>
      </c>
      <c r="B121" s="717" t="s">
        <v>450</v>
      </c>
      <c r="C121" s="787"/>
      <c r="D121" s="787"/>
      <c r="E121" s="788"/>
    </row>
    <row r="122" spans="1:5" s="404" customFormat="1" ht="18" customHeight="1" thickBot="1" x14ac:dyDescent="0.3">
      <c r="A122" s="697" t="s">
        <v>11</v>
      </c>
      <c r="B122" s="698" t="s">
        <v>451</v>
      </c>
      <c r="C122" s="783">
        <f>+C123+C124+C126+C125</f>
        <v>0</v>
      </c>
      <c r="D122" s="783">
        <f>+D123+D124+D126+D125</f>
        <v>0</v>
      </c>
      <c r="E122" s="784">
        <f>+E123+E124+E126+E125</f>
        <v>0</v>
      </c>
    </row>
    <row r="123" spans="1:5" s="404" customFormat="1" ht="18" customHeight="1" x14ac:dyDescent="0.25">
      <c r="A123" s="694" t="s">
        <v>68</v>
      </c>
      <c r="B123" s="716" t="s">
        <v>452</v>
      </c>
      <c r="C123" s="787"/>
      <c r="D123" s="787"/>
      <c r="E123" s="788"/>
    </row>
    <row r="124" spans="1:5" s="404" customFormat="1" ht="18" customHeight="1" x14ac:dyDescent="0.25">
      <c r="A124" s="694" t="s">
        <v>69</v>
      </c>
      <c r="B124" s="716" t="s">
        <v>453</v>
      </c>
      <c r="C124" s="787"/>
      <c r="D124" s="787"/>
      <c r="E124" s="788"/>
    </row>
    <row r="125" spans="1:5" s="404" customFormat="1" ht="18" customHeight="1" x14ac:dyDescent="0.25">
      <c r="A125" s="694" t="s">
        <v>348</v>
      </c>
      <c r="B125" s="716" t="s">
        <v>454</v>
      </c>
      <c r="C125" s="787"/>
      <c r="D125" s="787"/>
      <c r="E125" s="788"/>
    </row>
    <row r="126" spans="1:5" s="404" customFormat="1" ht="18" customHeight="1" thickBot="1" x14ac:dyDescent="0.3">
      <c r="A126" s="712" t="s">
        <v>350</v>
      </c>
      <c r="B126" s="717" t="s">
        <v>455</v>
      </c>
      <c r="C126" s="787"/>
      <c r="D126" s="787"/>
      <c r="E126" s="788"/>
    </row>
    <row r="127" spans="1:5" s="404" customFormat="1" ht="18" customHeight="1" thickBot="1" x14ac:dyDescent="0.3">
      <c r="A127" s="697" t="s">
        <v>12</v>
      </c>
      <c r="B127" s="1090" t="s">
        <v>456</v>
      </c>
      <c r="C127" s="798">
        <f>+C128+C129+C130+C131</f>
        <v>3196022</v>
      </c>
      <c r="D127" s="783">
        <f>+D128+D129+D130+D131</f>
        <v>7572808</v>
      </c>
      <c r="E127" s="784">
        <f>+E128+E129+E130+E131</f>
        <v>3752269</v>
      </c>
    </row>
    <row r="128" spans="1:5" s="404" customFormat="1" ht="18" customHeight="1" x14ac:dyDescent="0.25">
      <c r="A128" s="694" t="s">
        <v>70</v>
      </c>
      <c r="B128" s="716" t="s">
        <v>457</v>
      </c>
      <c r="C128" s="785"/>
      <c r="D128" s="785"/>
      <c r="E128" s="795"/>
    </row>
    <row r="129" spans="1:9" s="404" customFormat="1" ht="18" customHeight="1" x14ac:dyDescent="0.25">
      <c r="A129" s="694" t="s">
        <v>71</v>
      </c>
      <c r="B129" s="716" t="s">
        <v>458</v>
      </c>
      <c r="C129" s="787">
        <v>3196022</v>
      </c>
      <c r="D129" s="1089">
        <v>7572808</v>
      </c>
      <c r="E129" s="1099">
        <v>3752269</v>
      </c>
    </row>
    <row r="130" spans="1:9" s="404" customFormat="1" ht="18" customHeight="1" x14ac:dyDescent="0.25">
      <c r="A130" s="694" t="s">
        <v>357</v>
      </c>
      <c r="B130" s="716" t="s">
        <v>459</v>
      </c>
      <c r="C130" s="787"/>
      <c r="D130" s="787"/>
      <c r="E130" s="791"/>
    </row>
    <row r="131" spans="1:9" s="404" customFormat="1" ht="18" customHeight="1" thickBot="1" x14ac:dyDescent="0.3">
      <c r="A131" s="712" t="s">
        <v>359</v>
      </c>
      <c r="B131" s="717" t="s">
        <v>717</v>
      </c>
      <c r="C131" s="787"/>
      <c r="D131" s="787"/>
      <c r="E131" s="788"/>
    </row>
    <row r="132" spans="1:9" s="404" customFormat="1" ht="18" customHeight="1" thickBot="1" x14ac:dyDescent="0.3">
      <c r="A132" s="697" t="s">
        <v>13</v>
      </c>
      <c r="B132" s="698" t="s">
        <v>461</v>
      </c>
      <c r="C132" s="799">
        <f>+C133+C134+C135+C136</f>
        <v>0</v>
      </c>
      <c r="D132" s="799">
        <f>+D133+D134+D135+D136</f>
        <v>0</v>
      </c>
      <c r="E132" s="800">
        <f>+E133+E134+E135+E136</f>
        <v>0</v>
      </c>
      <c r="F132" s="427"/>
      <c r="G132" s="428"/>
      <c r="H132" s="428"/>
      <c r="I132" s="428"/>
    </row>
    <row r="133" spans="1:9" s="216" customFormat="1" ht="18" customHeight="1" x14ac:dyDescent="0.25">
      <c r="A133" s="694" t="s">
        <v>132</v>
      </c>
      <c r="B133" s="716" t="s">
        <v>462</v>
      </c>
      <c r="C133" s="787"/>
      <c r="D133" s="787"/>
      <c r="E133" s="788"/>
    </row>
    <row r="134" spans="1:9" s="404" customFormat="1" ht="18" customHeight="1" x14ac:dyDescent="0.25">
      <c r="A134" s="694" t="s">
        <v>133</v>
      </c>
      <c r="B134" s="716" t="s">
        <v>463</v>
      </c>
      <c r="C134" s="787"/>
      <c r="D134" s="787"/>
      <c r="E134" s="788"/>
    </row>
    <row r="135" spans="1:9" s="404" customFormat="1" ht="18" customHeight="1" x14ac:dyDescent="0.25">
      <c r="A135" s="694" t="s">
        <v>160</v>
      </c>
      <c r="B135" s="716" t="s">
        <v>464</v>
      </c>
      <c r="C135" s="787"/>
      <c r="D135" s="787"/>
      <c r="E135" s="788"/>
    </row>
    <row r="136" spans="1:9" s="404" customFormat="1" ht="18" customHeight="1" thickBot="1" x14ac:dyDescent="0.3">
      <c r="A136" s="694" t="s">
        <v>365</v>
      </c>
      <c r="B136" s="716" t="s">
        <v>465</v>
      </c>
      <c r="C136" s="787"/>
      <c r="D136" s="787"/>
      <c r="E136" s="788"/>
    </row>
    <row r="137" spans="1:9" s="404" customFormat="1" ht="18" customHeight="1" thickBot="1" x14ac:dyDescent="0.3">
      <c r="A137" s="697" t="s">
        <v>14</v>
      </c>
      <c r="B137" s="698" t="s">
        <v>466</v>
      </c>
      <c r="C137" s="801">
        <f>+C118+C122+C127+C132</f>
        <v>3196022</v>
      </c>
      <c r="D137" s="801">
        <f>+D118+D122+D127+D132</f>
        <v>7572808</v>
      </c>
      <c r="E137" s="802">
        <f>+E118+E122+E127+E132</f>
        <v>3752269</v>
      </c>
    </row>
    <row r="138" spans="1:9" s="404" customFormat="1" ht="19.5" customHeight="1" thickBot="1" x14ac:dyDescent="0.3">
      <c r="A138" s="429" t="s">
        <v>15</v>
      </c>
      <c r="B138" s="430" t="s">
        <v>467</v>
      </c>
      <c r="C138" s="801">
        <f>+C117+C137</f>
        <v>161992298</v>
      </c>
      <c r="D138" s="801">
        <f>+D117+D137</f>
        <v>250686348</v>
      </c>
      <c r="E138" s="802">
        <f>+E117+E137</f>
        <v>211412168</v>
      </c>
    </row>
    <row r="139" spans="1:9" s="404" customFormat="1" ht="18" customHeight="1" x14ac:dyDescent="0.25">
      <c r="A139" s="718"/>
      <c r="B139" s="718"/>
      <c r="C139" s="719"/>
      <c r="D139" s="719"/>
      <c r="E139" s="719"/>
    </row>
    <row r="140" spans="1:9" s="404" customFormat="1" ht="18" customHeight="1" x14ac:dyDescent="0.25">
      <c r="A140" s="1218" t="s">
        <v>468</v>
      </c>
      <c r="B140" s="1218"/>
      <c r="C140" s="1218"/>
      <c r="D140" s="1218"/>
      <c r="E140" s="1218"/>
    </row>
    <row r="141" spans="1:9" s="404" customFormat="1" ht="18" customHeight="1" thickBot="1" x14ac:dyDescent="0.3">
      <c r="A141" s="720" t="s">
        <v>780</v>
      </c>
      <c r="B141" s="720"/>
      <c r="C141" s="718"/>
      <c r="D141" s="719"/>
      <c r="E141" s="721" t="s">
        <v>743</v>
      </c>
    </row>
    <row r="142" spans="1:9" s="404" customFormat="1" ht="28.5" customHeight="1" thickBot="1" x14ac:dyDescent="0.3">
      <c r="A142" s="697">
        <v>1</v>
      </c>
      <c r="B142" s="714" t="s">
        <v>469</v>
      </c>
      <c r="C142" s="792">
        <f>+C60-C117</f>
        <v>-14295479</v>
      </c>
      <c r="D142" s="792">
        <f t="shared" ref="D142:E142" si="8">+D60-D117</f>
        <v>-14295479</v>
      </c>
      <c r="E142" s="792">
        <f t="shared" si="8"/>
        <v>15059157</v>
      </c>
    </row>
    <row r="143" spans="1:9" s="404" customFormat="1" ht="26.25" customHeight="1" thickBot="1" x14ac:dyDescent="0.3">
      <c r="A143" s="697" t="s">
        <v>7</v>
      </c>
      <c r="B143" s="714" t="s">
        <v>470</v>
      </c>
      <c r="C143" s="792">
        <f>+C83-C137</f>
        <v>14295479</v>
      </c>
      <c r="D143" s="792">
        <f t="shared" ref="D143:E143" si="9">+D83-D137</f>
        <v>14295479</v>
      </c>
      <c r="E143" s="792">
        <f t="shared" si="9"/>
        <v>18116018</v>
      </c>
    </row>
    <row r="144" spans="1:9" ht="7.5" customHeight="1" x14ac:dyDescent="0.3">
      <c r="A144" s="722"/>
      <c r="B144" s="722"/>
      <c r="C144" s="723"/>
      <c r="D144" s="723"/>
      <c r="E144" s="723"/>
    </row>
    <row r="145" spans="1:5" x14ac:dyDescent="0.3">
      <c r="A145" s="214"/>
      <c r="B145" s="214"/>
      <c r="C145" s="214"/>
      <c r="D145" s="214"/>
      <c r="E145" s="214"/>
    </row>
    <row r="146" spans="1:5" ht="12.75" customHeight="1" x14ac:dyDescent="0.3">
      <c r="A146" s="214"/>
      <c r="B146" s="214"/>
      <c r="C146" s="214"/>
      <c r="D146" s="214"/>
      <c r="E146" s="214"/>
    </row>
    <row r="147" spans="1:5" ht="12.75" customHeight="1" x14ac:dyDescent="0.3">
      <c r="A147" s="214"/>
      <c r="B147" s="214"/>
      <c r="C147" s="214"/>
      <c r="D147" s="214"/>
      <c r="E147" s="214"/>
    </row>
    <row r="148" spans="1:5" ht="12.75" customHeight="1" x14ac:dyDescent="0.3">
      <c r="A148" s="214"/>
      <c r="B148" s="214"/>
      <c r="C148" s="214"/>
      <c r="D148" s="214"/>
      <c r="E148" s="214"/>
    </row>
    <row r="149" spans="1:5" ht="12.75" customHeight="1" x14ac:dyDescent="0.3">
      <c r="A149" s="214"/>
      <c r="B149" s="214"/>
      <c r="C149" s="214"/>
      <c r="D149" s="214"/>
      <c r="E149" s="214"/>
    </row>
    <row r="150" spans="1:5" ht="12.75" customHeight="1" x14ac:dyDescent="0.3">
      <c r="A150" s="214"/>
      <c r="B150" s="214"/>
      <c r="C150" s="214"/>
      <c r="D150" s="214"/>
      <c r="E150" s="214"/>
    </row>
    <row r="151" spans="1:5" ht="12.75" customHeight="1" x14ac:dyDescent="0.3">
      <c r="A151" s="214"/>
      <c r="B151" s="214"/>
      <c r="C151" s="214"/>
      <c r="D151" s="214"/>
      <c r="E151" s="214"/>
    </row>
    <row r="152" spans="1:5" ht="12.75" customHeight="1" x14ac:dyDescent="0.3">
      <c r="A152" s="214"/>
      <c r="B152" s="214"/>
      <c r="C152" s="214"/>
      <c r="D152" s="214"/>
      <c r="E152" s="214"/>
    </row>
    <row r="153" spans="1:5" ht="12.75" customHeight="1" x14ac:dyDescent="0.3">
      <c r="A153" s="214"/>
      <c r="B153" s="214"/>
      <c r="C153" s="214"/>
      <c r="D153" s="214"/>
      <c r="E153" s="214"/>
    </row>
  </sheetData>
  <mergeCells count="9">
    <mergeCell ref="A140:E140"/>
    <mergeCell ref="A1:E1"/>
    <mergeCell ref="A86:E86"/>
    <mergeCell ref="A88:A89"/>
    <mergeCell ref="B88:B89"/>
    <mergeCell ref="C88:E88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62992125984251968" header="0.78740157480314965" footer="0.59055118110236227"/>
  <pageSetup paperSize="9" scale="80" fitToHeight="2" orientation="portrait" r:id="rId1"/>
  <headerFooter alignWithMargins="0">
    <oddHeader>&amp;LSzentpéterszeg Községi Önk.&amp;C&amp;"Times New Roman CE,Félkövér"&amp;12
Szentpéterszeg Községi Önkormányzat
2019. ÉVI ZÁRSZÁMADÁSÁNAK PÉNZÜGYI MÉRLEGE&amp;10
&amp;R&amp;"Times New Roman CE,Félkövér dőlt"&amp;11 1.1. melléklet a 6/2020. (VII.16) önkormányzati rendelethez</oddHead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I163"/>
  <sheetViews>
    <sheetView view="pageLayout" topLeftCell="A101" zoomScaleNormal="100" workbookViewId="0">
      <selection activeCell="C114" sqref="C114"/>
    </sheetView>
  </sheetViews>
  <sheetFormatPr defaultColWidth="9.33203125" defaultRowHeight="15.6" x14ac:dyDescent="0.3"/>
  <cols>
    <col min="1" max="1" width="10.6640625" style="203" customWidth="1"/>
    <col min="2" max="2" width="78.109375" style="203" customWidth="1"/>
    <col min="3" max="3" width="16.109375" style="204" customWidth="1"/>
    <col min="4" max="4" width="16.6640625" style="204" customWidth="1"/>
    <col min="5" max="5" width="15.77734375" style="204" customWidth="1"/>
    <col min="6" max="16384" width="9.33203125" style="214"/>
  </cols>
  <sheetData>
    <row r="1" spans="1:5" ht="18" customHeight="1" x14ac:dyDescent="0.3">
      <c r="A1" s="1273"/>
      <c r="B1" s="1273"/>
      <c r="C1" s="1273"/>
      <c r="D1" s="1273"/>
      <c r="E1" s="1273"/>
    </row>
    <row r="2" spans="1:5" ht="18" customHeight="1" thickBot="1" x14ac:dyDescent="0.35">
      <c r="A2" s="380"/>
      <c r="B2" s="380"/>
      <c r="C2" s="381"/>
      <c r="D2" s="381"/>
      <c r="E2" s="214"/>
    </row>
    <row r="3" spans="1:5" ht="27" customHeight="1" thickBot="1" x14ac:dyDescent="0.35">
      <c r="A3" s="301" t="s">
        <v>53</v>
      </c>
      <c r="B3" s="1279" t="s">
        <v>719</v>
      </c>
      <c r="C3" s="1280"/>
      <c r="D3" s="1281"/>
      <c r="E3" s="294" t="s">
        <v>40</v>
      </c>
    </row>
    <row r="4" spans="1:5" ht="36.75" customHeight="1" thickBot="1" x14ac:dyDescent="0.35">
      <c r="A4" s="319" t="s">
        <v>547</v>
      </c>
      <c r="B4" s="1282" t="s">
        <v>678</v>
      </c>
      <c r="C4" s="1283"/>
      <c r="D4" s="1284"/>
      <c r="E4" s="269" t="s">
        <v>48</v>
      </c>
    </row>
    <row r="5" spans="1:5" ht="18" customHeight="1" thickBot="1" x14ac:dyDescent="0.35">
      <c r="A5" s="382"/>
      <c r="B5" s="383"/>
      <c r="C5" s="384"/>
      <c r="D5" s="384"/>
      <c r="E5" s="877" t="s">
        <v>743</v>
      </c>
    </row>
    <row r="6" spans="1:5" ht="18" customHeight="1" x14ac:dyDescent="0.3">
      <c r="A6" s="1274" t="s">
        <v>60</v>
      </c>
      <c r="B6" s="1276" t="s">
        <v>42</v>
      </c>
      <c r="C6" s="1231" t="str">
        <f>+CONCATENATE(LEFT(ÖSSZEFÜGGÉSEK!A4,4),". évi")</f>
        <v>2019. évi</v>
      </c>
      <c r="D6" s="1231"/>
      <c r="E6" s="1232"/>
    </row>
    <row r="7" spans="1:5" ht="51" customHeight="1" thickBot="1" x14ac:dyDescent="0.35">
      <c r="A7" s="1275"/>
      <c r="B7" s="1277"/>
      <c r="C7" s="1169" t="s">
        <v>180</v>
      </c>
      <c r="D7" s="1169" t="s">
        <v>185</v>
      </c>
      <c r="E7" s="379" t="s">
        <v>186</v>
      </c>
    </row>
    <row r="8" spans="1:5" s="216" customFormat="1" ht="20.100000000000001" customHeight="1" thickBot="1" x14ac:dyDescent="0.3">
      <c r="A8" s="408" t="s">
        <v>414</v>
      </c>
      <c r="B8" s="409" t="s">
        <v>415</v>
      </c>
      <c r="C8" s="409" t="s">
        <v>416</v>
      </c>
      <c r="D8" s="409" t="s">
        <v>417</v>
      </c>
      <c r="E8" s="435" t="s">
        <v>418</v>
      </c>
    </row>
    <row r="9" spans="1:5" s="216" customFormat="1" ht="20.100000000000001" customHeight="1" thickBot="1" x14ac:dyDescent="0.35">
      <c r="A9" s="408" t="s">
        <v>6</v>
      </c>
      <c r="B9" s="921" t="s">
        <v>298</v>
      </c>
      <c r="C9" s="878">
        <f>SUM(C10:C15)</f>
        <v>89315873</v>
      </c>
      <c r="D9" s="878">
        <f>SUM(D10:D15)</f>
        <v>96935327</v>
      </c>
      <c r="E9" s="879">
        <f>SUM(E10:E15)</f>
        <v>96935327</v>
      </c>
    </row>
    <row r="10" spans="1:5" s="216" customFormat="1" ht="20.100000000000001" customHeight="1" x14ac:dyDescent="0.25">
      <c r="A10" s="518" t="s">
        <v>72</v>
      </c>
      <c r="B10" s="388" t="s">
        <v>299</v>
      </c>
      <c r="C10" s="1095">
        <v>24825046</v>
      </c>
      <c r="D10" s="1095">
        <v>26654721</v>
      </c>
      <c r="E10" s="1095">
        <v>26654721</v>
      </c>
    </row>
    <row r="11" spans="1:5" s="216" customFormat="1" ht="20.100000000000001" customHeight="1" x14ac:dyDescent="0.25">
      <c r="A11" s="519" t="s">
        <v>73</v>
      </c>
      <c r="B11" s="390" t="s">
        <v>300</v>
      </c>
      <c r="C11" s="1089">
        <v>28521700</v>
      </c>
      <c r="D11" s="1089">
        <v>30198725</v>
      </c>
      <c r="E11" s="1089">
        <v>30198725</v>
      </c>
    </row>
    <row r="12" spans="1:5" s="216" customFormat="1" ht="20.100000000000001" customHeight="1" x14ac:dyDescent="0.25">
      <c r="A12" s="519" t="s">
        <v>74</v>
      </c>
      <c r="B12" s="390" t="s">
        <v>301</v>
      </c>
      <c r="C12" s="1089">
        <v>34169127</v>
      </c>
      <c r="D12" s="1089">
        <v>36196487</v>
      </c>
      <c r="E12" s="1089">
        <v>36196487</v>
      </c>
    </row>
    <row r="13" spans="1:5" s="216" customFormat="1" ht="20.100000000000001" customHeight="1" x14ac:dyDescent="0.25">
      <c r="A13" s="519" t="s">
        <v>75</v>
      </c>
      <c r="B13" s="390" t="s">
        <v>302</v>
      </c>
      <c r="C13" s="1089">
        <v>1800000</v>
      </c>
      <c r="D13" s="1089">
        <v>2186134</v>
      </c>
      <c r="E13" s="1089">
        <v>2186134</v>
      </c>
    </row>
    <row r="14" spans="1:5" s="216" customFormat="1" ht="20.100000000000001" customHeight="1" x14ac:dyDescent="0.25">
      <c r="A14" s="519" t="s">
        <v>108</v>
      </c>
      <c r="B14" s="391" t="s">
        <v>304</v>
      </c>
      <c r="C14" s="1089">
        <v>0</v>
      </c>
      <c r="D14" s="1089">
        <v>1699260</v>
      </c>
      <c r="E14" s="1089">
        <v>1699260</v>
      </c>
    </row>
    <row r="15" spans="1:5" s="216" customFormat="1" ht="20.100000000000001" customHeight="1" thickBot="1" x14ac:dyDescent="0.3">
      <c r="A15" s="520" t="s">
        <v>76</v>
      </c>
      <c r="B15" s="391" t="s">
        <v>727</v>
      </c>
      <c r="C15" s="781"/>
      <c r="D15" s="781"/>
      <c r="E15" s="782"/>
    </row>
    <row r="16" spans="1:5" s="216" customFormat="1" ht="32.25" customHeight="1" thickBot="1" x14ac:dyDescent="0.35">
      <c r="A16" s="408" t="s">
        <v>7</v>
      </c>
      <c r="B16" s="922" t="s">
        <v>305</v>
      </c>
      <c r="C16" s="878">
        <f>SUM(C17:C21)</f>
        <v>17876185</v>
      </c>
      <c r="D16" s="878">
        <f>SUM(D17:D21)</f>
        <v>51301578</v>
      </c>
      <c r="E16" s="879">
        <f>SUM(E17:E21)</f>
        <v>51301578</v>
      </c>
    </row>
    <row r="17" spans="1:5" s="216" customFormat="1" ht="20.100000000000001" customHeight="1" x14ac:dyDescent="0.3">
      <c r="A17" s="518" t="s">
        <v>78</v>
      </c>
      <c r="B17" s="388" t="s">
        <v>306</v>
      </c>
      <c r="C17" s="880"/>
      <c r="D17" s="880"/>
      <c r="E17" s="881"/>
    </row>
    <row r="18" spans="1:5" s="216" customFormat="1" ht="20.100000000000001" customHeight="1" x14ac:dyDescent="0.3">
      <c r="A18" s="519" t="s">
        <v>79</v>
      </c>
      <c r="B18" s="390" t="s">
        <v>307</v>
      </c>
      <c r="C18" s="882"/>
      <c r="D18" s="882"/>
      <c r="E18" s="883"/>
    </row>
    <row r="19" spans="1:5" s="216" customFormat="1" ht="20.100000000000001" customHeight="1" x14ac:dyDescent="0.3">
      <c r="A19" s="519" t="s">
        <v>80</v>
      </c>
      <c r="B19" s="390" t="s">
        <v>308</v>
      </c>
      <c r="C19" s="882"/>
      <c r="D19" s="882"/>
      <c r="E19" s="883"/>
    </row>
    <row r="20" spans="1:5" s="216" customFormat="1" ht="20.100000000000001" customHeight="1" x14ac:dyDescent="0.3">
      <c r="A20" s="519" t="s">
        <v>81</v>
      </c>
      <c r="B20" s="390" t="s">
        <v>309</v>
      </c>
      <c r="C20" s="882"/>
      <c r="D20" s="882"/>
      <c r="E20" s="883"/>
    </row>
    <row r="21" spans="1:5" s="216" customFormat="1" ht="20.100000000000001" customHeight="1" x14ac:dyDescent="0.25">
      <c r="A21" s="519" t="s">
        <v>82</v>
      </c>
      <c r="B21" s="390" t="s">
        <v>310</v>
      </c>
      <c r="C21" s="1104">
        <v>17876185</v>
      </c>
      <c r="D21" s="1104">
        <v>51301578</v>
      </c>
      <c r="E21" s="1104">
        <v>51301578</v>
      </c>
    </row>
    <row r="22" spans="1:5" s="216" customFormat="1" ht="20.100000000000001" customHeight="1" thickBot="1" x14ac:dyDescent="0.35">
      <c r="A22" s="520" t="s">
        <v>89</v>
      </c>
      <c r="B22" s="391" t="s">
        <v>311</v>
      </c>
      <c r="C22" s="884"/>
      <c r="D22" s="884"/>
      <c r="E22" s="885"/>
    </row>
    <row r="23" spans="1:5" s="216" customFormat="1" ht="20.100000000000001" customHeight="1" thickBot="1" x14ac:dyDescent="0.35">
      <c r="A23" s="408" t="s">
        <v>8</v>
      </c>
      <c r="B23" s="921" t="s">
        <v>312</v>
      </c>
      <c r="C23" s="878">
        <f>SUM(C24:C28)</f>
        <v>7045851</v>
      </c>
      <c r="D23" s="878">
        <f>SUM(D24:D28)</f>
        <v>28652464</v>
      </c>
      <c r="E23" s="879">
        <f>SUM(E24:E28)</f>
        <v>28652464</v>
      </c>
    </row>
    <row r="24" spans="1:5" s="216" customFormat="1" ht="20.100000000000001" customHeight="1" x14ac:dyDescent="0.3">
      <c r="A24" s="518" t="s">
        <v>61</v>
      </c>
      <c r="B24" s="388" t="s">
        <v>313</v>
      </c>
      <c r="C24" s="880"/>
      <c r="D24" s="880"/>
      <c r="E24" s="886"/>
    </row>
    <row r="25" spans="1:5" s="216" customFormat="1" ht="20.100000000000001" customHeight="1" x14ac:dyDescent="0.3">
      <c r="A25" s="519" t="s">
        <v>62</v>
      </c>
      <c r="B25" s="390" t="s">
        <v>314</v>
      </c>
      <c r="C25" s="882"/>
      <c r="D25" s="882"/>
      <c r="E25" s="883"/>
    </row>
    <row r="26" spans="1:5" s="216" customFormat="1" ht="20.100000000000001" customHeight="1" x14ac:dyDescent="0.3">
      <c r="A26" s="519" t="s">
        <v>63</v>
      </c>
      <c r="B26" s="390" t="s">
        <v>315</v>
      </c>
      <c r="C26" s="882"/>
      <c r="D26" s="882"/>
      <c r="E26" s="883"/>
    </row>
    <row r="27" spans="1:5" s="216" customFormat="1" ht="20.100000000000001" customHeight="1" x14ac:dyDescent="0.3">
      <c r="A27" s="519" t="s">
        <v>64</v>
      </c>
      <c r="B27" s="390" t="s">
        <v>316</v>
      </c>
      <c r="C27" s="882"/>
      <c r="D27" s="882"/>
      <c r="E27" s="883"/>
    </row>
    <row r="28" spans="1:5" s="216" customFormat="1" ht="20.100000000000001" customHeight="1" x14ac:dyDescent="0.25">
      <c r="A28" s="519" t="s">
        <v>122</v>
      </c>
      <c r="B28" s="390" t="s">
        <v>317</v>
      </c>
      <c r="C28" s="1089">
        <v>7045851</v>
      </c>
      <c r="D28" s="1089">
        <v>28652464</v>
      </c>
      <c r="E28" s="1099">
        <v>28652464</v>
      </c>
    </row>
    <row r="29" spans="1:5" s="216" customFormat="1" ht="20.100000000000001" customHeight="1" thickBot="1" x14ac:dyDescent="0.3">
      <c r="A29" s="520" t="s">
        <v>123</v>
      </c>
      <c r="B29" s="394" t="s">
        <v>318</v>
      </c>
      <c r="C29" s="781"/>
      <c r="D29" s="1089"/>
      <c r="E29" s="1099"/>
    </row>
    <row r="30" spans="1:5" s="216" customFormat="1" ht="20.100000000000001" customHeight="1" thickBot="1" x14ac:dyDescent="0.35">
      <c r="A30" s="408" t="s">
        <v>124</v>
      </c>
      <c r="B30" s="921" t="s">
        <v>319</v>
      </c>
      <c r="C30" s="887">
        <f>C32+C31+C33+C34+C35</f>
        <v>7563386</v>
      </c>
      <c r="D30" s="887">
        <f t="shared" ref="D30:E30" si="0">D32+D31+D33+D34+D35</f>
        <v>17902246</v>
      </c>
      <c r="E30" s="888">
        <f t="shared" si="0"/>
        <v>14058970</v>
      </c>
    </row>
    <row r="31" spans="1:5" s="216" customFormat="1" ht="20.100000000000001" customHeight="1" x14ac:dyDescent="0.25">
      <c r="A31" s="519" t="s">
        <v>320</v>
      </c>
      <c r="B31" s="395" t="s">
        <v>769</v>
      </c>
      <c r="C31" s="1095">
        <v>334020</v>
      </c>
      <c r="D31" s="1095">
        <v>309220</v>
      </c>
      <c r="E31" s="1098">
        <v>40000</v>
      </c>
    </row>
    <row r="32" spans="1:5" s="216" customFormat="1" ht="20.100000000000001" customHeight="1" x14ac:dyDescent="0.25">
      <c r="A32" s="519" t="s">
        <v>326</v>
      </c>
      <c r="B32" s="395" t="s">
        <v>770</v>
      </c>
      <c r="C32" s="1089">
        <v>4570372</v>
      </c>
      <c r="D32" s="1089">
        <v>14132467</v>
      </c>
      <c r="E32" s="1099">
        <v>11800355</v>
      </c>
    </row>
    <row r="33" spans="1:5" s="216" customFormat="1" ht="20.100000000000001" customHeight="1" x14ac:dyDescent="0.25">
      <c r="A33" s="519" t="s">
        <v>328</v>
      </c>
      <c r="B33" s="390" t="s">
        <v>327</v>
      </c>
      <c r="C33" s="1089">
        <v>2296337</v>
      </c>
      <c r="D33" s="1089">
        <v>2962885</v>
      </c>
      <c r="E33" s="1099">
        <v>2207250</v>
      </c>
    </row>
    <row r="34" spans="1:5" s="216" customFormat="1" ht="20.100000000000001" customHeight="1" x14ac:dyDescent="0.25">
      <c r="A34" s="519" t="s">
        <v>771</v>
      </c>
      <c r="B34" s="390" t="s">
        <v>329</v>
      </c>
      <c r="C34" s="779"/>
      <c r="D34" s="779"/>
      <c r="E34" s="780"/>
    </row>
    <row r="35" spans="1:5" s="216" customFormat="1" ht="20.100000000000001" customHeight="1" thickBot="1" x14ac:dyDescent="0.3">
      <c r="A35" s="520" t="s">
        <v>772</v>
      </c>
      <c r="B35" s="394" t="s">
        <v>331</v>
      </c>
      <c r="C35" s="1091">
        <v>362657</v>
      </c>
      <c r="D35" s="1091">
        <v>497674</v>
      </c>
      <c r="E35" s="1100">
        <v>11365</v>
      </c>
    </row>
    <row r="36" spans="1:5" s="216" customFormat="1" ht="20.100000000000001" customHeight="1" thickBot="1" x14ac:dyDescent="0.35">
      <c r="A36" s="408" t="s">
        <v>10</v>
      </c>
      <c r="B36" s="921" t="s">
        <v>332</v>
      </c>
      <c r="C36" s="878">
        <f>SUM(C37:C46)</f>
        <v>17891473</v>
      </c>
      <c r="D36" s="878">
        <f>SUM(D37:D46)</f>
        <v>25495418</v>
      </c>
      <c r="E36" s="879">
        <f>SUM(E37:E46)</f>
        <v>23316455</v>
      </c>
    </row>
    <row r="37" spans="1:5" s="216" customFormat="1" ht="20.100000000000001" customHeight="1" x14ac:dyDescent="0.25">
      <c r="A37" s="518" t="s">
        <v>65</v>
      </c>
      <c r="B37" s="388" t="s">
        <v>333</v>
      </c>
      <c r="C37" s="1095">
        <v>2300000</v>
      </c>
      <c r="D37" s="1095">
        <v>4395174</v>
      </c>
      <c r="E37" s="1098">
        <v>4157953</v>
      </c>
    </row>
    <row r="38" spans="1:5" s="216" customFormat="1" ht="20.100000000000001" customHeight="1" x14ac:dyDescent="0.25">
      <c r="A38" s="519" t="s">
        <v>66</v>
      </c>
      <c r="B38" s="390" t="s">
        <v>334</v>
      </c>
      <c r="C38" s="1089">
        <v>150000</v>
      </c>
      <c r="D38" s="1089">
        <v>459898</v>
      </c>
      <c r="E38" s="1099">
        <v>440717</v>
      </c>
    </row>
    <row r="39" spans="1:5" s="216" customFormat="1" ht="20.100000000000001" customHeight="1" x14ac:dyDescent="0.25">
      <c r="A39" s="519" t="s">
        <v>67</v>
      </c>
      <c r="B39" s="390" t="s">
        <v>335</v>
      </c>
      <c r="C39" s="1089">
        <v>5023200</v>
      </c>
      <c r="D39" s="1089">
        <v>6242808</v>
      </c>
      <c r="E39" s="1099">
        <v>5892700</v>
      </c>
    </row>
    <row r="40" spans="1:5" s="216" customFormat="1" ht="20.100000000000001" customHeight="1" x14ac:dyDescent="0.25">
      <c r="A40" s="519" t="s">
        <v>126</v>
      </c>
      <c r="B40" s="390" t="s">
        <v>336</v>
      </c>
      <c r="C40" s="1089">
        <v>5090086</v>
      </c>
      <c r="D40" s="1089">
        <v>5156189</v>
      </c>
      <c r="E40" s="1099">
        <v>4108972</v>
      </c>
    </row>
    <row r="41" spans="1:5" s="216" customFormat="1" ht="20.100000000000001" customHeight="1" x14ac:dyDescent="0.25">
      <c r="A41" s="519" t="s">
        <v>127</v>
      </c>
      <c r="B41" s="390" t="s">
        <v>337</v>
      </c>
      <c r="C41" s="1089">
        <v>1445669</v>
      </c>
      <c r="D41" s="1089">
        <v>1795669</v>
      </c>
      <c r="E41" s="1099">
        <v>1753273</v>
      </c>
    </row>
    <row r="42" spans="1:5" s="216" customFormat="1" ht="20.100000000000001" customHeight="1" x14ac:dyDescent="0.25">
      <c r="A42" s="519" t="s">
        <v>128</v>
      </c>
      <c r="B42" s="390" t="s">
        <v>338</v>
      </c>
      <c r="C42" s="1089">
        <v>3782418</v>
      </c>
      <c r="D42" s="1089">
        <v>4082418</v>
      </c>
      <c r="E42" s="1099">
        <v>3599753</v>
      </c>
    </row>
    <row r="43" spans="1:5" s="216" customFormat="1" ht="20.100000000000001" customHeight="1" x14ac:dyDescent="0.25">
      <c r="A43" s="519" t="s">
        <v>129</v>
      </c>
      <c r="B43" s="390" t="s">
        <v>339</v>
      </c>
      <c r="C43" s="1089"/>
      <c r="D43" s="1089"/>
      <c r="E43" s="1099"/>
    </row>
    <row r="44" spans="1:5" s="216" customFormat="1" ht="20.100000000000001" customHeight="1" x14ac:dyDescent="0.25">
      <c r="A44" s="519" t="s">
        <v>130</v>
      </c>
      <c r="B44" s="390" t="s">
        <v>340</v>
      </c>
      <c r="C44" s="1089">
        <v>100</v>
      </c>
      <c r="D44" s="1089">
        <v>100</v>
      </c>
      <c r="E44" s="1099">
        <v>15</v>
      </c>
    </row>
    <row r="45" spans="1:5" s="216" customFormat="1" ht="20.100000000000001" customHeight="1" x14ac:dyDescent="0.25">
      <c r="A45" s="519" t="s">
        <v>341</v>
      </c>
      <c r="B45" s="390" t="s">
        <v>784</v>
      </c>
      <c r="C45" s="1089"/>
      <c r="D45" s="1089"/>
      <c r="E45" s="1099"/>
    </row>
    <row r="46" spans="1:5" s="216" customFormat="1" ht="20.100000000000001" customHeight="1" thickBot="1" x14ac:dyDescent="0.3">
      <c r="A46" s="519" t="s">
        <v>343</v>
      </c>
      <c r="B46" s="391" t="s">
        <v>344</v>
      </c>
      <c r="C46" s="1091">
        <v>100000</v>
      </c>
      <c r="D46" s="1091">
        <v>3363162</v>
      </c>
      <c r="E46" s="1091">
        <v>3363072</v>
      </c>
    </row>
    <row r="47" spans="1:5" s="216" customFormat="1" ht="20.100000000000001" customHeight="1" thickBot="1" x14ac:dyDescent="0.35">
      <c r="A47" s="408" t="s">
        <v>11</v>
      </c>
      <c r="B47" s="1170" t="s">
        <v>345</v>
      </c>
      <c r="C47" s="1171">
        <f>SUM(C48:C52)</f>
        <v>0</v>
      </c>
      <c r="D47" s="878">
        <f>SUM(D48:D52)</f>
        <v>240000</v>
      </c>
      <c r="E47" s="1172">
        <f>SUM(E48:E52)</f>
        <v>240000</v>
      </c>
    </row>
    <row r="48" spans="1:5" s="216" customFormat="1" ht="20.100000000000001" customHeight="1" x14ac:dyDescent="0.3">
      <c r="A48" s="518" t="s">
        <v>68</v>
      </c>
      <c r="B48" s="388" t="s">
        <v>346</v>
      </c>
      <c r="C48" s="889"/>
      <c r="D48" s="889"/>
      <c r="E48" s="890"/>
    </row>
    <row r="49" spans="1:5" s="216" customFormat="1" ht="20.100000000000001" customHeight="1" x14ac:dyDescent="0.3">
      <c r="A49" s="519" t="s">
        <v>69</v>
      </c>
      <c r="B49" s="390" t="s">
        <v>347</v>
      </c>
      <c r="C49" s="891"/>
      <c r="D49" s="891"/>
      <c r="E49" s="892"/>
    </row>
    <row r="50" spans="1:5" s="216" customFormat="1" ht="20.100000000000001" customHeight="1" x14ac:dyDescent="0.25">
      <c r="A50" s="519" t="s">
        <v>348</v>
      </c>
      <c r="B50" s="390" t="s">
        <v>349</v>
      </c>
      <c r="C50" s="1089">
        <v>0</v>
      </c>
      <c r="D50" s="1089">
        <v>240000</v>
      </c>
      <c r="E50" s="1099">
        <v>240000</v>
      </c>
    </row>
    <row r="51" spans="1:5" s="216" customFormat="1" ht="20.100000000000001" customHeight="1" x14ac:dyDescent="0.3">
      <c r="A51" s="519" t="s">
        <v>350</v>
      </c>
      <c r="B51" s="390" t="s">
        <v>351</v>
      </c>
      <c r="C51" s="893"/>
      <c r="D51" s="893"/>
      <c r="E51" s="894"/>
    </row>
    <row r="52" spans="1:5" s="216" customFormat="1" ht="20.100000000000001" customHeight="1" thickBot="1" x14ac:dyDescent="0.35">
      <c r="A52" s="520" t="s">
        <v>352</v>
      </c>
      <c r="B52" s="391" t="s">
        <v>353</v>
      </c>
      <c r="C52" s="895"/>
      <c r="D52" s="895"/>
      <c r="E52" s="896"/>
    </row>
    <row r="53" spans="1:5" s="216" customFormat="1" ht="20.100000000000001" customHeight="1" thickBot="1" x14ac:dyDescent="0.35">
      <c r="A53" s="408" t="s">
        <v>131</v>
      </c>
      <c r="B53" s="921" t="s">
        <v>354</v>
      </c>
      <c r="C53" s="878">
        <f>SUM(C54:C56)</f>
        <v>0</v>
      </c>
      <c r="D53" s="878">
        <f>SUM(D54:D56)</f>
        <v>0</v>
      </c>
      <c r="E53" s="879">
        <f>SUM(E54:E56)</f>
        <v>0</v>
      </c>
    </row>
    <row r="54" spans="1:5" s="216" customFormat="1" ht="20.100000000000001" customHeight="1" x14ac:dyDescent="0.3">
      <c r="A54" s="518" t="s">
        <v>70</v>
      </c>
      <c r="B54" s="388" t="s">
        <v>355</v>
      </c>
      <c r="C54" s="880"/>
      <c r="D54" s="880"/>
      <c r="E54" s="881"/>
    </row>
    <row r="55" spans="1:5" s="216" customFormat="1" ht="20.100000000000001" customHeight="1" x14ac:dyDescent="0.3">
      <c r="A55" s="519" t="s">
        <v>71</v>
      </c>
      <c r="B55" s="431" t="s">
        <v>356</v>
      </c>
      <c r="C55" s="882"/>
      <c r="D55" s="882"/>
      <c r="E55" s="883"/>
    </row>
    <row r="56" spans="1:5" s="216" customFormat="1" ht="20.100000000000001" customHeight="1" x14ac:dyDescent="0.25">
      <c r="A56" s="519" t="s">
        <v>357</v>
      </c>
      <c r="B56" s="390" t="s">
        <v>358</v>
      </c>
      <c r="C56" s="1092"/>
      <c r="D56" s="1092"/>
      <c r="E56" s="1101"/>
    </row>
    <row r="57" spans="1:5" s="216" customFormat="1" ht="20.100000000000001" customHeight="1" thickBot="1" x14ac:dyDescent="0.3">
      <c r="A57" s="520" t="s">
        <v>359</v>
      </c>
      <c r="B57" s="391" t="s">
        <v>360</v>
      </c>
      <c r="C57" s="789"/>
      <c r="D57" s="1094"/>
      <c r="E57" s="1102"/>
    </row>
    <row r="58" spans="1:5" s="216" customFormat="1" ht="20.100000000000001" customHeight="1" thickBot="1" x14ac:dyDescent="0.35">
      <c r="A58" s="408" t="s">
        <v>13</v>
      </c>
      <c r="B58" s="922" t="s">
        <v>361</v>
      </c>
      <c r="C58" s="878">
        <f>SUM(C59:C61)</f>
        <v>0</v>
      </c>
      <c r="D58" s="878">
        <f>SUM(D59:D61)</f>
        <v>0</v>
      </c>
      <c r="E58" s="879">
        <f>SUM(E59:E61)</f>
        <v>0</v>
      </c>
    </row>
    <row r="59" spans="1:5" s="216" customFormat="1" ht="20.100000000000001" customHeight="1" x14ac:dyDescent="0.3">
      <c r="A59" s="518" t="s">
        <v>132</v>
      </c>
      <c r="B59" s="388" t="s">
        <v>362</v>
      </c>
      <c r="C59" s="891"/>
      <c r="D59" s="891"/>
      <c r="E59" s="892"/>
    </row>
    <row r="60" spans="1:5" s="216" customFormat="1" ht="20.100000000000001" customHeight="1" x14ac:dyDescent="0.3">
      <c r="A60" s="519" t="s">
        <v>133</v>
      </c>
      <c r="B60" s="390" t="s">
        <v>363</v>
      </c>
      <c r="C60" s="891"/>
      <c r="D60" s="891"/>
      <c r="E60" s="892"/>
    </row>
    <row r="61" spans="1:5" s="216" customFormat="1" ht="20.100000000000001" customHeight="1" x14ac:dyDescent="0.3">
      <c r="A61" s="519" t="s">
        <v>160</v>
      </c>
      <c r="B61" s="390" t="s">
        <v>364</v>
      </c>
      <c r="C61" s="891"/>
      <c r="D61" s="891"/>
      <c r="E61" s="892"/>
    </row>
    <row r="62" spans="1:5" s="216" customFormat="1" ht="20.100000000000001" customHeight="1" thickBot="1" x14ac:dyDescent="0.35">
      <c r="A62" s="520" t="s">
        <v>365</v>
      </c>
      <c r="B62" s="391" t="s">
        <v>366</v>
      </c>
      <c r="C62" s="891"/>
      <c r="D62" s="891"/>
      <c r="E62" s="892"/>
    </row>
    <row r="63" spans="1:5" s="216" customFormat="1" ht="20.100000000000001" customHeight="1" thickBot="1" x14ac:dyDescent="0.35">
      <c r="A63" s="408" t="s">
        <v>14</v>
      </c>
      <c r="B63" s="921" t="s">
        <v>367</v>
      </c>
      <c r="C63" s="887">
        <f>+C9+C16+C23+C30+C36+C47+C53+C58</f>
        <v>139692768</v>
      </c>
      <c r="D63" s="887">
        <f>+D9+D16+D23+D30+D36+D47+D53+D58</f>
        <v>220527033</v>
      </c>
      <c r="E63" s="897">
        <f>+E9+E16+E23+E30+E36+E47+E53+E58</f>
        <v>214504794</v>
      </c>
    </row>
    <row r="64" spans="1:5" s="216" customFormat="1" ht="20.100000000000001" customHeight="1" thickBot="1" x14ac:dyDescent="0.35">
      <c r="A64" s="560" t="s">
        <v>368</v>
      </c>
      <c r="B64" s="922" t="s">
        <v>369</v>
      </c>
      <c r="C64" s="878">
        <f>+C65+C66+C67</f>
        <v>0</v>
      </c>
      <c r="D64" s="878">
        <f>+D65+D66+D67</f>
        <v>0</v>
      </c>
      <c r="E64" s="879">
        <f>+E65+E66+E67</f>
        <v>0</v>
      </c>
    </row>
    <row r="65" spans="1:5" s="216" customFormat="1" ht="20.100000000000001" customHeight="1" x14ac:dyDescent="0.3">
      <c r="A65" s="518" t="s">
        <v>370</v>
      </c>
      <c r="B65" s="388" t="s">
        <v>371</v>
      </c>
      <c r="C65" s="891"/>
      <c r="D65" s="891"/>
      <c r="E65" s="892"/>
    </row>
    <row r="66" spans="1:5" s="216" customFormat="1" ht="20.100000000000001" customHeight="1" x14ac:dyDescent="0.3">
      <c r="A66" s="519" t="s">
        <v>372</v>
      </c>
      <c r="B66" s="390" t="s">
        <v>373</v>
      </c>
      <c r="C66" s="891"/>
      <c r="D66" s="891"/>
      <c r="E66" s="892"/>
    </row>
    <row r="67" spans="1:5" s="216" customFormat="1" ht="20.100000000000001" customHeight="1" thickBot="1" x14ac:dyDescent="0.35">
      <c r="A67" s="520" t="s">
        <v>374</v>
      </c>
      <c r="B67" s="397" t="s">
        <v>419</v>
      </c>
      <c r="C67" s="891"/>
      <c r="D67" s="891"/>
      <c r="E67" s="892"/>
    </row>
    <row r="68" spans="1:5" s="216" customFormat="1" ht="20.100000000000001" customHeight="1" thickBot="1" x14ac:dyDescent="0.35">
      <c r="A68" s="560" t="s">
        <v>376</v>
      </c>
      <c r="B68" s="922" t="s">
        <v>377</v>
      </c>
      <c r="C68" s="878">
        <f>+C69+C70+C71+C72</f>
        <v>0</v>
      </c>
      <c r="D68" s="878">
        <f>+D69+D70+D71+D72</f>
        <v>0</v>
      </c>
      <c r="E68" s="879">
        <f>+E69+E70+E71+E72</f>
        <v>0</v>
      </c>
    </row>
    <row r="69" spans="1:5" s="216" customFormat="1" ht="20.100000000000001" customHeight="1" x14ac:dyDescent="0.3">
      <c r="A69" s="518" t="s">
        <v>109</v>
      </c>
      <c r="B69" s="388" t="s">
        <v>378</v>
      </c>
      <c r="C69" s="891"/>
      <c r="D69" s="891"/>
      <c r="E69" s="892"/>
    </row>
    <row r="70" spans="1:5" s="216" customFormat="1" ht="20.100000000000001" customHeight="1" x14ac:dyDescent="0.3">
      <c r="A70" s="519" t="s">
        <v>110</v>
      </c>
      <c r="B70" s="390" t="s">
        <v>379</v>
      </c>
      <c r="C70" s="891"/>
      <c r="D70" s="891"/>
      <c r="E70" s="892"/>
    </row>
    <row r="71" spans="1:5" s="216" customFormat="1" ht="20.100000000000001" customHeight="1" x14ac:dyDescent="0.3">
      <c r="A71" s="519" t="s">
        <v>380</v>
      </c>
      <c r="B71" s="390" t="s">
        <v>381</v>
      </c>
      <c r="C71" s="891"/>
      <c r="D71" s="891"/>
      <c r="E71" s="892"/>
    </row>
    <row r="72" spans="1:5" s="216" customFormat="1" ht="20.100000000000001" customHeight="1" thickBot="1" x14ac:dyDescent="0.35">
      <c r="A72" s="520" t="s">
        <v>382</v>
      </c>
      <c r="B72" s="391" t="s">
        <v>383</v>
      </c>
      <c r="C72" s="891"/>
      <c r="D72" s="891"/>
      <c r="E72" s="892"/>
    </row>
    <row r="73" spans="1:5" s="216" customFormat="1" ht="20.100000000000001" customHeight="1" thickBot="1" x14ac:dyDescent="0.35">
      <c r="A73" s="560" t="s">
        <v>384</v>
      </c>
      <c r="B73" s="1173" t="s">
        <v>385</v>
      </c>
      <c r="C73" s="1171">
        <f>+C74+C75</f>
        <v>15457768</v>
      </c>
      <c r="D73" s="878">
        <f>+D74+D75</f>
        <v>15457768</v>
      </c>
      <c r="E73" s="879">
        <f>+E74+E75</f>
        <v>15457768</v>
      </c>
    </row>
    <row r="74" spans="1:5" s="216" customFormat="1" ht="20.100000000000001" customHeight="1" x14ac:dyDescent="0.25">
      <c r="A74" s="518" t="s">
        <v>386</v>
      </c>
      <c r="B74" s="388" t="s">
        <v>387</v>
      </c>
      <c r="C74" s="1122">
        <v>15457768</v>
      </c>
      <c r="D74" s="1122">
        <v>15457768</v>
      </c>
      <c r="E74" s="1122">
        <v>15457768</v>
      </c>
    </row>
    <row r="75" spans="1:5" s="216" customFormat="1" ht="20.100000000000001" customHeight="1" thickBot="1" x14ac:dyDescent="0.35">
      <c r="A75" s="520" t="s">
        <v>388</v>
      </c>
      <c r="B75" s="391" t="s">
        <v>389</v>
      </c>
      <c r="C75" s="891"/>
      <c r="D75" s="891"/>
      <c r="E75" s="892"/>
    </row>
    <row r="76" spans="1:5" s="216" customFormat="1" ht="20.100000000000001" customHeight="1" thickBot="1" x14ac:dyDescent="0.35">
      <c r="A76" s="560" t="s">
        <v>390</v>
      </c>
      <c r="B76" s="922" t="s">
        <v>391</v>
      </c>
      <c r="C76" s="878">
        <f>+C77+C78+C79</f>
        <v>0</v>
      </c>
      <c r="D76" s="878">
        <f>+D77+D78+D79</f>
        <v>4376786</v>
      </c>
      <c r="E76" s="879">
        <f>+E77+E78+E79</f>
        <v>4376786</v>
      </c>
    </row>
    <row r="77" spans="1:5" s="216" customFormat="1" ht="20.100000000000001" customHeight="1" x14ac:dyDescent="0.3">
      <c r="A77" s="518" t="s">
        <v>392</v>
      </c>
      <c r="B77" s="388" t="s">
        <v>393</v>
      </c>
      <c r="C77" s="893"/>
      <c r="D77" s="1095">
        <v>4376786</v>
      </c>
      <c r="E77" s="1098">
        <v>4376786</v>
      </c>
    </row>
    <row r="78" spans="1:5" s="216" customFormat="1" ht="20.100000000000001" customHeight="1" x14ac:dyDescent="0.3">
      <c r="A78" s="519" t="s">
        <v>394</v>
      </c>
      <c r="B78" s="390" t="s">
        <v>395</v>
      </c>
      <c r="C78" s="891"/>
      <c r="D78" s="891"/>
      <c r="E78" s="892"/>
    </row>
    <row r="79" spans="1:5" s="216" customFormat="1" ht="20.100000000000001" customHeight="1" thickBot="1" x14ac:dyDescent="0.35">
      <c r="A79" s="520" t="s">
        <v>396</v>
      </c>
      <c r="B79" s="394" t="s">
        <v>397</v>
      </c>
      <c r="C79" s="891"/>
      <c r="D79" s="891"/>
      <c r="E79" s="892"/>
    </row>
    <row r="80" spans="1:5" s="216" customFormat="1" ht="20.100000000000001" customHeight="1" thickBot="1" x14ac:dyDescent="0.35">
      <c r="A80" s="560" t="s">
        <v>398</v>
      </c>
      <c r="B80" s="922" t="s">
        <v>399</v>
      </c>
      <c r="C80" s="878">
        <f>+C81+C82+C83+C84</f>
        <v>0</v>
      </c>
      <c r="D80" s="878">
        <f>+D81+D82+D83+D84</f>
        <v>0</v>
      </c>
      <c r="E80" s="879">
        <f>+E81+E82+E83+E84</f>
        <v>0</v>
      </c>
    </row>
    <row r="81" spans="1:5" s="216" customFormat="1" ht="20.100000000000001" customHeight="1" x14ac:dyDescent="0.3">
      <c r="A81" s="871" t="s">
        <v>773</v>
      </c>
      <c r="B81" s="388" t="s">
        <v>401</v>
      </c>
      <c r="C81" s="891"/>
      <c r="D81" s="891"/>
      <c r="E81" s="892"/>
    </row>
    <row r="82" spans="1:5" s="216" customFormat="1" ht="20.100000000000001" customHeight="1" x14ac:dyDescent="0.3">
      <c r="A82" s="872" t="s">
        <v>774</v>
      </c>
      <c r="B82" s="390" t="s">
        <v>403</v>
      </c>
      <c r="C82" s="891"/>
      <c r="D82" s="891"/>
      <c r="E82" s="892"/>
    </row>
    <row r="83" spans="1:5" s="216" customFormat="1" ht="20.100000000000001" customHeight="1" x14ac:dyDescent="0.3">
      <c r="A83" s="872" t="s">
        <v>775</v>
      </c>
      <c r="B83" s="390" t="s">
        <v>405</v>
      </c>
      <c r="C83" s="891"/>
      <c r="D83" s="891"/>
      <c r="E83" s="892"/>
    </row>
    <row r="84" spans="1:5" s="216" customFormat="1" ht="26.25" customHeight="1" thickBot="1" x14ac:dyDescent="0.35">
      <c r="A84" s="873" t="s">
        <v>776</v>
      </c>
      <c r="B84" s="394" t="s">
        <v>407</v>
      </c>
      <c r="C84" s="891"/>
      <c r="D84" s="891"/>
      <c r="E84" s="892"/>
    </row>
    <row r="85" spans="1:5" s="216" customFormat="1" ht="20.100000000000001" customHeight="1" thickBot="1" x14ac:dyDescent="0.35">
      <c r="A85" s="560" t="s">
        <v>408</v>
      </c>
      <c r="B85" s="922" t="s">
        <v>409</v>
      </c>
      <c r="C85" s="898"/>
      <c r="D85" s="898"/>
      <c r="E85" s="899"/>
    </row>
    <row r="86" spans="1:5" s="216" customFormat="1" ht="20.100000000000001" customHeight="1" thickBot="1" x14ac:dyDescent="0.35">
      <c r="A86" s="560" t="s">
        <v>410</v>
      </c>
      <c r="B86" s="923" t="s">
        <v>411</v>
      </c>
      <c r="C86" s="887">
        <f>+C64+C68+C73+C76+C80+C85</f>
        <v>15457768</v>
      </c>
      <c r="D86" s="887">
        <f t="shared" ref="D86:E86" si="1">+D64+D68+D73+D76+D80+D85</f>
        <v>19834554</v>
      </c>
      <c r="E86" s="888">
        <f t="shared" si="1"/>
        <v>19834554</v>
      </c>
    </row>
    <row r="87" spans="1:5" s="216" customFormat="1" ht="42" customHeight="1" thickBot="1" x14ac:dyDescent="0.35">
      <c r="A87" s="874" t="s">
        <v>412</v>
      </c>
      <c r="B87" s="924" t="s">
        <v>413</v>
      </c>
      <c r="C87" s="887">
        <f>+C63+C86</f>
        <v>155150536</v>
      </c>
      <c r="D87" s="887">
        <f t="shared" ref="D87:E87" si="2">+D63+D86</f>
        <v>240361587</v>
      </c>
      <c r="E87" s="888">
        <f t="shared" si="2"/>
        <v>234339348</v>
      </c>
    </row>
    <row r="88" spans="1:5" s="216" customFormat="1" ht="20.100000000000001" customHeight="1" x14ac:dyDescent="0.25">
      <c r="A88" s="402"/>
      <c r="B88" s="402"/>
      <c r="C88" s="403"/>
      <c r="D88" s="403"/>
      <c r="E88" s="403"/>
    </row>
    <row r="89" spans="1:5" s="404" customFormat="1" ht="20.100000000000001" customHeight="1" x14ac:dyDescent="0.25">
      <c r="A89" s="1278" t="s">
        <v>35</v>
      </c>
      <c r="B89" s="1278"/>
      <c r="C89" s="1278"/>
      <c r="D89" s="1278"/>
      <c r="E89" s="1278"/>
    </row>
    <row r="90" spans="1:5" s="406" customFormat="1" ht="20.100000000000001" customHeight="1" thickBot="1" x14ac:dyDescent="0.35">
      <c r="A90" s="405" t="s">
        <v>113</v>
      </c>
      <c r="B90" s="405"/>
      <c r="C90" s="183"/>
      <c r="D90" s="183"/>
      <c r="E90" s="183" t="s">
        <v>743</v>
      </c>
    </row>
    <row r="91" spans="1:5" s="406" customFormat="1" ht="20.100000000000001" customHeight="1" x14ac:dyDescent="0.25">
      <c r="A91" s="1285" t="s">
        <v>60</v>
      </c>
      <c r="B91" s="1276" t="s">
        <v>179</v>
      </c>
      <c r="C91" s="1231" t="str">
        <f>+C6</f>
        <v>2019. évi</v>
      </c>
      <c r="D91" s="1231"/>
      <c r="E91" s="1232"/>
    </row>
    <row r="92" spans="1:5" s="404" customFormat="1" ht="36" customHeight="1" thickBot="1" x14ac:dyDescent="0.3">
      <c r="A92" s="1286"/>
      <c r="B92" s="1277"/>
      <c r="C92" s="1169" t="s">
        <v>180</v>
      </c>
      <c r="D92" s="1169" t="s">
        <v>185</v>
      </c>
      <c r="E92" s="379" t="s">
        <v>186</v>
      </c>
    </row>
    <row r="93" spans="1:5" s="216" customFormat="1" ht="20.100000000000001" customHeight="1" thickBot="1" x14ac:dyDescent="0.3">
      <c r="A93" s="408" t="s">
        <v>414</v>
      </c>
      <c r="B93" s="409" t="s">
        <v>415</v>
      </c>
      <c r="C93" s="900" t="s">
        <v>416</v>
      </c>
      <c r="D93" s="900" t="s">
        <v>417</v>
      </c>
      <c r="E93" s="901" t="s">
        <v>418</v>
      </c>
    </row>
    <row r="94" spans="1:5" s="404" customFormat="1" ht="20.100000000000001" customHeight="1" thickBot="1" x14ac:dyDescent="0.35">
      <c r="A94" s="875" t="s">
        <v>6</v>
      </c>
      <c r="B94" s="925" t="s">
        <v>777</v>
      </c>
      <c r="C94" s="902">
        <f>SUM(C95:C99)</f>
        <v>94348524</v>
      </c>
      <c r="D94" s="902">
        <f t="shared" ref="D94:E94" si="3">SUM(D95:D99)</f>
        <v>146990087</v>
      </c>
      <c r="E94" s="1130">
        <f t="shared" si="3"/>
        <v>136646390</v>
      </c>
    </row>
    <row r="95" spans="1:5" s="404" customFormat="1" ht="20.100000000000001" customHeight="1" x14ac:dyDescent="0.25">
      <c r="A95" s="876" t="s">
        <v>72</v>
      </c>
      <c r="B95" s="410" t="s">
        <v>36</v>
      </c>
      <c r="C95" s="1105">
        <v>27075687</v>
      </c>
      <c r="D95" s="1105">
        <v>48498216</v>
      </c>
      <c r="E95" s="1109">
        <v>46191153</v>
      </c>
    </row>
    <row r="96" spans="1:5" s="404" customFormat="1" ht="20.100000000000001" customHeight="1" x14ac:dyDescent="0.25">
      <c r="A96" s="519" t="s">
        <v>73</v>
      </c>
      <c r="B96" s="411" t="s">
        <v>134</v>
      </c>
      <c r="C96" s="1103">
        <v>4622781</v>
      </c>
      <c r="D96" s="1103">
        <v>6535275</v>
      </c>
      <c r="E96" s="1110">
        <v>6466541</v>
      </c>
    </row>
    <row r="97" spans="1:5" s="404" customFormat="1" ht="20.100000000000001" customHeight="1" x14ac:dyDescent="0.25">
      <c r="A97" s="519" t="s">
        <v>74</v>
      </c>
      <c r="B97" s="411" t="s">
        <v>101</v>
      </c>
      <c r="C97" s="1103">
        <v>51470586</v>
      </c>
      <c r="D97" s="1103">
        <v>78252731</v>
      </c>
      <c r="E97" s="1110">
        <v>71325821</v>
      </c>
    </row>
    <row r="98" spans="1:5" s="404" customFormat="1" ht="20.100000000000001" customHeight="1" x14ac:dyDescent="0.25">
      <c r="A98" s="519" t="s">
        <v>75</v>
      </c>
      <c r="B98" s="412" t="s">
        <v>135</v>
      </c>
      <c r="C98" s="1103">
        <v>6817500</v>
      </c>
      <c r="D98" s="1103">
        <v>7789100</v>
      </c>
      <c r="E98" s="1110">
        <v>6788000</v>
      </c>
    </row>
    <row r="99" spans="1:5" s="404" customFormat="1" ht="20.100000000000001" customHeight="1" x14ac:dyDescent="0.25">
      <c r="A99" s="519" t="s">
        <v>84</v>
      </c>
      <c r="B99" s="413" t="s">
        <v>136</v>
      </c>
      <c r="C99" s="1104">
        <v>4361970</v>
      </c>
      <c r="D99" s="1104">
        <v>5914765</v>
      </c>
      <c r="E99" s="1111">
        <v>5874875</v>
      </c>
    </row>
    <row r="100" spans="1:5" s="404" customFormat="1" ht="20.100000000000001" customHeight="1" x14ac:dyDescent="0.25">
      <c r="A100" s="519" t="s">
        <v>76</v>
      </c>
      <c r="B100" s="411" t="s">
        <v>421</v>
      </c>
      <c r="C100" s="1104">
        <v>366627</v>
      </c>
      <c r="D100" s="1104">
        <v>4339159</v>
      </c>
      <c r="E100" s="1111">
        <v>4339159</v>
      </c>
    </row>
    <row r="101" spans="1:5" s="404" customFormat="1" ht="20.100000000000001" customHeight="1" x14ac:dyDescent="0.25">
      <c r="A101" s="519" t="s">
        <v>77</v>
      </c>
      <c r="B101" s="414" t="s">
        <v>422</v>
      </c>
      <c r="C101" s="789"/>
      <c r="D101" s="789"/>
      <c r="E101" s="790"/>
    </row>
    <row r="102" spans="1:5" s="404" customFormat="1" ht="20.100000000000001" customHeight="1" x14ac:dyDescent="0.25">
      <c r="A102" s="519" t="s">
        <v>85</v>
      </c>
      <c r="B102" s="415" t="s">
        <v>423</v>
      </c>
      <c r="C102" s="789"/>
      <c r="D102" s="789"/>
      <c r="E102" s="790"/>
    </row>
    <row r="103" spans="1:5" s="404" customFormat="1" ht="20.100000000000001" customHeight="1" x14ac:dyDescent="0.25">
      <c r="A103" s="519" t="s">
        <v>86</v>
      </c>
      <c r="B103" s="415" t="s">
        <v>424</v>
      </c>
      <c r="C103" s="787"/>
      <c r="D103" s="787"/>
      <c r="E103" s="791"/>
    </row>
    <row r="104" spans="1:5" s="404" customFormat="1" ht="20.100000000000001" customHeight="1" x14ac:dyDescent="0.25">
      <c r="A104" s="519" t="s">
        <v>87</v>
      </c>
      <c r="B104" s="414" t="s">
        <v>425</v>
      </c>
      <c r="C104" s="1107"/>
      <c r="D104" s="1107">
        <v>225606</v>
      </c>
      <c r="E104" s="1112">
        <v>215716</v>
      </c>
    </row>
    <row r="105" spans="1:5" s="404" customFormat="1" ht="20.100000000000001" customHeight="1" x14ac:dyDescent="0.25">
      <c r="A105" s="519" t="s">
        <v>88</v>
      </c>
      <c r="B105" s="414" t="s">
        <v>426</v>
      </c>
      <c r="C105" s="787"/>
      <c r="D105" s="787"/>
      <c r="E105" s="791"/>
    </row>
    <row r="106" spans="1:5" s="404" customFormat="1" ht="20.100000000000001" customHeight="1" x14ac:dyDescent="0.25">
      <c r="A106" s="519" t="s">
        <v>90</v>
      </c>
      <c r="B106" s="415" t="s">
        <v>427</v>
      </c>
      <c r="C106" s="789"/>
      <c r="D106" s="789"/>
      <c r="E106" s="790"/>
    </row>
    <row r="107" spans="1:5" s="404" customFormat="1" ht="20.100000000000001" customHeight="1" x14ac:dyDescent="0.25">
      <c r="A107" s="521" t="s">
        <v>137</v>
      </c>
      <c r="B107" s="417" t="s">
        <v>428</v>
      </c>
      <c r="C107" s="789"/>
      <c r="D107" s="789"/>
      <c r="E107" s="790"/>
    </row>
    <row r="108" spans="1:5" s="404" customFormat="1" ht="20.100000000000001" customHeight="1" x14ac:dyDescent="0.25">
      <c r="A108" s="519" t="s">
        <v>429</v>
      </c>
      <c r="B108" s="417" t="s">
        <v>430</v>
      </c>
      <c r="C108" s="787"/>
      <c r="D108" s="787"/>
      <c r="E108" s="791"/>
    </row>
    <row r="109" spans="1:5" s="404" customFormat="1" ht="20.100000000000001" customHeight="1" x14ac:dyDescent="0.25">
      <c r="A109" s="1214" t="s">
        <v>431</v>
      </c>
      <c r="B109" s="415" t="s">
        <v>432</v>
      </c>
      <c r="C109" s="1091">
        <v>1100000</v>
      </c>
      <c r="D109" s="1091">
        <v>1350000</v>
      </c>
      <c r="E109" s="1100">
        <v>1320000</v>
      </c>
    </row>
    <row r="110" spans="1:5" s="404" customFormat="1" ht="20.100000000000001" customHeight="1" thickBot="1" x14ac:dyDescent="0.3">
      <c r="A110" s="1215" t="s">
        <v>811</v>
      </c>
      <c r="B110" s="713" t="s">
        <v>809</v>
      </c>
      <c r="C110" s="1091">
        <v>2895343</v>
      </c>
      <c r="D110" s="1089"/>
      <c r="E110" s="1089"/>
    </row>
    <row r="111" spans="1:5" s="404" customFormat="1" ht="20.100000000000001" customHeight="1" thickBot="1" x14ac:dyDescent="0.35">
      <c r="A111" s="408" t="s">
        <v>7</v>
      </c>
      <c r="B111" s="1120" t="s">
        <v>778</v>
      </c>
      <c r="C111" s="1130">
        <f>+C112+C114+C116</f>
        <v>8315165</v>
      </c>
      <c r="D111" s="1217">
        <f>+D112+D114+D116</f>
        <v>33178022</v>
      </c>
      <c r="E111" s="904">
        <f>+E112+E114+E116</f>
        <v>11162510</v>
      </c>
    </row>
    <row r="112" spans="1:5" s="404" customFormat="1" ht="20.100000000000001" customHeight="1" x14ac:dyDescent="0.25">
      <c r="A112" s="518" t="s">
        <v>78</v>
      </c>
      <c r="B112" s="411" t="s">
        <v>158</v>
      </c>
      <c r="C112" s="1121">
        <v>8315165</v>
      </c>
      <c r="D112" s="1121">
        <v>13178085</v>
      </c>
      <c r="E112" s="1132">
        <v>11162510</v>
      </c>
    </row>
    <row r="113" spans="1:5" s="404" customFormat="1" ht="20.100000000000001" customHeight="1" x14ac:dyDescent="0.25">
      <c r="A113" s="518" t="s">
        <v>79</v>
      </c>
      <c r="B113" s="420" t="s">
        <v>434</v>
      </c>
      <c r="C113" s="1060"/>
      <c r="D113" s="793"/>
      <c r="E113" s="794"/>
    </row>
    <row r="114" spans="1:5" s="404" customFormat="1" ht="20.100000000000001" customHeight="1" x14ac:dyDescent="0.25">
      <c r="A114" s="518" t="s">
        <v>80</v>
      </c>
      <c r="B114" s="420" t="s">
        <v>138</v>
      </c>
      <c r="C114" s="1115"/>
      <c r="D114" s="1115">
        <v>19999937</v>
      </c>
      <c r="E114" s="1132"/>
    </row>
    <row r="115" spans="1:5" s="404" customFormat="1" ht="20.100000000000001" customHeight="1" x14ac:dyDescent="0.25">
      <c r="A115" s="518" t="s">
        <v>81</v>
      </c>
      <c r="B115" s="420" t="s">
        <v>435</v>
      </c>
      <c r="C115" s="787"/>
      <c r="D115" s="787">
        <v>19999937</v>
      </c>
      <c r="E115" s="791"/>
    </row>
    <row r="116" spans="1:5" s="404" customFormat="1" ht="20.100000000000001" customHeight="1" x14ac:dyDescent="0.3">
      <c r="A116" s="518" t="s">
        <v>82</v>
      </c>
      <c r="B116" s="394" t="s">
        <v>161</v>
      </c>
      <c r="C116" s="905"/>
      <c r="D116" s="905"/>
      <c r="E116" s="906"/>
    </row>
    <row r="117" spans="1:5" s="404" customFormat="1" ht="20.100000000000001" customHeight="1" x14ac:dyDescent="0.3">
      <c r="A117" s="518" t="s">
        <v>89</v>
      </c>
      <c r="B117" s="421" t="s">
        <v>436</v>
      </c>
      <c r="C117" s="907"/>
      <c r="D117" s="907"/>
      <c r="E117" s="908"/>
    </row>
    <row r="118" spans="1:5" s="404" customFormat="1" ht="20.100000000000001" customHeight="1" x14ac:dyDescent="0.3">
      <c r="A118" s="518" t="s">
        <v>91</v>
      </c>
      <c r="B118" s="422" t="s">
        <v>437</v>
      </c>
      <c r="C118" s="907"/>
      <c r="D118" s="907"/>
      <c r="E118" s="908"/>
    </row>
    <row r="119" spans="1:5" s="404" customFormat="1" ht="20.100000000000001" customHeight="1" x14ac:dyDescent="0.3">
      <c r="A119" s="518" t="s">
        <v>139</v>
      </c>
      <c r="B119" s="415" t="s">
        <v>424</v>
      </c>
      <c r="C119" s="907"/>
      <c r="D119" s="907"/>
      <c r="E119" s="908"/>
    </row>
    <row r="120" spans="1:5" s="404" customFormat="1" ht="20.100000000000001" customHeight="1" x14ac:dyDescent="0.3">
      <c r="A120" s="518" t="s">
        <v>140</v>
      </c>
      <c r="B120" s="415" t="s">
        <v>438</v>
      </c>
      <c r="C120" s="907"/>
      <c r="D120" s="907"/>
      <c r="E120" s="908"/>
    </row>
    <row r="121" spans="1:5" s="404" customFormat="1" ht="20.100000000000001" customHeight="1" x14ac:dyDescent="0.3">
      <c r="A121" s="518" t="s">
        <v>141</v>
      </c>
      <c r="B121" s="415" t="s">
        <v>439</v>
      </c>
      <c r="C121" s="907"/>
      <c r="D121" s="907"/>
      <c r="E121" s="908"/>
    </row>
    <row r="122" spans="1:5" s="423" customFormat="1" ht="20.100000000000001" customHeight="1" x14ac:dyDescent="0.3">
      <c r="A122" s="518" t="s">
        <v>440</v>
      </c>
      <c r="B122" s="415" t="s">
        <v>427</v>
      </c>
      <c r="C122" s="907"/>
      <c r="D122" s="907"/>
      <c r="E122" s="908"/>
    </row>
    <row r="123" spans="1:5" s="404" customFormat="1" ht="20.100000000000001" customHeight="1" x14ac:dyDescent="0.3">
      <c r="A123" s="518" t="s">
        <v>441</v>
      </c>
      <c r="B123" s="415" t="s">
        <v>442</v>
      </c>
      <c r="C123" s="907"/>
      <c r="D123" s="907"/>
      <c r="E123" s="908"/>
    </row>
    <row r="124" spans="1:5" s="404" customFormat="1" ht="20.100000000000001" customHeight="1" thickBot="1" x14ac:dyDescent="0.35">
      <c r="A124" s="521" t="s">
        <v>443</v>
      </c>
      <c r="B124" s="415" t="s">
        <v>444</v>
      </c>
      <c r="C124" s="909"/>
      <c r="D124" s="909"/>
      <c r="E124" s="910"/>
    </row>
    <row r="125" spans="1:5" s="404" customFormat="1" ht="20.100000000000001" customHeight="1" thickBot="1" x14ac:dyDescent="0.35">
      <c r="A125" s="408" t="s">
        <v>8</v>
      </c>
      <c r="B125" s="926" t="s">
        <v>445</v>
      </c>
      <c r="C125" s="903">
        <f>+C126+C127</f>
        <v>0</v>
      </c>
      <c r="D125" s="903">
        <f>+D126+D127</f>
        <v>0</v>
      </c>
      <c r="E125" s="904">
        <f>+E126+E127</f>
        <v>0</v>
      </c>
    </row>
    <row r="126" spans="1:5" s="404" customFormat="1" ht="20.100000000000001" customHeight="1" x14ac:dyDescent="0.3">
      <c r="A126" s="518" t="s">
        <v>61</v>
      </c>
      <c r="B126" s="425" t="s">
        <v>46</v>
      </c>
      <c r="C126" s="911"/>
      <c r="D126" s="911"/>
      <c r="E126" s="912"/>
    </row>
    <row r="127" spans="1:5" s="404" customFormat="1" ht="20.100000000000001" customHeight="1" thickBot="1" x14ac:dyDescent="0.35">
      <c r="A127" s="520" t="s">
        <v>62</v>
      </c>
      <c r="B127" s="420" t="s">
        <v>47</v>
      </c>
      <c r="C127" s="909"/>
      <c r="D127" s="909"/>
      <c r="E127" s="910"/>
    </row>
    <row r="128" spans="1:5" s="404" customFormat="1" ht="20.100000000000001" customHeight="1" thickBot="1" x14ac:dyDescent="0.35">
      <c r="A128" s="408" t="s">
        <v>9</v>
      </c>
      <c r="B128" s="926" t="s">
        <v>446</v>
      </c>
      <c r="C128" s="903">
        <f>+C94+C111+C125</f>
        <v>102663689</v>
      </c>
      <c r="D128" s="903">
        <f>+D94+D111+D125</f>
        <v>180168109</v>
      </c>
      <c r="E128" s="904">
        <f>+E94+E111+E125</f>
        <v>147808900</v>
      </c>
    </row>
    <row r="129" spans="1:9" s="404" customFormat="1" ht="30" customHeight="1" thickBot="1" x14ac:dyDescent="0.35">
      <c r="A129" s="408" t="s">
        <v>10</v>
      </c>
      <c r="B129" s="926" t="s">
        <v>447</v>
      </c>
      <c r="C129" s="903">
        <f>+C130+C131+C132</f>
        <v>0</v>
      </c>
      <c r="D129" s="903">
        <f>+D130+D131+D132</f>
        <v>0</v>
      </c>
      <c r="E129" s="904">
        <f>+E130+E131+E132</f>
        <v>0</v>
      </c>
    </row>
    <row r="130" spans="1:9" s="404" customFormat="1" ht="30" customHeight="1" x14ac:dyDescent="0.3">
      <c r="A130" s="518" t="s">
        <v>65</v>
      </c>
      <c r="B130" s="425" t="s">
        <v>448</v>
      </c>
      <c r="C130" s="907"/>
      <c r="D130" s="907"/>
      <c r="E130" s="908"/>
    </row>
    <row r="131" spans="1:9" s="404" customFormat="1" ht="20.100000000000001" customHeight="1" x14ac:dyDescent="0.3">
      <c r="A131" s="518" t="s">
        <v>66</v>
      </c>
      <c r="B131" s="425" t="s">
        <v>449</v>
      </c>
      <c r="C131" s="907"/>
      <c r="D131" s="907"/>
      <c r="E131" s="908"/>
    </row>
    <row r="132" spans="1:9" s="404" customFormat="1" ht="20.100000000000001" customHeight="1" thickBot="1" x14ac:dyDescent="0.35">
      <c r="A132" s="521" t="s">
        <v>67</v>
      </c>
      <c r="B132" s="426" t="s">
        <v>450</v>
      </c>
      <c r="C132" s="907"/>
      <c r="D132" s="907"/>
      <c r="E132" s="908"/>
    </row>
    <row r="133" spans="1:9" s="404" customFormat="1" ht="20.100000000000001" customHeight="1" thickBot="1" x14ac:dyDescent="0.35">
      <c r="A133" s="408" t="s">
        <v>11</v>
      </c>
      <c r="B133" s="926" t="s">
        <v>451</v>
      </c>
      <c r="C133" s="903">
        <f>+C134+C135+C137+C136</f>
        <v>0</v>
      </c>
      <c r="D133" s="903">
        <f>+D134+D135+D137+D136</f>
        <v>0</v>
      </c>
      <c r="E133" s="904">
        <f>+E134+E135+E137+E136</f>
        <v>0</v>
      </c>
    </row>
    <row r="134" spans="1:9" s="404" customFormat="1" ht="20.100000000000001" customHeight="1" x14ac:dyDescent="0.3">
      <c r="A134" s="518" t="s">
        <v>68</v>
      </c>
      <c r="B134" s="425" t="s">
        <v>452</v>
      </c>
      <c r="C134" s="907"/>
      <c r="D134" s="907"/>
      <c r="E134" s="908"/>
    </row>
    <row r="135" spans="1:9" s="404" customFormat="1" ht="20.100000000000001" customHeight="1" x14ac:dyDescent="0.3">
      <c r="A135" s="518" t="s">
        <v>69</v>
      </c>
      <c r="B135" s="425" t="s">
        <v>453</v>
      </c>
      <c r="C135" s="907"/>
      <c r="D135" s="907"/>
      <c r="E135" s="908"/>
    </row>
    <row r="136" spans="1:9" s="404" customFormat="1" ht="20.100000000000001" customHeight="1" x14ac:dyDescent="0.3">
      <c r="A136" s="518" t="s">
        <v>348</v>
      </c>
      <c r="B136" s="425" t="s">
        <v>454</v>
      </c>
      <c r="C136" s="907"/>
      <c r="D136" s="907"/>
      <c r="E136" s="908"/>
    </row>
    <row r="137" spans="1:9" s="404" customFormat="1" ht="20.100000000000001" customHeight="1" thickBot="1" x14ac:dyDescent="0.35">
      <c r="A137" s="521" t="s">
        <v>350</v>
      </c>
      <c r="B137" s="426" t="s">
        <v>455</v>
      </c>
      <c r="C137" s="907"/>
      <c r="D137" s="907"/>
      <c r="E137" s="908"/>
    </row>
    <row r="138" spans="1:9" s="404" customFormat="1" ht="20.100000000000001" customHeight="1" thickBot="1" x14ac:dyDescent="0.35">
      <c r="A138" s="408" t="s">
        <v>12</v>
      </c>
      <c r="B138" s="926" t="s">
        <v>456</v>
      </c>
      <c r="C138" s="913">
        <f>+C139+C140+C141+C142</f>
        <v>52486847</v>
      </c>
      <c r="D138" s="913">
        <f>+D139+D140+D141+D142</f>
        <v>60193478</v>
      </c>
      <c r="E138" s="914">
        <f>+E139+E140+E141+E142</f>
        <v>56372939</v>
      </c>
    </row>
    <row r="139" spans="1:9" s="404" customFormat="1" ht="20.100000000000001" customHeight="1" x14ac:dyDescent="0.3">
      <c r="A139" s="518" t="s">
        <v>70</v>
      </c>
      <c r="B139" s="425" t="s">
        <v>457</v>
      </c>
      <c r="C139" s="907"/>
      <c r="D139" s="907"/>
      <c r="E139" s="908"/>
    </row>
    <row r="140" spans="1:9" s="404" customFormat="1" ht="20.100000000000001" customHeight="1" x14ac:dyDescent="0.3">
      <c r="A140" s="518" t="s">
        <v>71</v>
      </c>
      <c r="B140" s="425" t="s">
        <v>458</v>
      </c>
      <c r="C140" s="907">
        <v>3196022</v>
      </c>
      <c r="D140" s="1089">
        <v>7572808</v>
      </c>
      <c r="E140" s="1099">
        <v>3752269</v>
      </c>
    </row>
    <row r="141" spans="1:9" s="404" customFormat="1" ht="20.100000000000001" customHeight="1" x14ac:dyDescent="0.3">
      <c r="A141" s="518" t="s">
        <v>357</v>
      </c>
      <c r="B141" s="425" t="s">
        <v>459</v>
      </c>
      <c r="C141" s="907"/>
      <c r="D141" s="907"/>
      <c r="E141" s="908"/>
    </row>
    <row r="142" spans="1:9" s="404" customFormat="1" ht="20.100000000000001" customHeight="1" thickBot="1" x14ac:dyDescent="0.3">
      <c r="A142" s="521" t="s">
        <v>359</v>
      </c>
      <c r="B142" s="426" t="s">
        <v>717</v>
      </c>
      <c r="C142" s="1091">
        <v>49290825</v>
      </c>
      <c r="D142" s="1091">
        <v>52620670</v>
      </c>
      <c r="E142" s="1100">
        <v>52620670</v>
      </c>
    </row>
    <row r="143" spans="1:9" s="404" customFormat="1" ht="20.100000000000001" customHeight="1" thickBot="1" x14ac:dyDescent="0.35">
      <c r="A143" s="408" t="s">
        <v>13</v>
      </c>
      <c r="B143" s="926" t="s">
        <v>461</v>
      </c>
      <c r="C143" s="915">
        <f>+C144+C145+C146+C147</f>
        <v>0</v>
      </c>
      <c r="D143" s="915">
        <f>+D144+D145+D146+D147</f>
        <v>0</v>
      </c>
      <c r="E143" s="916">
        <f>+E144+E145+E146+E147</f>
        <v>0</v>
      </c>
      <c r="F143" s="427"/>
      <c r="G143" s="428"/>
      <c r="H143" s="428"/>
      <c r="I143" s="428"/>
    </row>
    <row r="144" spans="1:9" s="216" customFormat="1" ht="20.100000000000001" customHeight="1" x14ac:dyDescent="0.3">
      <c r="A144" s="518" t="s">
        <v>132</v>
      </c>
      <c r="B144" s="425" t="s">
        <v>462</v>
      </c>
      <c r="C144" s="907"/>
      <c r="D144" s="907"/>
      <c r="E144" s="908"/>
    </row>
    <row r="145" spans="1:5" s="404" customFormat="1" ht="20.100000000000001" customHeight="1" x14ac:dyDescent="0.3">
      <c r="A145" s="518" t="s">
        <v>133</v>
      </c>
      <c r="B145" s="425" t="s">
        <v>463</v>
      </c>
      <c r="C145" s="907"/>
      <c r="D145" s="907"/>
      <c r="E145" s="908"/>
    </row>
    <row r="146" spans="1:5" s="404" customFormat="1" ht="20.100000000000001" customHeight="1" x14ac:dyDescent="0.3">
      <c r="A146" s="518" t="s">
        <v>160</v>
      </c>
      <c r="B146" s="425" t="s">
        <v>464</v>
      </c>
      <c r="C146" s="907"/>
      <c r="D146" s="907"/>
      <c r="E146" s="908"/>
    </row>
    <row r="147" spans="1:5" s="404" customFormat="1" ht="20.100000000000001" customHeight="1" thickBot="1" x14ac:dyDescent="0.35">
      <c r="A147" s="518" t="s">
        <v>365</v>
      </c>
      <c r="B147" s="425" t="s">
        <v>465</v>
      </c>
      <c r="C147" s="907"/>
      <c r="D147" s="907"/>
      <c r="E147" s="908"/>
    </row>
    <row r="148" spans="1:5" s="404" customFormat="1" ht="20.100000000000001" customHeight="1" thickBot="1" x14ac:dyDescent="0.35">
      <c r="A148" s="408" t="s">
        <v>14</v>
      </c>
      <c r="B148" s="926" t="s">
        <v>466</v>
      </c>
      <c r="C148" s="917">
        <f>+C129+C133+C138+C143</f>
        <v>52486847</v>
      </c>
      <c r="D148" s="917">
        <f>+D129+D133+D138+D143</f>
        <v>60193478</v>
      </c>
      <c r="E148" s="918">
        <f>+E129+E133+E138+E143</f>
        <v>56372939</v>
      </c>
    </row>
    <row r="149" spans="1:5" s="404" customFormat="1" ht="20.100000000000001" customHeight="1" thickBot="1" x14ac:dyDescent="0.35">
      <c r="A149" s="874" t="s">
        <v>15</v>
      </c>
      <c r="B149" s="927" t="s">
        <v>467</v>
      </c>
      <c r="C149" s="917">
        <f>+C128+C148</f>
        <v>155150536</v>
      </c>
      <c r="D149" s="917">
        <f>+D128+D148</f>
        <v>240361587</v>
      </c>
      <c r="E149" s="918">
        <f>+E128+E148</f>
        <v>204181839</v>
      </c>
    </row>
    <row r="150" spans="1:5" s="404" customFormat="1" ht="20.100000000000001" customHeight="1" thickBot="1" x14ac:dyDescent="0.35">
      <c r="A150" s="1073"/>
      <c r="B150" s="1074"/>
      <c r="C150" s="1075"/>
      <c r="D150" s="1075"/>
      <c r="E150" s="1076"/>
    </row>
    <row r="151" spans="1:5" s="404" customFormat="1" ht="28.5" customHeight="1" thickBot="1" x14ac:dyDescent="0.35">
      <c r="A151" s="928" t="s">
        <v>662</v>
      </c>
      <c r="B151" s="929"/>
      <c r="C151" s="919">
        <v>8</v>
      </c>
      <c r="D151" s="919">
        <v>8</v>
      </c>
      <c r="E151" s="920">
        <v>7</v>
      </c>
    </row>
    <row r="152" spans="1:5" s="404" customFormat="1" ht="29.25" customHeight="1" thickBot="1" x14ac:dyDescent="0.35">
      <c r="A152" s="928" t="s">
        <v>149</v>
      </c>
      <c r="B152" s="929"/>
      <c r="C152" s="919">
        <v>30</v>
      </c>
      <c r="D152" s="919">
        <v>30</v>
      </c>
      <c r="E152" s="920">
        <v>22</v>
      </c>
    </row>
    <row r="153" spans="1:5" s="404" customFormat="1" ht="33" customHeight="1" x14ac:dyDescent="0.25">
      <c r="A153" s="668"/>
      <c r="B153" s="669"/>
      <c r="C153" s="670"/>
      <c r="D153" s="670"/>
      <c r="E153" s="670"/>
    </row>
    <row r="154" spans="1:5" ht="7.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>
      <c r="A160" s="214"/>
      <c r="B160" s="214"/>
      <c r="C160" s="214"/>
      <c r="D160" s="214"/>
      <c r="E160" s="214"/>
    </row>
    <row r="161" spans="1:5" ht="12.75" customHeight="1" x14ac:dyDescent="0.3">
      <c r="A161" s="214"/>
      <c r="B161" s="214"/>
      <c r="C161" s="214"/>
      <c r="D161" s="214"/>
      <c r="E161" s="214"/>
    </row>
    <row r="162" spans="1:5" ht="12.75" customHeight="1" x14ac:dyDescent="0.3">
      <c r="A162" s="214"/>
      <c r="B162" s="214"/>
      <c r="C162" s="214"/>
      <c r="D162" s="214"/>
      <c r="E162" s="214"/>
    </row>
    <row r="163" spans="1:5" ht="12.75" customHeight="1" x14ac:dyDescent="0.3">
      <c r="A163" s="214"/>
      <c r="B163" s="214"/>
      <c r="C163" s="214"/>
      <c r="D163" s="214"/>
      <c r="E163" s="214"/>
    </row>
  </sheetData>
  <mergeCells count="10">
    <mergeCell ref="A89:E89"/>
    <mergeCell ref="A91:A92"/>
    <mergeCell ref="B91:B92"/>
    <mergeCell ref="C91:E91"/>
    <mergeCell ref="A1:E1"/>
    <mergeCell ref="B4:D4"/>
    <mergeCell ref="A6:A7"/>
    <mergeCell ref="B6:B7"/>
    <mergeCell ref="C6:E6"/>
    <mergeCell ref="B3:D3"/>
  </mergeCells>
  <pageMargins left="0.86614173228346458" right="0.70866141732283472" top="0.74803149606299213" bottom="0.74803149606299213" header="0.47244094488188981" footer="0.39370078740157483"/>
  <pageSetup paperSize="9" scale="69" fitToHeight="3" orientation="portrait" r:id="rId1"/>
  <headerFooter>
    <oddHeader>&amp;LSzentpéterszeg Községi Önkormányzat&amp;R6.1.1. melléklet a 6/2020. (VII.16) sz. önkormányzati rendelethez</oddHeader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E57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9.10937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">
        <v>813</v>
      </c>
    </row>
    <row r="2" spans="1:5" s="322" customFormat="1" ht="38.25" customHeight="1" x14ac:dyDescent="0.25">
      <c r="A2" s="522" t="s">
        <v>735</v>
      </c>
      <c r="B2" s="1301" t="s">
        <v>718</v>
      </c>
      <c r="C2" s="1302"/>
      <c r="D2" s="1303"/>
      <c r="E2" s="523" t="s">
        <v>40</v>
      </c>
    </row>
    <row r="3" spans="1:5" s="322" customFormat="1" ht="37.5" customHeight="1" thickBot="1" x14ac:dyDescent="0.3">
      <c r="A3" s="524" t="s">
        <v>736</v>
      </c>
      <c r="B3" s="1304" t="s">
        <v>546</v>
      </c>
      <c r="C3" s="1305"/>
      <c r="D3" s="1306"/>
      <c r="E3" s="525" t="s">
        <v>48</v>
      </c>
    </row>
    <row r="4" spans="1:5" s="322" customFormat="1" ht="18.899999999999999" customHeight="1" thickBot="1" x14ac:dyDescent="0.35">
      <c r="A4" s="955"/>
      <c r="B4" s="956"/>
      <c r="C4" s="957"/>
      <c r="D4" s="957"/>
      <c r="E4" s="958" t="s">
        <v>748</v>
      </c>
    </row>
    <row r="5" spans="1:5" s="527" customFormat="1" ht="32.4" customHeight="1" thickBot="1" x14ac:dyDescent="0.3">
      <c r="A5" s="740" t="s">
        <v>148</v>
      </c>
      <c r="B5" s="526" t="s">
        <v>42</v>
      </c>
      <c r="C5" s="572" t="s">
        <v>180</v>
      </c>
      <c r="D5" s="572" t="s">
        <v>185</v>
      </c>
      <c r="E5" s="573" t="s">
        <v>186</v>
      </c>
    </row>
    <row r="6" spans="1:5" s="144" customFormat="1" ht="18.899999999999999" customHeight="1" thickBot="1" x14ac:dyDescent="0.3">
      <c r="A6" s="528" t="s">
        <v>414</v>
      </c>
      <c r="B6" s="529" t="s">
        <v>415</v>
      </c>
      <c r="C6" s="529" t="s">
        <v>416</v>
      </c>
      <c r="D6" s="530" t="s">
        <v>417</v>
      </c>
      <c r="E6" s="741" t="s">
        <v>418</v>
      </c>
    </row>
    <row r="7" spans="1:5" s="144" customFormat="1" ht="33.6" customHeight="1" thickBot="1" x14ac:dyDescent="0.3">
      <c r="A7" s="1298" t="s">
        <v>43</v>
      </c>
      <c r="B7" s="1299"/>
      <c r="C7" s="1299"/>
      <c r="D7" s="1299"/>
      <c r="E7" s="1300"/>
    </row>
    <row r="8" spans="1:5" s="145" customFormat="1" ht="18.899999999999999" customHeight="1" thickBot="1" x14ac:dyDescent="0.3">
      <c r="A8" s="528" t="s">
        <v>6</v>
      </c>
      <c r="B8" s="954" t="s">
        <v>555</v>
      </c>
      <c r="C8" s="930">
        <f>SUM(C9:C18)</f>
        <v>4808029</v>
      </c>
      <c r="D8" s="930">
        <f t="shared" ref="D8:E8" si="0">SUM(D9:D18)</f>
        <v>5316373</v>
      </c>
      <c r="E8" s="959">
        <f t="shared" si="0"/>
        <v>5239607</v>
      </c>
    </row>
    <row r="9" spans="1:5" s="145" customFormat="1" ht="18.899999999999999" customHeight="1" x14ac:dyDescent="0.25">
      <c r="A9" s="533" t="s">
        <v>72</v>
      </c>
      <c r="B9" s="410" t="s">
        <v>333</v>
      </c>
      <c r="C9" s="933"/>
      <c r="D9" s="934"/>
      <c r="E9" s="935"/>
    </row>
    <row r="10" spans="1:5" s="145" customFormat="1" ht="18.899999999999999" customHeight="1" x14ac:dyDescent="0.25">
      <c r="A10" s="537" t="s">
        <v>73</v>
      </c>
      <c r="B10" s="411" t="s">
        <v>334</v>
      </c>
      <c r="C10" s="1089">
        <v>2478278</v>
      </c>
      <c r="D10" s="1089">
        <v>3958278</v>
      </c>
      <c r="E10" s="1089">
        <v>3957380</v>
      </c>
    </row>
    <row r="11" spans="1:5" s="145" customFormat="1" ht="18.899999999999999" customHeight="1" x14ac:dyDescent="0.25">
      <c r="A11" s="537" t="s">
        <v>74</v>
      </c>
      <c r="B11" s="411" t="s">
        <v>335</v>
      </c>
      <c r="C11" s="936"/>
      <c r="D11" s="937"/>
      <c r="E11" s="938"/>
    </row>
    <row r="12" spans="1:5" s="145" customFormat="1" ht="18.899999999999999" customHeight="1" x14ac:dyDescent="0.25">
      <c r="A12" s="537" t="s">
        <v>75</v>
      </c>
      <c r="B12" s="411" t="s">
        <v>336</v>
      </c>
      <c r="C12" s="936"/>
      <c r="D12" s="937"/>
      <c r="E12" s="938"/>
    </row>
    <row r="13" spans="1:5" s="145" customFormat="1" ht="18.899999999999999" customHeight="1" x14ac:dyDescent="0.25">
      <c r="A13" s="537" t="s">
        <v>108</v>
      </c>
      <c r="B13" s="411" t="s">
        <v>337</v>
      </c>
      <c r="C13" s="1089">
        <v>1307493</v>
      </c>
      <c r="D13" s="1089">
        <v>27493</v>
      </c>
      <c r="E13" s="1099">
        <v>11142</v>
      </c>
    </row>
    <row r="14" spans="1:5" s="145" customFormat="1" ht="18.899999999999999" customHeight="1" x14ac:dyDescent="0.25">
      <c r="A14" s="537" t="s">
        <v>76</v>
      </c>
      <c r="B14" s="411" t="s">
        <v>556</v>
      </c>
      <c r="C14" s="1089">
        <v>1022158</v>
      </c>
      <c r="D14" s="1089">
        <v>1130926</v>
      </c>
      <c r="E14" s="1099">
        <v>1071509</v>
      </c>
    </row>
    <row r="15" spans="1:5" s="540" customFormat="1" ht="18.899999999999999" customHeight="1" x14ac:dyDescent="0.25">
      <c r="A15" s="537" t="s">
        <v>77</v>
      </c>
      <c r="B15" s="426" t="s">
        <v>557</v>
      </c>
      <c r="C15" s="1089"/>
      <c r="D15" s="1089"/>
      <c r="E15" s="1099"/>
    </row>
    <row r="16" spans="1:5" s="540" customFormat="1" ht="18.899999999999999" customHeight="1" x14ac:dyDescent="0.25">
      <c r="A16" s="537" t="s">
        <v>85</v>
      </c>
      <c r="B16" s="411" t="s">
        <v>340</v>
      </c>
      <c r="C16" s="1089">
        <v>100</v>
      </c>
      <c r="D16" s="1089">
        <v>100</v>
      </c>
      <c r="E16" s="1099"/>
    </row>
    <row r="17" spans="1:5" s="145" customFormat="1" ht="18.899999999999999" customHeight="1" x14ac:dyDescent="0.25">
      <c r="A17" s="537" t="s">
        <v>86</v>
      </c>
      <c r="B17" s="411" t="s">
        <v>784</v>
      </c>
      <c r="C17" s="936"/>
      <c r="D17" s="1089">
        <v>196927</v>
      </c>
      <c r="E17" s="1099">
        <v>196927</v>
      </c>
    </row>
    <row r="18" spans="1:5" s="540" customFormat="1" ht="18.899999999999999" customHeight="1" thickBot="1" x14ac:dyDescent="0.3">
      <c r="A18" s="537" t="s">
        <v>87</v>
      </c>
      <c r="B18" s="426" t="s">
        <v>344</v>
      </c>
      <c r="C18" s="942"/>
      <c r="D18" s="1128">
        <v>2649</v>
      </c>
      <c r="E18" s="1129">
        <v>2649</v>
      </c>
    </row>
    <row r="19" spans="1:5" s="540" customFormat="1" ht="30.6" customHeight="1" thickBot="1" x14ac:dyDescent="0.3">
      <c r="A19" s="528" t="s">
        <v>7</v>
      </c>
      <c r="B19" s="954" t="s">
        <v>558</v>
      </c>
      <c r="C19" s="930">
        <f>SUM(C20:C22)</f>
        <v>0</v>
      </c>
      <c r="D19" s="931">
        <f>SUM(D20:D22)</f>
        <v>2974655</v>
      </c>
      <c r="E19" s="932">
        <f>SUM(E20:E22)</f>
        <v>2974655</v>
      </c>
    </row>
    <row r="20" spans="1:5" s="540" customFormat="1" ht="18.899999999999999" customHeight="1" x14ac:dyDescent="0.25">
      <c r="A20" s="537" t="s">
        <v>78</v>
      </c>
      <c r="B20" s="425" t="s">
        <v>306</v>
      </c>
      <c r="C20" s="936"/>
      <c r="D20" s="937"/>
      <c r="E20" s="938"/>
    </row>
    <row r="21" spans="1:5" s="540" customFormat="1" ht="25.5" customHeight="1" x14ac:dyDescent="0.25">
      <c r="A21" s="537" t="s">
        <v>79</v>
      </c>
      <c r="B21" s="411" t="s">
        <v>559</v>
      </c>
      <c r="C21" s="936"/>
      <c r="D21" s="937"/>
      <c r="E21" s="938"/>
    </row>
    <row r="22" spans="1:5" s="540" customFormat="1" ht="24.75" customHeight="1" x14ac:dyDescent="0.25">
      <c r="A22" s="537" t="s">
        <v>80</v>
      </c>
      <c r="B22" s="411" t="s">
        <v>560</v>
      </c>
      <c r="C22" s="1092"/>
      <c r="D22" s="1092">
        <v>2974655</v>
      </c>
      <c r="E22" s="1101">
        <v>2974655</v>
      </c>
    </row>
    <row r="23" spans="1:5" s="145" customFormat="1" ht="18.899999999999999" customHeight="1" thickBot="1" x14ac:dyDescent="0.3">
      <c r="A23" s="537" t="s">
        <v>81</v>
      </c>
      <c r="B23" s="411" t="s">
        <v>671</v>
      </c>
      <c r="C23" s="936"/>
      <c r="D23" s="937"/>
      <c r="E23" s="938"/>
    </row>
    <row r="24" spans="1:5" s="145" customFormat="1" ht="18.899999999999999" customHeight="1" thickBot="1" x14ac:dyDescent="0.3">
      <c r="A24" s="545" t="s">
        <v>8</v>
      </c>
      <c r="B24" s="926" t="s">
        <v>125</v>
      </c>
      <c r="C24" s="943"/>
      <c r="D24" s="944"/>
      <c r="E24" s="945"/>
    </row>
    <row r="25" spans="1:5" s="145" customFormat="1" ht="31.5" customHeight="1" thickBot="1" x14ac:dyDescent="0.3">
      <c r="A25" s="545" t="s">
        <v>9</v>
      </c>
      <c r="B25" s="926" t="s">
        <v>561</v>
      </c>
      <c r="C25" s="930">
        <f>+C26+C27</f>
        <v>0</v>
      </c>
      <c r="D25" s="931">
        <f>+D26+D27</f>
        <v>0</v>
      </c>
      <c r="E25" s="932">
        <f>+E26+E27</f>
        <v>0</v>
      </c>
    </row>
    <row r="26" spans="1:5" s="145" customFormat="1" ht="18.899999999999999" customHeight="1" x14ac:dyDescent="0.25">
      <c r="A26" s="549" t="s">
        <v>320</v>
      </c>
      <c r="B26" s="550" t="s">
        <v>559</v>
      </c>
      <c r="C26" s="946"/>
      <c r="D26" s="947"/>
      <c r="E26" s="948"/>
    </row>
    <row r="27" spans="1:5" s="145" customFormat="1" ht="18.899999999999999" customHeight="1" x14ac:dyDescent="0.25">
      <c r="A27" s="549" t="s">
        <v>326</v>
      </c>
      <c r="B27" s="553" t="s">
        <v>562</v>
      </c>
      <c r="C27" s="939"/>
      <c r="D27" s="940"/>
      <c r="E27" s="941"/>
    </row>
    <row r="28" spans="1:5" s="145" customFormat="1" ht="18.899999999999999" customHeight="1" thickBot="1" x14ac:dyDescent="0.3">
      <c r="A28" s="537" t="s">
        <v>328</v>
      </c>
      <c r="B28" s="556" t="s">
        <v>672</v>
      </c>
      <c r="C28" s="949"/>
      <c r="D28" s="950"/>
      <c r="E28" s="951"/>
    </row>
    <row r="29" spans="1:5" s="145" customFormat="1" ht="18.899999999999999" customHeight="1" thickBot="1" x14ac:dyDescent="0.3">
      <c r="A29" s="545" t="s">
        <v>10</v>
      </c>
      <c r="B29" s="926" t="s">
        <v>563</v>
      </c>
      <c r="C29" s="930">
        <f>+C30+C31+C32</f>
        <v>0</v>
      </c>
      <c r="D29" s="931">
        <f>+D30+D31+D32</f>
        <v>0</v>
      </c>
      <c r="E29" s="932">
        <f>+E30+E31+E32</f>
        <v>0</v>
      </c>
    </row>
    <row r="30" spans="1:5" s="145" customFormat="1" ht="18.899999999999999" customHeight="1" x14ac:dyDescent="0.25">
      <c r="A30" s="549" t="s">
        <v>65</v>
      </c>
      <c r="B30" s="550" t="s">
        <v>346</v>
      </c>
      <c r="C30" s="946"/>
      <c r="D30" s="947"/>
      <c r="E30" s="948"/>
    </row>
    <row r="31" spans="1:5" s="145" customFormat="1" ht="18.899999999999999" customHeight="1" x14ac:dyDescent="0.25">
      <c r="A31" s="549" t="s">
        <v>66</v>
      </c>
      <c r="B31" s="553" t="s">
        <v>347</v>
      </c>
      <c r="C31" s="939"/>
      <c r="D31" s="940"/>
      <c r="E31" s="941"/>
    </row>
    <row r="32" spans="1:5" s="145" customFormat="1" ht="18.899999999999999" customHeight="1" thickBot="1" x14ac:dyDescent="0.3">
      <c r="A32" s="537" t="s">
        <v>67</v>
      </c>
      <c r="B32" s="559" t="s">
        <v>349</v>
      </c>
      <c r="C32" s="949"/>
      <c r="D32" s="950"/>
      <c r="E32" s="951"/>
    </row>
    <row r="33" spans="1:5" s="145" customFormat="1" ht="18.899999999999999" customHeight="1" thickBot="1" x14ac:dyDescent="0.3">
      <c r="A33" s="545" t="s">
        <v>11</v>
      </c>
      <c r="B33" s="926" t="s">
        <v>474</v>
      </c>
      <c r="C33" s="943"/>
      <c r="D33" s="944"/>
      <c r="E33" s="945"/>
    </row>
    <row r="34" spans="1:5" s="145" customFormat="1" ht="18.899999999999999" customHeight="1" thickBot="1" x14ac:dyDescent="0.3">
      <c r="A34" s="545" t="s">
        <v>12</v>
      </c>
      <c r="B34" s="926" t="s">
        <v>564</v>
      </c>
      <c r="C34" s="943"/>
      <c r="D34" s="944"/>
      <c r="E34" s="945"/>
    </row>
    <row r="35" spans="1:5" s="145" customFormat="1" ht="18.899999999999999" customHeight="1" thickBot="1" x14ac:dyDescent="0.3">
      <c r="A35" s="528" t="s">
        <v>13</v>
      </c>
      <c r="B35" s="926" t="s">
        <v>565</v>
      </c>
      <c r="C35" s="930">
        <f>+C8+C19+C24+C25+C29+C33+C34</f>
        <v>4808029</v>
      </c>
      <c r="D35" s="930">
        <f t="shared" ref="D35:E35" si="1">+D8+D19+D24+D25+D29+D33+D34</f>
        <v>8291028</v>
      </c>
      <c r="E35" s="959">
        <f t="shared" si="1"/>
        <v>8214262</v>
      </c>
    </row>
    <row r="36" spans="1:5" s="540" customFormat="1" ht="18.899999999999999" customHeight="1" thickBot="1" x14ac:dyDescent="0.3">
      <c r="A36" s="560" t="s">
        <v>14</v>
      </c>
      <c r="B36" s="1127" t="s">
        <v>566</v>
      </c>
      <c r="C36" s="1126">
        <f>+C37+C38+C39</f>
        <v>51324558</v>
      </c>
      <c r="D36" s="930">
        <f t="shared" ref="D36:E36" si="2">+D37+D38+D39</f>
        <v>54654403</v>
      </c>
      <c r="E36" s="959">
        <f t="shared" si="2"/>
        <v>54654403</v>
      </c>
    </row>
    <row r="37" spans="1:5" s="540" customFormat="1" ht="18.899999999999999" customHeight="1" x14ac:dyDescent="0.25">
      <c r="A37" s="549" t="s">
        <v>567</v>
      </c>
      <c r="B37" s="550" t="s">
        <v>167</v>
      </c>
      <c r="C37" s="1095">
        <v>2033733</v>
      </c>
      <c r="D37" s="1095">
        <v>2033733</v>
      </c>
      <c r="E37" s="1098">
        <v>2033733</v>
      </c>
    </row>
    <row r="38" spans="1:5" s="540" customFormat="1" ht="18.899999999999999" customHeight="1" x14ac:dyDescent="0.25">
      <c r="A38" s="549" t="s">
        <v>568</v>
      </c>
      <c r="B38" s="553" t="s">
        <v>2</v>
      </c>
      <c r="C38" s="936"/>
      <c r="D38" s="936"/>
      <c r="E38" s="960"/>
    </row>
    <row r="39" spans="1:5" s="527" customFormat="1" ht="18.899999999999999" customHeight="1" thickBot="1" x14ac:dyDescent="0.3">
      <c r="A39" s="537" t="s">
        <v>569</v>
      </c>
      <c r="B39" s="559" t="s">
        <v>570</v>
      </c>
      <c r="C39" s="1091">
        <v>49290825</v>
      </c>
      <c r="D39" s="1091">
        <v>52620670</v>
      </c>
      <c r="E39" s="1100">
        <v>52620670</v>
      </c>
    </row>
    <row r="40" spans="1:5" s="144" customFormat="1" ht="24" customHeight="1" thickBot="1" x14ac:dyDescent="0.35">
      <c r="A40" s="560" t="s">
        <v>15</v>
      </c>
      <c r="B40" s="1125" t="s">
        <v>571</v>
      </c>
      <c r="C40" s="1126">
        <f>+C35+C36</f>
        <v>56132587</v>
      </c>
      <c r="D40" s="930">
        <f t="shared" ref="D40:E40" si="3">+D35+D36</f>
        <v>62945431</v>
      </c>
      <c r="E40" s="959">
        <f t="shared" si="3"/>
        <v>62868665</v>
      </c>
    </row>
    <row r="41" spans="1:5" s="145" customFormat="1" ht="37.200000000000003" customHeight="1" thickBot="1" x14ac:dyDescent="0.3">
      <c r="A41" s="563"/>
      <c r="B41" s="564"/>
      <c r="C41" s="565"/>
      <c r="D41" s="565"/>
      <c r="E41" s="565"/>
    </row>
    <row r="42" spans="1:5" s="527" customFormat="1" ht="27.6" customHeight="1" thickBot="1" x14ac:dyDescent="0.3">
      <c r="A42" s="1298" t="s">
        <v>44</v>
      </c>
      <c r="B42" s="1299"/>
      <c r="C42" s="1299"/>
      <c r="D42" s="1299"/>
      <c r="E42" s="1300"/>
    </row>
    <row r="43" spans="1:5" s="527" customFormat="1" ht="18.899999999999999" customHeight="1" thickBot="1" x14ac:dyDescent="0.3">
      <c r="A43" s="545" t="s">
        <v>6</v>
      </c>
      <c r="B43" s="926" t="s">
        <v>572</v>
      </c>
      <c r="C43" s="1123">
        <f>SUM(C44:C48)</f>
        <v>56132587</v>
      </c>
      <c r="D43" s="1123">
        <f>SUM(D44:D48)</f>
        <v>62945431</v>
      </c>
      <c r="E43" s="1124">
        <f>SUM(E44:E48)</f>
        <v>59850999</v>
      </c>
    </row>
    <row r="44" spans="1:5" s="527" customFormat="1" ht="18.899999999999999" customHeight="1" x14ac:dyDescent="0.25">
      <c r="A44" s="537" t="s">
        <v>72</v>
      </c>
      <c r="B44" s="425" t="s">
        <v>36</v>
      </c>
      <c r="C44" s="1092">
        <v>34379971</v>
      </c>
      <c r="D44" s="1092">
        <v>37627400</v>
      </c>
      <c r="E44" s="1101">
        <v>35893211</v>
      </c>
    </row>
    <row r="45" spans="1:5" s="527" customFormat="1" ht="18.899999999999999" customHeight="1" x14ac:dyDescent="0.25">
      <c r="A45" s="537" t="s">
        <v>73</v>
      </c>
      <c r="B45" s="411" t="s">
        <v>134</v>
      </c>
      <c r="C45" s="1092">
        <v>6686420</v>
      </c>
      <c r="D45" s="1092">
        <v>6933096</v>
      </c>
      <c r="E45" s="1101">
        <v>6735875</v>
      </c>
    </row>
    <row r="46" spans="1:5" s="527" customFormat="1" ht="18.899999999999999" customHeight="1" x14ac:dyDescent="0.25">
      <c r="A46" s="537" t="s">
        <v>74</v>
      </c>
      <c r="B46" s="411" t="s">
        <v>101</v>
      </c>
      <c r="C46" s="1092">
        <v>15066196</v>
      </c>
      <c r="D46" s="1092">
        <v>18384935</v>
      </c>
      <c r="E46" s="1101">
        <v>17221913</v>
      </c>
    </row>
    <row r="47" spans="1:5" s="145" customFormat="1" ht="18.899999999999999" customHeight="1" x14ac:dyDescent="0.25">
      <c r="A47" s="537" t="s">
        <v>75</v>
      </c>
      <c r="B47" s="411" t="s">
        <v>135</v>
      </c>
      <c r="C47" s="936"/>
      <c r="D47" s="936"/>
      <c r="E47" s="938"/>
    </row>
    <row r="48" spans="1:5" s="527" customFormat="1" ht="18.899999999999999" customHeight="1" thickBot="1" x14ac:dyDescent="0.3">
      <c r="A48" s="537" t="s">
        <v>108</v>
      </c>
      <c r="B48" s="411" t="s">
        <v>136</v>
      </c>
      <c r="C48" s="936"/>
      <c r="D48" s="936"/>
      <c r="E48" s="938"/>
    </row>
    <row r="49" spans="1:5" s="527" customFormat="1" ht="18.899999999999999" customHeight="1" thickBot="1" x14ac:dyDescent="0.3">
      <c r="A49" s="545" t="s">
        <v>7</v>
      </c>
      <c r="B49" s="926" t="s">
        <v>573</v>
      </c>
      <c r="C49" s="1123">
        <f>SUM(C50:C52)</f>
        <v>0</v>
      </c>
      <c r="D49" s="1123">
        <f>SUM(D50:D52)</f>
        <v>0</v>
      </c>
      <c r="E49" s="1124">
        <f>SUM(E50:E52)</f>
        <v>0</v>
      </c>
    </row>
    <row r="50" spans="1:5" s="527" customFormat="1" ht="18.899999999999999" customHeight="1" x14ac:dyDescent="0.25">
      <c r="A50" s="537" t="s">
        <v>78</v>
      </c>
      <c r="B50" s="425" t="s">
        <v>158</v>
      </c>
      <c r="C50" s="1092"/>
      <c r="D50" s="1092"/>
      <c r="E50" s="1101"/>
    </row>
    <row r="51" spans="1:5" s="527" customFormat="1" ht="18.899999999999999" customHeight="1" x14ac:dyDescent="0.25">
      <c r="A51" s="537" t="s">
        <v>79</v>
      </c>
      <c r="B51" s="411" t="s">
        <v>138</v>
      </c>
      <c r="C51" s="936"/>
      <c r="D51" s="936"/>
      <c r="E51" s="938"/>
    </row>
    <row r="52" spans="1:5" s="527" customFormat="1" ht="18.899999999999999" customHeight="1" x14ac:dyDescent="0.25">
      <c r="A52" s="537" t="s">
        <v>80</v>
      </c>
      <c r="B52" s="411" t="s">
        <v>45</v>
      </c>
      <c r="C52" s="936"/>
      <c r="D52" s="936"/>
      <c r="E52" s="938"/>
    </row>
    <row r="53" spans="1:5" s="527" customFormat="1" ht="25.5" customHeight="1" thickBot="1" x14ac:dyDescent="0.3">
      <c r="A53" s="537" t="s">
        <v>81</v>
      </c>
      <c r="B53" s="411" t="s">
        <v>673</v>
      </c>
      <c r="C53" s="936"/>
      <c r="D53" s="936"/>
      <c r="E53" s="938"/>
    </row>
    <row r="54" spans="1:5" s="527" customFormat="1" ht="18.899999999999999" customHeight="1" thickBot="1" x14ac:dyDescent="0.3">
      <c r="A54" s="545" t="s">
        <v>8</v>
      </c>
      <c r="B54" s="954" t="s">
        <v>574</v>
      </c>
      <c r="C54" s="930">
        <f>+C43+C49</f>
        <v>56132587</v>
      </c>
      <c r="D54" s="930">
        <f>+D43+D49</f>
        <v>62945431</v>
      </c>
      <c r="E54" s="932">
        <f>+E43+E49</f>
        <v>59850999</v>
      </c>
    </row>
    <row r="55" spans="1:5" s="527" customFormat="1" ht="18.899999999999999" customHeight="1" thickBot="1" x14ac:dyDescent="0.3">
      <c r="A55" s="1174"/>
      <c r="B55" s="1175"/>
      <c r="C55" s="1176"/>
      <c r="D55" s="1176"/>
      <c r="E55" s="1177"/>
    </row>
    <row r="56" spans="1:5" s="527" customFormat="1" ht="18.899999999999999" customHeight="1" thickBot="1" x14ac:dyDescent="0.3">
      <c r="A56" s="961" t="s">
        <v>662</v>
      </c>
      <c r="B56" s="962"/>
      <c r="C56" s="952">
        <v>11</v>
      </c>
      <c r="D56" s="952">
        <v>12</v>
      </c>
      <c r="E56" s="953">
        <v>12</v>
      </c>
    </row>
    <row r="57" spans="1:5" s="527" customFormat="1" ht="18.899999999999999" customHeight="1" thickBot="1" x14ac:dyDescent="0.3">
      <c r="A57" s="961" t="s">
        <v>149</v>
      </c>
      <c r="B57" s="962"/>
      <c r="C57" s="952"/>
      <c r="D57" s="952"/>
      <c r="E57" s="953"/>
    </row>
  </sheetData>
  <sheetProtection formatCells="0"/>
  <mergeCells count="4">
    <mergeCell ref="A7:E7"/>
    <mergeCell ref="A42:E42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Header>&amp;LSzentpéterszeg Községi Önkormányzat</oddHeader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E57"/>
  <sheetViews>
    <sheetView view="pageLayout" topLeftCell="A7" zoomScaleNormal="100" zoomScaleSheetLayoutView="145" workbookViewId="0">
      <selection activeCell="D1" sqref="D1"/>
    </sheetView>
  </sheetViews>
  <sheetFormatPr defaultColWidth="9.33203125" defaultRowHeight="13.2" x14ac:dyDescent="0.25"/>
  <cols>
    <col min="1" max="1" width="9.10937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/>
    </row>
    <row r="2" spans="1:5" s="322" customFormat="1" ht="38.25" customHeight="1" x14ac:dyDescent="0.25">
      <c r="A2" s="522" t="s">
        <v>735</v>
      </c>
      <c r="B2" s="1301" t="s">
        <v>718</v>
      </c>
      <c r="C2" s="1302"/>
      <c r="D2" s="1303"/>
      <c r="E2" s="523" t="s">
        <v>40</v>
      </c>
    </row>
    <row r="3" spans="1:5" s="322" customFormat="1" ht="37.5" customHeight="1" thickBot="1" x14ac:dyDescent="0.3">
      <c r="A3" s="524" t="s">
        <v>736</v>
      </c>
      <c r="B3" s="1304" t="s">
        <v>791</v>
      </c>
      <c r="C3" s="1305"/>
      <c r="D3" s="1306"/>
      <c r="E3" s="525" t="s">
        <v>48</v>
      </c>
    </row>
    <row r="4" spans="1:5" s="322" customFormat="1" ht="18.899999999999999" customHeight="1" thickBot="1" x14ac:dyDescent="0.35">
      <c r="A4" s="955"/>
      <c r="B4" s="956"/>
      <c r="C4" s="957"/>
      <c r="D4" s="957"/>
      <c r="E4" s="958" t="s">
        <v>748</v>
      </c>
    </row>
    <row r="5" spans="1:5" s="527" customFormat="1" ht="32.4" customHeight="1" thickBot="1" x14ac:dyDescent="0.3">
      <c r="A5" s="740" t="s">
        <v>148</v>
      </c>
      <c r="B5" s="526" t="s">
        <v>42</v>
      </c>
      <c r="C5" s="572" t="s">
        <v>180</v>
      </c>
      <c r="D5" s="572" t="s">
        <v>185</v>
      </c>
      <c r="E5" s="573" t="s">
        <v>186</v>
      </c>
    </row>
    <row r="6" spans="1:5" s="144" customFormat="1" ht="18.899999999999999" customHeight="1" thickBot="1" x14ac:dyDescent="0.3">
      <c r="A6" s="528" t="s">
        <v>414</v>
      </c>
      <c r="B6" s="529" t="s">
        <v>415</v>
      </c>
      <c r="C6" s="529" t="s">
        <v>416</v>
      </c>
      <c r="D6" s="530" t="s">
        <v>417</v>
      </c>
      <c r="E6" s="741" t="s">
        <v>418</v>
      </c>
    </row>
    <row r="7" spans="1:5" s="144" customFormat="1" ht="33.6" customHeight="1" thickBot="1" x14ac:dyDescent="0.3">
      <c r="A7" s="1298" t="s">
        <v>43</v>
      </c>
      <c r="B7" s="1299"/>
      <c r="C7" s="1299"/>
      <c r="D7" s="1299"/>
      <c r="E7" s="1300"/>
    </row>
    <row r="8" spans="1:5" s="145" customFormat="1" ht="18.899999999999999" customHeight="1" thickBot="1" x14ac:dyDescent="0.3">
      <c r="A8" s="528" t="s">
        <v>6</v>
      </c>
      <c r="B8" s="954" t="s">
        <v>555</v>
      </c>
      <c r="C8" s="930">
        <f>SUM(C9:C18)</f>
        <v>4808029</v>
      </c>
      <c r="D8" s="930">
        <f t="shared" ref="D8:E8" si="0">SUM(D9:D18)</f>
        <v>5316373</v>
      </c>
      <c r="E8" s="959">
        <f t="shared" si="0"/>
        <v>5239607</v>
      </c>
    </row>
    <row r="9" spans="1:5" s="145" customFormat="1" ht="18.899999999999999" customHeight="1" x14ac:dyDescent="0.25">
      <c r="A9" s="533" t="s">
        <v>72</v>
      </c>
      <c r="B9" s="410" t="s">
        <v>333</v>
      </c>
      <c r="C9" s="933"/>
      <c r="D9" s="934"/>
      <c r="E9" s="935"/>
    </row>
    <row r="10" spans="1:5" s="145" customFormat="1" ht="18.899999999999999" customHeight="1" x14ac:dyDescent="0.25">
      <c r="A10" s="537" t="s">
        <v>73</v>
      </c>
      <c r="B10" s="411" t="s">
        <v>334</v>
      </c>
      <c r="C10" s="1089">
        <v>2478278</v>
      </c>
      <c r="D10" s="1089">
        <v>3958278</v>
      </c>
      <c r="E10" s="1089">
        <v>3957380</v>
      </c>
    </row>
    <row r="11" spans="1:5" s="145" customFormat="1" ht="18.899999999999999" customHeight="1" x14ac:dyDescent="0.25">
      <c r="A11" s="537" t="s">
        <v>74</v>
      </c>
      <c r="B11" s="411" t="s">
        <v>335</v>
      </c>
      <c r="C11" s="936"/>
      <c r="D11" s="937"/>
      <c r="E11" s="938"/>
    </row>
    <row r="12" spans="1:5" s="145" customFormat="1" ht="18.899999999999999" customHeight="1" x14ac:dyDescent="0.25">
      <c r="A12" s="537" t="s">
        <v>75</v>
      </c>
      <c r="B12" s="411" t="s">
        <v>336</v>
      </c>
      <c r="C12" s="936"/>
      <c r="D12" s="937"/>
      <c r="E12" s="938"/>
    </row>
    <row r="13" spans="1:5" s="145" customFormat="1" ht="18.899999999999999" customHeight="1" x14ac:dyDescent="0.25">
      <c r="A13" s="537" t="s">
        <v>108</v>
      </c>
      <c r="B13" s="411" t="s">
        <v>337</v>
      </c>
      <c r="C13" s="1089">
        <v>1307493</v>
      </c>
      <c r="D13" s="1089">
        <v>27493</v>
      </c>
      <c r="E13" s="1099">
        <v>11142</v>
      </c>
    </row>
    <row r="14" spans="1:5" s="145" customFormat="1" ht="18.899999999999999" customHeight="1" x14ac:dyDescent="0.25">
      <c r="A14" s="537" t="s">
        <v>76</v>
      </c>
      <c r="B14" s="411" t="s">
        <v>556</v>
      </c>
      <c r="C14" s="1089">
        <v>1022158</v>
      </c>
      <c r="D14" s="1089">
        <v>1130926</v>
      </c>
      <c r="E14" s="1099">
        <v>1071509</v>
      </c>
    </row>
    <row r="15" spans="1:5" s="540" customFormat="1" ht="18.899999999999999" customHeight="1" x14ac:dyDescent="0.25">
      <c r="A15" s="537" t="s">
        <v>77</v>
      </c>
      <c r="B15" s="426" t="s">
        <v>557</v>
      </c>
      <c r="C15" s="1089"/>
      <c r="D15" s="1089"/>
      <c r="E15" s="1099"/>
    </row>
    <row r="16" spans="1:5" s="540" customFormat="1" ht="18.899999999999999" customHeight="1" x14ac:dyDescent="0.25">
      <c r="A16" s="537" t="s">
        <v>85</v>
      </c>
      <c r="B16" s="411" t="s">
        <v>340</v>
      </c>
      <c r="C16" s="1089">
        <v>100</v>
      </c>
      <c r="D16" s="1089">
        <v>100</v>
      </c>
      <c r="E16" s="1099"/>
    </row>
    <row r="17" spans="1:5" s="145" customFormat="1" ht="18.899999999999999" customHeight="1" x14ac:dyDescent="0.25">
      <c r="A17" s="537" t="s">
        <v>86</v>
      </c>
      <c r="B17" s="411" t="s">
        <v>784</v>
      </c>
      <c r="C17" s="936"/>
      <c r="D17" s="1089">
        <v>196927</v>
      </c>
      <c r="E17" s="1099">
        <v>196927</v>
      </c>
    </row>
    <row r="18" spans="1:5" s="540" customFormat="1" ht="18.899999999999999" customHeight="1" thickBot="1" x14ac:dyDescent="0.3">
      <c r="A18" s="537" t="s">
        <v>87</v>
      </c>
      <c r="B18" s="426" t="s">
        <v>344</v>
      </c>
      <c r="C18" s="942"/>
      <c r="D18" s="1128">
        <v>2649</v>
      </c>
      <c r="E18" s="1129">
        <v>2649</v>
      </c>
    </row>
    <row r="19" spans="1:5" s="540" customFormat="1" ht="30.6" customHeight="1" thickBot="1" x14ac:dyDescent="0.3">
      <c r="A19" s="528" t="s">
        <v>7</v>
      </c>
      <c r="B19" s="954" t="s">
        <v>558</v>
      </c>
      <c r="C19" s="930">
        <f>SUM(C20:C22)</f>
        <v>0</v>
      </c>
      <c r="D19" s="931">
        <f>SUM(D20:D22)</f>
        <v>2974655</v>
      </c>
      <c r="E19" s="932">
        <f>SUM(E20:E22)</f>
        <v>2974655</v>
      </c>
    </row>
    <row r="20" spans="1:5" s="540" customFormat="1" ht="18.899999999999999" customHeight="1" x14ac:dyDescent="0.25">
      <c r="A20" s="537" t="s">
        <v>78</v>
      </c>
      <c r="B20" s="425" t="s">
        <v>306</v>
      </c>
      <c r="C20" s="936"/>
      <c r="D20" s="937"/>
      <c r="E20" s="938"/>
    </row>
    <row r="21" spans="1:5" s="540" customFormat="1" ht="25.5" customHeight="1" x14ac:dyDescent="0.25">
      <c r="A21" s="537" t="s">
        <v>79</v>
      </c>
      <c r="B21" s="411" t="s">
        <v>559</v>
      </c>
      <c r="C21" s="936"/>
      <c r="D21" s="937"/>
      <c r="E21" s="938"/>
    </row>
    <row r="22" spans="1:5" s="540" customFormat="1" ht="24.75" customHeight="1" x14ac:dyDescent="0.25">
      <c r="A22" s="537" t="s">
        <v>80</v>
      </c>
      <c r="B22" s="411" t="s">
        <v>560</v>
      </c>
      <c r="C22" s="1092"/>
      <c r="D22" s="1092">
        <v>2974655</v>
      </c>
      <c r="E22" s="1101">
        <v>2974655</v>
      </c>
    </row>
    <row r="23" spans="1:5" s="145" customFormat="1" ht="18.899999999999999" customHeight="1" thickBot="1" x14ac:dyDescent="0.3">
      <c r="A23" s="537" t="s">
        <v>81</v>
      </c>
      <c r="B23" s="411" t="s">
        <v>671</v>
      </c>
      <c r="C23" s="936"/>
      <c r="D23" s="937"/>
      <c r="E23" s="938"/>
    </row>
    <row r="24" spans="1:5" s="145" customFormat="1" ht="18.899999999999999" customHeight="1" thickBot="1" x14ac:dyDescent="0.3">
      <c r="A24" s="545" t="s">
        <v>8</v>
      </c>
      <c r="B24" s="926" t="s">
        <v>125</v>
      </c>
      <c r="C24" s="943"/>
      <c r="D24" s="944"/>
      <c r="E24" s="945"/>
    </row>
    <row r="25" spans="1:5" s="145" customFormat="1" ht="31.5" customHeight="1" thickBot="1" x14ac:dyDescent="0.3">
      <c r="A25" s="545" t="s">
        <v>9</v>
      </c>
      <c r="B25" s="926" t="s">
        <v>561</v>
      </c>
      <c r="C25" s="930">
        <f>+C26+C27</f>
        <v>0</v>
      </c>
      <c r="D25" s="931">
        <f>+D26+D27</f>
        <v>0</v>
      </c>
      <c r="E25" s="932">
        <f>+E26+E27</f>
        <v>0</v>
      </c>
    </row>
    <row r="26" spans="1:5" s="145" customFormat="1" ht="18.899999999999999" customHeight="1" x14ac:dyDescent="0.25">
      <c r="A26" s="549" t="s">
        <v>320</v>
      </c>
      <c r="B26" s="550" t="s">
        <v>559</v>
      </c>
      <c r="C26" s="946"/>
      <c r="D26" s="947"/>
      <c r="E26" s="948"/>
    </row>
    <row r="27" spans="1:5" s="145" customFormat="1" ht="18.899999999999999" customHeight="1" x14ac:dyDescent="0.25">
      <c r="A27" s="549" t="s">
        <v>326</v>
      </c>
      <c r="B27" s="553" t="s">
        <v>562</v>
      </c>
      <c r="C27" s="939"/>
      <c r="D27" s="940"/>
      <c r="E27" s="941"/>
    </row>
    <row r="28" spans="1:5" s="145" customFormat="1" ht="18.899999999999999" customHeight="1" thickBot="1" x14ac:dyDescent="0.3">
      <c r="A28" s="537" t="s">
        <v>328</v>
      </c>
      <c r="B28" s="556" t="s">
        <v>672</v>
      </c>
      <c r="C28" s="949"/>
      <c r="D28" s="950"/>
      <c r="E28" s="951"/>
    </row>
    <row r="29" spans="1:5" s="145" customFormat="1" ht="18.899999999999999" customHeight="1" thickBot="1" x14ac:dyDescent="0.3">
      <c r="A29" s="545" t="s">
        <v>10</v>
      </c>
      <c r="B29" s="926" t="s">
        <v>563</v>
      </c>
      <c r="C29" s="930">
        <f>+C30+C31+C32</f>
        <v>0</v>
      </c>
      <c r="D29" s="931">
        <f>+D30+D31+D32</f>
        <v>0</v>
      </c>
      <c r="E29" s="932">
        <f>+E30+E31+E32</f>
        <v>0</v>
      </c>
    </row>
    <row r="30" spans="1:5" s="145" customFormat="1" ht="18.899999999999999" customHeight="1" x14ac:dyDescent="0.25">
      <c r="A30" s="549" t="s">
        <v>65</v>
      </c>
      <c r="B30" s="550" t="s">
        <v>346</v>
      </c>
      <c r="C30" s="946"/>
      <c r="D30" s="947"/>
      <c r="E30" s="948"/>
    </row>
    <row r="31" spans="1:5" s="145" customFormat="1" ht="18.899999999999999" customHeight="1" x14ac:dyDescent="0.25">
      <c r="A31" s="549" t="s">
        <v>66</v>
      </c>
      <c r="B31" s="553" t="s">
        <v>347</v>
      </c>
      <c r="C31" s="939"/>
      <c r="D31" s="940"/>
      <c r="E31" s="941"/>
    </row>
    <row r="32" spans="1:5" s="145" customFormat="1" ht="18.899999999999999" customHeight="1" thickBot="1" x14ac:dyDescent="0.3">
      <c r="A32" s="537" t="s">
        <v>67</v>
      </c>
      <c r="B32" s="559" t="s">
        <v>349</v>
      </c>
      <c r="C32" s="949"/>
      <c r="D32" s="950"/>
      <c r="E32" s="951"/>
    </row>
    <row r="33" spans="1:5" s="145" customFormat="1" ht="18.899999999999999" customHeight="1" thickBot="1" x14ac:dyDescent="0.3">
      <c r="A33" s="545" t="s">
        <v>11</v>
      </c>
      <c r="B33" s="926" t="s">
        <v>474</v>
      </c>
      <c r="C33" s="943"/>
      <c r="D33" s="944"/>
      <c r="E33" s="945"/>
    </row>
    <row r="34" spans="1:5" s="145" customFormat="1" ht="18.899999999999999" customHeight="1" thickBot="1" x14ac:dyDescent="0.3">
      <c r="A34" s="545" t="s">
        <v>12</v>
      </c>
      <c r="B34" s="926" t="s">
        <v>564</v>
      </c>
      <c r="C34" s="943"/>
      <c r="D34" s="944"/>
      <c r="E34" s="945"/>
    </row>
    <row r="35" spans="1:5" s="145" customFormat="1" ht="18.899999999999999" customHeight="1" thickBot="1" x14ac:dyDescent="0.3">
      <c r="A35" s="528" t="s">
        <v>13</v>
      </c>
      <c r="B35" s="926" t="s">
        <v>565</v>
      </c>
      <c r="C35" s="930">
        <f>+C8+C19+C24+C25+C29+C33+C34</f>
        <v>4808029</v>
      </c>
      <c r="D35" s="930">
        <f t="shared" ref="D35:E35" si="1">+D8+D19+D24+D25+D29+D33+D34</f>
        <v>8291028</v>
      </c>
      <c r="E35" s="959">
        <f t="shared" si="1"/>
        <v>8214262</v>
      </c>
    </row>
    <row r="36" spans="1:5" s="540" customFormat="1" ht="18.899999999999999" customHeight="1" thickBot="1" x14ac:dyDescent="0.3">
      <c r="A36" s="560" t="s">
        <v>14</v>
      </c>
      <c r="B36" s="1127" t="s">
        <v>566</v>
      </c>
      <c r="C36" s="1126">
        <f>+C37+C38+C39</f>
        <v>51324558</v>
      </c>
      <c r="D36" s="930">
        <f t="shared" ref="D36:E36" si="2">+D37+D38+D39</f>
        <v>54654403</v>
      </c>
      <c r="E36" s="959">
        <f t="shared" si="2"/>
        <v>54654403</v>
      </c>
    </row>
    <row r="37" spans="1:5" s="540" customFormat="1" ht="18.899999999999999" customHeight="1" x14ac:dyDescent="0.25">
      <c r="A37" s="549" t="s">
        <v>567</v>
      </c>
      <c r="B37" s="550" t="s">
        <v>167</v>
      </c>
      <c r="C37" s="1095">
        <v>2033733</v>
      </c>
      <c r="D37" s="1095">
        <v>2033733</v>
      </c>
      <c r="E37" s="1098">
        <v>2033733</v>
      </c>
    </row>
    <row r="38" spans="1:5" s="540" customFormat="1" ht="18.899999999999999" customHeight="1" x14ac:dyDescent="0.25">
      <c r="A38" s="549" t="s">
        <v>568</v>
      </c>
      <c r="B38" s="553" t="s">
        <v>2</v>
      </c>
      <c r="C38" s="936"/>
      <c r="D38" s="936"/>
      <c r="E38" s="960"/>
    </row>
    <row r="39" spans="1:5" s="527" customFormat="1" ht="18.899999999999999" customHeight="1" thickBot="1" x14ac:dyDescent="0.3">
      <c r="A39" s="537" t="s">
        <v>569</v>
      </c>
      <c r="B39" s="559" t="s">
        <v>570</v>
      </c>
      <c r="C39" s="1091">
        <v>49290825</v>
      </c>
      <c r="D39" s="1091">
        <v>52620670</v>
      </c>
      <c r="E39" s="1100">
        <v>52620670</v>
      </c>
    </row>
    <row r="40" spans="1:5" s="144" customFormat="1" ht="24" customHeight="1" thickBot="1" x14ac:dyDescent="0.35">
      <c r="A40" s="560" t="s">
        <v>15</v>
      </c>
      <c r="B40" s="1125" t="s">
        <v>571</v>
      </c>
      <c r="C40" s="1126">
        <f>+C35+C36</f>
        <v>56132587</v>
      </c>
      <c r="D40" s="930">
        <f t="shared" ref="D40:E40" si="3">+D35+D36</f>
        <v>62945431</v>
      </c>
      <c r="E40" s="959">
        <f t="shared" si="3"/>
        <v>62868665</v>
      </c>
    </row>
    <row r="41" spans="1:5" s="145" customFormat="1" ht="37.200000000000003" customHeight="1" thickBot="1" x14ac:dyDescent="0.3">
      <c r="A41" s="563"/>
      <c r="B41" s="564"/>
      <c r="C41" s="565"/>
      <c r="D41" s="565"/>
      <c r="E41" s="565"/>
    </row>
    <row r="42" spans="1:5" s="527" customFormat="1" ht="27.6" customHeight="1" thickBot="1" x14ac:dyDescent="0.3">
      <c r="A42" s="1298" t="s">
        <v>44</v>
      </c>
      <c r="B42" s="1299"/>
      <c r="C42" s="1299"/>
      <c r="D42" s="1299"/>
      <c r="E42" s="1300"/>
    </row>
    <row r="43" spans="1:5" s="527" customFormat="1" ht="18.899999999999999" customHeight="1" thickBot="1" x14ac:dyDescent="0.3">
      <c r="A43" s="545" t="s">
        <v>6</v>
      </c>
      <c r="B43" s="926" t="s">
        <v>572</v>
      </c>
      <c r="C43" s="1123">
        <f>SUM(C44:C48)</f>
        <v>56132587</v>
      </c>
      <c r="D43" s="1123">
        <f>SUM(D44:D48)</f>
        <v>62945431</v>
      </c>
      <c r="E43" s="1124">
        <f>SUM(E44:E48)</f>
        <v>59850999</v>
      </c>
    </row>
    <row r="44" spans="1:5" s="527" customFormat="1" ht="18.899999999999999" customHeight="1" x14ac:dyDescent="0.25">
      <c r="A44" s="537" t="s">
        <v>72</v>
      </c>
      <c r="B44" s="425" t="s">
        <v>36</v>
      </c>
      <c r="C44" s="1092">
        <v>34379971</v>
      </c>
      <c r="D44" s="1092">
        <v>37627400</v>
      </c>
      <c r="E44" s="1101">
        <v>35893211</v>
      </c>
    </row>
    <row r="45" spans="1:5" s="527" customFormat="1" ht="18.899999999999999" customHeight="1" x14ac:dyDescent="0.25">
      <c r="A45" s="537" t="s">
        <v>73</v>
      </c>
      <c r="B45" s="411" t="s">
        <v>134</v>
      </c>
      <c r="C45" s="1092">
        <v>6686420</v>
      </c>
      <c r="D45" s="1092">
        <v>6933096</v>
      </c>
      <c r="E45" s="1101">
        <v>6735875</v>
      </c>
    </row>
    <row r="46" spans="1:5" s="527" customFormat="1" ht="18.899999999999999" customHeight="1" x14ac:dyDescent="0.25">
      <c r="A46" s="537" t="s">
        <v>74</v>
      </c>
      <c r="B46" s="411" t="s">
        <v>101</v>
      </c>
      <c r="C46" s="1092">
        <v>15066196</v>
      </c>
      <c r="D46" s="1092">
        <v>18384935</v>
      </c>
      <c r="E46" s="1101">
        <v>17221913</v>
      </c>
    </row>
    <row r="47" spans="1:5" s="145" customFormat="1" ht="18.899999999999999" customHeight="1" x14ac:dyDescent="0.25">
      <c r="A47" s="537" t="s">
        <v>75</v>
      </c>
      <c r="B47" s="411" t="s">
        <v>135</v>
      </c>
      <c r="C47" s="936"/>
      <c r="D47" s="936"/>
      <c r="E47" s="938"/>
    </row>
    <row r="48" spans="1:5" s="527" customFormat="1" ht="18.899999999999999" customHeight="1" thickBot="1" x14ac:dyDescent="0.3">
      <c r="A48" s="537" t="s">
        <v>108</v>
      </c>
      <c r="B48" s="411" t="s">
        <v>136</v>
      </c>
      <c r="C48" s="936"/>
      <c r="D48" s="936"/>
      <c r="E48" s="938"/>
    </row>
    <row r="49" spans="1:5" s="527" customFormat="1" ht="18.899999999999999" customHeight="1" thickBot="1" x14ac:dyDescent="0.3">
      <c r="A49" s="545" t="s">
        <v>7</v>
      </c>
      <c r="B49" s="926" t="s">
        <v>573</v>
      </c>
      <c r="C49" s="1123">
        <f>SUM(C50:C52)</f>
        <v>0</v>
      </c>
      <c r="D49" s="1123">
        <f>SUM(D50:D52)</f>
        <v>0</v>
      </c>
      <c r="E49" s="1124">
        <f>SUM(E50:E52)</f>
        <v>0</v>
      </c>
    </row>
    <row r="50" spans="1:5" s="527" customFormat="1" ht="18.899999999999999" customHeight="1" x14ac:dyDescent="0.25">
      <c r="A50" s="537" t="s">
        <v>78</v>
      </c>
      <c r="B50" s="425" t="s">
        <v>158</v>
      </c>
      <c r="C50" s="1092"/>
      <c r="D50" s="1092"/>
      <c r="E50" s="1101"/>
    </row>
    <row r="51" spans="1:5" s="527" customFormat="1" ht="18.899999999999999" customHeight="1" x14ac:dyDescent="0.25">
      <c r="A51" s="537" t="s">
        <v>79</v>
      </c>
      <c r="B51" s="411" t="s">
        <v>138</v>
      </c>
      <c r="C51" s="936"/>
      <c r="D51" s="936"/>
      <c r="E51" s="938"/>
    </row>
    <row r="52" spans="1:5" s="527" customFormat="1" ht="18.899999999999999" customHeight="1" x14ac:dyDescent="0.25">
      <c r="A52" s="537" t="s">
        <v>80</v>
      </c>
      <c r="B52" s="411" t="s">
        <v>45</v>
      </c>
      <c r="C52" s="936"/>
      <c r="D52" s="936"/>
      <c r="E52" s="938"/>
    </row>
    <row r="53" spans="1:5" s="527" customFormat="1" ht="25.5" customHeight="1" thickBot="1" x14ac:dyDescent="0.3">
      <c r="A53" s="537" t="s">
        <v>81</v>
      </c>
      <c r="B53" s="411" t="s">
        <v>673</v>
      </c>
      <c r="C53" s="936"/>
      <c r="D53" s="936"/>
      <c r="E53" s="938"/>
    </row>
    <row r="54" spans="1:5" s="527" customFormat="1" ht="18.899999999999999" customHeight="1" thickBot="1" x14ac:dyDescent="0.3">
      <c r="A54" s="545" t="s">
        <v>8</v>
      </c>
      <c r="B54" s="954" t="s">
        <v>574</v>
      </c>
      <c r="C54" s="930">
        <f>+C43+C49</f>
        <v>56132587</v>
      </c>
      <c r="D54" s="930">
        <f>+D43+D49</f>
        <v>62945431</v>
      </c>
      <c r="E54" s="932">
        <f>+E43+E49</f>
        <v>59850999</v>
      </c>
    </row>
    <row r="55" spans="1:5" s="527" customFormat="1" ht="18.899999999999999" customHeight="1" thickBot="1" x14ac:dyDescent="0.3">
      <c r="A55" s="1174"/>
      <c r="B55" s="1175"/>
      <c r="C55" s="1176"/>
      <c r="D55" s="1176"/>
      <c r="E55" s="1177"/>
    </row>
    <row r="56" spans="1:5" s="527" customFormat="1" ht="18.899999999999999" customHeight="1" thickBot="1" x14ac:dyDescent="0.3">
      <c r="A56" s="961" t="s">
        <v>662</v>
      </c>
      <c r="B56" s="962"/>
      <c r="C56" s="952">
        <v>11</v>
      </c>
      <c r="D56" s="952">
        <v>12</v>
      </c>
      <c r="E56" s="953">
        <v>12</v>
      </c>
    </row>
    <row r="57" spans="1:5" s="527" customFormat="1" ht="18.899999999999999" customHeight="1" thickBot="1" x14ac:dyDescent="0.3">
      <c r="A57" s="961" t="s">
        <v>149</v>
      </c>
      <c r="B57" s="962"/>
      <c r="C57" s="952"/>
      <c r="D57" s="952"/>
      <c r="E57" s="953"/>
    </row>
  </sheetData>
  <sheetProtection formatCells="0"/>
  <mergeCells count="4">
    <mergeCell ref="B2:D2"/>
    <mergeCell ref="B3:D3"/>
    <mergeCell ref="A7:E7"/>
    <mergeCell ref="A42:E4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>
    <oddHeader>&amp;LSzentpéterszeg Községi Önkormányzat&amp;R8.1.1.sz.melléklet a  6/2020 (VII.16)számú rendelethez</oddHead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E58"/>
  <sheetViews>
    <sheetView zoomScaleNormal="100" zoomScaleSheetLayoutView="145" workbookViewId="0">
      <selection activeCell="D23" sqref="D2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+CONCATENATE("8.1.2. melléklet a ……/",LEFT(ÖSSZEFÜGGÉSEK!A4,4)+1,". (……) önkormányzati rendelethez")</f>
        <v>8.1.2.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150</v>
      </c>
      <c r="C2" s="1288"/>
      <c r="D2" s="1289"/>
      <c r="E2" s="344" t="s">
        <v>49</v>
      </c>
    </row>
    <row r="3" spans="1:5" s="321" customFormat="1" ht="16.2" thickBot="1" x14ac:dyDescent="0.3">
      <c r="A3" s="319" t="s">
        <v>146</v>
      </c>
      <c r="B3" s="1290" t="s">
        <v>670</v>
      </c>
      <c r="C3" s="1296"/>
      <c r="D3" s="1297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93" t="s">
        <v>44</v>
      </c>
      <c r="B43" s="1294"/>
      <c r="C43" s="1294"/>
      <c r="D43" s="1294"/>
      <c r="E43" s="1295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E58"/>
  <sheetViews>
    <sheetView zoomScaleNormal="100" zoomScaleSheetLayoutView="145" workbookViewId="0">
      <selection activeCell="B8" sqref="B8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+CONCATENATE("8.1.3. melléklet a ……/",LEFT(ÖSSZEFÜGGÉSEK!A4,4)+1,". (……) önkormányzati rendelethez")</f>
        <v>8.1.3.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150</v>
      </c>
      <c r="C2" s="1288"/>
      <c r="D2" s="1289"/>
      <c r="E2" s="344" t="s">
        <v>49</v>
      </c>
    </row>
    <row r="3" spans="1:5" s="321" customFormat="1" ht="16.2" thickBot="1" x14ac:dyDescent="0.3">
      <c r="A3" s="319" t="s">
        <v>146</v>
      </c>
      <c r="B3" s="1290" t="s">
        <v>679</v>
      </c>
      <c r="C3" s="1296"/>
      <c r="D3" s="1297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93" t="s">
        <v>44</v>
      </c>
      <c r="B43" s="1294"/>
      <c r="C43" s="1294"/>
      <c r="D43" s="1294"/>
      <c r="E43" s="1295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E58"/>
  <sheetViews>
    <sheetView zoomScaleNormal="100" zoomScaleSheetLayoutView="145" workbookViewId="0">
      <selection activeCell="B23" sqref="B2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 melléklet a ……/",LEFT(ÖSSZEFÜGGÉSEK!A4,4)+1,". (……) önkormányzati rendelethez")</f>
        <v>8.2.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151</v>
      </c>
      <c r="C2" s="1288"/>
      <c r="D2" s="1289"/>
      <c r="E2" s="344" t="s">
        <v>50</v>
      </c>
    </row>
    <row r="3" spans="1:5" s="321" customFormat="1" ht="16.2" thickBot="1" x14ac:dyDescent="0.3">
      <c r="A3" s="319" t="s">
        <v>146</v>
      </c>
      <c r="B3" s="1290" t="s">
        <v>546</v>
      </c>
      <c r="C3" s="1296"/>
      <c r="D3" s="1297"/>
      <c r="E3" s="345" t="s">
        <v>40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93" t="s">
        <v>44</v>
      </c>
      <c r="B43" s="1294"/>
      <c r="C43" s="1294"/>
      <c r="D43" s="1294"/>
      <c r="E43" s="1295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E58"/>
  <sheetViews>
    <sheetView zoomScaleNormal="100" zoomScaleSheetLayoutView="145" workbookViewId="0">
      <selection activeCell="B23" sqref="B2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+CONCATENATE("8.2.1. melléklet a ……/",LEFT(ÖSSZEFÜGGÉSEK!A4,4)+1,". (……) önkormányzati rendelethez")</f>
        <v>8.2.1.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151</v>
      </c>
      <c r="C2" s="1288"/>
      <c r="D2" s="1289"/>
      <c r="E2" s="344" t="s">
        <v>50</v>
      </c>
    </row>
    <row r="3" spans="1:5" s="321" customFormat="1" ht="16.2" thickBot="1" x14ac:dyDescent="0.3">
      <c r="A3" s="319" t="s">
        <v>146</v>
      </c>
      <c r="B3" s="1290" t="s">
        <v>678</v>
      </c>
      <c r="C3" s="1296"/>
      <c r="D3" s="1297"/>
      <c r="E3" s="345" t="s">
        <v>48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93" t="s">
        <v>44</v>
      </c>
      <c r="B43" s="1294"/>
      <c r="C43" s="1294"/>
      <c r="D43" s="1294"/>
      <c r="E43" s="1295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+CONCATENATE("8.2.2. melléklet a ……/",LEFT(ÖSSZEFÜGGÉSEK!A4,4)+1,". (……) önkormányzati rendelethez")</f>
        <v>8.2.2.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151</v>
      </c>
      <c r="C2" s="1288"/>
      <c r="D2" s="1289"/>
      <c r="E2" s="344" t="s">
        <v>50</v>
      </c>
    </row>
    <row r="3" spans="1:5" s="321" customFormat="1" ht="16.2" thickBot="1" x14ac:dyDescent="0.3">
      <c r="A3" s="319" t="s">
        <v>146</v>
      </c>
      <c r="B3" s="1290" t="s">
        <v>670</v>
      </c>
      <c r="C3" s="1296"/>
      <c r="D3" s="1297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93" t="s">
        <v>44</v>
      </c>
      <c r="B43" s="1294"/>
      <c r="C43" s="1294"/>
      <c r="D43" s="1294"/>
      <c r="E43" s="1295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+CONCATENATE("8.2.3. melléklet a ……/",LEFT(ÖSSZEFÜGGÉSEK!A4,4)+1,". (……) önkormányzati rendelethez")</f>
        <v>8.2.3.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151</v>
      </c>
      <c r="C2" s="1288"/>
      <c r="D2" s="1289"/>
      <c r="E2" s="344" t="s">
        <v>50</v>
      </c>
    </row>
    <row r="3" spans="1:5" s="321" customFormat="1" ht="16.2" thickBot="1" x14ac:dyDescent="0.3">
      <c r="A3" s="319" t="s">
        <v>146</v>
      </c>
      <c r="B3" s="1290" t="s">
        <v>665</v>
      </c>
      <c r="C3" s="1296"/>
      <c r="D3" s="1297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93" t="s">
        <v>44</v>
      </c>
      <c r="B43" s="1294"/>
      <c r="C43" s="1294"/>
      <c r="D43" s="1294"/>
      <c r="E43" s="1295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E62"/>
  <sheetViews>
    <sheetView topLeftCell="A10" zoomScaleNormal="100" zoomScaleSheetLayoutView="145" workbookViewId="0">
      <selection activeCell="H9" sqref="H9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">
        <v>738</v>
      </c>
    </row>
    <row r="2" spans="1:5" s="321" customFormat="1" ht="25.5" customHeight="1" x14ac:dyDescent="0.25">
      <c r="A2" s="301" t="s">
        <v>147</v>
      </c>
      <c r="B2" s="1307" t="s">
        <v>722</v>
      </c>
      <c r="C2" s="1308"/>
      <c r="D2" s="1309"/>
      <c r="E2" s="344" t="s">
        <v>51</v>
      </c>
    </row>
    <row r="3" spans="1:5" s="321" customFormat="1" ht="16.2" thickBot="1" x14ac:dyDescent="0.3">
      <c r="A3" s="524" t="s">
        <v>146</v>
      </c>
      <c r="B3" s="1304" t="s">
        <v>546</v>
      </c>
      <c r="C3" s="1305"/>
      <c r="D3" s="1306"/>
      <c r="E3" s="525" t="s">
        <v>40</v>
      </c>
    </row>
    <row r="4" spans="1:5" s="322" customFormat="1" ht="15.9" customHeight="1" thickBot="1" x14ac:dyDescent="0.35">
      <c r="C4" s="277"/>
      <c r="D4" s="277"/>
      <c r="E4" s="277" t="s">
        <v>41</v>
      </c>
    </row>
    <row r="5" spans="1:5" ht="32.25" customHeight="1" thickBot="1" x14ac:dyDescent="0.3">
      <c r="A5" s="678" t="s">
        <v>148</v>
      </c>
      <c r="B5" s="571" t="s">
        <v>42</v>
      </c>
      <c r="C5" s="572" t="s">
        <v>180</v>
      </c>
      <c r="D5" s="572" t="s">
        <v>185</v>
      </c>
      <c r="E5" s="573" t="s">
        <v>186</v>
      </c>
    </row>
    <row r="6" spans="1:5" s="323" customFormat="1" ht="20.100000000000001" customHeight="1" thickBot="1" x14ac:dyDescent="0.3">
      <c r="A6" s="528" t="s">
        <v>414</v>
      </c>
      <c r="B6" s="529" t="s">
        <v>415</v>
      </c>
      <c r="C6" s="529" t="s">
        <v>416</v>
      </c>
      <c r="D6" s="530" t="s">
        <v>417</v>
      </c>
      <c r="E6" s="679" t="s">
        <v>418</v>
      </c>
    </row>
    <row r="7" spans="1:5" s="323" customFormat="1" ht="20.100000000000001" customHeight="1" thickBot="1" x14ac:dyDescent="0.3">
      <c r="A7" s="1310" t="s">
        <v>43</v>
      </c>
      <c r="B7" s="1311"/>
      <c r="C7" s="1311"/>
      <c r="D7" s="1311"/>
      <c r="E7" s="1312"/>
    </row>
    <row r="8" spans="1:5" s="297" customFormat="1" ht="20.100000000000001" customHeight="1" thickBot="1" x14ac:dyDescent="0.3">
      <c r="A8" s="528" t="s">
        <v>6</v>
      </c>
      <c r="B8" s="531" t="s">
        <v>555</v>
      </c>
      <c r="C8" s="47">
        <f>SUM(C9:C18)</f>
        <v>0</v>
      </c>
      <c r="D8" s="532">
        <f>SUM(D9:D18)</f>
        <v>0</v>
      </c>
      <c r="E8" s="246">
        <f>SUM(E9:E18)</f>
        <v>0</v>
      </c>
    </row>
    <row r="9" spans="1:5" s="297" customFormat="1" ht="20.100000000000001" customHeight="1" x14ac:dyDescent="0.25">
      <c r="A9" s="533" t="s">
        <v>72</v>
      </c>
      <c r="B9" s="410" t="s">
        <v>333</v>
      </c>
      <c r="C9" s="534"/>
      <c r="D9" s="535"/>
      <c r="E9" s="536"/>
    </row>
    <row r="10" spans="1:5" s="297" customFormat="1" ht="20.100000000000001" customHeight="1" x14ac:dyDescent="0.25">
      <c r="A10" s="537" t="s">
        <v>73</v>
      </c>
      <c r="B10" s="411" t="s">
        <v>334</v>
      </c>
      <c r="C10" s="436"/>
      <c r="D10" s="538"/>
      <c r="E10" s="539"/>
    </row>
    <row r="11" spans="1:5" s="297" customFormat="1" ht="20.100000000000001" customHeight="1" x14ac:dyDescent="0.25">
      <c r="A11" s="537" t="s">
        <v>74</v>
      </c>
      <c r="B11" s="411" t="s">
        <v>335</v>
      </c>
      <c r="C11" s="436"/>
      <c r="D11" s="538"/>
      <c r="E11" s="539"/>
    </row>
    <row r="12" spans="1:5" s="297" customFormat="1" ht="20.100000000000001" customHeight="1" x14ac:dyDescent="0.25">
      <c r="A12" s="537" t="s">
        <v>75</v>
      </c>
      <c r="B12" s="411" t="s">
        <v>336</v>
      </c>
      <c r="C12" s="436"/>
      <c r="D12" s="538"/>
      <c r="E12" s="539"/>
    </row>
    <row r="13" spans="1:5" s="297" customFormat="1" ht="20.100000000000001" customHeight="1" x14ac:dyDescent="0.25">
      <c r="A13" s="537" t="s">
        <v>108</v>
      </c>
      <c r="B13" s="411" t="s">
        <v>337</v>
      </c>
      <c r="C13" s="436"/>
      <c r="D13" s="538"/>
      <c r="E13" s="539"/>
    </row>
    <row r="14" spans="1:5" s="297" customFormat="1" ht="20.100000000000001" customHeight="1" x14ac:dyDescent="0.25">
      <c r="A14" s="537" t="s">
        <v>76</v>
      </c>
      <c r="B14" s="411" t="s">
        <v>556</v>
      </c>
      <c r="C14" s="436"/>
      <c r="D14" s="538"/>
      <c r="E14" s="539"/>
    </row>
    <row r="15" spans="1:5" s="324" customFormat="1" ht="20.100000000000001" customHeight="1" x14ac:dyDescent="0.25">
      <c r="A15" s="537" t="s">
        <v>77</v>
      </c>
      <c r="B15" s="426" t="s">
        <v>557</v>
      </c>
      <c r="C15" s="436"/>
      <c r="D15" s="538"/>
      <c r="E15" s="539"/>
    </row>
    <row r="16" spans="1:5" s="324" customFormat="1" ht="20.100000000000001" customHeight="1" x14ac:dyDescent="0.25">
      <c r="A16" s="537" t="s">
        <v>85</v>
      </c>
      <c r="B16" s="411" t="s">
        <v>340</v>
      </c>
      <c r="C16" s="440"/>
      <c r="D16" s="541"/>
      <c r="E16" s="542"/>
    </row>
    <row r="17" spans="1:5" s="297" customFormat="1" ht="20.100000000000001" customHeight="1" x14ac:dyDescent="0.25">
      <c r="A17" s="537" t="s">
        <v>86</v>
      </c>
      <c r="B17" s="411" t="s">
        <v>342</v>
      </c>
      <c r="C17" s="436"/>
      <c r="D17" s="538"/>
      <c r="E17" s="539"/>
    </row>
    <row r="18" spans="1:5" s="324" customFormat="1" ht="20.100000000000001" customHeight="1" thickBot="1" x14ac:dyDescent="0.3">
      <c r="A18" s="537" t="s">
        <v>87</v>
      </c>
      <c r="B18" s="426" t="s">
        <v>344</v>
      </c>
      <c r="C18" s="438"/>
      <c r="D18" s="543"/>
      <c r="E18" s="544"/>
    </row>
    <row r="19" spans="1:5" s="324" customFormat="1" ht="25.5" customHeight="1" thickBot="1" x14ac:dyDescent="0.3">
      <c r="A19" s="528" t="s">
        <v>7</v>
      </c>
      <c r="B19" s="531" t="s">
        <v>558</v>
      </c>
      <c r="C19" s="47">
        <f>SUM(C20:C22)</f>
        <v>0</v>
      </c>
      <c r="D19" s="532">
        <f>SUM(D20:D22)</f>
        <v>220</v>
      </c>
      <c r="E19" s="246">
        <f>SUM(E20:E22)</f>
        <v>220</v>
      </c>
    </row>
    <row r="20" spans="1:5" s="324" customFormat="1" ht="20.100000000000001" customHeight="1" x14ac:dyDescent="0.25">
      <c r="A20" s="537" t="s">
        <v>78</v>
      </c>
      <c r="B20" s="425" t="s">
        <v>306</v>
      </c>
      <c r="C20" s="436"/>
      <c r="D20" s="538"/>
      <c r="E20" s="539"/>
    </row>
    <row r="21" spans="1:5" s="324" customFormat="1" ht="20.100000000000001" customHeight="1" x14ac:dyDescent="0.25">
      <c r="A21" s="537" t="s">
        <v>79</v>
      </c>
      <c r="B21" s="574" t="s">
        <v>559</v>
      </c>
      <c r="C21" s="436"/>
      <c r="D21" s="538"/>
      <c r="E21" s="539"/>
    </row>
    <row r="22" spans="1:5" s="324" customFormat="1" ht="20.100000000000001" customHeight="1" x14ac:dyDescent="0.25">
      <c r="A22" s="537" t="s">
        <v>80</v>
      </c>
      <c r="B22" s="574" t="s">
        <v>560</v>
      </c>
      <c r="C22" s="436"/>
      <c r="D22" s="538">
        <v>220</v>
      </c>
      <c r="E22" s="539">
        <v>220</v>
      </c>
    </row>
    <row r="23" spans="1:5" s="297" customFormat="1" ht="20.100000000000001" customHeight="1" thickBot="1" x14ac:dyDescent="0.3">
      <c r="A23" s="537" t="s">
        <v>81</v>
      </c>
      <c r="B23" s="411" t="s">
        <v>671</v>
      </c>
      <c r="C23" s="436"/>
      <c r="D23" s="538"/>
      <c r="E23" s="539"/>
    </row>
    <row r="24" spans="1:5" s="297" customFormat="1" ht="20.100000000000001" customHeight="1" thickBot="1" x14ac:dyDescent="0.3">
      <c r="A24" s="545" t="s">
        <v>8</v>
      </c>
      <c r="B24" s="424" t="s">
        <v>125</v>
      </c>
      <c r="C24" s="546"/>
      <c r="D24" s="547">
        <v>1453</v>
      </c>
      <c r="E24" s="548">
        <v>1453</v>
      </c>
    </row>
    <row r="25" spans="1:5" s="297" customFormat="1" ht="25.5" customHeight="1" thickBot="1" x14ac:dyDescent="0.3">
      <c r="A25" s="545" t="s">
        <v>9</v>
      </c>
      <c r="B25" s="424" t="s">
        <v>561</v>
      </c>
      <c r="C25" s="47">
        <f>+C26+C27</f>
        <v>0</v>
      </c>
      <c r="D25" s="532">
        <f>+D26+D27</f>
        <v>0</v>
      </c>
      <c r="E25" s="246">
        <f>+E26+E27</f>
        <v>0</v>
      </c>
    </row>
    <row r="26" spans="1:5" s="297" customFormat="1" ht="20.100000000000001" customHeight="1" x14ac:dyDescent="0.25">
      <c r="A26" s="549" t="s">
        <v>320</v>
      </c>
      <c r="B26" s="680" t="s">
        <v>559</v>
      </c>
      <c r="C26" s="450"/>
      <c r="D26" s="551"/>
      <c r="E26" s="552"/>
    </row>
    <row r="27" spans="1:5" s="297" customFormat="1" ht="20.100000000000001" customHeight="1" x14ac:dyDescent="0.25">
      <c r="A27" s="549" t="s">
        <v>326</v>
      </c>
      <c r="B27" s="681" t="s">
        <v>562</v>
      </c>
      <c r="C27" s="460"/>
      <c r="D27" s="554"/>
      <c r="E27" s="555"/>
    </row>
    <row r="28" spans="1:5" s="297" customFormat="1" ht="20.100000000000001" customHeight="1" thickBot="1" x14ac:dyDescent="0.3">
      <c r="A28" s="537" t="s">
        <v>328</v>
      </c>
      <c r="B28" s="556" t="s">
        <v>672</v>
      </c>
      <c r="C28" s="467"/>
      <c r="D28" s="557"/>
      <c r="E28" s="558"/>
    </row>
    <row r="29" spans="1:5" s="297" customFormat="1" ht="20.100000000000001" customHeight="1" thickBot="1" x14ac:dyDescent="0.3">
      <c r="A29" s="545" t="s">
        <v>10</v>
      </c>
      <c r="B29" s="424" t="s">
        <v>563</v>
      </c>
      <c r="C29" s="47">
        <f>+C30+C31+C32</f>
        <v>0</v>
      </c>
      <c r="D29" s="532">
        <f>+D30+D31+D32</f>
        <v>0</v>
      </c>
      <c r="E29" s="246">
        <f>+E30+E31+E32</f>
        <v>0</v>
      </c>
    </row>
    <row r="30" spans="1:5" s="297" customFormat="1" ht="20.100000000000001" customHeight="1" x14ac:dyDescent="0.25">
      <c r="A30" s="549" t="s">
        <v>65</v>
      </c>
      <c r="B30" s="550" t="s">
        <v>346</v>
      </c>
      <c r="C30" s="450"/>
      <c r="D30" s="551"/>
      <c r="E30" s="552"/>
    </row>
    <row r="31" spans="1:5" s="297" customFormat="1" ht="20.100000000000001" customHeight="1" x14ac:dyDescent="0.25">
      <c r="A31" s="549" t="s">
        <v>66</v>
      </c>
      <c r="B31" s="553" t="s">
        <v>347</v>
      </c>
      <c r="C31" s="460"/>
      <c r="D31" s="554"/>
      <c r="E31" s="555"/>
    </row>
    <row r="32" spans="1:5" s="297" customFormat="1" ht="20.100000000000001" customHeight="1" thickBot="1" x14ac:dyDescent="0.3">
      <c r="A32" s="537" t="s">
        <v>67</v>
      </c>
      <c r="B32" s="559" t="s">
        <v>349</v>
      </c>
      <c r="C32" s="467"/>
      <c r="D32" s="557"/>
      <c r="E32" s="558"/>
    </row>
    <row r="33" spans="1:5" s="297" customFormat="1" ht="20.100000000000001" customHeight="1" thickBot="1" x14ac:dyDescent="0.3">
      <c r="A33" s="545" t="s">
        <v>11</v>
      </c>
      <c r="B33" s="424" t="s">
        <v>474</v>
      </c>
      <c r="C33" s="546"/>
      <c r="D33" s="547"/>
      <c r="E33" s="548"/>
    </row>
    <row r="34" spans="1:5" s="297" customFormat="1" ht="20.100000000000001" customHeight="1" thickBot="1" x14ac:dyDescent="0.3">
      <c r="A34" s="545" t="s">
        <v>12</v>
      </c>
      <c r="B34" s="424" t="s">
        <v>564</v>
      </c>
      <c r="C34" s="546"/>
      <c r="D34" s="547"/>
      <c r="E34" s="548"/>
    </row>
    <row r="35" spans="1:5" s="297" customFormat="1" ht="20.100000000000001" customHeight="1" thickBot="1" x14ac:dyDescent="0.3">
      <c r="A35" s="528" t="s">
        <v>13</v>
      </c>
      <c r="B35" s="424" t="s">
        <v>565</v>
      </c>
      <c r="C35" s="47">
        <f>+C8+C19+C24+C25+C29+C33+C34</f>
        <v>0</v>
      </c>
      <c r="D35" s="532">
        <f>+D8+D19+D24+D25+D29+D33+D34</f>
        <v>1673</v>
      </c>
      <c r="E35" s="246">
        <f>+E8+E19+E24+E25+E29+E33+E34</f>
        <v>1673</v>
      </c>
    </row>
    <row r="36" spans="1:5" s="324" customFormat="1" ht="20.100000000000001" customHeight="1" thickBot="1" x14ac:dyDescent="0.3">
      <c r="A36" s="560" t="s">
        <v>14</v>
      </c>
      <c r="B36" s="424" t="s">
        <v>566</v>
      </c>
      <c r="C36" s="47">
        <f>+C37+C38+C39</f>
        <v>36090</v>
      </c>
      <c r="D36" s="532">
        <f>+D37+D38+D39</f>
        <v>34504</v>
      </c>
      <c r="E36" s="246">
        <f>+E37+E38+E39</f>
        <v>34504</v>
      </c>
    </row>
    <row r="37" spans="1:5" s="324" customFormat="1" ht="20.100000000000001" customHeight="1" x14ac:dyDescent="0.25">
      <c r="A37" s="549" t="s">
        <v>567</v>
      </c>
      <c r="B37" s="550" t="s">
        <v>167</v>
      </c>
      <c r="C37" s="450"/>
      <c r="D37" s="551">
        <v>7</v>
      </c>
      <c r="E37" s="552">
        <v>7</v>
      </c>
    </row>
    <row r="38" spans="1:5" s="324" customFormat="1" ht="20.100000000000001" customHeight="1" x14ac:dyDescent="0.25">
      <c r="A38" s="549" t="s">
        <v>568</v>
      </c>
      <c r="B38" s="553" t="s">
        <v>2</v>
      </c>
      <c r="C38" s="460"/>
      <c r="D38" s="554"/>
      <c r="E38" s="555"/>
    </row>
    <row r="39" spans="1:5" ht="20.100000000000001" customHeight="1" thickBot="1" x14ac:dyDescent="0.3">
      <c r="A39" s="537" t="s">
        <v>569</v>
      </c>
      <c r="B39" s="559" t="s">
        <v>570</v>
      </c>
      <c r="C39" s="467">
        <v>36090</v>
      </c>
      <c r="D39" s="557">
        <v>34497</v>
      </c>
      <c r="E39" s="558">
        <v>34497</v>
      </c>
    </row>
    <row r="40" spans="1:5" s="323" customFormat="1" ht="20.100000000000001" customHeight="1" thickBot="1" x14ac:dyDescent="0.3">
      <c r="A40" s="560" t="s">
        <v>15</v>
      </c>
      <c r="B40" s="561" t="s">
        <v>571</v>
      </c>
      <c r="C40" s="439">
        <f>+C35+C36</f>
        <v>36090</v>
      </c>
      <c r="D40" s="562">
        <f>+D35+D36</f>
        <v>36177</v>
      </c>
      <c r="E40" s="441">
        <f>+E35+E36</f>
        <v>36177</v>
      </c>
    </row>
    <row r="41" spans="1:5" s="323" customFormat="1" ht="20.100000000000001" customHeight="1" x14ac:dyDescent="0.25">
      <c r="A41" s="682"/>
      <c r="B41" s="683"/>
      <c r="C41" s="565"/>
      <c r="D41" s="565"/>
      <c r="E41" s="565"/>
    </row>
    <row r="42" spans="1:5" s="323" customFormat="1" ht="20.100000000000001" customHeight="1" x14ac:dyDescent="0.25">
      <c r="A42" s="682"/>
      <c r="B42" s="683"/>
      <c r="C42" s="565"/>
      <c r="D42" s="565"/>
      <c r="E42" s="565"/>
    </row>
    <row r="43" spans="1:5" s="323" customFormat="1" ht="20.100000000000001" customHeight="1" x14ac:dyDescent="0.25">
      <c r="A43" s="682"/>
      <c r="B43" s="683"/>
      <c r="C43" s="565"/>
      <c r="D43" s="565"/>
      <c r="E43" s="565"/>
    </row>
    <row r="44" spans="1:5" s="323" customFormat="1" ht="20.100000000000001" customHeight="1" x14ac:dyDescent="0.25">
      <c r="A44" s="682"/>
      <c r="B44" s="683"/>
      <c r="C44" s="565"/>
      <c r="D44" s="565"/>
      <c r="E44" s="565"/>
    </row>
    <row r="45" spans="1:5" s="145" customFormat="1" ht="20.100000000000001" customHeight="1" x14ac:dyDescent="0.25">
      <c r="A45" s="563"/>
      <c r="B45" s="564"/>
      <c r="C45" s="565"/>
      <c r="D45" s="565"/>
      <c r="E45" s="565"/>
    </row>
    <row r="46" spans="1:5" ht="20.100000000000001" customHeight="1" thickBot="1" x14ac:dyDescent="0.3">
      <c r="A46" s="566"/>
      <c r="B46" s="540"/>
      <c r="C46" s="567"/>
      <c r="D46" s="567"/>
      <c r="E46" s="567"/>
    </row>
    <row r="47" spans="1:5" ht="20.100000000000001" customHeight="1" thickBot="1" x14ac:dyDescent="0.3">
      <c r="A47" s="1310" t="s">
        <v>44</v>
      </c>
      <c r="B47" s="1311"/>
      <c r="C47" s="1311"/>
      <c r="D47" s="1311"/>
      <c r="E47" s="1312"/>
    </row>
    <row r="48" spans="1:5" ht="20.100000000000001" customHeight="1" thickBot="1" x14ac:dyDescent="0.3">
      <c r="A48" s="545" t="s">
        <v>6</v>
      </c>
      <c r="B48" s="424" t="s">
        <v>572</v>
      </c>
      <c r="C48" s="47">
        <f>SUM(C49:C53)</f>
        <v>35144</v>
      </c>
      <c r="D48" s="47">
        <f>SUM(D49:D53)</f>
        <v>35062</v>
      </c>
      <c r="E48" s="246">
        <f>SUM(E49:E53)</f>
        <v>35062</v>
      </c>
    </row>
    <row r="49" spans="1:5" ht="20.100000000000001" customHeight="1" x14ac:dyDescent="0.25">
      <c r="A49" s="537" t="s">
        <v>72</v>
      </c>
      <c r="B49" s="425" t="s">
        <v>36</v>
      </c>
      <c r="C49" s="450">
        <v>26030</v>
      </c>
      <c r="D49" s="450">
        <v>27233</v>
      </c>
      <c r="E49" s="552">
        <v>27233</v>
      </c>
    </row>
    <row r="50" spans="1:5" ht="20.100000000000001" customHeight="1" x14ac:dyDescent="0.25">
      <c r="A50" s="537" t="s">
        <v>73</v>
      </c>
      <c r="B50" s="411" t="s">
        <v>134</v>
      </c>
      <c r="C50" s="453">
        <v>6723</v>
      </c>
      <c r="D50" s="453">
        <v>7007</v>
      </c>
      <c r="E50" s="468">
        <v>7007</v>
      </c>
    </row>
    <row r="51" spans="1:5" ht="20.100000000000001" customHeight="1" x14ac:dyDescent="0.25">
      <c r="A51" s="537" t="s">
        <v>74</v>
      </c>
      <c r="B51" s="411" t="s">
        <v>101</v>
      </c>
      <c r="C51" s="453">
        <v>2391</v>
      </c>
      <c r="D51" s="453">
        <v>811</v>
      </c>
      <c r="E51" s="468">
        <v>811</v>
      </c>
    </row>
    <row r="52" spans="1:5" s="145" customFormat="1" ht="20.100000000000001" customHeight="1" x14ac:dyDescent="0.25">
      <c r="A52" s="537" t="s">
        <v>75</v>
      </c>
      <c r="B52" s="411" t="s">
        <v>135</v>
      </c>
      <c r="C52" s="453"/>
      <c r="D52" s="453"/>
      <c r="E52" s="468"/>
    </row>
    <row r="53" spans="1:5" ht="20.100000000000001" customHeight="1" thickBot="1" x14ac:dyDescent="0.3">
      <c r="A53" s="537" t="s">
        <v>108</v>
      </c>
      <c r="B53" s="411" t="s">
        <v>136</v>
      </c>
      <c r="C53" s="453"/>
      <c r="D53" s="453">
        <v>11</v>
      </c>
      <c r="E53" s="468">
        <v>11</v>
      </c>
    </row>
    <row r="54" spans="1:5" ht="20.100000000000001" customHeight="1" thickBot="1" x14ac:dyDescent="0.3">
      <c r="A54" s="545" t="s">
        <v>7</v>
      </c>
      <c r="B54" s="424" t="s">
        <v>573</v>
      </c>
      <c r="C54" s="47">
        <f>SUM(C55:C57)</f>
        <v>0</v>
      </c>
      <c r="D54" s="47">
        <f>SUM(D55:D57)</f>
        <v>0</v>
      </c>
      <c r="E54" s="246">
        <f>SUM(E55:E57)</f>
        <v>0</v>
      </c>
    </row>
    <row r="55" spans="1:5" ht="20.100000000000001" customHeight="1" x14ac:dyDescent="0.25">
      <c r="A55" s="537" t="s">
        <v>78</v>
      </c>
      <c r="B55" s="425" t="s">
        <v>158</v>
      </c>
      <c r="C55" s="450"/>
      <c r="D55" s="450"/>
      <c r="E55" s="552"/>
    </row>
    <row r="56" spans="1:5" ht="20.100000000000001" customHeight="1" x14ac:dyDescent="0.25">
      <c r="A56" s="537" t="s">
        <v>79</v>
      </c>
      <c r="B56" s="411" t="s">
        <v>138</v>
      </c>
      <c r="C56" s="453"/>
      <c r="D56" s="453"/>
      <c r="E56" s="468"/>
    </row>
    <row r="57" spans="1:5" ht="20.100000000000001" customHeight="1" x14ac:dyDescent="0.25">
      <c r="A57" s="537" t="s">
        <v>80</v>
      </c>
      <c r="B57" s="411" t="s">
        <v>45</v>
      </c>
      <c r="C57" s="453"/>
      <c r="D57" s="453"/>
      <c r="E57" s="468"/>
    </row>
    <row r="58" spans="1:5" ht="20.100000000000001" customHeight="1" thickBot="1" x14ac:dyDescent="0.3">
      <c r="A58" s="537" t="s">
        <v>81</v>
      </c>
      <c r="B58" s="574" t="s">
        <v>673</v>
      </c>
      <c r="C58" s="453"/>
      <c r="D58" s="453"/>
      <c r="E58" s="468"/>
    </row>
    <row r="59" spans="1:5" ht="20.100000000000001" customHeight="1" thickBot="1" x14ac:dyDescent="0.3">
      <c r="A59" s="545" t="s">
        <v>8</v>
      </c>
      <c r="B59" s="568" t="s">
        <v>574</v>
      </c>
      <c r="C59" s="439">
        <f>+C48+C54</f>
        <v>35144</v>
      </c>
      <c r="D59" s="439">
        <f>+D48+D54</f>
        <v>35062</v>
      </c>
      <c r="E59" s="441">
        <f>+E48+E54</f>
        <v>35062</v>
      </c>
    </row>
    <row r="60" spans="1:5" ht="20.100000000000001" customHeight="1" thickBot="1" x14ac:dyDescent="0.3">
      <c r="A60" s="569"/>
      <c r="B60" s="527"/>
      <c r="C60" s="570"/>
      <c r="D60" s="570"/>
      <c r="E60" s="570"/>
    </row>
    <row r="61" spans="1:5" ht="20.100000000000001" customHeight="1" thickBot="1" x14ac:dyDescent="0.3">
      <c r="A61" s="283" t="s">
        <v>662</v>
      </c>
      <c r="B61" s="284"/>
      <c r="C61" s="58">
        <v>9</v>
      </c>
      <c r="D61" s="58">
        <v>10</v>
      </c>
      <c r="E61" s="332">
        <v>10</v>
      </c>
    </row>
    <row r="62" spans="1:5" ht="20.100000000000001" customHeight="1" thickBot="1" x14ac:dyDescent="0.3">
      <c r="A62" s="283" t="s">
        <v>149</v>
      </c>
      <c r="B62" s="284"/>
      <c r="C62" s="58"/>
      <c r="D62" s="58"/>
      <c r="E62" s="332"/>
    </row>
  </sheetData>
  <sheetProtection formatCells="0"/>
  <mergeCells count="4">
    <mergeCell ref="B2:D2"/>
    <mergeCell ref="B3:D3"/>
    <mergeCell ref="A7:E7"/>
    <mergeCell ref="A47:E4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153"/>
  <sheetViews>
    <sheetView view="pageLayout" topLeftCell="A46" zoomScaleNormal="130" zoomScaleSheetLayoutView="100" workbookViewId="0">
      <selection activeCell="E4" sqref="E4"/>
    </sheetView>
  </sheetViews>
  <sheetFormatPr defaultColWidth="9.33203125" defaultRowHeight="15.6" x14ac:dyDescent="0.3"/>
  <cols>
    <col min="1" max="1" width="7" style="203" customWidth="1"/>
    <col min="2" max="2" width="60.77734375" style="203" customWidth="1"/>
    <col min="3" max="3" width="17.6640625" style="204" bestFit="1" customWidth="1"/>
    <col min="4" max="4" width="16.77734375" style="204" customWidth="1"/>
    <col min="5" max="5" width="16.77734375" style="204" bestFit="1" customWidth="1"/>
    <col min="6" max="16384" width="9.33203125" style="214"/>
  </cols>
  <sheetData>
    <row r="1" spans="1:5" ht="15.9" customHeight="1" x14ac:dyDescent="0.3">
      <c r="A1" s="1219" t="s">
        <v>3</v>
      </c>
      <c r="B1" s="1219"/>
      <c r="C1" s="1219"/>
      <c r="D1" s="1219"/>
      <c r="E1" s="1219"/>
    </row>
    <row r="2" spans="1:5" ht="15.9" customHeight="1" thickBot="1" x14ac:dyDescent="0.35">
      <c r="A2" s="30" t="s">
        <v>782</v>
      </c>
      <c r="B2" s="30"/>
      <c r="C2" s="201"/>
      <c r="D2" s="201"/>
      <c r="E2" s="201" t="s">
        <v>743</v>
      </c>
    </row>
    <row r="3" spans="1:5" ht="15.9" customHeight="1" x14ac:dyDescent="0.3">
      <c r="A3" s="1227" t="s">
        <v>60</v>
      </c>
      <c r="B3" s="1229" t="s">
        <v>5</v>
      </c>
      <c r="C3" s="1231" t="str">
        <f>+CONCATENATE(LEFT(ÖSSZEFÜGGÉSEK!A4,4),". évi")</f>
        <v>2019. évi</v>
      </c>
      <c r="D3" s="1231"/>
      <c r="E3" s="1232"/>
    </row>
    <row r="4" spans="1:5" ht="38.1" customHeight="1" thickBot="1" x14ac:dyDescent="0.35">
      <c r="A4" s="1228"/>
      <c r="B4" s="1230"/>
      <c r="C4" s="693" t="s">
        <v>180</v>
      </c>
      <c r="D4" s="693" t="s">
        <v>185</v>
      </c>
      <c r="E4" s="407" t="s">
        <v>186</v>
      </c>
    </row>
    <row r="5" spans="1:5" s="215" customFormat="1" ht="20.100000000000001" customHeight="1" thickBot="1" x14ac:dyDescent="0.25">
      <c r="A5" s="179" t="s">
        <v>414</v>
      </c>
      <c r="B5" s="180" t="s">
        <v>415</v>
      </c>
      <c r="C5" s="180" t="s">
        <v>416</v>
      </c>
      <c r="D5" s="180" t="s">
        <v>417</v>
      </c>
      <c r="E5" s="228" t="s">
        <v>418</v>
      </c>
    </row>
    <row r="6" spans="1:5" s="216" customFormat="1" ht="18" customHeight="1" thickBot="1" x14ac:dyDescent="0.3">
      <c r="A6" s="386" t="s">
        <v>6</v>
      </c>
      <c r="B6" s="1096" t="s">
        <v>298</v>
      </c>
      <c r="C6" s="1097">
        <f>SUM(C7:C12)</f>
        <v>89315873</v>
      </c>
      <c r="D6" s="775">
        <f t="shared" ref="D6:E6" si="0">SUM(D7:D12)</f>
        <v>96935327</v>
      </c>
      <c r="E6" s="978">
        <f t="shared" si="0"/>
        <v>96935327</v>
      </c>
    </row>
    <row r="7" spans="1:5" s="216" customFormat="1" ht="18" customHeight="1" x14ac:dyDescent="0.25">
      <c r="A7" s="694" t="s">
        <v>72</v>
      </c>
      <c r="B7" s="388" t="s">
        <v>299</v>
      </c>
      <c r="C7" s="1095">
        <v>24825046</v>
      </c>
      <c r="D7" s="1095">
        <v>26654721</v>
      </c>
      <c r="E7" s="1095">
        <v>26654721</v>
      </c>
    </row>
    <row r="8" spans="1:5" s="216" customFormat="1" ht="18" customHeight="1" x14ac:dyDescent="0.25">
      <c r="A8" s="695" t="s">
        <v>73</v>
      </c>
      <c r="B8" s="390" t="s">
        <v>300</v>
      </c>
      <c r="C8" s="1089">
        <v>28521700</v>
      </c>
      <c r="D8" s="1089">
        <v>30198725</v>
      </c>
      <c r="E8" s="1089">
        <v>30198725</v>
      </c>
    </row>
    <row r="9" spans="1:5" s="216" customFormat="1" ht="19.5" customHeight="1" x14ac:dyDescent="0.25">
      <c r="A9" s="695" t="s">
        <v>74</v>
      </c>
      <c r="B9" s="431" t="s">
        <v>301</v>
      </c>
      <c r="C9" s="1089">
        <v>34169127</v>
      </c>
      <c r="D9" s="1089">
        <v>36196487</v>
      </c>
      <c r="E9" s="1089">
        <v>36196487</v>
      </c>
    </row>
    <row r="10" spans="1:5" s="216" customFormat="1" ht="18" customHeight="1" x14ac:dyDescent="0.25">
      <c r="A10" s="695" t="s">
        <v>75</v>
      </c>
      <c r="B10" s="390" t="s">
        <v>302</v>
      </c>
      <c r="C10" s="1089">
        <v>1800000</v>
      </c>
      <c r="D10" s="1089">
        <v>2186134</v>
      </c>
      <c r="E10" s="1089">
        <v>2186134</v>
      </c>
    </row>
    <row r="11" spans="1:5" s="216" customFormat="1" ht="18" customHeight="1" x14ac:dyDescent="0.25">
      <c r="A11" s="695" t="s">
        <v>108</v>
      </c>
      <c r="B11" s="391" t="s">
        <v>304</v>
      </c>
      <c r="C11" s="1089">
        <v>0</v>
      </c>
      <c r="D11" s="1089">
        <v>1699260</v>
      </c>
      <c r="E11" s="1089">
        <v>1699260</v>
      </c>
    </row>
    <row r="12" spans="1:5" s="216" customFormat="1" ht="18" customHeight="1" thickBot="1" x14ac:dyDescent="0.3">
      <c r="A12" s="696" t="s">
        <v>76</v>
      </c>
      <c r="B12" s="391" t="s">
        <v>727</v>
      </c>
      <c r="C12" s="781"/>
      <c r="D12" s="781"/>
      <c r="E12" s="782"/>
    </row>
    <row r="13" spans="1:5" s="216" customFormat="1" ht="24.75" customHeight="1" thickBot="1" x14ac:dyDescent="0.3">
      <c r="A13" s="697" t="s">
        <v>7</v>
      </c>
      <c r="B13" s="1093" t="s">
        <v>305</v>
      </c>
      <c r="C13" s="798">
        <f>SUM(C14:C18)</f>
        <v>17876185</v>
      </c>
      <c r="D13" s="783">
        <f t="shared" ref="D13:E13" si="1">SUM(D14:D18)</f>
        <v>54276233</v>
      </c>
      <c r="E13" s="792">
        <f t="shared" si="1"/>
        <v>54276233</v>
      </c>
    </row>
    <row r="14" spans="1:5" s="216" customFormat="1" ht="18" customHeight="1" x14ac:dyDescent="0.25">
      <c r="A14" s="694" t="s">
        <v>78</v>
      </c>
      <c r="B14" s="388" t="s">
        <v>306</v>
      </c>
      <c r="C14" s="785"/>
      <c r="D14" s="785"/>
      <c r="E14" s="786"/>
    </row>
    <row r="15" spans="1:5" s="216" customFormat="1" ht="18" customHeight="1" x14ac:dyDescent="0.25">
      <c r="A15" s="695" t="s">
        <v>79</v>
      </c>
      <c r="B15" s="390" t="s">
        <v>307</v>
      </c>
      <c r="C15" s="787"/>
      <c r="D15" s="787"/>
      <c r="E15" s="788"/>
    </row>
    <row r="16" spans="1:5" s="216" customFormat="1" ht="18" customHeight="1" x14ac:dyDescent="0.25">
      <c r="A16" s="695" t="s">
        <v>80</v>
      </c>
      <c r="B16" s="432" t="s">
        <v>308</v>
      </c>
      <c r="C16" s="787"/>
      <c r="D16" s="787"/>
      <c r="E16" s="788"/>
    </row>
    <row r="17" spans="1:5" s="216" customFormat="1" ht="18" customHeight="1" x14ac:dyDescent="0.25">
      <c r="A17" s="695" t="s">
        <v>81</v>
      </c>
      <c r="B17" s="433" t="s">
        <v>309</v>
      </c>
      <c r="C17" s="787"/>
      <c r="D17" s="787"/>
      <c r="E17" s="788"/>
    </row>
    <row r="18" spans="1:5" s="216" customFormat="1" ht="18" customHeight="1" x14ac:dyDescent="0.25">
      <c r="A18" s="695" t="s">
        <v>82</v>
      </c>
      <c r="B18" s="390" t="s">
        <v>310</v>
      </c>
      <c r="C18" s="1089">
        <v>17876185</v>
      </c>
      <c r="D18" s="1089">
        <v>54276233</v>
      </c>
      <c r="E18" s="1099">
        <v>54276233</v>
      </c>
    </row>
    <row r="19" spans="1:5" s="216" customFormat="1" ht="18" customHeight="1" thickBot="1" x14ac:dyDescent="0.3">
      <c r="A19" s="696" t="s">
        <v>89</v>
      </c>
      <c r="B19" s="391" t="s">
        <v>311</v>
      </c>
      <c r="C19" s="789"/>
      <c r="D19" s="1089"/>
      <c r="E19" s="1099"/>
    </row>
    <row r="20" spans="1:5" s="216" customFormat="1" ht="24.75" customHeight="1" thickBot="1" x14ac:dyDescent="0.3">
      <c r="A20" s="697" t="s">
        <v>8</v>
      </c>
      <c r="B20" s="1090" t="s">
        <v>312</v>
      </c>
      <c r="C20" s="798">
        <f>SUM(C21:C25)</f>
        <v>7045851</v>
      </c>
      <c r="D20" s="783">
        <f t="shared" ref="D20:E20" si="2">SUM(D21:D25)</f>
        <v>28652464</v>
      </c>
      <c r="E20" s="792">
        <f t="shared" si="2"/>
        <v>28652464</v>
      </c>
    </row>
    <row r="21" spans="1:5" s="216" customFormat="1" ht="18" customHeight="1" x14ac:dyDescent="0.25">
      <c r="A21" s="694" t="s">
        <v>61</v>
      </c>
      <c r="B21" s="388" t="s">
        <v>313</v>
      </c>
      <c r="C21" s="777"/>
      <c r="D21" s="777"/>
      <c r="E21" s="778"/>
    </row>
    <row r="22" spans="1:5" s="216" customFormat="1" ht="18" customHeight="1" x14ac:dyDescent="0.25">
      <c r="A22" s="695" t="s">
        <v>62</v>
      </c>
      <c r="B22" s="390" t="s">
        <v>314</v>
      </c>
      <c r="C22" s="779"/>
      <c r="D22" s="779"/>
      <c r="E22" s="780"/>
    </row>
    <row r="23" spans="1:5" s="216" customFormat="1" ht="18" customHeight="1" x14ac:dyDescent="0.25">
      <c r="A23" s="695" t="s">
        <v>63</v>
      </c>
      <c r="B23" s="431" t="s">
        <v>315</v>
      </c>
      <c r="C23" s="787"/>
      <c r="D23" s="787"/>
      <c r="E23" s="791"/>
    </row>
    <row r="24" spans="1:5" s="216" customFormat="1" ht="18" customHeight="1" x14ac:dyDescent="0.25">
      <c r="A24" s="695" t="s">
        <v>64</v>
      </c>
      <c r="B24" s="431" t="s">
        <v>316</v>
      </c>
      <c r="C24" s="787"/>
      <c r="D24" s="787"/>
      <c r="E24" s="791"/>
    </row>
    <row r="25" spans="1:5" s="216" customFormat="1" ht="18" customHeight="1" x14ac:dyDescent="0.25">
      <c r="A25" s="695" t="s">
        <v>122</v>
      </c>
      <c r="B25" s="390" t="s">
        <v>317</v>
      </c>
      <c r="C25" s="1089">
        <v>7045851</v>
      </c>
      <c r="D25" s="1089">
        <v>28652464</v>
      </c>
      <c r="E25" s="1099">
        <v>28652464</v>
      </c>
    </row>
    <row r="26" spans="1:5" s="216" customFormat="1" ht="18" customHeight="1" thickBot="1" x14ac:dyDescent="0.3">
      <c r="A26" s="696" t="s">
        <v>123</v>
      </c>
      <c r="B26" s="394" t="s">
        <v>318</v>
      </c>
      <c r="C26" s="781"/>
      <c r="D26" s="1089">
        <v>19999937</v>
      </c>
      <c r="E26" s="1099">
        <v>19999937</v>
      </c>
    </row>
    <row r="27" spans="1:5" s="216" customFormat="1" ht="18" customHeight="1" thickBot="1" x14ac:dyDescent="0.3">
      <c r="A27" s="697" t="s">
        <v>124</v>
      </c>
      <c r="B27" s="1090" t="s">
        <v>319</v>
      </c>
      <c r="C27" s="798">
        <f>SUM(C28:C32)</f>
        <v>7563386</v>
      </c>
      <c r="D27" s="783">
        <f t="shared" ref="D27:E27" si="3">SUM(D28:D32)</f>
        <v>17902246</v>
      </c>
      <c r="E27" s="792">
        <f t="shared" si="3"/>
        <v>14058970</v>
      </c>
    </row>
    <row r="28" spans="1:5" s="216" customFormat="1" ht="18" customHeight="1" x14ac:dyDescent="0.25">
      <c r="A28" s="695" t="s">
        <v>320</v>
      </c>
      <c r="B28" s="395" t="s">
        <v>755</v>
      </c>
      <c r="C28" s="1095">
        <v>334020</v>
      </c>
      <c r="D28" s="1095">
        <v>309220</v>
      </c>
      <c r="E28" s="1098">
        <v>40000</v>
      </c>
    </row>
    <row r="29" spans="1:5" s="216" customFormat="1" ht="18" customHeight="1" x14ac:dyDescent="0.25">
      <c r="A29" s="696" t="s">
        <v>326</v>
      </c>
      <c r="B29" s="395" t="s">
        <v>756</v>
      </c>
      <c r="C29" s="1089">
        <v>4570372</v>
      </c>
      <c r="D29" s="1089">
        <v>14132467</v>
      </c>
      <c r="E29" s="1099">
        <v>11800355</v>
      </c>
    </row>
    <row r="30" spans="1:5" s="216" customFormat="1" ht="18" customHeight="1" x14ac:dyDescent="0.25">
      <c r="A30" s="695" t="s">
        <v>328</v>
      </c>
      <c r="B30" s="390" t="s">
        <v>327</v>
      </c>
      <c r="C30" s="1089">
        <v>2296337</v>
      </c>
      <c r="D30" s="1089">
        <v>2962885</v>
      </c>
      <c r="E30" s="1099">
        <v>2207250</v>
      </c>
    </row>
    <row r="31" spans="1:5" s="216" customFormat="1" ht="18" customHeight="1" x14ac:dyDescent="0.25">
      <c r="A31" s="695" t="s">
        <v>330</v>
      </c>
      <c r="B31" s="390" t="s">
        <v>329</v>
      </c>
      <c r="C31" s="779"/>
      <c r="D31" s="779"/>
      <c r="E31" s="780"/>
    </row>
    <row r="32" spans="1:5" s="216" customFormat="1" ht="18" customHeight="1" thickBot="1" x14ac:dyDescent="0.3">
      <c r="A32" s="696" t="s">
        <v>757</v>
      </c>
      <c r="B32" s="394" t="s">
        <v>331</v>
      </c>
      <c r="C32" s="1091">
        <v>362657</v>
      </c>
      <c r="D32" s="1091">
        <v>497674</v>
      </c>
      <c r="E32" s="1100">
        <v>11365</v>
      </c>
    </row>
    <row r="33" spans="1:8" s="216" customFormat="1" ht="18" customHeight="1" thickBot="1" x14ac:dyDescent="0.3">
      <c r="A33" s="697" t="s">
        <v>10</v>
      </c>
      <c r="B33" s="1090" t="s">
        <v>332</v>
      </c>
      <c r="C33" s="798">
        <f>SUM(C34:C43)</f>
        <v>22699502</v>
      </c>
      <c r="D33" s="783">
        <f t="shared" ref="D33:E33" si="4">SUM(D34:D43)</f>
        <v>30811791</v>
      </c>
      <c r="E33" s="792">
        <f t="shared" si="4"/>
        <v>28556062</v>
      </c>
    </row>
    <row r="34" spans="1:8" s="216" customFormat="1" ht="18" customHeight="1" x14ac:dyDescent="0.25">
      <c r="A34" s="694" t="s">
        <v>65</v>
      </c>
      <c r="B34" s="388" t="s">
        <v>333</v>
      </c>
      <c r="C34" s="1095">
        <v>2300000</v>
      </c>
      <c r="D34" s="1095">
        <v>4395174</v>
      </c>
      <c r="E34" s="1098">
        <v>4157953</v>
      </c>
      <c r="F34" s="692"/>
      <c r="G34" s="692"/>
    </row>
    <row r="35" spans="1:8" s="216" customFormat="1" ht="18" customHeight="1" x14ac:dyDescent="0.25">
      <c r="A35" s="695" t="s">
        <v>66</v>
      </c>
      <c r="B35" s="390" t="s">
        <v>334</v>
      </c>
      <c r="C35" s="1089">
        <v>2628278</v>
      </c>
      <c r="D35" s="1089">
        <v>4418176</v>
      </c>
      <c r="E35" s="1099">
        <v>4398097</v>
      </c>
      <c r="F35" s="692"/>
      <c r="G35" s="692"/>
    </row>
    <row r="36" spans="1:8" s="216" customFormat="1" ht="18" customHeight="1" x14ac:dyDescent="0.25">
      <c r="A36" s="695" t="s">
        <v>67</v>
      </c>
      <c r="B36" s="390" t="s">
        <v>335</v>
      </c>
      <c r="C36" s="1089">
        <v>5023200</v>
      </c>
      <c r="D36" s="1089">
        <v>6242808</v>
      </c>
      <c r="E36" s="1099">
        <v>5892700</v>
      </c>
      <c r="F36" s="692"/>
      <c r="G36" s="692"/>
    </row>
    <row r="37" spans="1:8" s="216" customFormat="1" ht="18" customHeight="1" x14ac:dyDescent="0.25">
      <c r="A37" s="695" t="s">
        <v>126</v>
      </c>
      <c r="B37" s="390" t="s">
        <v>336</v>
      </c>
      <c r="C37" s="1089">
        <v>5090086</v>
      </c>
      <c r="D37" s="1089">
        <v>5156189</v>
      </c>
      <c r="E37" s="1099">
        <v>4108972</v>
      </c>
      <c r="G37" s="692"/>
      <c r="H37" s="692"/>
    </row>
    <row r="38" spans="1:8" s="216" customFormat="1" ht="18" customHeight="1" x14ac:dyDescent="0.25">
      <c r="A38" s="695" t="s">
        <v>127</v>
      </c>
      <c r="B38" s="390" t="s">
        <v>337</v>
      </c>
      <c r="C38" s="1089">
        <v>2753162</v>
      </c>
      <c r="D38" s="1089">
        <v>1823162</v>
      </c>
      <c r="E38" s="1099">
        <v>1764415</v>
      </c>
      <c r="G38" s="692"/>
    </row>
    <row r="39" spans="1:8" s="216" customFormat="1" ht="18" customHeight="1" x14ac:dyDescent="0.25">
      <c r="A39" s="695" t="s">
        <v>128</v>
      </c>
      <c r="B39" s="390" t="s">
        <v>338</v>
      </c>
      <c r="C39" s="1089">
        <v>4804576</v>
      </c>
      <c r="D39" s="1089">
        <v>5213344</v>
      </c>
      <c r="E39" s="1099">
        <v>4671262</v>
      </c>
      <c r="G39" s="692"/>
    </row>
    <row r="40" spans="1:8" s="216" customFormat="1" ht="18" customHeight="1" x14ac:dyDescent="0.25">
      <c r="A40" s="695" t="s">
        <v>129</v>
      </c>
      <c r="B40" s="390" t="s">
        <v>339</v>
      </c>
      <c r="C40" s="1089"/>
      <c r="D40" s="1089"/>
      <c r="E40" s="1099"/>
      <c r="G40" s="692"/>
    </row>
    <row r="41" spans="1:8" s="216" customFormat="1" ht="18" customHeight="1" x14ac:dyDescent="0.25">
      <c r="A41" s="695" t="s">
        <v>130</v>
      </c>
      <c r="B41" s="390" t="s">
        <v>340</v>
      </c>
      <c r="C41" s="1089">
        <v>200</v>
      </c>
      <c r="D41" s="1089">
        <v>200</v>
      </c>
      <c r="E41" s="1099">
        <v>15</v>
      </c>
      <c r="G41" s="692"/>
      <c r="H41" s="692"/>
    </row>
    <row r="42" spans="1:8" s="216" customFormat="1" ht="18" customHeight="1" x14ac:dyDescent="0.25">
      <c r="A42" s="695" t="s">
        <v>341</v>
      </c>
      <c r="B42" s="390" t="s">
        <v>784</v>
      </c>
      <c r="C42" s="1089"/>
      <c r="D42" s="1089">
        <v>196927</v>
      </c>
      <c r="E42" s="1099">
        <v>196927</v>
      </c>
      <c r="G42" s="692"/>
      <c r="H42" s="692"/>
    </row>
    <row r="43" spans="1:8" s="216" customFormat="1" ht="18" customHeight="1" thickBot="1" x14ac:dyDescent="0.3">
      <c r="A43" s="696" t="s">
        <v>343</v>
      </c>
      <c r="B43" s="391" t="s">
        <v>344</v>
      </c>
      <c r="C43" s="1091">
        <v>100000</v>
      </c>
      <c r="D43" s="1091">
        <v>3365811</v>
      </c>
      <c r="E43" s="1100">
        <v>3365721</v>
      </c>
      <c r="G43" s="692"/>
      <c r="H43" s="692"/>
    </row>
    <row r="44" spans="1:8" s="216" customFormat="1" ht="18" customHeight="1" thickBot="1" x14ac:dyDescent="0.3">
      <c r="A44" s="697" t="s">
        <v>11</v>
      </c>
      <c r="B44" s="1090" t="s">
        <v>345</v>
      </c>
      <c r="C44" s="798">
        <f>SUM(C45:C49)</f>
        <v>0</v>
      </c>
      <c r="D44" s="783">
        <f>SUM(D45:D49)</f>
        <v>240000</v>
      </c>
      <c r="E44" s="792">
        <f>SUM(E45:E49)</f>
        <v>240000</v>
      </c>
      <c r="G44" s="692"/>
      <c r="H44" s="692"/>
    </row>
    <row r="45" spans="1:8" s="216" customFormat="1" ht="18" customHeight="1" x14ac:dyDescent="0.25">
      <c r="A45" s="694" t="s">
        <v>68</v>
      </c>
      <c r="B45" s="388" t="s">
        <v>346</v>
      </c>
      <c r="C45" s="785"/>
      <c r="D45" s="785"/>
      <c r="E45" s="786"/>
      <c r="G45" s="692"/>
      <c r="H45" s="692"/>
    </row>
    <row r="46" spans="1:8" s="216" customFormat="1" ht="18" customHeight="1" x14ac:dyDescent="0.25">
      <c r="A46" s="695" t="s">
        <v>69</v>
      </c>
      <c r="B46" s="390" t="s">
        <v>347</v>
      </c>
      <c r="C46" s="787"/>
      <c r="D46" s="787">
        <v>240000</v>
      </c>
      <c r="E46" s="791">
        <v>240000</v>
      </c>
      <c r="G46" s="692"/>
    </row>
    <row r="47" spans="1:8" s="216" customFormat="1" ht="18" customHeight="1" x14ac:dyDescent="0.25">
      <c r="A47" s="695" t="s">
        <v>348</v>
      </c>
      <c r="B47" s="390" t="s">
        <v>349</v>
      </c>
      <c r="C47" s="1089"/>
      <c r="D47" s="1089"/>
      <c r="E47" s="1099"/>
      <c r="G47" s="692"/>
      <c r="H47" s="692"/>
    </row>
    <row r="48" spans="1:8" s="216" customFormat="1" ht="18" customHeight="1" x14ac:dyDescent="0.25">
      <c r="A48" s="695" t="s">
        <v>350</v>
      </c>
      <c r="B48" s="390" t="s">
        <v>351</v>
      </c>
      <c r="C48" s="787"/>
      <c r="D48" s="787"/>
      <c r="E48" s="791"/>
    </row>
    <row r="49" spans="1:5" s="216" customFormat="1" ht="18" customHeight="1" thickBot="1" x14ac:dyDescent="0.3">
      <c r="A49" s="696" t="s">
        <v>352</v>
      </c>
      <c r="B49" s="391" t="s">
        <v>353</v>
      </c>
      <c r="C49" s="789"/>
      <c r="D49" s="789"/>
      <c r="E49" s="790"/>
    </row>
    <row r="50" spans="1:5" s="216" customFormat="1" ht="18" customHeight="1" thickBot="1" x14ac:dyDescent="0.3">
      <c r="A50" s="697" t="s">
        <v>131</v>
      </c>
      <c r="B50" s="698" t="s">
        <v>354</v>
      </c>
      <c r="C50" s="783">
        <f>SUM(C51:C53)</f>
        <v>0</v>
      </c>
      <c r="D50" s="783">
        <f>SUM(D51:D53)</f>
        <v>0</v>
      </c>
      <c r="E50" s="784">
        <f>SUM(E51:E53)</f>
        <v>0</v>
      </c>
    </row>
    <row r="51" spans="1:5" s="216" customFormat="1" ht="18" customHeight="1" x14ac:dyDescent="0.25">
      <c r="A51" s="694" t="s">
        <v>70</v>
      </c>
      <c r="B51" s="434" t="s">
        <v>355</v>
      </c>
      <c r="C51" s="785"/>
      <c r="D51" s="785"/>
      <c r="E51" s="795"/>
    </row>
    <row r="52" spans="1:5" s="216" customFormat="1" ht="18" customHeight="1" x14ac:dyDescent="0.25">
      <c r="A52" s="695" t="s">
        <v>71</v>
      </c>
      <c r="B52" s="431" t="s">
        <v>356</v>
      </c>
      <c r="C52" s="787"/>
      <c r="D52" s="787"/>
      <c r="E52" s="791"/>
    </row>
    <row r="53" spans="1:5" s="216" customFormat="1" ht="18" customHeight="1" x14ac:dyDescent="0.25">
      <c r="A53" s="695" t="s">
        <v>357</v>
      </c>
      <c r="B53" s="390" t="s">
        <v>358</v>
      </c>
      <c r="C53" s="1092"/>
      <c r="D53" s="1092"/>
      <c r="E53" s="1101"/>
    </row>
    <row r="54" spans="1:5" s="216" customFormat="1" ht="18" customHeight="1" thickBot="1" x14ac:dyDescent="0.3">
      <c r="A54" s="696" t="s">
        <v>359</v>
      </c>
      <c r="B54" s="391" t="s">
        <v>360</v>
      </c>
      <c r="C54" s="789"/>
      <c r="D54" s="1094"/>
      <c r="E54" s="1102"/>
    </row>
    <row r="55" spans="1:5" s="216" customFormat="1" ht="18" customHeight="1" thickBot="1" x14ac:dyDescent="0.3">
      <c r="A55" s="697" t="s">
        <v>13</v>
      </c>
      <c r="B55" s="1093" t="s">
        <v>361</v>
      </c>
      <c r="C55" s="798">
        <f>SUM(C56:C58)</f>
        <v>0</v>
      </c>
      <c r="D55" s="783">
        <f>SUM(D56:D58)</f>
        <v>0</v>
      </c>
      <c r="E55" s="784">
        <f>SUM(E56:E58)</f>
        <v>0</v>
      </c>
    </row>
    <row r="56" spans="1:5" s="216" customFormat="1" ht="18" customHeight="1" x14ac:dyDescent="0.25">
      <c r="A56" s="694" t="s">
        <v>132</v>
      </c>
      <c r="B56" s="434" t="s">
        <v>362</v>
      </c>
      <c r="C56" s="787"/>
      <c r="D56" s="787"/>
      <c r="E56" s="788"/>
    </row>
    <row r="57" spans="1:5" s="216" customFormat="1" ht="18" customHeight="1" x14ac:dyDescent="0.25">
      <c r="A57" s="695" t="s">
        <v>133</v>
      </c>
      <c r="B57" s="431" t="s">
        <v>363</v>
      </c>
      <c r="C57" s="787"/>
      <c r="D57" s="787"/>
      <c r="E57" s="788"/>
    </row>
    <row r="58" spans="1:5" s="216" customFormat="1" ht="18" customHeight="1" x14ac:dyDescent="0.25">
      <c r="A58" s="695" t="s">
        <v>160</v>
      </c>
      <c r="B58" s="390" t="s">
        <v>364</v>
      </c>
      <c r="C58" s="787"/>
      <c r="D58" s="787"/>
      <c r="E58" s="788"/>
    </row>
    <row r="59" spans="1:5" s="216" customFormat="1" ht="18" customHeight="1" thickBot="1" x14ac:dyDescent="0.3">
      <c r="A59" s="696" t="s">
        <v>365</v>
      </c>
      <c r="B59" s="391" t="s">
        <v>366</v>
      </c>
      <c r="C59" s="787"/>
      <c r="D59" s="787"/>
      <c r="E59" s="788"/>
    </row>
    <row r="60" spans="1:5" s="216" customFormat="1" ht="18" customHeight="1" thickBot="1" x14ac:dyDescent="0.3">
      <c r="A60" s="697" t="s">
        <v>14</v>
      </c>
      <c r="B60" s="698" t="s">
        <v>367</v>
      </c>
      <c r="C60" s="783">
        <f>+C6+C13+C20+C27+C33+C44+C50+C55</f>
        <v>144500797</v>
      </c>
      <c r="D60" s="783">
        <f t="shared" ref="D60:E60" si="5">+D6+D13+D20+D27+D33+D44+D50+D55</f>
        <v>228818061</v>
      </c>
      <c r="E60" s="792">
        <f t="shared" si="5"/>
        <v>222719056</v>
      </c>
    </row>
    <row r="61" spans="1:5" s="216" customFormat="1" ht="23.25" customHeight="1" thickBot="1" x14ac:dyDescent="0.3">
      <c r="A61" s="396" t="s">
        <v>368</v>
      </c>
      <c r="B61" s="393" t="s">
        <v>369</v>
      </c>
      <c r="C61" s="783">
        <f>+C62+C63+C64</f>
        <v>0</v>
      </c>
      <c r="D61" s="783">
        <f>+D62+D63+D64</f>
        <v>0</v>
      </c>
      <c r="E61" s="784">
        <f>+E62+E63+E64</f>
        <v>0</v>
      </c>
    </row>
    <row r="62" spans="1:5" s="216" customFormat="1" ht="18" customHeight="1" x14ac:dyDescent="0.25">
      <c r="A62" s="694" t="s">
        <v>370</v>
      </c>
      <c r="B62" s="388" t="s">
        <v>371</v>
      </c>
      <c r="C62" s="787"/>
      <c r="D62" s="787"/>
      <c r="E62" s="788"/>
    </row>
    <row r="63" spans="1:5" s="216" customFormat="1" ht="18" customHeight="1" x14ac:dyDescent="0.25">
      <c r="A63" s="695" t="s">
        <v>372</v>
      </c>
      <c r="B63" s="431" t="s">
        <v>373</v>
      </c>
      <c r="C63" s="787"/>
      <c r="D63" s="787"/>
      <c r="E63" s="788"/>
    </row>
    <row r="64" spans="1:5" s="216" customFormat="1" ht="18" customHeight="1" thickBot="1" x14ac:dyDescent="0.3">
      <c r="A64" s="696" t="s">
        <v>374</v>
      </c>
      <c r="B64" s="397" t="s">
        <v>419</v>
      </c>
      <c r="C64" s="787"/>
      <c r="D64" s="787"/>
      <c r="E64" s="788"/>
    </row>
    <row r="65" spans="1:5" s="216" customFormat="1" ht="18" customHeight="1" thickBot="1" x14ac:dyDescent="0.3">
      <c r="A65" s="396" t="s">
        <v>376</v>
      </c>
      <c r="B65" s="393" t="s">
        <v>377</v>
      </c>
      <c r="C65" s="783">
        <f>+C66+C67+C68+C69</f>
        <v>0</v>
      </c>
      <c r="D65" s="783">
        <f>+D66+D67+D68+D69</f>
        <v>0</v>
      </c>
      <c r="E65" s="784">
        <f>+E66+E67+E68+E69</f>
        <v>0</v>
      </c>
    </row>
    <row r="66" spans="1:5" s="216" customFormat="1" ht="18" customHeight="1" x14ac:dyDescent="0.25">
      <c r="A66" s="694" t="s">
        <v>109</v>
      </c>
      <c r="B66" s="388" t="s">
        <v>378</v>
      </c>
      <c r="C66" s="787"/>
      <c r="D66" s="787"/>
      <c r="E66" s="788"/>
    </row>
    <row r="67" spans="1:5" s="216" customFormat="1" ht="18" customHeight="1" x14ac:dyDescent="0.25">
      <c r="A67" s="695" t="s">
        <v>110</v>
      </c>
      <c r="B67" s="390" t="s">
        <v>379</v>
      </c>
      <c r="C67" s="787"/>
      <c r="D67" s="787"/>
      <c r="E67" s="788"/>
    </row>
    <row r="68" spans="1:5" s="216" customFormat="1" ht="18" customHeight="1" x14ac:dyDescent="0.25">
      <c r="A68" s="695" t="s">
        <v>380</v>
      </c>
      <c r="B68" s="390" t="s">
        <v>381</v>
      </c>
      <c r="C68" s="787"/>
      <c r="D68" s="787"/>
      <c r="E68" s="788"/>
    </row>
    <row r="69" spans="1:5" s="216" customFormat="1" ht="18" customHeight="1" thickBot="1" x14ac:dyDescent="0.3">
      <c r="A69" s="696" t="s">
        <v>382</v>
      </c>
      <c r="B69" s="391" t="s">
        <v>383</v>
      </c>
      <c r="C69" s="787"/>
      <c r="D69" s="787"/>
      <c r="E69" s="788"/>
    </row>
    <row r="70" spans="1:5" s="216" customFormat="1" ht="18" customHeight="1" thickBot="1" x14ac:dyDescent="0.3">
      <c r="A70" s="396" t="s">
        <v>384</v>
      </c>
      <c r="B70" s="1093" t="s">
        <v>385</v>
      </c>
      <c r="C70" s="798">
        <f>+C71+C72</f>
        <v>17491501</v>
      </c>
      <c r="D70" s="783">
        <f>+D71+D72</f>
        <v>17491501</v>
      </c>
      <c r="E70" s="784">
        <f>+E71+E72</f>
        <v>17491501</v>
      </c>
    </row>
    <row r="71" spans="1:5" s="216" customFormat="1" ht="18" customHeight="1" x14ac:dyDescent="0.25">
      <c r="A71" s="694" t="s">
        <v>386</v>
      </c>
      <c r="B71" s="388" t="s">
        <v>387</v>
      </c>
      <c r="C71" s="1095">
        <v>17491501</v>
      </c>
      <c r="D71" s="1095">
        <v>17491501</v>
      </c>
      <c r="E71" s="1098">
        <v>17491501</v>
      </c>
    </row>
    <row r="72" spans="1:5" s="216" customFormat="1" ht="18" customHeight="1" thickBot="1" x14ac:dyDescent="0.3">
      <c r="A72" s="696" t="s">
        <v>388</v>
      </c>
      <c r="B72" s="391" t="s">
        <v>389</v>
      </c>
      <c r="C72" s="787"/>
      <c r="D72" s="787"/>
      <c r="E72" s="788"/>
    </row>
    <row r="73" spans="1:5" s="216" customFormat="1" ht="18" customHeight="1" thickBot="1" x14ac:dyDescent="0.3">
      <c r="A73" s="396" t="s">
        <v>390</v>
      </c>
      <c r="B73" s="1093" t="s">
        <v>391</v>
      </c>
      <c r="C73" s="798">
        <f>+C74+C75+C76</f>
        <v>0</v>
      </c>
      <c r="D73" s="783">
        <f>+D74+D75+D76</f>
        <v>4376786</v>
      </c>
      <c r="E73" s="783">
        <v>4376786</v>
      </c>
    </row>
    <row r="74" spans="1:5" s="216" customFormat="1" ht="18" customHeight="1" x14ac:dyDescent="0.25">
      <c r="A74" s="694" t="s">
        <v>392</v>
      </c>
      <c r="B74" s="388" t="s">
        <v>393</v>
      </c>
      <c r="C74" s="785"/>
      <c r="D74" s="1095">
        <v>4376786</v>
      </c>
      <c r="E74" s="1095">
        <v>4376786</v>
      </c>
    </row>
    <row r="75" spans="1:5" s="216" customFormat="1" ht="18" customHeight="1" x14ac:dyDescent="0.25">
      <c r="A75" s="695" t="s">
        <v>394</v>
      </c>
      <c r="B75" s="390" t="s">
        <v>395</v>
      </c>
      <c r="C75" s="787"/>
      <c r="D75" s="787"/>
      <c r="E75" s="788" t="s">
        <v>790</v>
      </c>
    </row>
    <row r="76" spans="1:5" s="216" customFormat="1" ht="18" customHeight="1" thickBot="1" x14ac:dyDescent="0.3">
      <c r="A76" s="696" t="s">
        <v>396</v>
      </c>
      <c r="B76" s="394" t="s">
        <v>397</v>
      </c>
      <c r="C76" s="787"/>
      <c r="D76" s="787"/>
      <c r="E76" s="788"/>
    </row>
    <row r="77" spans="1:5" s="216" customFormat="1" ht="18" customHeight="1" thickBot="1" x14ac:dyDescent="0.3">
      <c r="A77" s="396" t="s">
        <v>398</v>
      </c>
      <c r="B77" s="393" t="s">
        <v>399</v>
      </c>
      <c r="C77" s="783">
        <f>+C78+C79+C80+C81</f>
        <v>0</v>
      </c>
      <c r="D77" s="783">
        <f>+D78+D79+D80+D81</f>
        <v>0</v>
      </c>
      <c r="E77" s="784">
        <f>+E78+E79+E80+E81</f>
        <v>0</v>
      </c>
    </row>
    <row r="78" spans="1:5" s="216" customFormat="1" ht="18" customHeight="1" x14ac:dyDescent="0.25">
      <c r="A78" s="684" t="s">
        <v>400</v>
      </c>
      <c r="B78" s="388" t="s">
        <v>401</v>
      </c>
      <c r="C78" s="787"/>
      <c r="D78" s="787"/>
      <c r="E78" s="788"/>
    </row>
    <row r="79" spans="1:5" s="216" customFormat="1" ht="18" customHeight="1" x14ac:dyDescent="0.25">
      <c r="A79" s="685" t="s">
        <v>402</v>
      </c>
      <c r="B79" s="390" t="s">
        <v>403</v>
      </c>
      <c r="C79" s="787"/>
      <c r="D79" s="787"/>
      <c r="E79" s="788"/>
    </row>
    <row r="80" spans="1:5" s="216" customFormat="1" ht="18" customHeight="1" x14ac:dyDescent="0.25">
      <c r="A80" s="685" t="s">
        <v>404</v>
      </c>
      <c r="B80" s="390" t="s">
        <v>405</v>
      </c>
      <c r="C80" s="787"/>
      <c r="D80" s="787"/>
      <c r="E80" s="788"/>
    </row>
    <row r="81" spans="1:5" s="216" customFormat="1" ht="18" customHeight="1" thickBot="1" x14ac:dyDescent="0.3">
      <c r="A81" s="686" t="s">
        <v>406</v>
      </c>
      <c r="B81" s="394" t="s">
        <v>407</v>
      </c>
      <c r="C81" s="787"/>
      <c r="D81" s="787"/>
      <c r="E81" s="788"/>
    </row>
    <row r="82" spans="1:5" s="216" customFormat="1" ht="18" customHeight="1" thickBot="1" x14ac:dyDescent="0.3">
      <c r="A82" s="396" t="s">
        <v>408</v>
      </c>
      <c r="B82" s="393" t="s">
        <v>409</v>
      </c>
      <c r="C82" s="796"/>
      <c r="D82" s="796"/>
      <c r="E82" s="797"/>
    </row>
    <row r="83" spans="1:5" s="216" customFormat="1" ht="18" customHeight="1" thickBot="1" x14ac:dyDescent="0.3">
      <c r="A83" s="396" t="s">
        <v>410</v>
      </c>
      <c r="B83" s="399" t="s">
        <v>411</v>
      </c>
      <c r="C83" s="783">
        <f>+C61+C65+C70+C73+C77+C82</f>
        <v>17491501</v>
      </c>
      <c r="D83" s="783">
        <f>+D61+D65+D70+D73+D77+D82</f>
        <v>21868287</v>
      </c>
      <c r="E83" s="784">
        <f>+E61+E65+E70+E73+E77+E82</f>
        <v>21868287</v>
      </c>
    </row>
    <row r="84" spans="1:5" s="216" customFormat="1" ht="26.25" customHeight="1" thickBot="1" x14ac:dyDescent="0.3">
      <c r="A84" s="400" t="s">
        <v>412</v>
      </c>
      <c r="B84" s="401" t="s">
        <v>413</v>
      </c>
      <c r="C84" s="783">
        <f>+C60+C83</f>
        <v>161992298</v>
      </c>
      <c r="D84" s="783">
        <f>+D60+D83</f>
        <v>250686348</v>
      </c>
      <c r="E84" s="784">
        <f>+E60+E83</f>
        <v>244587343</v>
      </c>
    </row>
    <row r="85" spans="1:5" s="216" customFormat="1" ht="18" customHeight="1" x14ac:dyDescent="0.25">
      <c r="A85" s="402"/>
      <c r="B85" s="402"/>
      <c r="C85" s="699"/>
      <c r="D85" s="699"/>
      <c r="E85" s="699"/>
    </row>
    <row r="86" spans="1:5" s="404" customFormat="1" ht="18" customHeight="1" x14ac:dyDescent="0.25">
      <c r="A86" s="1220" t="s">
        <v>35</v>
      </c>
      <c r="B86" s="1220"/>
      <c r="C86" s="1220"/>
      <c r="D86" s="1220"/>
      <c r="E86" s="1220"/>
    </row>
    <row r="87" spans="1:5" s="406" customFormat="1" ht="18" customHeight="1" thickBot="1" x14ac:dyDescent="0.35">
      <c r="A87" s="700" t="s">
        <v>781</v>
      </c>
      <c r="B87" s="700"/>
      <c r="C87" s="701"/>
      <c r="D87" s="701"/>
      <c r="E87" s="701" t="s">
        <v>743</v>
      </c>
    </row>
    <row r="88" spans="1:5" s="406" customFormat="1" ht="18" customHeight="1" x14ac:dyDescent="0.25">
      <c r="A88" s="1221" t="s">
        <v>60</v>
      </c>
      <c r="B88" s="1223" t="s">
        <v>179</v>
      </c>
      <c r="C88" s="1225" t="str">
        <f>+C3</f>
        <v>2019. évi</v>
      </c>
      <c r="D88" s="1225"/>
      <c r="E88" s="1226"/>
    </row>
    <row r="89" spans="1:5" s="404" customFormat="1" ht="27" customHeight="1" thickBot="1" x14ac:dyDescent="0.3">
      <c r="A89" s="1222"/>
      <c r="B89" s="1224"/>
      <c r="C89" s="702" t="s">
        <v>180</v>
      </c>
      <c r="D89" s="702" t="s">
        <v>185</v>
      </c>
      <c r="E89" s="703" t="s">
        <v>186</v>
      </c>
    </row>
    <row r="90" spans="1:5" s="216" customFormat="1" ht="18" customHeight="1" thickBot="1" x14ac:dyDescent="0.3">
      <c r="A90" s="704" t="s">
        <v>414</v>
      </c>
      <c r="B90" s="705" t="s">
        <v>415</v>
      </c>
      <c r="C90" s="705" t="s">
        <v>416</v>
      </c>
      <c r="D90" s="705" t="s">
        <v>417</v>
      </c>
      <c r="E90" s="706" t="s">
        <v>418</v>
      </c>
    </row>
    <row r="91" spans="1:5" s="404" customFormat="1" ht="18" customHeight="1" thickBot="1" x14ac:dyDescent="0.3">
      <c r="A91" s="697" t="s">
        <v>6</v>
      </c>
      <c r="B91" s="725" t="s">
        <v>753</v>
      </c>
      <c r="C91" s="798">
        <f>SUM(C92:C96)</f>
        <v>150481111</v>
      </c>
      <c r="D91" s="798">
        <f t="shared" ref="D91:E91" si="6">SUM(D92:D96)</f>
        <v>209935518</v>
      </c>
      <c r="E91" s="1106">
        <f t="shared" si="6"/>
        <v>196497389</v>
      </c>
    </row>
    <row r="92" spans="1:5" s="404" customFormat="1" ht="18" customHeight="1" x14ac:dyDescent="0.25">
      <c r="A92" s="694" t="s">
        <v>72</v>
      </c>
      <c r="B92" s="724" t="s">
        <v>36</v>
      </c>
      <c r="C92" s="1105">
        <v>61455658</v>
      </c>
      <c r="D92" s="1105">
        <v>86125616</v>
      </c>
      <c r="E92" s="1109">
        <v>82084364</v>
      </c>
    </row>
    <row r="93" spans="1:5" s="404" customFormat="1" ht="18" customHeight="1" x14ac:dyDescent="0.25">
      <c r="A93" s="695" t="s">
        <v>73</v>
      </c>
      <c r="B93" s="707" t="s">
        <v>134</v>
      </c>
      <c r="C93" s="1103">
        <v>11309201</v>
      </c>
      <c r="D93" s="1103">
        <v>13468371</v>
      </c>
      <c r="E93" s="1110">
        <v>13202416</v>
      </c>
    </row>
    <row r="94" spans="1:5" s="404" customFormat="1" ht="18" customHeight="1" x14ac:dyDescent="0.25">
      <c r="A94" s="695" t="s">
        <v>74</v>
      </c>
      <c r="B94" s="707" t="s">
        <v>101</v>
      </c>
      <c r="C94" s="1103">
        <v>66536782</v>
      </c>
      <c r="D94" s="1103">
        <v>96637666</v>
      </c>
      <c r="E94" s="1110">
        <v>88547734</v>
      </c>
    </row>
    <row r="95" spans="1:5" s="404" customFormat="1" ht="18" customHeight="1" x14ac:dyDescent="0.25">
      <c r="A95" s="695" t="s">
        <v>75</v>
      </c>
      <c r="B95" s="708" t="s">
        <v>135</v>
      </c>
      <c r="C95" s="1103">
        <v>6817500</v>
      </c>
      <c r="D95" s="1103">
        <v>7789100</v>
      </c>
      <c r="E95" s="1110">
        <v>6788000</v>
      </c>
    </row>
    <row r="96" spans="1:5" s="404" customFormat="1" ht="18" customHeight="1" x14ac:dyDescent="0.25">
      <c r="A96" s="695" t="s">
        <v>84</v>
      </c>
      <c r="B96" s="709" t="s">
        <v>136</v>
      </c>
      <c r="C96" s="1104">
        <v>4361970</v>
      </c>
      <c r="D96" s="1104">
        <v>5914765</v>
      </c>
      <c r="E96" s="1111">
        <v>5874875</v>
      </c>
    </row>
    <row r="97" spans="1:5" s="404" customFormat="1" ht="18" customHeight="1" x14ac:dyDescent="0.25">
      <c r="A97" s="695" t="s">
        <v>76</v>
      </c>
      <c r="B97" s="707" t="s">
        <v>421</v>
      </c>
      <c r="C97" s="1104">
        <v>366627</v>
      </c>
      <c r="D97" s="1104">
        <v>4339159</v>
      </c>
      <c r="E97" s="1111">
        <v>4339159</v>
      </c>
    </row>
    <row r="98" spans="1:5" s="404" customFormat="1" ht="18" customHeight="1" x14ac:dyDescent="0.25">
      <c r="A98" s="695" t="s">
        <v>77</v>
      </c>
      <c r="B98" s="710" t="s">
        <v>422</v>
      </c>
      <c r="C98" s="789"/>
      <c r="D98" s="789"/>
      <c r="E98" s="790"/>
    </row>
    <row r="99" spans="1:5" s="404" customFormat="1" ht="25.5" customHeight="1" x14ac:dyDescent="0.25">
      <c r="A99" s="695" t="s">
        <v>85</v>
      </c>
      <c r="B99" s="711" t="s">
        <v>423</v>
      </c>
      <c r="C99" s="789"/>
      <c r="D99" s="789"/>
      <c r="E99" s="790"/>
    </row>
    <row r="100" spans="1:5" s="404" customFormat="1" ht="23.25" customHeight="1" x14ac:dyDescent="0.25">
      <c r="A100" s="695" t="s">
        <v>86</v>
      </c>
      <c r="B100" s="711" t="s">
        <v>424</v>
      </c>
      <c r="C100" s="787"/>
      <c r="D100" s="787"/>
      <c r="E100" s="791"/>
    </row>
    <row r="101" spans="1:5" s="404" customFormat="1" ht="18" customHeight="1" x14ac:dyDescent="0.25">
      <c r="A101" s="695" t="s">
        <v>87</v>
      </c>
      <c r="B101" s="710" t="s">
        <v>425</v>
      </c>
      <c r="C101" s="1107"/>
      <c r="D101" s="1107">
        <v>225606</v>
      </c>
      <c r="E101" s="1112">
        <v>215716</v>
      </c>
    </row>
    <row r="102" spans="1:5" s="404" customFormat="1" ht="18" customHeight="1" x14ac:dyDescent="0.25">
      <c r="A102" s="695" t="s">
        <v>88</v>
      </c>
      <c r="B102" s="710" t="s">
        <v>426</v>
      </c>
      <c r="C102" s="787"/>
      <c r="D102" s="787"/>
      <c r="E102" s="791"/>
    </row>
    <row r="103" spans="1:5" s="404" customFormat="1" ht="18" customHeight="1" x14ac:dyDescent="0.25">
      <c r="A103" s="695" t="s">
        <v>90</v>
      </c>
      <c r="B103" s="711" t="s">
        <v>427</v>
      </c>
      <c r="C103" s="789"/>
      <c r="D103" s="789"/>
      <c r="E103" s="790"/>
    </row>
    <row r="104" spans="1:5" s="404" customFormat="1" ht="18" customHeight="1" x14ac:dyDescent="0.25">
      <c r="A104" s="712" t="s">
        <v>137</v>
      </c>
      <c r="B104" s="713" t="s">
        <v>428</v>
      </c>
      <c r="C104" s="789"/>
      <c r="D104" s="789"/>
      <c r="E104" s="790"/>
    </row>
    <row r="105" spans="1:5" s="404" customFormat="1" ht="18" customHeight="1" x14ac:dyDescent="0.25">
      <c r="A105" s="695" t="s">
        <v>429</v>
      </c>
      <c r="B105" s="713" t="s">
        <v>430</v>
      </c>
      <c r="C105" s="787"/>
      <c r="D105" s="787"/>
      <c r="E105" s="791"/>
    </row>
    <row r="106" spans="1:5" s="404" customFormat="1" ht="24.75" customHeight="1" x14ac:dyDescent="0.25">
      <c r="A106" s="696" t="s">
        <v>431</v>
      </c>
      <c r="B106" s="713" t="s">
        <v>432</v>
      </c>
      <c r="C106" s="1091">
        <v>1100000</v>
      </c>
      <c r="D106" s="1091">
        <v>1350000</v>
      </c>
      <c r="E106" s="1100">
        <v>1320000</v>
      </c>
    </row>
    <row r="107" spans="1:5" s="404" customFormat="1" ht="24.75" customHeight="1" thickBot="1" x14ac:dyDescent="0.3">
      <c r="A107" s="712" t="s">
        <v>808</v>
      </c>
      <c r="B107" s="713" t="s">
        <v>809</v>
      </c>
      <c r="C107" s="1089">
        <v>2895343</v>
      </c>
      <c r="D107" s="1089"/>
      <c r="E107" s="1089"/>
    </row>
    <row r="108" spans="1:5" s="404" customFormat="1" ht="18" customHeight="1" thickBot="1" x14ac:dyDescent="0.3">
      <c r="A108" s="697" t="s">
        <v>7</v>
      </c>
      <c r="B108" s="725" t="s">
        <v>754</v>
      </c>
      <c r="C108" s="798">
        <f>+C109+C111+C113</f>
        <v>8315165</v>
      </c>
      <c r="D108" s="783">
        <f t="shared" ref="D108:E108" si="7">+D109+D111+D113</f>
        <v>33178022</v>
      </c>
      <c r="E108" s="792">
        <f t="shared" si="7"/>
        <v>11162510</v>
      </c>
    </row>
    <row r="109" spans="1:5" s="404" customFormat="1" ht="18" customHeight="1" x14ac:dyDescent="0.25">
      <c r="A109" s="694" t="s">
        <v>78</v>
      </c>
      <c r="B109" s="716" t="s">
        <v>158</v>
      </c>
      <c r="C109" s="1108">
        <v>8315165</v>
      </c>
      <c r="D109" s="1108">
        <v>13178085</v>
      </c>
      <c r="E109" s="1113">
        <v>11162510</v>
      </c>
    </row>
    <row r="110" spans="1:5" s="404" customFormat="1" ht="18" customHeight="1" x14ac:dyDescent="0.25">
      <c r="A110" s="694" t="s">
        <v>79</v>
      </c>
      <c r="B110" s="715" t="s">
        <v>434</v>
      </c>
      <c r="C110" s="1060"/>
      <c r="D110" s="793"/>
      <c r="E110" s="793"/>
    </row>
    <row r="111" spans="1:5" s="404" customFormat="1" ht="18" customHeight="1" x14ac:dyDescent="0.25">
      <c r="A111" s="694" t="s">
        <v>80</v>
      </c>
      <c r="B111" s="715" t="s">
        <v>138</v>
      </c>
      <c r="C111" s="1092"/>
      <c r="D111" s="1092">
        <v>19999937</v>
      </c>
      <c r="E111" s="1101"/>
    </row>
    <row r="112" spans="1:5" s="404" customFormat="1" ht="18" customHeight="1" x14ac:dyDescent="0.25">
      <c r="A112" s="694" t="s">
        <v>81</v>
      </c>
      <c r="B112" s="715" t="s">
        <v>435</v>
      </c>
      <c r="C112" s="787"/>
      <c r="D112" s="1168">
        <v>19999937</v>
      </c>
      <c r="E112" s="791"/>
    </row>
    <row r="113" spans="1:5" s="404" customFormat="1" ht="18" customHeight="1" thickBot="1" x14ac:dyDescent="0.3">
      <c r="A113" s="694" t="s">
        <v>82</v>
      </c>
      <c r="B113" s="394" t="s">
        <v>161</v>
      </c>
      <c r="C113" s="787"/>
      <c r="D113" s="787"/>
      <c r="E113" s="788"/>
    </row>
    <row r="114" spans="1:5" s="404" customFormat="1" ht="18" customHeight="1" thickBot="1" x14ac:dyDescent="0.3">
      <c r="A114" s="697" t="s">
        <v>8</v>
      </c>
      <c r="B114" s="698" t="s">
        <v>445</v>
      </c>
      <c r="C114" s="783">
        <f>+C115+C116</f>
        <v>0</v>
      </c>
      <c r="D114" s="783">
        <f>+D115+D116</f>
        <v>0</v>
      </c>
      <c r="E114" s="784">
        <f>+E115+E116</f>
        <v>0</v>
      </c>
    </row>
    <row r="115" spans="1:5" s="404" customFormat="1" ht="18" customHeight="1" x14ac:dyDescent="0.25">
      <c r="A115" s="694" t="s">
        <v>61</v>
      </c>
      <c r="B115" s="716" t="s">
        <v>46</v>
      </c>
      <c r="C115" s="785"/>
      <c r="D115" s="785"/>
      <c r="E115" s="786"/>
    </row>
    <row r="116" spans="1:5" s="404" customFormat="1" ht="18" customHeight="1" thickBot="1" x14ac:dyDescent="0.3">
      <c r="A116" s="696" t="s">
        <v>62</v>
      </c>
      <c r="B116" s="715" t="s">
        <v>47</v>
      </c>
      <c r="C116" s="789"/>
      <c r="D116" s="789"/>
      <c r="E116" s="790"/>
    </row>
    <row r="117" spans="1:5" s="404" customFormat="1" ht="18" customHeight="1" thickBot="1" x14ac:dyDescent="0.3">
      <c r="A117" s="697" t="s">
        <v>9</v>
      </c>
      <c r="B117" s="698" t="s">
        <v>446</v>
      </c>
      <c r="C117" s="783">
        <f>+C91+C108+C114</f>
        <v>158796276</v>
      </c>
      <c r="D117" s="783">
        <f>+D91+D108+D114</f>
        <v>243113540</v>
      </c>
      <c r="E117" s="784">
        <f>+E91+E108+E114</f>
        <v>207659899</v>
      </c>
    </row>
    <row r="118" spans="1:5" s="404" customFormat="1" ht="25.5" customHeight="1" thickBot="1" x14ac:dyDescent="0.3">
      <c r="A118" s="697" t="s">
        <v>10</v>
      </c>
      <c r="B118" s="698" t="s">
        <v>447</v>
      </c>
      <c r="C118" s="783">
        <f>+C119+C120+C121</f>
        <v>0</v>
      </c>
      <c r="D118" s="783">
        <f>+D119+D120+D121</f>
        <v>0</v>
      </c>
      <c r="E118" s="784">
        <f>+E119+E120+E121</f>
        <v>0</v>
      </c>
    </row>
    <row r="119" spans="1:5" s="404" customFormat="1" ht="18" customHeight="1" x14ac:dyDescent="0.25">
      <c r="A119" s="694" t="s">
        <v>65</v>
      </c>
      <c r="B119" s="716" t="s">
        <v>448</v>
      </c>
      <c r="C119" s="787"/>
      <c r="D119" s="787"/>
      <c r="E119" s="788"/>
    </row>
    <row r="120" spans="1:5" s="404" customFormat="1" ht="18" customHeight="1" x14ac:dyDescent="0.25">
      <c r="A120" s="694" t="s">
        <v>66</v>
      </c>
      <c r="B120" s="716" t="s">
        <v>449</v>
      </c>
      <c r="C120" s="787"/>
      <c r="D120" s="787"/>
      <c r="E120" s="788"/>
    </row>
    <row r="121" spans="1:5" s="404" customFormat="1" ht="18" customHeight="1" thickBot="1" x14ac:dyDescent="0.3">
      <c r="A121" s="712" t="s">
        <v>67</v>
      </c>
      <c r="B121" s="717" t="s">
        <v>450</v>
      </c>
      <c r="C121" s="787"/>
      <c r="D121" s="787"/>
      <c r="E121" s="788"/>
    </row>
    <row r="122" spans="1:5" s="404" customFormat="1" ht="18" customHeight="1" thickBot="1" x14ac:dyDescent="0.3">
      <c r="A122" s="697" t="s">
        <v>11</v>
      </c>
      <c r="B122" s="698" t="s">
        <v>451</v>
      </c>
      <c r="C122" s="783">
        <f>+C123+C124+C126+C125</f>
        <v>0</v>
      </c>
      <c r="D122" s="783">
        <f>+D123+D124+D126+D125</f>
        <v>0</v>
      </c>
      <c r="E122" s="784">
        <f>+E123+E124+E126+E125</f>
        <v>0</v>
      </c>
    </row>
    <row r="123" spans="1:5" s="404" customFormat="1" ht="18" customHeight="1" x14ac:dyDescent="0.25">
      <c r="A123" s="694" t="s">
        <v>68</v>
      </c>
      <c r="B123" s="716" t="s">
        <v>452</v>
      </c>
      <c r="C123" s="787"/>
      <c r="D123" s="787"/>
      <c r="E123" s="788"/>
    </row>
    <row r="124" spans="1:5" s="404" customFormat="1" ht="18" customHeight="1" x14ac:dyDescent="0.25">
      <c r="A124" s="694" t="s">
        <v>69</v>
      </c>
      <c r="B124" s="716" t="s">
        <v>453</v>
      </c>
      <c r="C124" s="787"/>
      <c r="D124" s="787"/>
      <c r="E124" s="788"/>
    </row>
    <row r="125" spans="1:5" s="404" customFormat="1" ht="18" customHeight="1" x14ac:dyDescent="0.25">
      <c r="A125" s="694" t="s">
        <v>348</v>
      </c>
      <c r="B125" s="716" t="s">
        <v>454</v>
      </c>
      <c r="C125" s="787"/>
      <c r="D125" s="787"/>
      <c r="E125" s="788"/>
    </row>
    <row r="126" spans="1:5" s="404" customFormat="1" ht="18" customHeight="1" thickBot="1" x14ac:dyDescent="0.3">
      <c r="A126" s="712" t="s">
        <v>350</v>
      </c>
      <c r="B126" s="717" t="s">
        <v>455</v>
      </c>
      <c r="C126" s="787"/>
      <c r="D126" s="787"/>
      <c r="E126" s="788"/>
    </row>
    <row r="127" spans="1:5" s="404" customFormat="1" ht="18" customHeight="1" thickBot="1" x14ac:dyDescent="0.3">
      <c r="A127" s="697" t="s">
        <v>12</v>
      </c>
      <c r="B127" s="1090" t="s">
        <v>456</v>
      </c>
      <c r="C127" s="798">
        <f>+C128+C129+C130+C131</f>
        <v>3196022</v>
      </c>
      <c r="D127" s="783">
        <f>+D128+D129+D130+D131</f>
        <v>7572808</v>
      </c>
      <c r="E127" s="784">
        <f>+E128+E129+E130+E131</f>
        <v>3752269</v>
      </c>
    </row>
    <row r="128" spans="1:5" s="404" customFormat="1" ht="18" customHeight="1" x14ac:dyDescent="0.25">
      <c r="A128" s="694" t="s">
        <v>70</v>
      </c>
      <c r="B128" s="716" t="s">
        <v>457</v>
      </c>
      <c r="C128" s="785"/>
      <c r="D128" s="785"/>
      <c r="E128" s="795"/>
    </row>
    <row r="129" spans="1:9" s="404" customFormat="1" ht="18" customHeight="1" x14ac:dyDescent="0.25">
      <c r="A129" s="694" t="s">
        <v>71</v>
      </c>
      <c r="B129" s="716" t="s">
        <v>458</v>
      </c>
      <c r="C129" s="787">
        <v>3196022</v>
      </c>
      <c r="D129" s="1089">
        <v>7572808</v>
      </c>
      <c r="E129" s="1099">
        <v>3752269</v>
      </c>
    </row>
    <row r="130" spans="1:9" s="404" customFormat="1" ht="18" customHeight="1" x14ac:dyDescent="0.25">
      <c r="A130" s="694" t="s">
        <v>357</v>
      </c>
      <c r="B130" s="716" t="s">
        <v>459</v>
      </c>
      <c r="C130" s="787"/>
      <c r="D130" s="787"/>
      <c r="E130" s="791"/>
    </row>
    <row r="131" spans="1:9" s="404" customFormat="1" ht="18" customHeight="1" thickBot="1" x14ac:dyDescent="0.3">
      <c r="A131" s="712" t="s">
        <v>359</v>
      </c>
      <c r="B131" s="717" t="s">
        <v>717</v>
      </c>
      <c r="C131" s="787"/>
      <c r="D131" s="787"/>
      <c r="E131" s="788"/>
    </row>
    <row r="132" spans="1:9" s="404" customFormat="1" ht="18" customHeight="1" thickBot="1" x14ac:dyDescent="0.3">
      <c r="A132" s="697" t="s">
        <v>13</v>
      </c>
      <c r="B132" s="698" t="s">
        <v>461</v>
      </c>
      <c r="C132" s="799">
        <f>+C133+C134+C135+C136</f>
        <v>0</v>
      </c>
      <c r="D132" s="799">
        <f>+D133+D134+D135+D136</f>
        <v>0</v>
      </c>
      <c r="E132" s="800">
        <f>+E133+E134+E135+E136</f>
        <v>0</v>
      </c>
      <c r="F132" s="427"/>
      <c r="G132" s="428"/>
      <c r="H132" s="428"/>
      <c r="I132" s="428"/>
    </row>
    <row r="133" spans="1:9" s="216" customFormat="1" ht="18" customHeight="1" x14ac:dyDescent="0.25">
      <c r="A133" s="694" t="s">
        <v>132</v>
      </c>
      <c r="B133" s="716" t="s">
        <v>462</v>
      </c>
      <c r="C133" s="787"/>
      <c r="D133" s="787"/>
      <c r="E133" s="788"/>
    </row>
    <row r="134" spans="1:9" s="404" customFormat="1" ht="18" customHeight="1" x14ac:dyDescent="0.25">
      <c r="A134" s="694" t="s">
        <v>133</v>
      </c>
      <c r="B134" s="716" t="s">
        <v>463</v>
      </c>
      <c r="C134" s="787"/>
      <c r="D134" s="787"/>
      <c r="E134" s="788"/>
    </row>
    <row r="135" spans="1:9" s="404" customFormat="1" ht="18" customHeight="1" x14ac:dyDescent="0.25">
      <c r="A135" s="694" t="s">
        <v>160</v>
      </c>
      <c r="B135" s="716" t="s">
        <v>464</v>
      </c>
      <c r="C135" s="787"/>
      <c r="D135" s="787"/>
      <c r="E135" s="788"/>
    </row>
    <row r="136" spans="1:9" s="404" customFormat="1" ht="18" customHeight="1" thickBot="1" x14ac:dyDescent="0.3">
      <c r="A136" s="694" t="s">
        <v>365</v>
      </c>
      <c r="B136" s="716" t="s">
        <v>465</v>
      </c>
      <c r="C136" s="787"/>
      <c r="D136" s="787"/>
      <c r="E136" s="788"/>
    </row>
    <row r="137" spans="1:9" s="404" customFormat="1" ht="18" customHeight="1" thickBot="1" x14ac:dyDescent="0.3">
      <c r="A137" s="697" t="s">
        <v>14</v>
      </c>
      <c r="B137" s="698" t="s">
        <v>466</v>
      </c>
      <c r="C137" s="801">
        <f>+C118+C122+C127+C132</f>
        <v>3196022</v>
      </c>
      <c r="D137" s="801">
        <f>+D118+D122+D127+D132</f>
        <v>7572808</v>
      </c>
      <c r="E137" s="802">
        <f>+E118+E122+E127+E132</f>
        <v>3752269</v>
      </c>
    </row>
    <row r="138" spans="1:9" s="404" customFormat="1" ht="19.5" customHeight="1" thickBot="1" x14ac:dyDescent="0.3">
      <c r="A138" s="429" t="s">
        <v>15</v>
      </c>
      <c r="B138" s="430" t="s">
        <v>467</v>
      </c>
      <c r="C138" s="801">
        <f>+C117+C137</f>
        <v>161992298</v>
      </c>
      <c r="D138" s="801">
        <f>+D117+D137</f>
        <v>250686348</v>
      </c>
      <c r="E138" s="802">
        <f>+E117+E137</f>
        <v>211412168</v>
      </c>
    </row>
    <row r="139" spans="1:9" s="404" customFormat="1" ht="18" customHeight="1" x14ac:dyDescent="0.25">
      <c r="A139" s="718"/>
      <c r="B139" s="718"/>
      <c r="C139" s="719"/>
      <c r="D139" s="719"/>
      <c r="E139" s="719"/>
    </row>
    <row r="140" spans="1:9" s="404" customFormat="1" ht="18" customHeight="1" x14ac:dyDescent="0.25">
      <c r="A140" s="1218" t="s">
        <v>468</v>
      </c>
      <c r="B140" s="1218"/>
      <c r="C140" s="1218"/>
      <c r="D140" s="1218"/>
      <c r="E140" s="1218"/>
    </row>
    <row r="141" spans="1:9" s="404" customFormat="1" ht="18" customHeight="1" thickBot="1" x14ac:dyDescent="0.3">
      <c r="A141" s="720" t="s">
        <v>780</v>
      </c>
      <c r="B141" s="720"/>
      <c r="C141" s="718"/>
      <c r="D141" s="719"/>
      <c r="E141" s="721" t="s">
        <v>743</v>
      </c>
    </row>
    <row r="142" spans="1:9" s="404" customFormat="1" ht="28.5" customHeight="1" thickBot="1" x14ac:dyDescent="0.3">
      <c r="A142" s="697">
        <v>1</v>
      </c>
      <c r="B142" s="714" t="s">
        <v>469</v>
      </c>
      <c r="C142" s="792">
        <f>+C60-C117</f>
        <v>-14295479</v>
      </c>
      <c r="D142" s="792">
        <f t="shared" ref="D142:E142" si="8">+D60-D117</f>
        <v>-14295479</v>
      </c>
      <c r="E142" s="792">
        <f t="shared" si="8"/>
        <v>15059157</v>
      </c>
    </row>
    <row r="143" spans="1:9" s="404" customFormat="1" ht="26.25" customHeight="1" thickBot="1" x14ac:dyDescent="0.3">
      <c r="A143" s="697" t="s">
        <v>7</v>
      </c>
      <c r="B143" s="714" t="s">
        <v>470</v>
      </c>
      <c r="C143" s="792">
        <f>+C83-C137</f>
        <v>14295479</v>
      </c>
      <c r="D143" s="792">
        <f t="shared" ref="D143:E143" si="9">+D83-D137</f>
        <v>14295479</v>
      </c>
      <c r="E143" s="792">
        <f t="shared" si="9"/>
        <v>18116018</v>
      </c>
    </row>
    <row r="144" spans="1:9" ht="7.5" customHeight="1" x14ac:dyDescent="0.3">
      <c r="A144" s="722"/>
      <c r="B144" s="722"/>
      <c r="C144" s="723"/>
      <c r="D144" s="723"/>
      <c r="E144" s="723"/>
    </row>
    <row r="145" spans="1:5" x14ac:dyDescent="0.3">
      <c r="A145" s="214"/>
      <c r="B145" s="214"/>
      <c r="C145" s="214"/>
      <c r="D145" s="214"/>
      <c r="E145" s="214"/>
    </row>
    <row r="146" spans="1:5" ht="12.75" customHeight="1" x14ac:dyDescent="0.3">
      <c r="A146" s="214"/>
      <c r="B146" s="214"/>
      <c r="C146" s="214"/>
      <c r="D146" s="214"/>
      <c r="E146" s="214"/>
    </row>
    <row r="147" spans="1:5" ht="12.75" customHeight="1" x14ac:dyDescent="0.3">
      <c r="A147" s="214"/>
      <c r="B147" s="214"/>
      <c r="C147" s="214"/>
      <c r="D147" s="214"/>
      <c r="E147" s="214"/>
    </row>
    <row r="148" spans="1:5" ht="12.75" customHeight="1" x14ac:dyDescent="0.3">
      <c r="A148" s="214"/>
      <c r="B148" s="214"/>
      <c r="C148" s="214"/>
      <c r="D148" s="214"/>
      <c r="E148" s="214"/>
    </row>
    <row r="149" spans="1:5" ht="12.75" customHeight="1" x14ac:dyDescent="0.3">
      <c r="A149" s="214"/>
      <c r="B149" s="214"/>
      <c r="C149" s="214"/>
      <c r="D149" s="214"/>
      <c r="E149" s="214"/>
    </row>
    <row r="150" spans="1:5" ht="12.75" customHeight="1" x14ac:dyDescent="0.3">
      <c r="A150" s="214"/>
      <c r="B150" s="214"/>
      <c r="C150" s="214"/>
      <c r="D150" s="214"/>
      <c r="E150" s="214"/>
    </row>
    <row r="151" spans="1:5" ht="12.75" customHeight="1" x14ac:dyDescent="0.3">
      <c r="A151" s="214"/>
      <c r="B151" s="214"/>
      <c r="C151" s="214"/>
      <c r="D151" s="214"/>
      <c r="E151" s="214"/>
    </row>
    <row r="152" spans="1:5" ht="12.75" customHeight="1" x14ac:dyDescent="0.3">
      <c r="A152" s="214"/>
      <c r="B152" s="214"/>
      <c r="C152" s="214"/>
      <c r="D152" s="214"/>
      <c r="E152" s="214"/>
    </row>
    <row r="153" spans="1:5" ht="12.75" customHeight="1" x14ac:dyDescent="0.3">
      <c r="A153" s="214"/>
      <c r="B153" s="214"/>
      <c r="C153" s="214"/>
      <c r="D153" s="214"/>
      <c r="E153" s="214"/>
    </row>
  </sheetData>
  <mergeCells count="9">
    <mergeCell ref="A140:E140"/>
    <mergeCell ref="A1:E1"/>
    <mergeCell ref="A3:A4"/>
    <mergeCell ref="B3:B4"/>
    <mergeCell ref="C3:E3"/>
    <mergeCell ref="A86:E86"/>
    <mergeCell ref="A88:A89"/>
    <mergeCell ref="B88:B89"/>
    <mergeCell ref="C88:E88"/>
  </mergeCells>
  <printOptions horizontalCentered="1"/>
  <pageMargins left="0.78740157480314965" right="0.78740157480314965" top="1.4566929133858268" bottom="0.62992125984251968" header="0.78740157480314965" footer="0.59055118110236227"/>
  <pageSetup paperSize="9" scale="80" fitToHeight="2" orientation="portrait" r:id="rId1"/>
  <headerFooter alignWithMargins="0">
    <oddHeader>&amp;LSzentpéterszeg Községi Önk.&amp;C&amp;"Times New Roman CE,Félkövér"&amp;12
Szentpéterszeg Községi Önkormányzat
2019. ÉVI ZÁRSZÁMADÁS
KÖTELEZŐ FELADATAINAK MÉRLEGE 
&amp;R&amp;"Times New Roman CE,Félkövér dőlt"&amp;11 1.2. melléklet a 6/2020. (VII.16.) önkorm. rendelethez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+CONCATENATE("8.3.1. melléklet a ……/",LEFT(ÖSSZEFÜGGÉSEK!A4,4)+1,". (……) önkormányzati rendelethez")</f>
        <v>8.3.1.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575</v>
      </c>
      <c r="C2" s="1288"/>
      <c r="D2" s="1289"/>
      <c r="E2" s="344" t="s">
        <v>51</v>
      </c>
    </row>
    <row r="3" spans="1:5" s="321" customFormat="1" ht="16.2" thickBot="1" x14ac:dyDescent="0.3">
      <c r="A3" s="319" t="s">
        <v>146</v>
      </c>
      <c r="B3" s="1290" t="s">
        <v>663</v>
      </c>
      <c r="C3" s="1296"/>
      <c r="D3" s="1297"/>
      <c r="E3" s="345" t="s">
        <v>48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93" t="s">
        <v>44</v>
      </c>
      <c r="B43" s="1294"/>
      <c r="C43" s="1294"/>
      <c r="D43" s="1294"/>
      <c r="E43" s="1295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E58"/>
  <sheetViews>
    <sheetView zoomScaleNormal="100" zoomScaleSheetLayoutView="145" workbookViewId="0">
      <selection activeCell="B4" sqref="B4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+CONCATENATE("8.3.2. melléklet a ……/",LEFT(ÖSSZEFÜGGÉSEK!A4,4)+1,". (……) önkormányzati rendelethez")</f>
        <v>8.3.2.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575</v>
      </c>
      <c r="C2" s="1288"/>
      <c r="D2" s="1289"/>
      <c r="E2" s="344" t="s">
        <v>51</v>
      </c>
    </row>
    <row r="3" spans="1:5" s="321" customFormat="1" ht="16.2" thickBot="1" x14ac:dyDescent="0.3">
      <c r="A3" s="319" t="s">
        <v>146</v>
      </c>
      <c r="B3" s="1290" t="s">
        <v>664</v>
      </c>
      <c r="C3" s="1296"/>
      <c r="D3" s="1297"/>
      <c r="E3" s="345" t="s">
        <v>49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93" t="s">
        <v>44</v>
      </c>
      <c r="B43" s="1294"/>
      <c r="C43" s="1294"/>
      <c r="D43" s="1294"/>
      <c r="E43" s="1295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E58"/>
  <sheetViews>
    <sheetView zoomScaleNormal="100" zoomScaleSheetLayoutView="145" workbookViewId="0">
      <selection activeCell="B3" sqref="B3:D3"/>
    </sheetView>
  </sheetViews>
  <sheetFormatPr defaultColWidth="9.33203125" defaultRowHeight="13.2" x14ac:dyDescent="0.25"/>
  <cols>
    <col min="1" max="1" width="18.6640625" style="339" customWidth="1"/>
    <col min="2" max="2" width="62" style="24" customWidth="1"/>
    <col min="3" max="5" width="15.77734375" style="24" customWidth="1"/>
    <col min="6" max="16384" width="9.33203125" style="24"/>
  </cols>
  <sheetData>
    <row r="1" spans="1:5" s="274" customFormat="1" ht="21" customHeight="1" thickBot="1" x14ac:dyDescent="0.3">
      <c r="A1" s="273"/>
      <c r="B1" s="275"/>
      <c r="C1" s="320"/>
      <c r="D1" s="320"/>
      <c r="E1" s="374" t="str">
        <f>+CONCATENATE("8.3.3. melléklet a ……/",LEFT(ÖSSZEFÜGGÉSEK!A4,4)+1,". (……) önkormányzati rendelethez")</f>
        <v>8.3.3. melléklet a ……/2020. (……) önkormányzati rendelethez</v>
      </c>
    </row>
    <row r="2" spans="1:5" s="321" customFormat="1" ht="25.5" customHeight="1" x14ac:dyDescent="0.25">
      <c r="A2" s="301" t="s">
        <v>147</v>
      </c>
      <c r="B2" s="1287" t="s">
        <v>575</v>
      </c>
      <c r="C2" s="1288"/>
      <c r="D2" s="1289"/>
      <c r="E2" s="344" t="s">
        <v>51</v>
      </c>
    </row>
    <row r="3" spans="1:5" s="321" customFormat="1" ht="16.2" thickBot="1" x14ac:dyDescent="0.3">
      <c r="A3" s="319" t="s">
        <v>146</v>
      </c>
      <c r="B3" s="1290" t="s">
        <v>677</v>
      </c>
      <c r="C3" s="1296"/>
      <c r="D3" s="1297"/>
      <c r="E3" s="345" t="s">
        <v>50</v>
      </c>
    </row>
    <row r="4" spans="1:5" s="322" customFormat="1" ht="15.9" customHeight="1" thickBot="1" x14ac:dyDescent="0.35">
      <c r="A4" s="276"/>
      <c r="B4" s="276"/>
      <c r="C4" s="277"/>
      <c r="D4" s="277"/>
      <c r="E4" s="277" t="s">
        <v>41</v>
      </c>
    </row>
    <row r="5" spans="1:5" ht="23.4" thickBot="1" x14ac:dyDescent="0.3">
      <c r="A5" s="148" t="s">
        <v>148</v>
      </c>
      <c r="B5" s="149" t="s">
        <v>42</v>
      </c>
      <c r="C5" s="43" t="s">
        <v>180</v>
      </c>
      <c r="D5" s="43" t="s">
        <v>185</v>
      </c>
      <c r="E5" s="278" t="s">
        <v>186</v>
      </c>
    </row>
    <row r="6" spans="1:5" s="323" customFormat="1" ht="12.9" customHeight="1" thickBot="1" x14ac:dyDescent="0.3">
      <c r="A6" s="271" t="s">
        <v>414</v>
      </c>
      <c r="B6" s="272" t="s">
        <v>415</v>
      </c>
      <c r="C6" s="272" t="s">
        <v>416</v>
      </c>
      <c r="D6" s="57" t="s">
        <v>417</v>
      </c>
      <c r="E6" s="55" t="s">
        <v>418</v>
      </c>
    </row>
    <row r="7" spans="1:5" s="323" customFormat="1" ht="15.9" customHeight="1" thickBot="1" x14ac:dyDescent="0.3">
      <c r="A7" s="1293" t="s">
        <v>43</v>
      </c>
      <c r="B7" s="1294"/>
      <c r="C7" s="1294"/>
      <c r="D7" s="1294"/>
      <c r="E7" s="1295"/>
    </row>
    <row r="8" spans="1:5" s="297" customFormat="1" ht="12" customHeight="1" thickBot="1" x14ac:dyDescent="0.3">
      <c r="A8" s="271" t="s">
        <v>6</v>
      </c>
      <c r="B8" s="335" t="s">
        <v>555</v>
      </c>
      <c r="C8" s="240">
        <f>SUM(C9:C18)</f>
        <v>0</v>
      </c>
      <c r="D8" s="355">
        <f>SUM(D9:D18)</f>
        <v>0</v>
      </c>
      <c r="E8" s="341">
        <f>SUM(E9:E18)</f>
        <v>0</v>
      </c>
    </row>
    <row r="9" spans="1:5" s="297" customFormat="1" ht="12" customHeight="1" x14ac:dyDescent="0.25">
      <c r="A9" s="346" t="s">
        <v>72</v>
      </c>
      <c r="B9" s="164" t="s">
        <v>333</v>
      </c>
      <c r="C9" s="52"/>
      <c r="D9" s="356"/>
      <c r="E9" s="330"/>
    </row>
    <row r="10" spans="1:5" s="297" customFormat="1" ht="12" customHeight="1" x14ac:dyDescent="0.25">
      <c r="A10" s="347" t="s">
        <v>73</v>
      </c>
      <c r="B10" s="162" t="s">
        <v>334</v>
      </c>
      <c r="C10" s="238"/>
      <c r="D10" s="357"/>
      <c r="E10" s="60"/>
    </row>
    <row r="11" spans="1:5" s="297" customFormat="1" ht="12" customHeight="1" x14ac:dyDescent="0.25">
      <c r="A11" s="347" t="s">
        <v>74</v>
      </c>
      <c r="B11" s="162" t="s">
        <v>335</v>
      </c>
      <c r="C11" s="238"/>
      <c r="D11" s="357"/>
      <c r="E11" s="60"/>
    </row>
    <row r="12" spans="1:5" s="297" customFormat="1" ht="12" customHeight="1" x14ac:dyDescent="0.25">
      <c r="A12" s="347" t="s">
        <v>75</v>
      </c>
      <c r="B12" s="162" t="s">
        <v>336</v>
      </c>
      <c r="C12" s="238"/>
      <c r="D12" s="357"/>
      <c r="E12" s="60"/>
    </row>
    <row r="13" spans="1:5" s="297" customFormat="1" ht="12" customHeight="1" x14ac:dyDescent="0.25">
      <c r="A13" s="347" t="s">
        <v>108</v>
      </c>
      <c r="B13" s="162" t="s">
        <v>337</v>
      </c>
      <c r="C13" s="238"/>
      <c r="D13" s="357"/>
      <c r="E13" s="60"/>
    </row>
    <row r="14" spans="1:5" s="297" customFormat="1" ht="12" customHeight="1" x14ac:dyDescent="0.25">
      <c r="A14" s="347" t="s">
        <v>76</v>
      </c>
      <c r="B14" s="162" t="s">
        <v>556</v>
      </c>
      <c r="C14" s="238"/>
      <c r="D14" s="357"/>
      <c r="E14" s="60"/>
    </row>
    <row r="15" spans="1:5" s="324" customFormat="1" ht="12" customHeight="1" x14ac:dyDescent="0.25">
      <c r="A15" s="347" t="s">
        <v>77</v>
      </c>
      <c r="B15" s="161" t="s">
        <v>557</v>
      </c>
      <c r="C15" s="238"/>
      <c r="D15" s="357"/>
      <c r="E15" s="60"/>
    </row>
    <row r="16" spans="1:5" s="324" customFormat="1" ht="12" customHeight="1" x14ac:dyDescent="0.25">
      <c r="A16" s="347" t="s">
        <v>85</v>
      </c>
      <c r="B16" s="162" t="s">
        <v>340</v>
      </c>
      <c r="C16" s="53"/>
      <c r="D16" s="358"/>
      <c r="E16" s="329"/>
    </row>
    <row r="17" spans="1:5" s="297" customFormat="1" ht="12" customHeight="1" x14ac:dyDescent="0.25">
      <c r="A17" s="347" t="s">
        <v>86</v>
      </c>
      <c r="B17" s="162" t="s">
        <v>342</v>
      </c>
      <c r="C17" s="238"/>
      <c r="D17" s="357"/>
      <c r="E17" s="60"/>
    </row>
    <row r="18" spans="1:5" s="324" customFormat="1" ht="12" customHeight="1" thickBot="1" x14ac:dyDescent="0.3">
      <c r="A18" s="347" t="s">
        <v>87</v>
      </c>
      <c r="B18" s="161" t="s">
        <v>344</v>
      </c>
      <c r="C18" s="239"/>
      <c r="D18" s="61"/>
      <c r="E18" s="325"/>
    </row>
    <row r="19" spans="1:5" s="324" customFormat="1" ht="12" customHeight="1" thickBot="1" x14ac:dyDescent="0.3">
      <c r="A19" s="271" t="s">
        <v>7</v>
      </c>
      <c r="B19" s="335" t="s">
        <v>558</v>
      </c>
      <c r="C19" s="240">
        <f>SUM(C20:C22)</f>
        <v>0</v>
      </c>
      <c r="D19" s="355">
        <f>SUM(D20:D22)</f>
        <v>0</v>
      </c>
      <c r="E19" s="341">
        <f>SUM(E20:E22)</f>
        <v>0</v>
      </c>
    </row>
    <row r="20" spans="1:5" s="324" customFormat="1" ht="12" customHeight="1" x14ac:dyDescent="0.25">
      <c r="A20" s="347" t="s">
        <v>78</v>
      </c>
      <c r="B20" s="163" t="s">
        <v>306</v>
      </c>
      <c r="C20" s="238"/>
      <c r="D20" s="357"/>
      <c r="E20" s="60"/>
    </row>
    <row r="21" spans="1:5" s="324" customFormat="1" ht="12" customHeight="1" x14ac:dyDescent="0.25">
      <c r="A21" s="347" t="s">
        <v>79</v>
      </c>
      <c r="B21" s="162" t="s">
        <v>559</v>
      </c>
      <c r="C21" s="238"/>
      <c r="D21" s="357"/>
      <c r="E21" s="60"/>
    </row>
    <row r="22" spans="1:5" s="324" customFormat="1" ht="12" customHeight="1" x14ac:dyDescent="0.25">
      <c r="A22" s="347" t="s">
        <v>80</v>
      </c>
      <c r="B22" s="162" t="s">
        <v>560</v>
      </c>
      <c r="C22" s="238"/>
      <c r="D22" s="357"/>
      <c r="E22" s="60"/>
    </row>
    <row r="23" spans="1:5" s="297" customFormat="1" ht="12" customHeight="1" thickBot="1" x14ac:dyDescent="0.3">
      <c r="A23" s="347" t="s">
        <v>81</v>
      </c>
      <c r="B23" s="162" t="s">
        <v>671</v>
      </c>
      <c r="C23" s="238"/>
      <c r="D23" s="357"/>
      <c r="E23" s="60"/>
    </row>
    <row r="24" spans="1:5" s="297" customFormat="1" ht="12" customHeight="1" thickBot="1" x14ac:dyDescent="0.3">
      <c r="A24" s="334" t="s">
        <v>8</v>
      </c>
      <c r="B24" s="182" t="s">
        <v>125</v>
      </c>
      <c r="C24" s="26"/>
      <c r="D24" s="359"/>
      <c r="E24" s="340"/>
    </row>
    <row r="25" spans="1:5" s="297" customFormat="1" ht="12" customHeight="1" thickBot="1" x14ac:dyDescent="0.3">
      <c r="A25" s="334" t="s">
        <v>9</v>
      </c>
      <c r="B25" s="182" t="s">
        <v>561</v>
      </c>
      <c r="C25" s="240">
        <f>+C26+C27</f>
        <v>0</v>
      </c>
      <c r="D25" s="355">
        <f>+D26+D27</f>
        <v>0</v>
      </c>
      <c r="E25" s="341">
        <f>+E26+E27</f>
        <v>0</v>
      </c>
    </row>
    <row r="26" spans="1:5" s="297" customFormat="1" ht="12" customHeight="1" x14ac:dyDescent="0.25">
      <c r="A26" s="348" t="s">
        <v>320</v>
      </c>
      <c r="B26" s="349" t="s">
        <v>559</v>
      </c>
      <c r="C26" s="49"/>
      <c r="D26" s="353"/>
      <c r="E26" s="328"/>
    </row>
    <row r="27" spans="1:5" s="297" customFormat="1" ht="12" customHeight="1" x14ac:dyDescent="0.25">
      <c r="A27" s="348" t="s">
        <v>326</v>
      </c>
      <c r="B27" s="350" t="s">
        <v>562</v>
      </c>
      <c r="C27" s="241"/>
      <c r="D27" s="360"/>
      <c r="E27" s="327"/>
    </row>
    <row r="28" spans="1:5" s="297" customFormat="1" ht="12" customHeight="1" thickBot="1" x14ac:dyDescent="0.3">
      <c r="A28" s="347" t="s">
        <v>328</v>
      </c>
      <c r="B28" s="351" t="s">
        <v>672</v>
      </c>
      <c r="C28" s="331"/>
      <c r="D28" s="361"/>
      <c r="E28" s="326"/>
    </row>
    <row r="29" spans="1:5" s="297" customFormat="1" ht="12" customHeight="1" thickBot="1" x14ac:dyDescent="0.3">
      <c r="A29" s="334" t="s">
        <v>10</v>
      </c>
      <c r="B29" s="182" t="s">
        <v>563</v>
      </c>
      <c r="C29" s="240">
        <f>+C30+C31+C32</f>
        <v>0</v>
      </c>
      <c r="D29" s="355">
        <f>+D30+D31+D32</f>
        <v>0</v>
      </c>
      <c r="E29" s="341">
        <f>+E30+E31+E32</f>
        <v>0</v>
      </c>
    </row>
    <row r="30" spans="1:5" s="297" customFormat="1" ht="12" customHeight="1" x14ac:dyDescent="0.25">
      <c r="A30" s="348" t="s">
        <v>65</v>
      </c>
      <c r="B30" s="349" t="s">
        <v>346</v>
      </c>
      <c r="C30" s="49"/>
      <c r="D30" s="353"/>
      <c r="E30" s="328"/>
    </row>
    <row r="31" spans="1:5" s="297" customFormat="1" ht="12" customHeight="1" x14ac:dyDescent="0.25">
      <c r="A31" s="348" t="s">
        <v>66</v>
      </c>
      <c r="B31" s="350" t="s">
        <v>347</v>
      </c>
      <c r="C31" s="241"/>
      <c r="D31" s="360"/>
      <c r="E31" s="327"/>
    </row>
    <row r="32" spans="1:5" s="297" customFormat="1" ht="12" customHeight="1" thickBot="1" x14ac:dyDescent="0.3">
      <c r="A32" s="347" t="s">
        <v>67</v>
      </c>
      <c r="B32" s="333" t="s">
        <v>349</v>
      </c>
      <c r="C32" s="331"/>
      <c r="D32" s="361"/>
      <c r="E32" s="326"/>
    </row>
    <row r="33" spans="1:5" s="297" customFormat="1" ht="12" customHeight="1" thickBot="1" x14ac:dyDescent="0.3">
      <c r="A33" s="334" t="s">
        <v>11</v>
      </c>
      <c r="B33" s="182" t="s">
        <v>474</v>
      </c>
      <c r="C33" s="26"/>
      <c r="D33" s="359"/>
      <c r="E33" s="340"/>
    </row>
    <row r="34" spans="1:5" s="297" customFormat="1" ht="12" customHeight="1" thickBot="1" x14ac:dyDescent="0.3">
      <c r="A34" s="334" t="s">
        <v>12</v>
      </c>
      <c r="B34" s="182" t="s">
        <v>564</v>
      </c>
      <c r="C34" s="26"/>
      <c r="D34" s="359"/>
      <c r="E34" s="340"/>
    </row>
    <row r="35" spans="1:5" s="297" customFormat="1" ht="12" customHeight="1" thickBot="1" x14ac:dyDescent="0.3">
      <c r="A35" s="271" t="s">
        <v>13</v>
      </c>
      <c r="B35" s="182" t="s">
        <v>565</v>
      </c>
      <c r="C35" s="240">
        <f>+C8+C19+C24+C25+C29+C33+C34</f>
        <v>0</v>
      </c>
      <c r="D35" s="355">
        <f>+D8+D19+D24+D25+D29+D33+D34</f>
        <v>0</v>
      </c>
      <c r="E35" s="341">
        <f>+E8+E19+E24+E25+E29+E33+E34</f>
        <v>0</v>
      </c>
    </row>
    <row r="36" spans="1:5" s="324" customFormat="1" ht="12" customHeight="1" thickBot="1" x14ac:dyDescent="0.3">
      <c r="A36" s="336" t="s">
        <v>14</v>
      </c>
      <c r="B36" s="182" t="s">
        <v>566</v>
      </c>
      <c r="C36" s="240">
        <f>+C37+C38+C39</f>
        <v>0</v>
      </c>
      <c r="D36" s="355">
        <f>+D37+D38+D39</f>
        <v>0</v>
      </c>
      <c r="E36" s="341">
        <f>+E37+E38+E39</f>
        <v>0</v>
      </c>
    </row>
    <row r="37" spans="1:5" s="324" customFormat="1" ht="15" customHeight="1" x14ac:dyDescent="0.25">
      <c r="A37" s="348" t="s">
        <v>567</v>
      </c>
      <c r="B37" s="349" t="s">
        <v>167</v>
      </c>
      <c r="C37" s="49"/>
      <c r="D37" s="353"/>
      <c r="E37" s="328"/>
    </row>
    <row r="38" spans="1:5" s="324" customFormat="1" ht="15" customHeight="1" x14ac:dyDescent="0.25">
      <c r="A38" s="348" t="s">
        <v>568</v>
      </c>
      <c r="B38" s="350" t="s">
        <v>2</v>
      </c>
      <c r="C38" s="241"/>
      <c r="D38" s="360"/>
      <c r="E38" s="327"/>
    </row>
    <row r="39" spans="1:5" ht="13.8" thickBot="1" x14ac:dyDescent="0.3">
      <c r="A39" s="347" t="s">
        <v>569</v>
      </c>
      <c r="B39" s="333" t="s">
        <v>570</v>
      </c>
      <c r="C39" s="331"/>
      <c r="D39" s="361"/>
      <c r="E39" s="326"/>
    </row>
    <row r="40" spans="1:5" s="323" customFormat="1" ht="16.5" customHeight="1" thickBot="1" x14ac:dyDescent="0.25">
      <c r="A40" s="336" t="s">
        <v>15</v>
      </c>
      <c r="B40" s="337" t="s">
        <v>571</v>
      </c>
      <c r="C40" s="54">
        <f>+C35+C36</f>
        <v>0</v>
      </c>
      <c r="D40" s="362">
        <f>+D35+D36</f>
        <v>0</v>
      </c>
      <c r="E40" s="342">
        <f>+E35+E36</f>
        <v>0</v>
      </c>
    </row>
    <row r="41" spans="1:5" s="145" customFormat="1" ht="12" customHeight="1" x14ac:dyDescent="0.25">
      <c r="A41" s="279"/>
      <c r="B41" s="280"/>
      <c r="C41" s="295"/>
      <c r="D41" s="295"/>
      <c r="E41" s="295"/>
    </row>
    <row r="42" spans="1:5" ht="12" customHeight="1" thickBot="1" x14ac:dyDescent="0.3">
      <c r="A42" s="281"/>
      <c r="B42" s="282"/>
      <c r="C42" s="296"/>
      <c r="D42" s="296"/>
      <c r="E42" s="296"/>
    </row>
    <row r="43" spans="1:5" ht="12" customHeight="1" thickBot="1" x14ac:dyDescent="0.3">
      <c r="A43" s="1293" t="s">
        <v>44</v>
      </c>
      <c r="B43" s="1294"/>
      <c r="C43" s="1294"/>
      <c r="D43" s="1294"/>
      <c r="E43" s="1295"/>
    </row>
    <row r="44" spans="1:5" ht="12" customHeight="1" thickBot="1" x14ac:dyDescent="0.3">
      <c r="A44" s="334" t="s">
        <v>6</v>
      </c>
      <c r="B44" s="182" t="s">
        <v>572</v>
      </c>
      <c r="C44" s="240">
        <f>SUM(C45:C49)</f>
        <v>0</v>
      </c>
      <c r="D44" s="240">
        <f>SUM(D45:D49)</f>
        <v>0</v>
      </c>
      <c r="E44" s="341">
        <f>SUM(E45:E49)</f>
        <v>0</v>
      </c>
    </row>
    <row r="45" spans="1:5" ht="12" customHeight="1" x14ac:dyDescent="0.25">
      <c r="A45" s="347" t="s">
        <v>72</v>
      </c>
      <c r="B45" s="163" t="s">
        <v>36</v>
      </c>
      <c r="C45" s="49"/>
      <c r="D45" s="49"/>
      <c r="E45" s="328"/>
    </row>
    <row r="46" spans="1:5" ht="12" customHeight="1" x14ac:dyDescent="0.25">
      <c r="A46" s="347" t="s">
        <v>73</v>
      </c>
      <c r="B46" s="162" t="s">
        <v>134</v>
      </c>
      <c r="C46" s="237"/>
      <c r="D46" s="237"/>
      <c r="E46" s="352"/>
    </row>
    <row r="47" spans="1:5" ht="12" customHeight="1" x14ac:dyDescent="0.25">
      <c r="A47" s="347" t="s">
        <v>74</v>
      </c>
      <c r="B47" s="162" t="s">
        <v>101</v>
      </c>
      <c r="C47" s="237"/>
      <c r="D47" s="237"/>
      <c r="E47" s="352"/>
    </row>
    <row r="48" spans="1:5" s="145" customFormat="1" ht="12" customHeight="1" x14ac:dyDescent="0.25">
      <c r="A48" s="347" t="s">
        <v>75</v>
      </c>
      <c r="B48" s="162" t="s">
        <v>135</v>
      </c>
      <c r="C48" s="237"/>
      <c r="D48" s="237"/>
      <c r="E48" s="352"/>
    </row>
    <row r="49" spans="1:5" ht="12" customHeight="1" thickBot="1" x14ac:dyDescent="0.3">
      <c r="A49" s="347" t="s">
        <v>108</v>
      </c>
      <c r="B49" s="162" t="s">
        <v>136</v>
      </c>
      <c r="C49" s="237"/>
      <c r="D49" s="237"/>
      <c r="E49" s="352"/>
    </row>
    <row r="50" spans="1:5" ht="12" customHeight="1" thickBot="1" x14ac:dyDescent="0.3">
      <c r="A50" s="334" t="s">
        <v>7</v>
      </c>
      <c r="B50" s="182" t="s">
        <v>573</v>
      </c>
      <c r="C50" s="240">
        <f>SUM(C51:C53)</f>
        <v>0</v>
      </c>
      <c r="D50" s="240">
        <f>SUM(D51:D53)</f>
        <v>0</v>
      </c>
      <c r="E50" s="341">
        <f>SUM(E51:E53)</f>
        <v>0</v>
      </c>
    </row>
    <row r="51" spans="1:5" ht="12" customHeight="1" x14ac:dyDescent="0.25">
      <c r="A51" s="347" t="s">
        <v>78</v>
      </c>
      <c r="B51" s="163" t="s">
        <v>158</v>
      </c>
      <c r="C51" s="49"/>
      <c r="D51" s="49"/>
      <c r="E51" s="328"/>
    </row>
    <row r="52" spans="1:5" ht="12" customHeight="1" x14ac:dyDescent="0.25">
      <c r="A52" s="347" t="s">
        <v>79</v>
      </c>
      <c r="B52" s="162" t="s">
        <v>138</v>
      </c>
      <c r="C52" s="237"/>
      <c r="D52" s="237"/>
      <c r="E52" s="352"/>
    </row>
    <row r="53" spans="1:5" ht="15" customHeight="1" x14ac:dyDescent="0.25">
      <c r="A53" s="347" t="s">
        <v>80</v>
      </c>
      <c r="B53" s="162" t="s">
        <v>45</v>
      </c>
      <c r="C53" s="237"/>
      <c r="D53" s="237"/>
      <c r="E53" s="352"/>
    </row>
    <row r="54" spans="1:5" ht="13.8" thickBot="1" x14ac:dyDescent="0.3">
      <c r="A54" s="347" t="s">
        <v>81</v>
      </c>
      <c r="B54" s="162" t="s">
        <v>673</v>
      </c>
      <c r="C54" s="237"/>
      <c r="D54" s="237"/>
      <c r="E54" s="352"/>
    </row>
    <row r="55" spans="1:5" ht="15" customHeight="1" thickBot="1" x14ac:dyDescent="0.3">
      <c r="A55" s="334" t="s">
        <v>8</v>
      </c>
      <c r="B55" s="338" t="s">
        <v>574</v>
      </c>
      <c r="C55" s="54">
        <f>+C44+C50</f>
        <v>0</v>
      </c>
      <c r="D55" s="54">
        <f>+D44+D50</f>
        <v>0</v>
      </c>
      <c r="E55" s="342">
        <f>+E44+E50</f>
        <v>0</v>
      </c>
    </row>
    <row r="56" spans="1:5" ht="13.8" thickBot="1" x14ac:dyDescent="0.3">
      <c r="C56" s="343"/>
      <c r="D56" s="343"/>
      <c r="E56" s="343"/>
    </row>
    <row r="57" spans="1:5" ht="13.8" thickBot="1" x14ac:dyDescent="0.3">
      <c r="A57" s="283" t="s">
        <v>662</v>
      </c>
      <c r="B57" s="284"/>
      <c r="C57" s="58"/>
      <c r="D57" s="58"/>
      <c r="E57" s="332"/>
    </row>
    <row r="58" spans="1:5" ht="13.8" thickBot="1" x14ac:dyDescent="0.3">
      <c r="A58" s="283" t="s">
        <v>149</v>
      </c>
      <c r="B58" s="284"/>
      <c r="C58" s="58"/>
      <c r="D58" s="58"/>
      <c r="E58" s="332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3:G35"/>
  <sheetViews>
    <sheetView view="pageLayout" zoomScaleNormal="100" workbookViewId="0">
      <selection activeCell="F7" sqref="F7:F8"/>
    </sheetView>
  </sheetViews>
  <sheetFormatPr defaultColWidth="9.33203125" defaultRowHeight="13.2" x14ac:dyDescent="0.25"/>
  <cols>
    <col min="1" max="1" width="5.6640625" style="143" customWidth="1"/>
    <col min="2" max="2" width="30.77734375" style="24" customWidth="1"/>
    <col min="3" max="3" width="13.77734375" style="24" customWidth="1"/>
    <col min="4" max="4" width="7.44140625" style="24" customWidth="1"/>
    <col min="5" max="5" width="13.6640625" style="24" customWidth="1"/>
    <col min="6" max="6" width="14.109375" style="24" customWidth="1"/>
    <col min="7" max="7" width="14.33203125" style="24" customWidth="1"/>
    <col min="8" max="16384" width="9.33203125" style="24"/>
  </cols>
  <sheetData>
    <row r="3" spans="1:7" ht="14.4" thickBot="1" x14ac:dyDescent="0.3">
      <c r="G3" s="25" t="s">
        <v>748</v>
      </c>
    </row>
    <row r="4" spans="1:7" ht="17.25" customHeight="1" thickBot="1" x14ac:dyDescent="0.3">
      <c r="A4" s="1317" t="s">
        <v>4</v>
      </c>
      <c r="B4" s="1319" t="s">
        <v>297</v>
      </c>
      <c r="C4" s="1321" t="s">
        <v>764</v>
      </c>
      <c r="D4" s="1321" t="s">
        <v>715</v>
      </c>
      <c r="E4" s="1313" t="s">
        <v>674</v>
      </c>
      <c r="F4" s="1313"/>
      <c r="G4" s="1314"/>
    </row>
    <row r="5" spans="1:7" s="144" customFormat="1" ht="57.75" customHeight="1" thickBot="1" x14ac:dyDescent="0.3">
      <c r="A5" s="1318"/>
      <c r="B5" s="1320"/>
      <c r="C5" s="1322"/>
      <c r="D5" s="1322"/>
      <c r="E5" s="738" t="s">
        <v>763</v>
      </c>
      <c r="F5" s="738" t="s">
        <v>675</v>
      </c>
      <c r="G5" s="739" t="s">
        <v>676</v>
      </c>
    </row>
    <row r="6" spans="1:7" s="145" customFormat="1" ht="20.100000000000001" customHeight="1" thickBot="1" x14ac:dyDescent="0.3">
      <c r="A6" s="271" t="s">
        <v>414</v>
      </c>
      <c r="B6" s="272" t="s">
        <v>415</v>
      </c>
      <c r="C6" s="272" t="s">
        <v>416</v>
      </c>
      <c r="D6" s="272" t="s">
        <v>417</v>
      </c>
      <c r="E6" s="272" t="s">
        <v>716</v>
      </c>
      <c r="F6" s="272" t="s">
        <v>495</v>
      </c>
      <c r="G6" s="354" t="s">
        <v>496</v>
      </c>
    </row>
    <row r="7" spans="1:7" ht="32.4" customHeight="1" x14ac:dyDescent="0.25">
      <c r="A7" s="671" t="s">
        <v>6</v>
      </c>
      <c r="B7" s="963" t="s">
        <v>719</v>
      </c>
      <c r="C7" s="964">
        <v>30157509</v>
      </c>
      <c r="D7" s="964"/>
      <c r="E7" s="965">
        <f>C7+D7</f>
        <v>30157509</v>
      </c>
      <c r="F7" s="965">
        <f>C7-G7</f>
        <v>10157572</v>
      </c>
      <c r="G7" s="966">
        <v>19999937</v>
      </c>
    </row>
    <row r="8" spans="1:7" ht="30.75" customHeight="1" x14ac:dyDescent="0.25">
      <c r="A8" s="672" t="s">
        <v>7</v>
      </c>
      <c r="B8" s="963" t="s">
        <v>718</v>
      </c>
      <c r="C8" s="964">
        <v>3017666</v>
      </c>
      <c r="D8" s="726"/>
      <c r="E8" s="965">
        <f t="shared" ref="E8:E30" si="0">C8+D8</f>
        <v>3017666</v>
      </c>
      <c r="F8" s="965">
        <f>C8-G8</f>
        <v>2817666</v>
      </c>
      <c r="G8" s="967">
        <v>200000</v>
      </c>
    </row>
    <row r="9" spans="1:7" ht="20.100000000000001" customHeight="1" x14ac:dyDescent="0.25">
      <c r="A9" s="672" t="s">
        <v>8</v>
      </c>
      <c r="B9" s="147"/>
      <c r="C9" s="2"/>
      <c r="D9" s="2"/>
      <c r="E9" s="146">
        <f t="shared" si="0"/>
        <v>0</v>
      </c>
      <c r="F9" s="2"/>
      <c r="G9" s="83"/>
    </row>
    <row r="10" spans="1:7" ht="20.100000000000001" customHeight="1" x14ac:dyDescent="0.25">
      <c r="A10" s="672" t="s">
        <v>9</v>
      </c>
      <c r="B10" s="147"/>
      <c r="C10" s="2"/>
      <c r="D10" s="2"/>
      <c r="E10" s="146">
        <f t="shared" si="0"/>
        <v>0</v>
      </c>
      <c r="F10" s="2"/>
      <c r="G10" s="83"/>
    </row>
    <row r="11" spans="1:7" ht="20.100000000000001" customHeight="1" x14ac:dyDescent="0.25">
      <c r="A11" s="672" t="s">
        <v>10</v>
      </c>
      <c r="B11" s="147"/>
      <c r="C11" s="2"/>
      <c r="D11" s="2"/>
      <c r="E11" s="146">
        <f t="shared" si="0"/>
        <v>0</v>
      </c>
      <c r="F11" s="2"/>
      <c r="G11" s="83"/>
    </row>
    <row r="12" spans="1:7" ht="20.100000000000001" customHeight="1" x14ac:dyDescent="0.25">
      <c r="A12" s="672" t="s">
        <v>11</v>
      </c>
      <c r="B12" s="147"/>
      <c r="C12" s="2"/>
      <c r="D12" s="2"/>
      <c r="E12" s="146">
        <f t="shared" si="0"/>
        <v>0</v>
      </c>
      <c r="F12" s="2"/>
      <c r="G12" s="83"/>
    </row>
    <row r="13" spans="1:7" ht="20.100000000000001" customHeight="1" x14ac:dyDescent="0.25">
      <c r="A13" s="672" t="s">
        <v>12</v>
      </c>
      <c r="B13" s="147"/>
      <c r="C13" s="2"/>
      <c r="D13" s="2"/>
      <c r="E13" s="146">
        <f t="shared" si="0"/>
        <v>0</v>
      </c>
      <c r="F13" s="2"/>
      <c r="G13" s="83"/>
    </row>
    <row r="14" spans="1:7" ht="20.100000000000001" customHeight="1" x14ac:dyDescent="0.25">
      <c r="A14" s="672" t="s">
        <v>13</v>
      </c>
      <c r="B14" s="147"/>
      <c r="C14" s="2"/>
      <c r="D14" s="2"/>
      <c r="E14" s="146">
        <f t="shared" si="0"/>
        <v>0</v>
      </c>
      <c r="F14" s="2"/>
      <c r="G14" s="83"/>
    </row>
    <row r="15" spans="1:7" ht="20.100000000000001" customHeight="1" x14ac:dyDescent="0.25">
      <c r="A15" s="672" t="s">
        <v>14</v>
      </c>
      <c r="B15" s="147"/>
      <c r="C15" s="2"/>
      <c r="D15" s="2"/>
      <c r="E15" s="146">
        <f t="shared" si="0"/>
        <v>0</v>
      </c>
      <c r="F15" s="2"/>
      <c r="G15" s="83"/>
    </row>
    <row r="16" spans="1:7" ht="20.100000000000001" customHeight="1" x14ac:dyDescent="0.25">
      <c r="A16" s="672" t="s">
        <v>15</v>
      </c>
      <c r="B16" s="147"/>
      <c r="C16" s="2"/>
      <c r="D16" s="2"/>
      <c r="E16" s="146">
        <f t="shared" si="0"/>
        <v>0</v>
      </c>
      <c r="F16" s="2"/>
      <c r="G16" s="83"/>
    </row>
    <row r="17" spans="1:7" ht="20.100000000000001" customHeight="1" x14ac:dyDescent="0.25">
      <c r="A17" s="672" t="s">
        <v>16</v>
      </c>
      <c r="B17" s="147"/>
      <c r="C17" s="2"/>
      <c r="D17" s="2"/>
      <c r="E17" s="146">
        <f t="shared" si="0"/>
        <v>0</v>
      </c>
      <c r="F17" s="2"/>
      <c r="G17" s="83"/>
    </row>
    <row r="18" spans="1:7" ht="20.100000000000001" customHeight="1" x14ac:dyDescent="0.25">
      <c r="A18" s="672" t="s">
        <v>17</v>
      </c>
      <c r="B18" s="147"/>
      <c r="C18" s="2"/>
      <c r="D18" s="2"/>
      <c r="E18" s="146">
        <f t="shared" si="0"/>
        <v>0</v>
      </c>
      <c r="F18" s="2"/>
      <c r="G18" s="83"/>
    </row>
    <row r="19" spans="1:7" ht="20.100000000000001" customHeight="1" x14ac:dyDescent="0.25">
      <c r="A19" s="672" t="s">
        <v>18</v>
      </c>
      <c r="B19" s="147"/>
      <c r="C19" s="2"/>
      <c r="D19" s="2"/>
      <c r="E19" s="146">
        <f t="shared" si="0"/>
        <v>0</v>
      </c>
      <c r="F19" s="2"/>
      <c r="G19" s="83"/>
    </row>
    <row r="20" spans="1:7" ht="20.100000000000001" customHeight="1" x14ac:dyDescent="0.25">
      <c r="A20" s="672" t="s">
        <v>19</v>
      </c>
      <c r="B20" s="147"/>
      <c r="C20" s="2"/>
      <c r="D20" s="2"/>
      <c r="E20" s="146">
        <f t="shared" si="0"/>
        <v>0</v>
      </c>
      <c r="F20" s="2"/>
      <c r="G20" s="83"/>
    </row>
    <row r="21" spans="1:7" ht="20.100000000000001" customHeight="1" x14ac:dyDescent="0.25">
      <c r="A21" s="672" t="s">
        <v>20</v>
      </c>
      <c r="B21" s="147"/>
      <c r="C21" s="2"/>
      <c r="D21" s="2"/>
      <c r="E21" s="146">
        <f t="shared" si="0"/>
        <v>0</v>
      </c>
      <c r="F21" s="2"/>
      <c r="G21" s="83"/>
    </row>
    <row r="22" spans="1:7" ht="20.100000000000001" customHeight="1" x14ac:dyDescent="0.25">
      <c r="A22" s="672" t="s">
        <v>21</v>
      </c>
      <c r="B22" s="147"/>
      <c r="C22" s="2"/>
      <c r="D22" s="2"/>
      <c r="E22" s="146">
        <f t="shared" si="0"/>
        <v>0</v>
      </c>
      <c r="F22" s="2"/>
      <c r="G22" s="83"/>
    </row>
    <row r="23" spans="1:7" ht="20.100000000000001" customHeight="1" x14ac:dyDescent="0.25">
      <c r="A23" s="672" t="s">
        <v>22</v>
      </c>
      <c r="B23" s="147"/>
      <c r="C23" s="2"/>
      <c r="D23" s="2"/>
      <c r="E23" s="146">
        <f t="shared" si="0"/>
        <v>0</v>
      </c>
      <c r="F23" s="2"/>
      <c r="G23" s="83"/>
    </row>
    <row r="24" spans="1:7" ht="20.100000000000001" customHeight="1" x14ac:dyDescent="0.25">
      <c r="A24" s="672" t="s">
        <v>23</v>
      </c>
      <c r="B24" s="147"/>
      <c r="C24" s="2"/>
      <c r="D24" s="2"/>
      <c r="E24" s="146">
        <f t="shared" si="0"/>
        <v>0</v>
      </c>
      <c r="F24" s="2"/>
      <c r="G24" s="83"/>
    </row>
    <row r="25" spans="1:7" ht="20.100000000000001" customHeight="1" x14ac:dyDescent="0.25">
      <c r="A25" s="672" t="s">
        <v>24</v>
      </c>
      <c r="B25" s="147"/>
      <c r="C25" s="2"/>
      <c r="D25" s="2"/>
      <c r="E25" s="146">
        <f t="shared" si="0"/>
        <v>0</v>
      </c>
      <c r="F25" s="2"/>
      <c r="G25" s="83"/>
    </row>
    <row r="26" spans="1:7" ht="20.100000000000001" customHeight="1" x14ac:dyDescent="0.25">
      <c r="A26" s="672" t="s">
        <v>25</v>
      </c>
      <c r="B26" s="147"/>
      <c r="C26" s="2"/>
      <c r="D26" s="2"/>
      <c r="E26" s="146">
        <f t="shared" si="0"/>
        <v>0</v>
      </c>
      <c r="F26" s="2"/>
      <c r="G26" s="83"/>
    </row>
    <row r="27" spans="1:7" ht="20.100000000000001" customHeight="1" x14ac:dyDescent="0.25">
      <c r="A27" s="672" t="s">
        <v>26</v>
      </c>
      <c r="B27" s="147"/>
      <c r="C27" s="2"/>
      <c r="D27" s="2"/>
      <c r="E27" s="146">
        <f t="shared" si="0"/>
        <v>0</v>
      </c>
      <c r="F27" s="2"/>
      <c r="G27" s="83"/>
    </row>
    <row r="28" spans="1:7" ht="20.100000000000001" customHeight="1" x14ac:dyDescent="0.25">
      <c r="A28" s="672" t="s">
        <v>27</v>
      </c>
      <c r="B28" s="147"/>
      <c r="C28" s="2"/>
      <c r="D28" s="2"/>
      <c r="E28" s="146">
        <f t="shared" si="0"/>
        <v>0</v>
      </c>
      <c r="F28" s="2"/>
      <c r="G28" s="83"/>
    </row>
    <row r="29" spans="1:7" ht="20.100000000000001" customHeight="1" x14ac:dyDescent="0.25">
      <c r="A29" s="672" t="s">
        <v>28</v>
      </c>
      <c r="B29" s="147"/>
      <c r="C29" s="2"/>
      <c r="D29" s="2"/>
      <c r="E29" s="146">
        <f t="shared" si="0"/>
        <v>0</v>
      </c>
      <c r="F29" s="2"/>
      <c r="G29" s="83"/>
    </row>
    <row r="30" spans="1:7" ht="20.100000000000001" customHeight="1" thickBot="1" x14ac:dyDescent="0.3">
      <c r="A30" s="672" t="s">
        <v>29</v>
      </c>
      <c r="B30" s="147"/>
      <c r="C30" s="2"/>
      <c r="D30" s="2"/>
      <c r="E30" s="146">
        <f t="shared" si="0"/>
        <v>0</v>
      </c>
      <c r="F30" s="2"/>
      <c r="G30" s="83"/>
    </row>
    <row r="31" spans="1:7" ht="27.6" customHeight="1" thickBot="1" x14ac:dyDescent="0.3">
      <c r="A31" s="1315" t="s">
        <v>39</v>
      </c>
      <c r="B31" s="1316"/>
      <c r="C31" s="968">
        <f>SUM(C7:C30)</f>
        <v>33175175</v>
      </c>
      <c r="D31" s="968">
        <f>SUM(D7:D30)</f>
        <v>0</v>
      </c>
      <c r="E31" s="968">
        <f>SUM(E7:E30)</f>
        <v>33175175</v>
      </c>
      <c r="F31" s="968">
        <f>SUM(F7:F30)</f>
        <v>12975238</v>
      </c>
      <c r="G31" s="969">
        <f>SUM(G7:G30)</f>
        <v>20199937</v>
      </c>
    </row>
    <row r="35" spans="7:7" x14ac:dyDescent="0.25">
      <c r="G35" s="9"/>
    </row>
  </sheetData>
  <mergeCells count="6">
    <mergeCell ref="E4:G4"/>
    <mergeCell ref="A31:B31"/>
    <mergeCell ref="A4:A5"/>
    <mergeCell ref="B4:B5"/>
    <mergeCell ref="C4:C5"/>
    <mergeCell ref="D4:D5"/>
  </mergeCells>
  <printOptions horizontalCentered="1"/>
  <pageMargins left="0.78740157480314965" right="0.78740157480314965" top="0.98425196850393704" bottom="0.78740157480314965" header="0.31496062992125984" footer="0.31496062992125984"/>
  <pageSetup paperSize="9" scale="95" orientation="portrait" horizontalDpi="300" verticalDpi="300" r:id="rId1"/>
  <headerFooter alignWithMargins="0">
    <oddHeader xml:space="preserve">&amp;LSzentpéterszeg Községi Önkormányzat&amp;C&amp;"Times New Roman CE,Félkövér"&amp;12
KÖLTSÉGVETÉSI SZERVEK PÉNZMARADVÁNYÁNAK ALAKULÁSA&amp;R&amp;"Times New Roman CE,Félkövér dőlt"&amp;12 9. melléklet a 6/2020. (VII.16) önkorm. rendelethez&amp;"Times New Roman CE,Dőlt"
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I148"/>
  <sheetViews>
    <sheetView view="pageLayout" topLeftCell="A85" zoomScaleNormal="120" zoomScaleSheetLayoutView="100" workbookViewId="0">
      <selection activeCell="C135" sqref="C135"/>
    </sheetView>
  </sheetViews>
  <sheetFormatPr defaultColWidth="9.33203125" defaultRowHeight="15.6" x14ac:dyDescent="0.3"/>
  <cols>
    <col min="1" max="1" width="7.6640625" style="203" customWidth="1"/>
    <col min="2" max="2" width="62" style="203" customWidth="1"/>
    <col min="3" max="3" width="17" style="203" bestFit="1" customWidth="1"/>
    <col min="4" max="4" width="17" style="204" customWidth="1"/>
    <col min="5" max="5" width="16.33203125" style="204" customWidth="1"/>
    <col min="6" max="6" width="11.77734375" style="214" customWidth="1"/>
    <col min="7" max="8" width="9.33203125" style="214"/>
    <col min="9" max="9" width="12.33203125" style="214" customWidth="1"/>
    <col min="10" max="16384" width="9.33203125" style="214"/>
  </cols>
  <sheetData>
    <row r="1" spans="1:5" s="404" customFormat="1" ht="18.899999999999999" customHeight="1" x14ac:dyDescent="0.25">
      <c r="A1" s="1278" t="s">
        <v>3</v>
      </c>
      <c r="B1" s="1278"/>
      <c r="C1" s="1278"/>
      <c r="D1" s="1278"/>
      <c r="E1" s="1278"/>
    </row>
    <row r="2" spans="1:5" s="404" customFormat="1" ht="15.75" customHeight="1" thickBot="1" x14ac:dyDescent="0.3">
      <c r="A2" s="575" t="s">
        <v>112</v>
      </c>
      <c r="B2" s="575"/>
      <c r="C2" s="575"/>
      <c r="D2" s="201"/>
      <c r="E2" s="201" t="s">
        <v>743</v>
      </c>
    </row>
    <row r="3" spans="1:5" s="404" customFormat="1" ht="18.899999999999999" customHeight="1" x14ac:dyDescent="0.25">
      <c r="A3" s="1285" t="s">
        <v>60</v>
      </c>
      <c r="B3" s="1229" t="s">
        <v>5</v>
      </c>
      <c r="C3" s="1323" t="str">
        <f>+CONCATENATE(LEFT(ÖSSZEFÜGGÉSEK!A4,4)-1,". évi tény")</f>
        <v>2018. évi tény</v>
      </c>
      <c r="D3" s="1231" t="str">
        <f>+CONCATENATE(LEFT(ÖSSZEFÜGGÉSEK!A4,4),". évi")</f>
        <v>2019. évi</v>
      </c>
      <c r="E3" s="1232"/>
    </row>
    <row r="4" spans="1:5" s="404" customFormat="1" ht="33.6" customHeight="1" thickBot="1" x14ac:dyDescent="0.3">
      <c r="A4" s="1286"/>
      <c r="B4" s="1230"/>
      <c r="C4" s="1324"/>
      <c r="D4" s="1118" t="s">
        <v>185</v>
      </c>
      <c r="E4" s="379" t="s">
        <v>186</v>
      </c>
    </row>
    <row r="5" spans="1:5" s="216" customFormat="1" ht="18.899999999999999" customHeight="1" thickBot="1" x14ac:dyDescent="0.3">
      <c r="A5" s="408" t="s">
        <v>414</v>
      </c>
      <c r="B5" s="409" t="s">
        <v>415</v>
      </c>
      <c r="C5" s="900" t="s">
        <v>416</v>
      </c>
      <c r="D5" s="900" t="s">
        <v>418</v>
      </c>
      <c r="E5" s="901" t="s">
        <v>495</v>
      </c>
    </row>
    <row r="6" spans="1:5" s="216" customFormat="1" ht="18.899999999999999" customHeight="1" thickBot="1" x14ac:dyDescent="0.3">
      <c r="A6" s="386" t="s">
        <v>6</v>
      </c>
      <c r="B6" s="576" t="s">
        <v>298</v>
      </c>
      <c r="C6" s="775">
        <f>+C7+C8+C9+C10+C11+C12</f>
        <v>95240837</v>
      </c>
      <c r="D6" s="775">
        <f>+D7+D8+D9+D10+D11+D12</f>
        <v>96935327</v>
      </c>
      <c r="E6" s="776">
        <f>+E7+E8+E9+E10+E11+E12</f>
        <v>96935327</v>
      </c>
    </row>
    <row r="7" spans="1:5" s="216" customFormat="1" ht="18.899999999999999" customHeight="1" x14ac:dyDescent="0.25">
      <c r="A7" s="387" t="s">
        <v>72</v>
      </c>
      <c r="B7" s="577" t="s">
        <v>299</v>
      </c>
      <c r="C7" s="1098">
        <v>24604939</v>
      </c>
      <c r="D7" s="1095">
        <v>26654721</v>
      </c>
      <c r="E7" s="1095">
        <v>26654721</v>
      </c>
    </row>
    <row r="8" spans="1:5" s="216" customFormat="1" ht="18.899999999999999" customHeight="1" x14ac:dyDescent="0.25">
      <c r="A8" s="389" t="s">
        <v>73</v>
      </c>
      <c r="B8" s="578" t="s">
        <v>300</v>
      </c>
      <c r="C8" s="1099">
        <v>26938367</v>
      </c>
      <c r="D8" s="1089">
        <v>30198725</v>
      </c>
      <c r="E8" s="1089">
        <v>30198725</v>
      </c>
    </row>
    <row r="9" spans="1:5" s="216" customFormat="1" ht="18.899999999999999" customHeight="1" x14ac:dyDescent="0.25">
      <c r="A9" s="389" t="s">
        <v>74</v>
      </c>
      <c r="B9" s="578" t="s">
        <v>301</v>
      </c>
      <c r="C9" s="1099">
        <v>35022802</v>
      </c>
      <c r="D9" s="1089">
        <v>36196487</v>
      </c>
      <c r="E9" s="1089">
        <v>36196487</v>
      </c>
    </row>
    <row r="10" spans="1:5" s="216" customFormat="1" ht="18.899999999999999" customHeight="1" x14ac:dyDescent="0.25">
      <c r="A10" s="389" t="s">
        <v>75</v>
      </c>
      <c r="B10" s="578" t="s">
        <v>302</v>
      </c>
      <c r="C10" s="1099">
        <v>2176362</v>
      </c>
      <c r="D10" s="1089">
        <v>2186134</v>
      </c>
      <c r="E10" s="1089">
        <v>2186134</v>
      </c>
    </row>
    <row r="11" spans="1:5" s="216" customFormat="1" ht="18.899999999999999" customHeight="1" x14ac:dyDescent="0.25">
      <c r="A11" s="389" t="s">
        <v>108</v>
      </c>
      <c r="B11" s="579" t="s">
        <v>304</v>
      </c>
      <c r="C11" s="1099">
        <v>6498367</v>
      </c>
      <c r="D11" s="1089">
        <v>1699260</v>
      </c>
      <c r="E11" s="1089">
        <v>1699260</v>
      </c>
    </row>
    <row r="12" spans="1:5" s="216" customFormat="1" ht="18.899999999999999" customHeight="1" thickBot="1" x14ac:dyDescent="0.3">
      <c r="A12" s="392" t="s">
        <v>76</v>
      </c>
      <c r="B12" s="579" t="s">
        <v>727</v>
      </c>
      <c r="C12" s="782"/>
      <c r="D12" s="781"/>
      <c r="E12" s="782"/>
    </row>
    <row r="13" spans="1:5" s="216" customFormat="1" ht="18.899999999999999" customHeight="1" thickBot="1" x14ac:dyDescent="0.3">
      <c r="A13" s="386" t="s">
        <v>7</v>
      </c>
      <c r="B13" s="580" t="s">
        <v>305</v>
      </c>
      <c r="C13" s="775">
        <f>+C14+C15+C16+C17+C18</f>
        <v>49647372</v>
      </c>
      <c r="D13" s="775">
        <f>+D14+D15+D16+D17+D18</f>
        <v>54276233</v>
      </c>
      <c r="E13" s="776">
        <f>+E14+E15+E16+E17+E18</f>
        <v>54276233</v>
      </c>
    </row>
    <row r="14" spans="1:5" s="216" customFormat="1" ht="18.899999999999999" customHeight="1" x14ac:dyDescent="0.25">
      <c r="A14" s="387" t="s">
        <v>78</v>
      </c>
      <c r="B14" s="577" t="s">
        <v>306</v>
      </c>
      <c r="C14" s="970"/>
      <c r="D14" s="973"/>
      <c r="E14" s="970"/>
    </row>
    <row r="15" spans="1:5" s="216" customFormat="1" ht="18.899999999999999" customHeight="1" x14ac:dyDescent="0.25">
      <c r="A15" s="389" t="s">
        <v>79</v>
      </c>
      <c r="B15" s="578" t="s">
        <v>307</v>
      </c>
      <c r="C15" s="971"/>
      <c r="D15" s="971"/>
      <c r="E15" s="974"/>
    </row>
    <row r="16" spans="1:5" s="216" customFormat="1" ht="18.899999999999999" customHeight="1" x14ac:dyDescent="0.25">
      <c r="A16" s="389" t="s">
        <v>80</v>
      </c>
      <c r="B16" s="578" t="s">
        <v>308</v>
      </c>
      <c r="C16" s="971"/>
      <c r="D16" s="971"/>
      <c r="E16" s="974"/>
    </row>
    <row r="17" spans="1:6" s="216" customFormat="1" ht="18.899999999999999" customHeight="1" x14ac:dyDescent="0.25">
      <c r="A17" s="389" t="s">
        <v>81</v>
      </c>
      <c r="B17" s="578" t="s">
        <v>309</v>
      </c>
      <c r="C17" s="971"/>
      <c r="D17" s="971"/>
      <c r="E17" s="974"/>
    </row>
    <row r="18" spans="1:6" s="216" customFormat="1" ht="18.899999999999999" customHeight="1" x14ac:dyDescent="0.25">
      <c r="A18" s="389" t="s">
        <v>82</v>
      </c>
      <c r="B18" s="578" t="s">
        <v>310</v>
      </c>
      <c r="C18" s="1099">
        <v>49647372</v>
      </c>
      <c r="D18" s="1099">
        <v>54276233</v>
      </c>
      <c r="E18" s="1099">
        <v>54276233</v>
      </c>
    </row>
    <row r="19" spans="1:6" s="216" customFormat="1" ht="18.899999999999999" customHeight="1" thickBot="1" x14ac:dyDescent="0.3">
      <c r="A19" s="392" t="s">
        <v>89</v>
      </c>
      <c r="B19" s="579" t="s">
        <v>311</v>
      </c>
      <c r="C19" s="975"/>
      <c r="D19" s="975"/>
      <c r="E19" s="972"/>
    </row>
    <row r="20" spans="1:6" s="216" customFormat="1" ht="30.75" customHeight="1" thickBot="1" x14ac:dyDescent="0.3">
      <c r="A20" s="386" t="s">
        <v>8</v>
      </c>
      <c r="B20" s="576" t="s">
        <v>312</v>
      </c>
      <c r="C20" s="775">
        <f>+C21+C22+C23+C24+C25</f>
        <v>27201363</v>
      </c>
      <c r="D20" s="775">
        <f>+D21+D22+D23+D24+D25</f>
        <v>28652464</v>
      </c>
      <c r="E20" s="776">
        <f>+E21+E22+E23+E24+E25</f>
        <v>28652464</v>
      </c>
    </row>
    <row r="21" spans="1:6" s="216" customFormat="1" ht="18.899999999999999" customHeight="1" x14ac:dyDescent="0.25">
      <c r="A21" s="387" t="s">
        <v>61</v>
      </c>
      <c r="B21" s="577" t="s">
        <v>313</v>
      </c>
      <c r="C21" s="778"/>
      <c r="D21" s="777"/>
      <c r="E21" s="778"/>
    </row>
    <row r="22" spans="1:6" s="216" customFormat="1" ht="18.899999999999999" customHeight="1" x14ac:dyDescent="0.25">
      <c r="A22" s="389" t="s">
        <v>62</v>
      </c>
      <c r="B22" s="578" t="s">
        <v>314</v>
      </c>
      <c r="C22" s="780"/>
      <c r="D22" s="779"/>
      <c r="E22" s="780"/>
    </row>
    <row r="23" spans="1:6" s="216" customFormat="1" ht="18.899999999999999" customHeight="1" x14ac:dyDescent="0.25">
      <c r="A23" s="389" t="s">
        <v>63</v>
      </c>
      <c r="B23" s="578" t="s">
        <v>315</v>
      </c>
      <c r="C23" s="791"/>
      <c r="D23" s="787"/>
      <c r="E23" s="791"/>
    </row>
    <row r="24" spans="1:6" s="216" customFormat="1" ht="18.899999999999999" customHeight="1" x14ac:dyDescent="0.25">
      <c r="A24" s="389" t="s">
        <v>64</v>
      </c>
      <c r="B24" s="578" t="s">
        <v>316</v>
      </c>
      <c r="C24" s="791"/>
      <c r="D24" s="787"/>
      <c r="E24" s="791"/>
    </row>
    <row r="25" spans="1:6" s="216" customFormat="1" ht="18.899999999999999" customHeight="1" x14ac:dyDescent="0.25">
      <c r="A25" s="389" t="s">
        <v>122</v>
      </c>
      <c r="B25" s="578" t="s">
        <v>317</v>
      </c>
      <c r="C25" s="1089">
        <v>27201363</v>
      </c>
      <c r="D25" s="1089">
        <v>28652464</v>
      </c>
      <c r="E25" s="1099">
        <v>28652464</v>
      </c>
      <c r="F25" s="1128"/>
    </row>
    <row r="26" spans="1:6" s="216" customFormat="1" ht="18.899999999999999" customHeight="1" thickBot="1" x14ac:dyDescent="0.3">
      <c r="A26" s="392" t="s">
        <v>123</v>
      </c>
      <c r="B26" s="579" t="s">
        <v>318</v>
      </c>
      <c r="C26" s="1089">
        <v>17001157</v>
      </c>
      <c r="D26" s="1089" t="s">
        <v>789</v>
      </c>
      <c r="E26" s="1099" t="s">
        <v>789</v>
      </c>
      <c r="F26" s="1128"/>
    </row>
    <row r="27" spans="1:6" s="216" customFormat="1" ht="18.899999999999999" customHeight="1" thickBot="1" x14ac:dyDescent="0.3">
      <c r="A27" s="386" t="s">
        <v>124</v>
      </c>
      <c r="B27" s="576" t="s">
        <v>319</v>
      </c>
      <c r="C27" s="976">
        <f>C28+C29+C30+C31+C32</f>
        <v>8759028</v>
      </c>
      <c r="D27" s="976">
        <f t="shared" ref="D27:E27" si="0">D28+D29+D30+D31+D32</f>
        <v>17902246</v>
      </c>
      <c r="E27" s="977">
        <f t="shared" si="0"/>
        <v>14058970</v>
      </c>
      <c r="F27" s="1133"/>
    </row>
    <row r="28" spans="1:6" s="216" customFormat="1" ht="18.899999999999999" customHeight="1" x14ac:dyDescent="0.25">
      <c r="A28" s="387" t="s">
        <v>320</v>
      </c>
      <c r="B28" s="577" t="s">
        <v>758</v>
      </c>
      <c r="C28" s="1098">
        <v>16700</v>
      </c>
      <c r="D28" s="1095">
        <v>309220</v>
      </c>
      <c r="E28" s="1098">
        <v>40000</v>
      </c>
    </row>
    <row r="29" spans="1:6" s="216" customFormat="1" ht="18.899999999999999" customHeight="1" x14ac:dyDescent="0.25">
      <c r="A29" s="389" t="s">
        <v>326</v>
      </c>
      <c r="B29" s="578" t="s">
        <v>759</v>
      </c>
      <c r="C29" s="1099">
        <v>6784858</v>
      </c>
      <c r="D29" s="1089">
        <v>14132467</v>
      </c>
      <c r="E29" s="1099">
        <v>11800355</v>
      </c>
    </row>
    <row r="30" spans="1:6" s="216" customFormat="1" ht="18.899999999999999" customHeight="1" x14ac:dyDescent="0.25">
      <c r="A30" s="389" t="s">
        <v>328</v>
      </c>
      <c r="B30" s="578" t="s">
        <v>327</v>
      </c>
      <c r="C30" s="1099">
        <v>1943010</v>
      </c>
      <c r="D30" s="1089">
        <v>2962885</v>
      </c>
      <c r="E30" s="1099">
        <v>2207250</v>
      </c>
    </row>
    <row r="31" spans="1:6" s="216" customFormat="1" ht="18.899999999999999" customHeight="1" x14ac:dyDescent="0.25">
      <c r="A31" s="389" t="s">
        <v>330</v>
      </c>
      <c r="B31" s="578" t="s">
        <v>329</v>
      </c>
      <c r="C31" s="780"/>
      <c r="D31" s="779"/>
      <c r="E31" s="780"/>
    </row>
    <row r="32" spans="1:6" s="216" customFormat="1" ht="18.899999999999999" customHeight="1" thickBot="1" x14ac:dyDescent="0.3">
      <c r="A32" s="392" t="s">
        <v>757</v>
      </c>
      <c r="B32" s="579" t="s">
        <v>331</v>
      </c>
      <c r="C32" s="1100">
        <v>14460</v>
      </c>
      <c r="D32" s="1091">
        <v>497674</v>
      </c>
      <c r="E32" s="1100">
        <v>11365</v>
      </c>
    </row>
    <row r="33" spans="1:5" s="216" customFormat="1" ht="18.899999999999999" customHeight="1" thickBot="1" x14ac:dyDescent="0.3">
      <c r="A33" s="386" t="s">
        <v>10</v>
      </c>
      <c r="B33" s="576" t="s">
        <v>332</v>
      </c>
      <c r="C33" s="775">
        <f>SUM(C34:C43)</f>
        <v>25760713</v>
      </c>
      <c r="D33" s="775">
        <f t="shared" ref="D33:E33" si="1">SUM(D34:D43)</f>
        <v>30811791</v>
      </c>
      <c r="E33" s="978">
        <f t="shared" si="1"/>
        <v>28556062</v>
      </c>
    </row>
    <row r="34" spans="1:5" s="216" customFormat="1" ht="18.899999999999999" customHeight="1" x14ac:dyDescent="0.25">
      <c r="A34" s="387" t="s">
        <v>65</v>
      </c>
      <c r="B34" s="577" t="s">
        <v>333</v>
      </c>
      <c r="C34" s="1098">
        <v>2331085</v>
      </c>
      <c r="D34" s="1095">
        <v>4395174</v>
      </c>
      <c r="E34" s="1098">
        <v>4157953</v>
      </c>
    </row>
    <row r="35" spans="1:5" s="216" customFormat="1" ht="18.899999999999999" customHeight="1" x14ac:dyDescent="0.25">
      <c r="A35" s="389" t="s">
        <v>66</v>
      </c>
      <c r="B35" s="578" t="s">
        <v>334</v>
      </c>
      <c r="C35" s="1099">
        <v>3113862</v>
      </c>
      <c r="D35" s="1089">
        <v>4418176</v>
      </c>
      <c r="E35" s="1099">
        <v>4398097</v>
      </c>
    </row>
    <row r="36" spans="1:5" s="216" customFormat="1" ht="18.899999999999999" customHeight="1" x14ac:dyDescent="0.25">
      <c r="A36" s="389" t="s">
        <v>67</v>
      </c>
      <c r="B36" s="578" t="s">
        <v>335</v>
      </c>
      <c r="C36" s="1099">
        <v>1262542</v>
      </c>
      <c r="D36" s="1089">
        <v>6242808</v>
      </c>
      <c r="E36" s="1099">
        <v>5892700</v>
      </c>
    </row>
    <row r="37" spans="1:5" s="216" customFormat="1" ht="18.899999999999999" customHeight="1" x14ac:dyDescent="0.25">
      <c r="A37" s="389" t="s">
        <v>126</v>
      </c>
      <c r="B37" s="578" t="s">
        <v>336</v>
      </c>
      <c r="C37" s="1099">
        <v>5329083</v>
      </c>
      <c r="D37" s="1089">
        <v>5156189</v>
      </c>
      <c r="E37" s="1099">
        <v>4108972</v>
      </c>
    </row>
    <row r="38" spans="1:5" s="216" customFormat="1" ht="18.899999999999999" customHeight="1" x14ac:dyDescent="0.25">
      <c r="A38" s="389" t="s">
        <v>127</v>
      </c>
      <c r="B38" s="578" t="s">
        <v>337</v>
      </c>
      <c r="C38" s="1099">
        <v>1905162</v>
      </c>
      <c r="D38" s="1089">
        <v>1823162</v>
      </c>
      <c r="E38" s="1099">
        <v>1764415</v>
      </c>
    </row>
    <row r="39" spans="1:5" s="216" customFormat="1" ht="18.899999999999999" customHeight="1" x14ac:dyDescent="0.25">
      <c r="A39" s="389" t="s">
        <v>128</v>
      </c>
      <c r="B39" s="578" t="s">
        <v>338</v>
      </c>
      <c r="C39" s="1099">
        <v>3396333</v>
      </c>
      <c r="D39" s="1089">
        <v>5213344</v>
      </c>
      <c r="E39" s="1099">
        <v>4671262</v>
      </c>
    </row>
    <row r="40" spans="1:5" s="216" customFormat="1" ht="18.899999999999999" customHeight="1" x14ac:dyDescent="0.25">
      <c r="A40" s="389" t="s">
        <v>129</v>
      </c>
      <c r="B40" s="578" t="s">
        <v>339</v>
      </c>
      <c r="C40" s="1099"/>
      <c r="D40" s="1089"/>
      <c r="E40" s="1099"/>
    </row>
    <row r="41" spans="1:5" s="216" customFormat="1" ht="18.899999999999999" customHeight="1" x14ac:dyDescent="0.25">
      <c r="A41" s="389" t="s">
        <v>130</v>
      </c>
      <c r="B41" s="578" t="s">
        <v>340</v>
      </c>
      <c r="C41" s="1099">
        <v>52</v>
      </c>
      <c r="D41" s="1089">
        <v>200</v>
      </c>
      <c r="E41" s="1099">
        <v>15</v>
      </c>
    </row>
    <row r="42" spans="1:5" s="216" customFormat="1" ht="18.899999999999999" customHeight="1" x14ac:dyDescent="0.25">
      <c r="A42" s="389" t="s">
        <v>341</v>
      </c>
      <c r="B42" s="578" t="s">
        <v>787</v>
      </c>
      <c r="C42" s="1099">
        <v>141810</v>
      </c>
      <c r="D42" s="1089">
        <v>196927</v>
      </c>
      <c r="E42" s="1099">
        <v>196927</v>
      </c>
    </row>
    <row r="43" spans="1:5" s="216" customFormat="1" ht="18.899999999999999" customHeight="1" thickBot="1" x14ac:dyDescent="0.3">
      <c r="A43" s="392" t="s">
        <v>343</v>
      </c>
      <c r="B43" s="579" t="s">
        <v>344</v>
      </c>
      <c r="C43" s="1100">
        <v>8280784</v>
      </c>
      <c r="D43" s="1091">
        <v>3365811</v>
      </c>
      <c r="E43" s="1100">
        <v>3365721</v>
      </c>
    </row>
    <row r="44" spans="1:5" s="216" customFormat="1" ht="18.899999999999999" customHeight="1" thickBot="1" x14ac:dyDescent="0.3">
      <c r="A44" s="386" t="s">
        <v>11</v>
      </c>
      <c r="B44" s="576" t="s">
        <v>345</v>
      </c>
      <c r="C44" s="775">
        <f>SUM(C45:C49)</f>
        <v>248456</v>
      </c>
      <c r="D44" s="775">
        <f>SUM(D45:D49)</f>
        <v>240000</v>
      </c>
      <c r="E44" s="776">
        <f>SUM(E45:E49)</f>
        <v>240000</v>
      </c>
    </row>
    <row r="45" spans="1:5" s="216" customFormat="1" ht="18.899999999999999" customHeight="1" x14ac:dyDescent="0.25">
      <c r="A45" s="387" t="s">
        <v>68</v>
      </c>
      <c r="B45" s="577" t="s">
        <v>346</v>
      </c>
      <c r="C45" s="979"/>
      <c r="D45" s="979"/>
      <c r="E45" s="980"/>
    </row>
    <row r="46" spans="1:5" s="216" customFormat="1" ht="18.899999999999999" customHeight="1" x14ac:dyDescent="0.25">
      <c r="A46" s="389" t="s">
        <v>69</v>
      </c>
      <c r="B46" s="578" t="s">
        <v>347</v>
      </c>
      <c r="C46" s="981"/>
      <c r="D46" s="981"/>
      <c r="E46" s="982"/>
    </row>
    <row r="47" spans="1:5" s="216" customFormat="1" ht="18.899999999999999" customHeight="1" x14ac:dyDescent="0.25">
      <c r="A47" s="389" t="s">
        <v>348</v>
      </c>
      <c r="B47" s="578" t="s">
        <v>349</v>
      </c>
      <c r="C47" s="780">
        <v>248456</v>
      </c>
      <c r="D47" s="1089">
        <v>240000</v>
      </c>
      <c r="E47" s="1099">
        <v>240000</v>
      </c>
    </row>
    <row r="48" spans="1:5" s="216" customFormat="1" ht="18.899999999999999" customHeight="1" x14ac:dyDescent="0.25">
      <c r="A48" s="389" t="s">
        <v>350</v>
      </c>
      <c r="B48" s="578" t="s">
        <v>351</v>
      </c>
      <c r="C48" s="791"/>
      <c r="D48" s="981"/>
      <c r="E48" s="982"/>
    </row>
    <row r="49" spans="1:5" s="216" customFormat="1" ht="18.899999999999999" customHeight="1" thickBot="1" x14ac:dyDescent="0.3">
      <c r="A49" s="392" t="s">
        <v>352</v>
      </c>
      <c r="B49" s="579" t="s">
        <v>353</v>
      </c>
      <c r="C49" s="984"/>
      <c r="D49" s="984"/>
      <c r="E49" s="985"/>
    </row>
    <row r="50" spans="1:5" s="216" customFormat="1" ht="18.899999999999999" customHeight="1" thickBot="1" x14ac:dyDescent="0.3">
      <c r="A50" s="386" t="s">
        <v>131</v>
      </c>
      <c r="B50" s="576" t="s">
        <v>354</v>
      </c>
      <c r="C50" s="775">
        <f>SUM(C51:C53)</f>
        <v>6493765</v>
      </c>
      <c r="D50" s="775">
        <f>SUM(D51:D53)</f>
        <v>0</v>
      </c>
      <c r="E50" s="776">
        <f>SUM(E51:E53)</f>
        <v>0</v>
      </c>
    </row>
    <row r="51" spans="1:5" s="216" customFormat="1" ht="18.899999999999999" customHeight="1" x14ac:dyDescent="0.25">
      <c r="A51" s="387" t="s">
        <v>70</v>
      </c>
      <c r="B51" s="577" t="s">
        <v>355</v>
      </c>
      <c r="C51" s="973"/>
      <c r="D51" s="973"/>
      <c r="E51" s="970"/>
    </row>
    <row r="52" spans="1:5" s="216" customFormat="1" ht="18.899999999999999" customHeight="1" x14ac:dyDescent="0.25">
      <c r="A52" s="389" t="s">
        <v>71</v>
      </c>
      <c r="B52" s="673" t="s">
        <v>576</v>
      </c>
      <c r="C52" s="971"/>
      <c r="D52" s="971"/>
      <c r="E52" s="974"/>
    </row>
    <row r="53" spans="1:5" s="216" customFormat="1" ht="18.899999999999999" customHeight="1" x14ac:dyDescent="0.25">
      <c r="A53" s="389" t="s">
        <v>357</v>
      </c>
      <c r="B53" s="578" t="s">
        <v>358</v>
      </c>
      <c r="C53" s="1092">
        <v>6493765</v>
      </c>
      <c r="D53" s="1092"/>
      <c r="E53" s="1101"/>
    </row>
    <row r="54" spans="1:5" s="216" customFormat="1" ht="18.899999999999999" customHeight="1" thickBot="1" x14ac:dyDescent="0.3">
      <c r="A54" s="392" t="s">
        <v>359</v>
      </c>
      <c r="B54" s="579" t="s">
        <v>360</v>
      </c>
      <c r="C54" s="1094">
        <v>6493765</v>
      </c>
      <c r="D54" s="1094"/>
      <c r="E54" s="1102"/>
    </row>
    <row r="55" spans="1:5" s="216" customFormat="1" ht="18.899999999999999" customHeight="1" thickBot="1" x14ac:dyDescent="0.3">
      <c r="A55" s="386" t="s">
        <v>13</v>
      </c>
      <c r="B55" s="580" t="s">
        <v>361</v>
      </c>
      <c r="C55" s="775">
        <f>SUM(C56:C58)</f>
        <v>0</v>
      </c>
      <c r="D55" s="775">
        <f>SUM(D56:D58)</f>
        <v>0</v>
      </c>
      <c r="E55" s="776">
        <f>SUM(E56:E58)</f>
        <v>0</v>
      </c>
    </row>
    <row r="56" spans="1:5" s="216" customFormat="1" ht="18.899999999999999" customHeight="1" x14ac:dyDescent="0.25">
      <c r="A56" s="389" t="s">
        <v>132</v>
      </c>
      <c r="B56" s="577" t="s">
        <v>362</v>
      </c>
      <c r="C56" s="981"/>
      <c r="D56" s="981"/>
      <c r="E56" s="983"/>
    </row>
    <row r="57" spans="1:5" s="216" customFormat="1" ht="18.899999999999999" customHeight="1" x14ac:dyDescent="0.25">
      <c r="A57" s="389" t="s">
        <v>133</v>
      </c>
      <c r="B57" s="673" t="s">
        <v>577</v>
      </c>
      <c r="C57" s="981"/>
      <c r="D57" s="981"/>
      <c r="E57" s="983"/>
    </row>
    <row r="58" spans="1:5" s="216" customFormat="1" ht="18.899999999999999" customHeight="1" x14ac:dyDescent="0.25">
      <c r="A58" s="389" t="s">
        <v>160</v>
      </c>
      <c r="B58" s="578" t="s">
        <v>364</v>
      </c>
      <c r="C58" s="981"/>
      <c r="D58" s="981"/>
      <c r="E58" s="983"/>
    </row>
    <row r="59" spans="1:5" s="216" customFormat="1" ht="18.899999999999999" customHeight="1" thickBot="1" x14ac:dyDescent="0.3">
      <c r="A59" s="389" t="s">
        <v>365</v>
      </c>
      <c r="B59" s="579" t="s">
        <v>366</v>
      </c>
      <c r="C59" s="981"/>
      <c r="D59" s="981"/>
      <c r="E59" s="983"/>
    </row>
    <row r="60" spans="1:5" s="216" customFormat="1" ht="18.899999999999999" customHeight="1" thickBot="1" x14ac:dyDescent="0.3">
      <c r="A60" s="386" t="s">
        <v>14</v>
      </c>
      <c r="B60" s="576" t="s">
        <v>367</v>
      </c>
      <c r="C60" s="976">
        <f>+C6+C13+C20+C27+C33+C44+C50+C55</f>
        <v>213351534</v>
      </c>
      <c r="D60" s="976">
        <f>+D6+D13+D20+D27+D33+D44+D50+D55</f>
        <v>228818061</v>
      </c>
      <c r="E60" s="986">
        <f>+E6+E13+E20+E27+E33+E44+E50+E55</f>
        <v>222719056</v>
      </c>
    </row>
    <row r="61" spans="1:5" s="216" customFormat="1" ht="18.899999999999999" customHeight="1" thickBot="1" x14ac:dyDescent="0.3">
      <c r="A61" s="396" t="s">
        <v>368</v>
      </c>
      <c r="B61" s="580" t="s">
        <v>680</v>
      </c>
      <c r="C61" s="775">
        <f>SUM(C62:C64)</f>
        <v>0</v>
      </c>
      <c r="D61" s="775">
        <f>SUM(D62:D64)</f>
        <v>0</v>
      </c>
      <c r="E61" s="776">
        <f>SUM(E62:E64)</f>
        <v>0</v>
      </c>
    </row>
    <row r="62" spans="1:5" s="216" customFormat="1" ht="18.899999999999999" customHeight="1" x14ac:dyDescent="0.25">
      <c r="A62" s="389" t="s">
        <v>370</v>
      </c>
      <c r="B62" s="577" t="s">
        <v>371</v>
      </c>
      <c r="C62" s="981"/>
      <c r="D62" s="981"/>
      <c r="E62" s="983"/>
    </row>
    <row r="63" spans="1:5" s="216" customFormat="1" ht="18.899999999999999" customHeight="1" x14ac:dyDescent="0.25">
      <c r="A63" s="389" t="s">
        <v>372</v>
      </c>
      <c r="B63" s="578" t="s">
        <v>373</v>
      </c>
      <c r="C63" s="981"/>
      <c r="D63" s="981"/>
      <c r="E63" s="983"/>
    </row>
    <row r="64" spans="1:5" s="216" customFormat="1" ht="18.899999999999999" customHeight="1" thickBot="1" x14ac:dyDescent="0.3">
      <c r="A64" s="389" t="s">
        <v>374</v>
      </c>
      <c r="B64" s="397" t="s">
        <v>737</v>
      </c>
      <c r="C64" s="981"/>
      <c r="D64" s="981"/>
      <c r="E64" s="983"/>
    </row>
    <row r="65" spans="1:5" s="216" customFormat="1" ht="18.899999999999999" customHeight="1" thickBot="1" x14ac:dyDescent="0.3">
      <c r="A65" s="396" t="s">
        <v>376</v>
      </c>
      <c r="B65" s="580" t="s">
        <v>377</v>
      </c>
      <c r="C65" s="775">
        <f>SUM(C66:C69)</f>
        <v>0</v>
      </c>
      <c r="D65" s="775">
        <f>SUM(D66:D69)</f>
        <v>0</v>
      </c>
      <c r="E65" s="776">
        <f>SUM(E66:E69)</f>
        <v>0</v>
      </c>
    </row>
    <row r="66" spans="1:5" s="216" customFormat="1" ht="18.899999999999999" customHeight="1" x14ac:dyDescent="0.25">
      <c r="A66" s="389" t="s">
        <v>109</v>
      </c>
      <c r="B66" s="577" t="s">
        <v>378</v>
      </c>
      <c r="C66" s="981"/>
      <c r="D66" s="981"/>
      <c r="E66" s="983"/>
    </row>
    <row r="67" spans="1:5" s="216" customFormat="1" ht="18.899999999999999" customHeight="1" x14ac:dyDescent="0.25">
      <c r="A67" s="389" t="s">
        <v>110</v>
      </c>
      <c r="B67" s="578" t="s">
        <v>379</v>
      </c>
      <c r="C67" s="981"/>
      <c r="D67" s="981"/>
      <c r="E67" s="983"/>
    </row>
    <row r="68" spans="1:5" s="216" customFormat="1" ht="18.899999999999999" customHeight="1" x14ac:dyDescent="0.25">
      <c r="A68" s="389" t="s">
        <v>380</v>
      </c>
      <c r="B68" s="578" t="s">
        <v>381</v>
      </c>
      <c r="C68" s="981"/>
      <c r="D68" s="981"/>
      <c r="E68" s="983"/>
    </row>
    <row r="69" spans="1:5" s="216" customFormat="1" ht="18.899999999999999" customHeight="1" thickBot="1" x14ac:dyDescent="0.3">
      <c r="A69" s="389" t="s">
        <v>382</v>
      </c>
      <c r="B69" s="579" t="s">
        <v>383</v>
      </c>
      <c r="C69" s="981"/>
      <c r="D69" s="981"/>
      <c r="E69" s="983"/>
    </row>
    <row r="70" spans="1:5" s="216" customFormat="1" ht="18.899999999999999" customHeight="1" thickBot="1" x14ac:dyDescent="0.3">
      <c r="A70" s="396" t="s">
        <v>384</v>
      </c>
      <c r="B70" s="580" t="s">
        <v>385</v>
      </c>
      <c r="C70" s="775">
        <f>SUM(C71:C72)</f>
        <v>107424635</v>
      </c>
      <c r="D70" s="775">
        <f>SUM(D71:D72)</f>
        <v>17491501</v>
      </c>
      <c r="E70" s="776">
        <f>SUM(E71:E72)</f>
        <v>17491501</v>
      </c>
    </row>
    <row r="71" spans="1:5" s="216" customFormat="1" ht="18.899999999999999" customHeight="1" x14ac:dyDescent="0.25">
      <c r="A71" s="389" t="s">
        <v>386</v>
      </c>
      <c r="B71" s="577" t="s">
        <v>387</v>
      </c>
      <c r="C71" s="1095">
        <v>107424635</v>
      </c>
      <c r="D71" s="1095">
        <v>17491501</v>
      </c>
      <c r="E71" s="1098">
        <v>17491501</v>
      </c>
    </row>
    <row r="72" spans="1:5" s="216" customFormat="1" ht="18.899999999999999" customHeight="1" thickBot="1" x14ac:dyDescent="0.3">
      <c r="A72" s="389" t="s">
        <v>388</v>
      </c>
      <c r="B72" s="579" t="s">
        <v>389</v>
      </c>
      <c r="C72" s="981"/>
      <c r="D72" s="787"/>
      <c r="E72" s="788"/>
    </row>
    <row r="73" spans="1:5" s="216" customFormat="1" ht="18.899999999999999" customHeight="1" thickBot="1" x14ac:dyDescent="0.3">
      <c r="A73" s="396" t="s">
        <v>390</v>
      </c>
      <c r="B73" s="580" t="s">
        <v>391</v>
      </c>
      <c r="C73" s="775">
        <f>SUM(C74:C76)</f>
        <v>4649442</v>
      </c>
      <c r="D73" s="775">
        <f>SUM(D74:D76)</f>
        <v>4376786</v>
      </c>
      <c r="E73" s="776">
        <f>SUM(E74:E76)</f>
        <v>4376786</v>
      </c>
    </row>
    <row r="74" spans="1:5" s="216" customFormat="1" ht="18.899999999999999" customHeight="1" x14ac:dyDescent="0.25">
      <c r="A74" s="389" t="s">
        <v>392</v>
      </c>
      <c r="B74" s="577" t="s">
        <v>393</v>
      </c>
      <c r="C74" s="1095">
        <v>4649442</v>
      </c>
      <c r="D74" s="1095">
        <v>4376786</v>
      </c>
      <c r="E74" s="1098">
        <v>4376786</v>
      </c>
    </row>
    <row r="75" spans="1:5" s="216" customFormat="1" ht="18.899999999999999" customHeight="1" x14ac:dyDescent="0.25">
      <c r="A75" s="389" t="s">
        <v>394</v>
      </c>
      <c r="B75" s="578" t="s">
        <v>395</v>
      </c>
      <c r="C75" s="981"/>
      <c r="D75" s="981"/>
      <c r="E75" s="983"/>
    </row>
    <row r="76" spans="1:5" s="216" customFormat="1" ht="18.899999999999999" customHeight="1" thickBot="1" x14ac:dyDescent="0.3">
      <c r="A76" s="389" t="s">
        <v>396</v>
      </c>
      <c r="B76" s="579" t="s">
        <v>397</v>
      </c>
      <c r="C76" s="981"/>
      <c r="D76" s="981"/>
      <c r="E76" s="983"/>
    </row>
    <row r="77" spans="1:5" s="216" customFormat="1" ht="18.899999999999999" customHeight="1" thickBot="1" x14ac:dyDescent="0.3">
      <c r="A77" s="396" t="s">
        <v>398</v>
      </c>
      <c r="B77" s="580" t="s">
        <v>399</v>
      </c>
      <c r="C77" s="775">
        <f>SUM(C78:C81)</f>
        <v>0</v>
      </c>
      <c r="D77" s="775">
        <f>SUM(D78:D81)</f>
        <v>0</v>
      </c>
      <c r="E77" s="776">
        <f>SUM(E78:E81)</f>
        <v>0</v>
      </c>
    </row>
    <row r="78" spans="1:5" s="216" customFormat="1" ht="18.899999999999999" customHeight="1" x14ac:dyDescent="0.25">
      <c r="A78" s="581" t="s">
        <v>400</v>
      </c>
      <c r="B78" s="577" t="s">
        <v>401</v>
      </c>
      <c r="C78" s="981"/>
      <c r="D78" s="981"/>
      <c r="E78" s="983"/>
    </row>
    <row r="79" spans="1:5" s="216" customFormat="1" ht="18.899999999999999" customHeight="1" x14ac:dyDescent="0.25">
      <c r="A79" s="582" t="s">
        <v>402</v>
      </c>
      <c r="B79" s="578" t="s">
        <v>403</v>
      </c>
      <c r="C79" s="981"/>
      <c r="D79" s="981"/>
      <c r="E79" s="983"/>
    </row>
    <row r="80" spans="1:5" s="216" customFormat="1" ht="18.899999999999999" customHeight="1" x14ac:dyDescent="0.25">
      <c r="A80" s="582" t="s">
        <v>404</v>
      </c>
      <c r="B80" s="578" t="s">
        <v>405</v>
      </c>
      <c r="C80" s="981"/>
      <c r="D80" s="981"/>
      <c r="E80" s="983"/>
    </row>
    <row r="81" spans="1:5" s="216" customFormat="1" ht="18.899999999999999" customHeight="1" thickBot="1" x14ac:dyDescent="0.3">
      <c r="A81" s="398" t="s">
        <v>406</v>
      </c>
      <c r="B81" s="579" t="s">
        <v>407</v>
      </c>
      <c r="C81" s="981"/>
      <c r="D81" s="981"/>
      <c r="E81" s="983"/>
    </row>
    <row r="82" spans="1:5" s="216" customFormat="1" ht="18.899999999999999" customHeight="1" thickBot="1" x14ac:dyDescent="0.3">
      <c r="A82" s="396" t="s">
        <v>408</v>
      </c>
      <c r="B82" s="580" t="s">
        <v>409</v>
      </c>
      <c r="C82" s="987"/>
      <c r="D82" s="987"/>
      <c r="E82" s="988"/>
    </row>
    <row r="83" spans="1:5" s="216" customFormat="1" ht="18.899999999999999" customHeight="1" thickBot="1" x14ac:dyDescent="0.3">
      <c r="A83" s="396" t="s">
        <v>410</v>
      </c>
      <c r="B83" s="399" t="s">
        <v>411</v>
      </c>
      <c r="C83" s="976">
        <f>+C61+C65+C70+C73+C77+C82</f>
        <v>112074077</v>
      </c>
      <c r="D83" s="976">
        <f>+D61+D65+D70+D73+D77+D82</f>
        <v>21868287</v>
      </c>
      <c r="E83" s="986">
        <f>+E61+E65+E70+E73+E77+E82</f>
        <v>21868287</v>
      </c>
    </row>
    <row r="84" spans="1:5" s="216" customFormat="1" ht="27.75" customHeight="1" thickBot="1" x14ac:dyDescent="0.3">
      <c r="A84" s="400" t="s">
        <v>412</v>
      </c>
      <c r="B84" s="401" t="s">
        <v>413</v>
      </c>
      <c r="C84" s="976">
        <f>+C60+C83</f>
        <v>325425611</v>
      </c>
      <c r="D84" s="976">
        <f>+D60+D83</f>
        <v>250686348</v>
      </c>
      <c r="E84" s="986">
        <f>+E60+E83</f>
        <v>244587343</v>
      </c>
    </row>
    <row r="85" spans="1:5" s="404" customFormat="1" ht="31.2" customHeight="1" x14ac:dyDescent="0.3">
      <c r="A85" s="1325" t="s">
        <v>35</v>
      </c>
      <c r="B85" s="1325"/>
      <c r="C85" s="1325"/>
      <c r="D85" s="1325"/>
      <c r="E85" s="1325"/>
    </row>
    <row r="86" spans="1:5" s="406" customFormat="1" ht="18.899999999999999" customHeight="1" thickBot="1" x14ac:dyDescent="0.35">
      <c r="A86" s="405" t="s">
        <v>113</v>
      </c>
      <c r="B86" s="405"/>
      <c r="C86" s="405"/>
      <c r="D86" s="183"/>
      <c r="E86" s="183" t="s">
        <v>743</v>
      </c>
    </row>
    <row r="87" spans="1:5" s="406" customFormat="1" ht="18.899999999999999" customHeight="1" x14ac:dyDescent="0.25">
      <c r="A87" s="1285" t="s">
        <v>60</v>
      </c>
      <c r="B87" s="1276" t="s">
        <v>179</v>
      </c>
      <c r="C87" s="1323" t="str">
        <f>+C3</f>
        <v>2018. évi tény</v>
      </c>
      <c r="D87" s="1231" t="str">
        <f>+D3</f>
        <v>2019. évi</v>
      </c>
      <c r="E87" s="1232"/>
    </row>
    <row r="88" spans="1:5" s="404" customFormat="1" ht="32.4" customHeight="1" thickBot="1" x14ac:dyDescent="0.3">
      <c r="A88" s="1286"/>
      <c r="B88" s="1277"/>
      <c r="C88" s="1324"/>
      <c r="D88" s="1118" t="s">
        <v>185</v>
      </c>
      <c r="E88" s="379" t="s">
        <v>186</v>
      </c>
    </row>
    <row r="89" spans="1:5" s="216" customFormat="1" ht="18.899999999999999" customHeight="1" thickBot="1" x14ac:dyDescent="0.3">
      <c r="A89" s="408" t="s">
        <v>414</v>
      </c>
      <c r="B89" s="409" t="s">
        <v>415</v>
      </c>
      <c r="C89" s="900" t="s">
        <v>416</v>
      </c>
      <c r="D89" s="900" t="s">
        <v>418</v>
      </c>
      <c r="E89" s="989" t="s">
        <v>495</v>
      </c>
    </row>
    <row r="90" spans="1:5" s="404" customFormat="1" ht="18.899999999999999" customHeight="1" thickBot="1" x14ac:dyDescent="0.3">
      <c r="A90" s="386" t="s">
        <v>6</v>
      </c>
      <c r="B90" s="419" t="s">
        <v>733</v>
      </c>
      <c r="C90" s="775">
        <f>SUM(C91:C95)</f>
        <v>198408541</v>
      </c>
      <c r="D90" s="775">
        <f>+D91+D92+D93+D94+D95</f>
        <v>209935518</v>
      </c>
      <c r="E90" s="776">
        <f>+E91+E92+E93+E94+E95</f>
        <v>196497389</v>
      </c>
    </row>
    <row r="91" spans="1:5" s="404" customFormat="1" ht="18.899999999999999" customHeight="1" x14ac:dyDescent="0.25">
      <c r="A91" s="387" t="s">
        <v>72</v>
      </c>
      <c r="B91" s="589" t="s">
        <v>36</v>
      </c>
      <c r="C91" s="1109">
        <v>76025163</v>
      </c>
      <c r="D91" s="1105">
        <v>86125616</v>
      </c>
      <c r="E91" s="1109">
        <v>82084364</v>
      </c>
    </row>
    <row r="92" spans="1:5" s="404" customFormat="1" ht="18.899999999999999" customHeight="1" x14ac:dyDescent="0.25">
      <c r="A92" s="389" t="s">
        <v>73</v>
      </c>
      <c r="B92" s="583" t="s">
        <v>134</v>
      </c>
      <c r="C92" s="1110">
        <v>12283760</v>
      </c>
      <c r="D92" s="1103">
        <v>13468371</v>
      </c>
      <c r="E92" s="1110">
        <v>13202416</v>
      </c>
    </row>
    <row r="93" spans="1:5" s="404" customFormat="1" ht="18.899999999999999" customHeight="1" x14ac:dyDescent="0.25">
      <c r="A93" s="389" t="s">
        <v>74</v>
      </c>
      <c r="B93" s="583" t="s">
        <v>101</v>
      </c>
      <c r="C93" s="1110">
        <v>92081970</v>
      </c>
      <c r="D93" s="1103">
        <v>96637666</v>
      </c>
      <c r="E93" s="1110">
        <v>88547734</v>
      </c>
    </row>
    <row r="94" spans="1:5" s="404" customFormat="1" ht="18.899999999999999" customHeight="1" x14ac:dyDescent="0.25">
      <c r="A94" s="389" t="s">
        <v>75</v>
      </c>
      <c r="B94" s="584" t="s">
        <v>135</v>
      </c>
      <c r="C94" s="1110">
        <v>7962205</v>
      </c>
      <c r="D94" s="1103">
        <v>7789100</v>
      </c>
      <c r="E94" s="1110">
        <v>6788000</v>
      </c>
    </row>
    <row r="95" spans="1:5" s="404" customFormat="1" ht="18.899999999999999" customHeight="1" x14ac:dyDescent="0.25">
      <c r="A95" s="389" t="s">
        <v>84</v>
      </c>
      <c r="B95" s="585" t="s">
        <v>136</v>
      </c>
      <c r="C95" s="1111">
        <f t="shared" ref="C95" si="2">SUM(C96:C105)</f>
        <v>10055443</v>
      </c>
      <c r="D95" s="1104">
        <v>5914765</v>
      </c>
      <c r="E95" s="1111">
        <v>5874875</v>
      </c>
    </row>
    <row r="96" spans="1:5" s="404" customFormat="1" ht="18.899999999999999" customHeight="1" x14ac:dyDescent="0.25">
      <c r="A96" s="389" t="s">
        <v>76</v>
      </c>
      <c r="B96" s="583" t="s">
        <v>421</v>
      </c>
      <c r="C96" s="1111">
        <v>842467</v>
      </c>
      <c r="D96" s="1104">
        <v>4339159</v>
      </c>
      <c r="E96" s="1111">
        <v>4339159</v>
      </c>
    </row>
    <row r="97" spans="1:9" s="404" customFormat="1" ht="18.899999999999999" customHeight="1" x14ac:dyDescent="0.25">
      <c r="A97" s="389" t="s">
        <v>77</v>
      </c>
      <c r="B97" s="586" t="s">
        <v>422</v>
      </c>
      <c r="C97" s="790"/>
      <c r="D97" s="789"/>
      <c r="E97" s="790"/>
    </row>
    <row r="98" spans="1:9" s="404" customFormat="1" ht="18.899999999999999" customHeight="1" x14ac:dyDescent="0.25">
      <c r="A98" s="389" t="s">
        <v>85</v>
      </c>
      <c r="B98" s="583" t="s">
        <v>423</v>
      </c>
      <c r="C98" s="790"/>
      <c r="D98" s="789"/>
      <c r="E98" s="790"/>
    </row>
    <row r="99" spans="1:9" s="404" customFormat="1" ht="18.899999999999999" customHeight="1" x14ac:dyDescent="0.25">
      <c r="A99" s="389" t="s">
        <v>86</v>
      </c>
      <c r="B99" s="583" t="s">
        <v>424</v>
      </c>
      <c r="C99" s="791"/>
      <c r="D99" s="787"/>
      <c r="E99" s="791"/>
    </row>
    <row r="100" spans="1:9" s="404" customFormat="1" ht="18.899999999999999" customHeight="1" x14ac:dyDescent="0.25">
      <c r="A100" s="389" t="s">
        <v>87</v>
      </c>
      <c r="B100" s="586" t="s">
        <v>425</v>
      </c>
      <c r="C100" s="1112">
        <v>4367976</v>
      </c>
      <c r="D100" s="1107">
        <v>225606</v>
      </c>
      <c r="E100" s="1112">
        <v>215716</v>
      </c>
    </row>
    <row r="101" spans="1:9" s="404" customFormat="1" ht="18.899999999999999" customHeight="1" x14ac:dyDescent="0.25">
      <c r="A101" s="389" t="s">
        <v>88</v>
      </c>
      <c r="B101" s="586" t="s">
        <v>426</v>
      </c>
      <c r="C101" s="790"/>
      <c r="D101" s="787"/>
      <c r="E101" s="791"/>
    </row>
    <row r="102" spans="1:9" s="404" customFormat="1" ht="18.899999999999999" customHeight="1" x14ac:dyDescent="0.25">
      <c r="A102" s="389" t="s">
        <v>90</v>
      </c>
      <c r="B102" s="583" t="s">
        <v>427</v>
      </c>
      <c r="C102" s="790"/>
      <c r="D102" s="789"/>
      <c r="E102" s="790"/>
    </row>
    <row r="103" spans="1:9" s="404" customFormat="1" ht="18.899999999999999" customHeight="1" x14ac:dyDescent="0.25">
      <c r="A103" s="416" t="s">
        <v>137</v>
      </c>
      <c r="B103" s="587" t="s">
        <v>428</v>
      </c>
      <c r="C103" s="790"/>
      <c r="D103" s="789"/>
      <c r="E103" s="790"/>
    </row>
    <row r="104" spans="1:9" s="404" customFormat="1" ht="18.899999999999999" customHeight="1" x14ac:dyDescent="0.25">
      <c r="A104" s="389" t="s">
        <v>429</v>
      </c>
      <c r="B104" s="587" t="s">
        <v>430</v>
      </c>
      <c r="C104" s="790"/>
      <c r="D104" s="787"/>
      <c r="E104" s="791"/>
    </row>
    <row r="105" spans="1:9" s="404" customFormat="1" ht="18.899999999999999" customHeight="1" thickBot="1" x14ac:dyDescent="0.3">
      <c r="A105" s="418" t="s">
        <v>431</v>
      </c>
      <c r="B105" s="588" t="s">
        <v>432</v>
      </c>
      <c r="C105" s="782">
        <v>4845000</v>
      </c>
      <c r="D105" s="1091">
        <v>1350000</v>
      </c>
      <c r="E105" s="1100">
        <v>1320000</v>
      </c>
    </row>
    <row r="106" spans="1:9" s="404" customFormat="1" ht="18.899999999999999" customHeight="1" thickBot="1" x14ac:dyDescent="0.3">
      <c r="A106" s="386" t="s">
        <v>7</v>
      </c>
      <c r="B106" s="419" t="s">
        <v>734</v>
      </c>
      <c r="C106" s="775">
        <f>+C107+C109+C111</f>
        <v>104941307</v>
      </c>
      <c r="D106" s="775">
        <f>+D107+D109+D111</f>
        <v>33178022</v>
      </c>
      <c r="E106" s="776">
        <f>+E107+E109+E111</f>
        <v>11162510</v>
      </c>
    </row>
    <row r="107" spans="1:9" s="404" customFormat="1" ht="18.899999999999999" customHeight="1" x14ac:dyDescent="0.25">
      <c r="A107" s="387" t="s">
        <v>78</v>
      </c>
      <c r="B107" s="583" t="s">
        <v>158</v>
      </c>
      <c r="C107" s="1113">
        <v>92950740</v>
      </c>
      <c r="D107" s="1113">
        <v>13178085</v>
      </c>
      <c r="E107" s="1113">
        <v>11162510</v>
      </c>
    </row>
    <row r="108" spans="1:9" s="404" customFormat="1" ht="18.899999999999999" customHeight="1" x14ac:dyDescent="0.25">
      <c r="A108" s="387" t="s">
        <v>79</v>
      </c>
      <c r="B108" s="587" t="s">
        <v>434</v>
      </c>
      <c r="C108" s="794">
        <v>74587783</v>
      </c>
      <c r="D108" s="794"/>
      <c r="E108" s="794"/>
      <c r="H108" s="1062"/>
      <c r="I108" s="1063"/>
    </row>
    <row r="109" spans="1:9" s="404" customFormat="1" ht="18.899999999999999" customHeight="1" x14ac:dyDescent="0.25">
      <c r="A109" s="387" t="s">
        <v>80</v>
      </c>
      <c r="B109" s="587" t="s">
        <v>138</v>
      </c>
      <c r="C109" s="1101">
        <v>11990567</v>
      </c>
      <c r="D109" s="1101">
        <v>19999937</v>
      </c>
      <c r="E109" s="1101"/>
    </row>
    <row r="110" spans="1:9" s="404" customFormat="1" ht="18.899999999999999" customHeight="1" x14ac:dyDescent="0.25">
      <c r="A110" s="387" t="s">
        <v>81</v>
      </c>
      <c r="B110" s="587" t="s">
        <v>435</v>
      </c>
      <c r="C110" s="791">
        <v>10383124</v>
      </c>
      <c r="D110" s="791">
        <v>19999937</v>
      </c>
      <c r="E110" s="791"/>
    </row>
    <row r="111" spans="1:9" s="404" customFormat="1" ht="18.899999999999999" customHeight="1" x14ac:dyDescent="0.25">
      <c r="A111" s="387" t="s">
        <v>82</v>
      </c>
      <c r="B111" s="579" t="s">
        <v>161</v>
      </c>
      <c r="C111" s="971"/>
      <c r="D111" s="971"/>
      <c r="E111" s="974"/>
    </row>
    <row r="112" spans="1:9" s="404" customFormat="1" ht="18.899999999999999" customHeight="1" thickBot="1" x14ac:dyDescent="0.3">
      <c r="A112" s="416" t="s">
        <v>443</v>
      </c>
      <c r="B112" s="583" t="s">
        <v>444</v>
      </c>
      <c r="C112" s="972"/>
      <c r="D112" s="975"/>
      <c r="E112" s="972"/>
    </row>
    <row r="113" spans="1:5" s="404" customFormat="1" ht="18.899999999999999" customHeight="1" thickBot="1" x14ac:dyDescent="0.3">
      <c r="A113" s="386" t="s">
        <v>8</v>
      </c>
      <c r="B113" s="590" t="s">
        <v>445</v>
      </c>
      <c r="C113" s="776">
        <f>+C114+C115</f>
        <v>0</v>
      </c>
      <c r="D113" s="775">
        <f>+D114+D115</f>
        <v>0</v>
      </c>
      <c r="E113" s="776">
        <f>+E114+E115</f>
        <v>0</v>
      </c>
    </row>
    <row r="114" spans="1:5" s="404" customFormat="1" ht="18.899999999999999" customHeight="1" x14ac:dyDescent="0.25">
      <c r="A114" s="387" t="s">
        <v>61</v>
      </c>
      <c r="B114" s="589" t="s">
        <v>46</v>
      </c>
      <c r="C114" s="970"/>
      <c r="D114" s="973"/>
      <c r="E114" s="970"/>
    </row>
    <row r="115" spans="1:5" s="404" customFormat="1" ht="18.899999999999999" customHeight="1" thickBot="1" x14ac:dyDescent="0.3">
      <c r="A115" s="392" t="s">
        <v>62</v>
      </c>
      <c r="B115" s="587" t="s">
        <v>47</v>
      </c>
      <c r="C115" s="972"/>
      <c r="D115" s="975"/>
      <c r="E115" s="972"/>
    </row>
    <row r="116" spans="1:5" s="404" customFormat="1" ht="18.899999999999999" customHeight="1" thickBot="1" x14ac:dyDescent="0.3">
      <c r="A116" s="386" t="s">
        <v>9</v>
      </c>
      <c r="B116" s="590" t="s">
        <v>446</v>
      </c>
      <c r="C116" s="775">
        <f>+C90+C106+C113</f>
        <v>303349848</v>
      </c>
      <c r="D116" s="775">
        <f>+D90+D106+D113</f>
        <v>243113540</v>
      </c>
      <c r="E116" s="776">
        <f>+E90+E106+E113</f>
        <v>207659899</v>
      </c>
    </row>
    <row r="117" spans="1:5" s="404" customFormat="1" ht="18.899999999999999" customHeight="1" thickBot="1" x14ac:dyDescent="0.3">
      <c r="A117" s="386" t="s">
        <v>10</v>
      </c>
      <c r="B117" s="590" t="s">
        <v>447</v>
      </c>
      <c r="C117" s="775">
        <f>+C118+C119+C120</f>
        <v>0</v>
      </c>
      <c r="D117" s="775">
        <f>+D118+D119+D120</f>
        <v>0</v>
      </c>
      <c r="E117" s="776">
        <f>+E118+E119+E120</f>
        <v>0</v>
      </c>
    </row>
    <row r="118" spans="1:5" s="404" customFormat="1" ht="18.899999999999999" customHeight="1" x14ac:dyDescent="0.25">
      <c r="A118" s="387" t="s">
        <v>65</v>
      </c>
      <c r="B118" s="589" t="s">
        <v>578</v>
      </c>
      <c r="C118" s="971"/>
      <c r="D118" s="971"/>
      <c r="E118" s="974"/>
    </row>
    <row r="119" spans="1:5" s="404" customFormat="1" ht="18.899999999999999" customHeight="1" x14ac:dyDescent="0.25">
      <c r="A119" s="387" t="s">
        <v>66</v>
      </c>
      <c r="B119" s="589" t="s">
        <v>579</v>
      </c>
      <c r="C119" s="971"/>
      <c r="D119" s="971"/>
      <c r="E119" s="974"/>
    </row>
    <row r="120" spans="1:5" s="404" customFormat="1" ht="18.899999999999999" customHeight="1" thickBot="1" x14ac:dyDescent="0.3">
      <c r="A120" s="416" t="s">
        <v>67</v>
      </c>
      <c r="B120" s="591" t="s">
        <v>580</v>
      </c>
      <c r="C120" s="971"/>
      <c r="D120" s="971"/>
      <c r="E120" s="974"/>
    </row>
    <row r="121" spans="1:5" s="404" customFormat="1" ht="18.899999999999999" customHeight="1" thickBot="1" x14ac:dyDescent="0.3">
      <c r="A121" s="386" t="s">
        <v>11</v>
      </c>
      <c r="B121" s="590" t="s">
        <v>451</v>
      </c>
      <c r="C121" s="775">
        <f>+C122+C123+C124+C125</f>
        <v>0</v>
      </c>
      <c r="D121" s="775">
        <f>+D122+D123+D124+D125</f>
        <v>0</v>
      </c>
      <c r="E121" s="776">
        <f>+E122+E123+E124+E125</f>
        <v>0</v>
      </c>
    </row>
    <row r="122" spans="1:5" s="404" customFormat="1" ht="18.899999999999999" customHeight="1" x14ac:dyDescent="0.25">
      <c r="A122" s="387" t="s">
        <v>68</v>
      </c>
      <c r="B122" s="589" t="s">
        <v>581</v>
      </c>
      <c r="C122" s="971"/>
      <c r="D122" s="971"/>
      <c r="E122" s="974"/>
    </row>
    <row r="123" spans="1:5" s="404" customFormat="1" ht="18.899999999999999" customHeight="1" x14ac:dyDescent="0.25">
      <c r="A123" s="387" t="s">
        <v>69</v>
      </c>
      <c r="B123" s="589" t="s">
        <v>582</v>
      </c>
      <c r="C123" s="971"/>
      <c r="D123" s="971"/>
      <c r="E123" s="974"/>
    </row>
    <row r="124" spans="1:5" s="404" customFormat="1" ht="18.899999999999999" customHeight="1" x14ac:dyDescent="0.25">
      <c r="A124" s="387" t="s">
        <v>348</v>
      </c>
      <c r="B124" s="589" t="s">
        <v>583</v>
      </c>
      <c r="C124" s="971"/>
      <c r="D124" s="971"/>
      <c r="E124" s="974"/>
    </row>
    <row r="125" spans="1:5" s="404" customFormat="1" ht="18.899999999999999" customHeight="1" thickBot="1" x14ac:dyDescent="0.3">
      <c r="A125" s="416" t="s">
        <v>350</v>
      </c>
      <c r="B125" s="591" t="s">
        <v>584</v>
      </c>
      <c r="C125" s="971"/>
      <c r="D125" s="971"/>
      <c r="E125" s="974"/>
    </row>
    <row r="126" spans="1:5" s="404" customFormat="1" ht="18.899999999999999" customHeight="1" thickBot="1" x14ac:dyDescent="0.3">
      <c r="A126" s="386" t="s">
        <v>12</v>
      </c>
      <c r="B126" s="590" t="s">
        <v>456</v>
      </c>
      <c r="C126" s="976">
        <f>+C127+C128+C129+C130</f>
        <v>4584262</v>
      </c>
      <c r="D126" s="976">
        <f>+D127+D128+D129+D130</f>
        <v>7572808</v>
      </c>
      <c r="E126" s="986">
        <f>+E127+E128+E129+E130</f>
        <v>3752269</v>
      </c>
    </row>
    <row r="127" spans="1:5" s="404" customFormat="1" ht="18.899999999999999" customHeight="1" x14ac:dyDescent="0.25">
      <c r="A127" s="387" t="s">
        <v>70</v>
      </c>
      <c r="B127" s="589" t="s">
        <v>457</v>
      </c>
      <c r="C127" s="971"/>
      <c r="D127" s="971"/>
      <c r="E127" s="974"/>
    </row>
    <row r="128" spans="1:5" s="404" customFormat="1" ht="18.899999999999999" customHeight="1" x14ac:dyDescent="0.25">
      <c r="A128" s="387" t="s">
        <v>71</v>
      </c>
      <c r="B128" s="589" t="s">
        <v>458</v>
      </c>
      <c r="C128" s="780">
        <v>4584262</v>
      </c>
      <c r="D128" s="1089">
        <v>7572808</v>
      </c>
      <c r="E128" s="1099">
        <v>3752269</v>
      </c>
    </row>
    <row r="129" spans="1:9" s="404" customFormat="1" ht="18.899999999999999" customHeight="1" x14ac:dyDescent="0.25">
      <c r="A129" s="387" t="s">
        <v>357</v>
      </c>
      <c r="B129" s="589" t="s">
        <v>585</v>
      </c>
      <c r="C129" s="971"/>
      <c r="D129" s="971"/>
      <c r="E129" s="974"/>
    </row>
    <row r="130" spans="1:9" s="404" customFormat="1" ht="18.899999999999999" customHeight="1" thickBot="1" x14ac:dyDescent="0.3">
      <c r="A130" s="416" t="s">
        <v>359</v>
      </c>
      <c r="B130" s="591" t="s">
        <v>502</v>
      </c>
      <c r="C130" s="971"/>
      <c r="D130" s="971"/>
      <c r="E130" s="974"/>
    </row>
    <row r="131" spans="1:9" s="404" customFormat="1" ht="18.899999999999999" customHeight="1" thickBot="1" x14ac:dyDescent="0.3">
      <c r="A131" s="386" t="s">
        <v>13</v>
      </c>
      <c r="B131" s="590" t="s">
        <v>552</v>
      </c>
      <c r="C131" s="799">
        <f>+C132+C133+C134</f>
        <v>0</v>
      </c>
      <c r="D131" s="799">
        <f t="shared" ref="D131:E131" si="3">+D132+D133+D134</f>
        <v>0</v>
      </c>
      <c r="E131" s="990">
        <f t="shared" si="3"/>
        <v>0</v>
      </c>
      <c r="F131" s="427"/>
      <c r="G131" s="428"/>
      <c r="H131" s="428"/>
      <c r="I131" s="428"/>
    </row>
    <row r="132" spans="1:9" s="216" customFormat="1" ht="18.899999999999999" customHeight="1" x14ac:dyDescent="0.25">
      <c r="A132" s="387" t="s">
        <v>132</v>
      </c>
      <c r="B132" s="589" t="s">
        <v>462</v>
      </c>
      <c r="C132" s="971"/>
      <c r="D132" s="971"/>
      <c r="E132" s="974"/>
    </row>
    <row r="133" spans="1:9" s="404" customFormat="1" ht="18.899999999999999" customHeight="1" x14ac:dyDescent="0.25">
      <c r="A133" s="387" t="s">
        <v>133</v>
      </c>
      <c r="B133" s="589" t="s">
        <v>463</v>
      </c>
      <c r="C133" s="971"/>
      <c r="D133" s="971"/>
      <c r="E133" s="974"/>
    </row>
    <row r="134" spans="1:9" s="404" customFormat="1" ht="18.899999999999999" customHeight="1" thickBot="1" x14ac:dyDescent="0.3">
      <c r="A134" s="387" t="s">
        <v>160</v>
      </c>
      <c r="B134" s="589" t="s">
        <v>464</v>
      </c>
      <c r="C134" s="971"/>
      <c r="D134" s="971"/>
      <c r="E134" s="974"/>
    </row>
    <row r="135" spans="1:9" s="404" customFormat="1" ht="18.899999999999999" customHeight="1" thickBot="1" x14ac:dyDescent="0.3">
      <c r="A135" s="386" t="s">
        <v>14</v>
      </c>
      <c r="B135" s="590" t="s">
        <v>466</v>
      </c>
      <c r="C135" s="801">
        <f>+C117+C121+C126+C131</f>
        <v>4584262</v>
      </c>
      <c r="D135" s="801">
        <f>+D117+D121+D126+D131</f>
        <v>7572808</v>
      </c>
      <c r="E135" s="802">
        <f>+E117+E121+E126+E131</f>
        <v>3752269</v>
      </c>
    </row>
    <row r="136" spans="1:9" s="404" customFormat="1" ht="18.899999999999999" customHeight="1" thickBot="1" x14ac:dyDescent="0.3">
      <c r="A136" s="429" t="s">
        <v>15</v>
      </c>
      <c r="B136" s="592" t="s">
        <v>467</v>
      </c>
      <c r="C136" s="801">
        <f>+C116+C135</f>
        <v>307934110</v>
      </c>
      <c r="D136" s="801">
        <f>+D116+D135</f>
        <v>250686348</v>
      </c>
      <c r="E136" s="802">
        <f>+E116+E135</f>
        <v>211412168</v>
      </c>
    </row>
    <row r="137" spans="1:9" ht="13.5" customHeight="1" x14ac:dyDescent="0.3"/>
    <row r="138" spans="1:9" ht="13.5" customHeight="1" x14ac:dyDescent="0.3"/>
    <row r="139" spans="1:9" ht="7.5" customHeight="1" x14ac:dyDescent="0.3"/>
    <row r="141" spans="1:9" ht="12.75" customHeight="1" x14ac:dyDescent="0.3"/>
    <row r="142" spans="1:9" ht="12.75" customHeight="1" x14ac:dyDescent="0.3"/>
    <row r="143" spans="1:9" ht="12.75" customHeight="1" x14ac:dyDescent="0.3"/>
    <row r="144" spans="1:9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</sheetData>
  <mergeCells count="10">
    <mergeCell ref="A1:E1"/>
    <mergeCell ref="A3:A4"/>
    <mergeCell ref="B3:B4"/>
    <mergeCell ref="D3:E3"/>
    <mergeCell ref="A85:E85"/>
    <mergeCell ref="A87:A88"/>
    <mergeCell ref="B87:B88"/>
    <mergeCell ref="D87:E87"/>
    <mergeCell ref="C3:C4"/>
    <mergeCell ref="C87:C8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8" fitToHeight="2" orientation="portrait" r:id="rId1"/>
  <headerFooter alignWithMargins="0">
    <oddHeader>&amp;LSzentpéterszeg K. Ö.&amp;C&amp;"Times New Roman CE,Félkövér"&amp;12
Szentpéterszeg Községi Önkormányzat
2019. ÉVI ZÁRSZÁMADÁSÁNAK PÉNZÜGYI MÉRLEGE&amp;10
&amp;R&amp;"Times New Roman CE,Félkövér dőlt"&amp;11 1. tájékoztató tábla a 6/2020. (VII.16) önkorm. rendelethez</oddHeader>
    <oddFooter>&amp;R&amp;P</oddFooter>
  </headerFooter>
  <rowBreaks count="1" manualBreakCount="1">
    <brk id="84" max="5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  <pageSetUpPr fitToPage="1"/>
  </sheetPr>
  <dimension ref="A1:K15"/>
  <sheetViews>
    <sheetView zoomScaleNormal="100" workbookViewId="0">
      <selection activeCell="K1" sqref="K1:K15"/>
    </sheetView>
  </sheetViews>
  <sheetFormatPr defaultColWidth="9.33203125" defaultRowHeight="13.2" x14ac:dyDescent="0.25"/>
  <cols>
    <col min="1" max="1" width="5.77734375" style="5" customWidth="1"/>
    <col min="2" max="2" width="32.33203125" style="4" customWidth="1"/>
    <col min="3" max="3" width="17" style="4" customWidth="1"/>
    <col min="4" max="4" width="17.44140625" style="4" customWidth="1"/>
    <col min="5" max="5" width="12.77734375" style="4" customWidth="1"/>
    <col min="6" max="6" width="15.44140625" style="4" customWidth="1"/>
    <col min="7" max="9" width="12.77734375" style="4" customWidth="1"/>
    <col min="10" max="10" width="19.33203125" style="4" customWidth="1"/>
    <col min="11" max="11" width="3.109375" style="4" customWidth="1"/>
    <col min="12" max="16384" width="9.33203125" style="4"/>
  </cols>
  <sheetData>
    <row r="1" spans="1:11" ht="14.4" thickBot="1" x14ac:dyDescent="0.3">
      <c r="A1" s="63"/>
      <c r="B1" s="64"/>
      <c r="C1" s="64"/>
      <c r="D1" s="64"/>
      <c r="E1" s="64"/>
      <c r="F1" s="64"/>
      <c r="G1" s="64"/>
      <c r="H1" s="64"/>
      <c r="I1" s="64"/>
      <c r="J1" s="65" t="s">
        <v>748</v>
      </c>
      <c r="K1" s="1254" t="s">
        <v>814</v>
      </c>
    </row>
    <row r="2" spans="1:11" s="66" customFormat="1" ht="26.25" customHeight="1" x14ac:dyDescent="0.25">
      <c r="A2" s="1326" t="s">
        <v>60</v>
      </c>
      <c r="B2" s="1328" t="s">
        <v>190</v>
      </c>
      <c r="C2" s="1328" t="s">
        <v>191</v>
      </c>
      <c r="D2" s="1328" t="s">
        <v>192</v>
      </c>
      <c r="E2" s="1328" t="str">
        <f>+CONCATENATE(LEFT(ÖSSZEFÜGGÉSEK!A4,4),". évi teljesítés")</f>
        <v>2019. évi teljesítés</v>
      </c>
      <c r="F2" s="991" t="s">
        <v>193</v>
      </c>
      <c r="G2" s="992"/>
      <c r="H2" s="992"/>
      <c r="I2" s="992"/>
      <c r="J2" s="1331" t="s">
        <v>194</v>
      </c>
      <c r="K2" s="1254"/>
    </row>
    <row r="3" spans="1:11" s="67" customFormat="1" ht="32.25" customHeight="1" thickBot="1" x14ac:dyDescent="0.3">
      <c r="A3" s="1327"/>
      <c r="B3" s="1329"/>
      <c r="C3" s="1329"/>
      <c r="D3" s="1330"/>
      <c r="E3" s="1330"/>
      <c r="F3" s="993" t="str">
        <f>+CONCATENATE(LEFT(ÖSSZEFÜGGÉSEK!A4,4)+1,".")</f>
        <v>2020.</v>
      </c>
      <c r="G3" s="994" t="str">
        <f>+CONCATENATE(LEFT(ÖSSZEFÜGGÉSEK!A4,4)+2,".")</f>
        <v>2021.</v>
      </c>
      <c r="H3" s="994" t="str">
        <f>+CONCATENATE(LEFT(ÖSSZEFÜGGÉSEK!A4,4)+3,".")</f>
        <v>2022.</v>
      </c>
      <c r="I3" s="995" t="str">
        <f>+CONCATENATE(LEFT(ÖSSZEFÜGGÉSEK!A4,4)+3,". után")</f>
        <v>2022. után</v>
      </c>
      <c r="J3" s="1332"/>
      <c r="K3" s="1254"/>
    </row>
    <row r="4" spans="1:11" s="68" customFormat="1" ht="14.1" customHeight="1" thickBot="1" x14ac:dyDescent="0.3">
      <c r="A4" s="996" t="s">
        <v>414</v>
      </c>
      <c r="B4" s="997" t="s">
        <v>586</v>
      </c>
      <c r="C4" s="998" t="s">
        <v>416</v>
      </c>
      <c r="D4" s="998" t="s">
        <v>417</v>
      </c>
      <c r="E4" s="998" t="s">
        <v>418</v>
      </c>
      <c r="F4" s="998" t="s">
        <v>495</v>
      </c>
      <c r="G4" s="998" t="s">
        <v>496</v>
      </c>
      <c r="H4" s="998" t="s">
        <v>497</v>
      </c>
      <c r="I4" s="998" t="s">
        <v>498</v>
      </c>
      <c r="J4" s="999" t="s">
        <v>681</v>
      </c>
      <c r="K4" s="1254"/>
    </row>
    <row r="5" spans="1:11" ht="27.6" x14ac:dyDescent="0.25">
      <c r="A5" s="1000" t="s">
        <v>6</v>
      </c>
      <c r="B5" s="1001" t="s">
        <v>195</v>
      </c>
      <c r="C5" s="1002"/>
      <c r="D5" s="1003">
        <f t="shared" ref="D5:I5" si="0">SUM(D6:D6)</f>
        <v>0</v>
      </c>
      <c r="E5" s="1003">
        <f t="shared" si="0"/>
        <v>0</v>
      </c>
      <c r="F5" s="1003">
        <f t="shared" si="0"/>
        <v>0</v>
      </c>
      <c r="G5" s="1003">
        <f t="shared" si="0"/>
        <v>0</v>
      </c>
      <c r="H5" s="1003">
        <f t="shared" si="0"/>
        <v>0</v>
      </c>
      <c r="I5" s="1004">
        <f t="shared" si="0"/>
        <v>0</v>
      </c>
      <c r="J5" s="1005">
        <f t="shared" ref="J5:J14" si="1">SUM(F5:I5)</f>
        <v>0</v>
      </c>
      <c r="K5" s="1254"/>
    </row>
    <row r="6" spans="1:11" ht="21" customHeight="1" x14ac:dyDescent="0.25">
      <c r="A6" s="1006" t="s">
        <v>7</v>
      </c>
      <c r="B6" s="1007" t="s">
        <v>196</v>
      </c>
      <c r="C6" s="1008"/>
      <c r="D6" s="1009"/>
      <c r="E6" s="1009"/>
      <c r="F6" s="1009"/>
      <c r="G6" s="1009"/>
      <c r="H6" s="1009"/>
      <c r="I6" s="1010"/>
      <c r="J6" s="1011">
        <f t="shared" si="1"/>
        <v>0</v>
      </c>
      <c r="K6" s="1254"/>
    </row>
    <row r="7" spans="1:11" ht="27.6" x14ac:dyDescent="0.25">
      <c r="A7" s="1006" t="s">
        <v>8</v>
      </c>
      <c r="B7" s="1012" t="s">
        <v>197</v>
      </c>
      <c r="C7" s="1008"/>
      <c r="D7" s="1013">
        <f t="shared" ref="D7:I7" si="2">SUM(D8:D8)</f>
        <v>0</v>
      </c>
      <c r="E7" s="1013">
        <f t="shared" si="2"/>
        <v>0</v>
      </c>
      <c r="F7" s="1013">
        <f t="shared" si="2"/>
        <v>0</v>
      </c>
      <c r="G7" s="1013">
        <f t="shared" si="2"/>
        <v>0</v>
      </c>
      <c r="H7" s="1013">
        <f t="shared" si="2"/>
        <v>0</v>
      </c>
      <c r="I7" s="1014">
        <f t="shared" si="2"/>
        <v>0</v>
      </c>
      <c r="J7" s="1015">
        <f t="shared" si="1"/>
        <v>0</v>
      </c>
      <c r="K7" s="1254"/>
    </row>
    <row r="8" spans="1:11" ht="18" customHeight="1" x14ac:dyDescent="0.25">
      <c r="A8" s="1006" t="s">
        <v>9</v>
      </c>
      <c r="B8" s="1007" t="s">
        <v>196</v>
      </c>
      <c r="C8" s="1008"/>
      <c r="D8" s="1009"/>
      <c r="E8" s="1009"/>
      <c r="F8" s="1009"/>
      <c r="G8" s="1009"/>
      <c r="H8" s="1009"/>
      <c r="I8" s="1010"/>
      <c r="J8" s="1011">
        <f t="shared" si="1"/>
        <v>0</v>
      </c>
      <c r="K8" s="1254"/>
    </row>
    <row r="9" spans="1:11" ht="21" customHeight="1" x14ac:dyDescent="0.25">
      <c r="A9" s="1006" t="s">
        <v>10</v>
      </c>
      <c r="B9" s="1012" t="s">
        <v>198</v>
      </c>
      <c r="C9" s="1008"/>
      <c r="D9" s="1013">
        <f t="shared" ref="D9:I9" si="3">SUM(D10:D10)</f>
        <v>0</v>
      </c>
      <c r="E9" s="1013">
        <f t="shared" si="3"/>
        <v>0</v>
      </c>
      <c r="F9" s="1013" t="s">
        <v>723</v>
      </c>
      <c r="G9" s="1013">
        <f t="shared" si="3"/>
        <v>0</v>
      </c>
      <c r="H9" s="1013">
        <f t="shared" si="3"/>
        <v>0</v>
      </c>
      <c r="I9" s="1014">
        <f t="shared" si="3"/>
        <v>0</v>
      </c>
      <c r="J9" s="1015">
        <f t="shared" si="1"/>
        <v>0</v>
      </c>
      <c r="K9" s="1254"/>
    </row>
    <row r="10" spans="1:11" ht="21" customHeight="1" x14ac:dyDescent="0.25">
      <c r="A10" s="1006" t="s">
        <v>11</v>
      </c>
      <c r="B10" s="1007"/>
      <c r="C10" s="1008"/>
      <c r="D10" s="1009"/>
      <c r="E10" s="1009"/>
      <c r="F10" s="1009"/>
      <c r="G10" s="1009"/>
      <c r="H10" s="1009"/>
      <c r="I10" s="1010"/>
      <c r="J10" s="1011">
        <f t="shared" si="1"/>
        <v>0</v>
      </c>
      <c r="K10" s="1254"/>
    </row>
    <row r="11" spans="1:11" ht="21" customHeight="1" x14ac:dyDescent="0.25">
      <c r="A11" s="1006" t="s">
        <v>12</v>
      </c>
      <c r="B11" s="1012" t="s">
        <v>199</v>
      </c>
      <c r="C11" s="1008"/>
      <c r="D11" s="1013">
        <f t="shared" ref="D11:I11" si="4">SUM(D12:D12)</f>
        <v>0</v>
      </c>
      <c r="E11" s="1013">
        <f t="shared" si="4"/>
        <v>0</v>
      </c>
      <c r="F11" s="1013">
        <f t="shared" si="4"/>
        <v>0</v>
      </c>
      <c r="G11" s="1013">
        <f t="shared" si="4"/>
        <v>0</v>
      </c>
      <c r="H11" s="1013">
        <f t="shared" si="4"/>
        <v>0</v>
      </c>
      <c r="I11" s="1014">
        <f t="shared" si="4"/>
        <v>0</v>
      </c>
      <c r="J11" s="1015">
        <f t="shared" si="1"/>
        <v>0</v>
      </c>
      <c r="K11" s="1254"/>
    </row>
    <row r="12" spans="1:11" ht="21" customHeight="1" x14ac:dyDescent="0.25">
      <c r="A12" s="1006" t="s">
        <v>13</v>
      </c>
      <c r="B12" s="1007"/>
      <c r="C12" s="1008"/>
      <c r="D12" s="1009"/>
      <c r="E12" s="1009"/>
      <c r="F12" s="1009"/>
      <c r="G12" s="1009"/>
      <c r="H12" s="1009"/>
      <c r="I12" s="1010"/>
      <c r="J12" s="1011">
        <f t="shared" si="1"/>
        <v>0</v>
      </c>
      <c r="K12" s="1254"/>
    </row>
    <row r="13" spans="1:11" ht="21" customHeight="1" x14ac:dyDescent="0.25">
      <c r="A13" s="1006" t="s">
        <v>14</v>
      </c>
      <c r="B13" s="1012" t="s">
        <v>200</v>
      </c>
      <c r="C13" s="1008"/>
      <c r="D13" s="1013">
        <f t="shared" ref="D13:I13" si="5">SUM(D14:D14)</f>
        <v>0</v>
      </c>
      <c r="E13" s="1013">
        <f t="shared" si="5"/>
        <v>0</v>
      </c>
      <c r="F13" s="1013">
        <f t="shared" si="5"/>
        <v>0</v>
      </c>
      <c r="G13" s="1013">
        <f t="shared" si="5"/>
        <v>0</v>
      </c>
      <c r="H13" s="1013">
        <f t="shared" si="5"/>
        <v>0</v>
      </c>
      <c r="I13" s="1014">
        <f t="shared" si="5"/>
        <v>0</v>
      </c>
      <c r="J13" s="1015">
        <f t="shared" si="1"/>
        <v>0</v>
      </c>
      <c r="K13" s="1254"/>
    </row>
    <row r="14" spans="1:11" ht="22.95" customHeight="1" thickBot="1" x14ac:dyDescent="0.3">
      <c r="A14" s="1016" t="s">
        <v>15</v>
      </c>
      <c r="B14" s="1017"/>
      <c r="C14" s="1018"/>
      <c r="D14" s="1019"/>
      <c r="E14" s="1019">
        <v>0</v>
      </c>
      <c r="F14" s="1019"/>
      <c r="G14" s="1019"/>
      <c r="H14" s="1019"/>
      <c r="I14" s="1020"/>
      <c r="J14" s="1021">
        <f t="shared" si="1"/>
        <v>0</v>
      </c>
      <c r="K14" s="1254"/>
    </row>
    <row r="15" spans="1:11" ht="29.25" customHeight="1" thickBot="1" x14ac:dyDescent="0.3">
      <c r="A15" s="1022" t="s">
        <v>16</v>
      </c>
      <c r="B15" s="1023" t="s">
        <v>201</v>
      </c>
      <c r="C15" s="1024"/>
      <c r="D15" s="485">
        <f t="shared" ref="D15:J15" si="6">D5+D7+D9+D11+D13</f>
        <v>0</v>
      </c>
      <c r="E15" s="485">
        <f t="shared" si="6"/>
        <v>0</v>
      </c>
      <c r="F15" s="485"/>
      <c r="G15" s="485">
        <f t="shared" si="6"/>
        <v>0</v>
      </c>
      <c r="H15" s="485">
        <f t="shared" si="6"/>
        <v>0</v>
      </c>
      <c r="I15" s="1025">
        <f t="shared" si="6"/>
        <v>0</v>
      </c>
      <c r="J15" s="1026">
        <f t="shared" si="6"/>
        <v>0</v>
      </c>
      <c r="K15" s="1254"/>
    </row>
  </sheetData>
  <mergeCells count="7">
    <mergeCell ref="K1:K15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89" orientation="landscape" verticalDpi="300" r:id="rId1"/>
  <headerFooter alignWithMargins="0">
    <oddHeader>&amp;LSzentpéterszeg Községi Önkormányzat&amp;C&amp;"Times New Roman CE,Félkövér"&amp;12
Többéves kihatással járó döntésekből származó kötelezettségek
célok szerint, évenkénti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I18"/>
  <sheetViews>
    <sheetView tabSelected="1" zoomScaleNormal="100" workbookViewId="0">
      <selection activeCell="I18" sqref="I18"/>
    </sheetView>
  </sheetViews>
  <sheetFormatPr defaultColWidth="9.33203125" defaultRowHeight="13.2" x14ac:dyDescent="0.25"/>
  <cols>
    <col min="1" max="1" width="6.77734375" style="5" customWidth="1"/>
    <col min="2" max="2" width="50.33203125" style="4" customWidth="1"/>
    <col min="3" max="3" width="12.77734375" style="4" customWidth="1"/>
    <col min="4" max="4" width="15.6640625" style="4" customWidth="1"/>
    <col min="5" max="5" width="13.44140625" style="4" customWidth="1"/>
    <col min="6" max="6" width="13.77734375" style="4" customWidth="1"/>
    <col min="7" max="7" width="15.44140625" style="4" customWidth="1"/>
    <col min="8" max="8" width="16.77734375" style="4" customWidth="1"/>
    <col min="9" max="9" width="3.77734375" style="4" customWidth="1"/>
    <col min="10" max="16384" width="9.33203125" style="4"/>
  </cols>
  <sheetData>
    <row r="1" spans="1:9" s="15" customFormat="1" ht="14.4" thickBot="1" x14ac:dyDescent="0.3">
      <c r="A1" s="69"/>
      <c r="H1" s="70" t="s">
        <v>748</v>
      </c>
      <c r="I1" s="1333" t="str">
        <f>+CONCATENATE("3. tájékoztató tábla a 6/",LEFT(ÖSSZEFÜGGÉSEK!A4,4)+1,". (VII.16) önkormányzati rendelethez")</f>
        <v>3. tájékoztató tábla a 6/2020. (VII.16) önkormányzati rendelethez</v>
      </c>
    </row>
    <row r="2" spans="1:9" s="66" customFormat="1" ht="26.25" customHeight="1" x14ac:dyDescent="0.25">
      <c r="A2" s="1336" t="s">
        <v>60</v>
      </c>
      <c r="B2" s="1338" t="s">
        <v>202</v>
      </c>
      <c r="C2" s="1259" t="s">
        <v>203</v>
      </c>
      <c r="D2" s="1259" t="s">
        <v>204</v>
      </c>
      <c r="E2" s="1342" t="str">
        <f>+CONCATENATE("Hitel, kölcsön állomány ",LEFT(ÖSSZEFÜGGÉSEK!A4,4),". dec. 31-én")</f>
        <v>Hitel, kölcsön állomány 2019. dec. 31-én</v>
      </c>
      <c r="F2" s="1344" t="s">
        <v>205</v>
      </c>
      <c r="G2" s="1345"/>
      <c r="H2" s="1334" t="str">
        <f>+CONCATENATE(LEFT(ÖSSZEFÜGGÉSEK!A4,4)+2,". után")</f>
        <v>2021. után</v>
      </c>
      <c r="I2" s="1333"/>
    </row>
    <row r="3" spans="1:9" s="67" customFormat="1" ht="40.5" customHeight="1" thickBot="1" x14ac:dyDescent="0.3">
      <c r="A3" s="1337"/>
      <c r="B3" s="1339"/>
      <c r="C3" s="1340"/>
      <c r="D3" s="1341"/>
      <c r="E3" s="1343"/>
      <c r="F3" s="659" t="str">
        <f>+CONCATENATE(LEFT(ÖSSZEFÜGGÉSEK!A4,4)+1,".")</f>
        <v>2020.</v>
      </c>
      <c r="G3" s="660" t="str">
        <f>+CONCATENATE(LEFT(ÖSSZEFÜGGÉSEK!A4,4)+2,".")</f>
        <v>2021.</v>
      </c>
      <c r="H3" s="1335"/>
      <c r="I3" s="1333"/>
    </row>
    <row r="4" spans="1:9" s="74" customFormat="1" ht="12.9" customHeight="1" thickBot="1" x14ac:dyDescent="0.3">
      <c r="A4" s="661" t="s">
        <v>414</v>
      </c>
      <c r="B4" s="662" t="s">
        <v>415</v>
      </c>
      <c r="C4" s="62" t="s">
        <v>416</v>
      </c>
      <c r="D4" s="72" t="s">
        <v>417</v>
      </c>
      <c r="E4" s="71" t="s">
        <v>418</v>
      </c>
      <c r="F4" s="72" t="s">
        <v>495</v>
      </c>
      <c r="G4" s="72" t="s">
        <v>496</v>
      </c>
      <c r="H4" s="73" t="s">
        <v>497</v>
      </c>
      <c r="I4" s="1333"/>
    </row>
    <row r="5" spans="1:9" ht="22.5" customHeight="1" thickBot="1" x14ac:dyDescent="0.3">
      <c r="A5" s="663" t="s">
        <v>6</v>
      </c>
      <c r="B5" s="664" t="s">
        <v>206</v>
      </c>
      <c r="C5" s="75"/>
      <c r="D5" s="76"/>
      <c r="E5" s="77">
        <f>SUM(E6:E11)</f>
        <v>0</v>
      </c>
      <c r="F5" s="78">
        <f>SUM(F6:F11)</f>
        <v>0</v>
      </c>
      <c r="G5" s="78">
        <f>SUM(G6:G11)</f>
        <v>0</v>
      </c>
      <c r="H5" s="79">
        <f>SUM(H6:H11)</f>
        <v>0</v>
      </c>
      <c r="I5" s="1333"/>
    </row>
    <row r="6" spans="1:9" ht="22.5" customHeight="1" x14ac:dyDescent="0.25">
      <c r="A6" s="665" t="s">
        <v>7</v>
      </c>
      <c r="B6" s="666" t="s">
        <v>196</v>
      </c>
      <c r="C6" s="80"/>
      <c r="D6" s="81"/>
      <c r="E6" s="82"/>
      <c r="F6" s="2"/>
      <c r="G6" s="2"/>
      <c r="H6" s="83"/>
      <c r="I6" s="1333"/>
    </row>
    <row r="7" spans="1:9" ht="22.5" customHeight="1" x14ac:dyDescent="0.25">
      <c r="A7" s="665" t="s">
        <v>8</v>
      </c>
      <c r="B7" s="666" t="s">
        <v>196</v>
      </c>
      <c r="C7" s="80"/>
      <c r="D7" s="81"/>
      <c r="E7" s="82"/>
      <c r="F7" s="2"/>
      <c r="G7" s="2"/>
      <c r="H7" s="83"/>
      <c r="I7" s="1333"/>
    </row>
    <row r="8" spans="1:9" ht="22.5" customHeight="1" x14ac:dyDescent="0.25">
      <c r="A8" s="665" t="s">
        <v>9</v>
      </c>
      <c r="B8" s="666" t="s">
        <v>196</v>
      </c>
      <c r="C8" s="80"/>
      <c r="D8" s="81"/>
      <c r="E8" s="82"/>
      <c r="F8" s="2"/>
      <c r="G8" s="2"/>
      <c r="H8" s="83"/>
      <c r="I8" s="1333"/>
    </row>
    <row r="9" spans="1:9" ht="22.5" customHeight="1" x14ac:dyDescent="0.25">
      <c r="A9" s="665" t="s">
        <v>10</v>
      </c>
      <c r="B9" s="667" t="s">
        <v>731</v>
      </c>
      <c r="C9" s="80"/>
      <c r="D9" s="81"/>
      <c r="E9" s="82"/>
      <c r="F9" s="2"/>
      <c r="G9" s="2"/>
      <c r="H9" s="83"/>
      <c r="I9" s="1333"/>
    </row>
    <row r="10" spans="1:9" ht="22.5" customHeight="1" x14ac:dyDescent="0.25">
      <c r="A10" s="665" t="s">
        <v>11</v>
      </c>
      <c r="B10" s="666" t="s">
        <v>196</v>
      </c>
      <c r="C10" s="80"/>
      <c r="D10" s="745" t="s">
        <v>723</v>
      </c>
      <c r="E10" s="82"/>
      <c r="F10" s="2"/>
      <c r="G10" s="2"/>
      <c r="H10" s="83"/>
      <c r="I10" s="1333"/>
    </row>
    <row r="11" spans="1:9" ht="22.5" customHeight="1" thickBot="1" x14ac:dyDescent="0.3">
      <c r="A11" s="665" t="s">
        <v>12</v>
      </c>
      <c r="B11" s="666" t="s">
        <v>196</v>
      </c>
      <c r="C11" s="80"/>
      <c r="D11" s="81"/>
      <c r="E11" s="82"/>
      <c r="F11" s="2"/>
      <c r="G11" s="2"/>
      <c r="H11" s="83"/>
      <c r="I11" s="1333"/>
    </row>
    <row r="12" spans="1:9" ht="22.5" customHeight="1" thickBot="1" x14ac:dyDescent="0.3">
      <c r="A12" s="663" t="s">
        <v>13</v>
      </c>
      <c r="B12" s="664" t="s">
        <v>207</v>
      </c>
      <c r="C12" s="84"/>
      <c r="D12" s="85"/>
      <c r="E12" s="77">
        <f>SUM(E13:E16)</f>
        <v>0</v>
      </c>
      <c r="F12" s="78">
        <f>SUM(F13:F16)</f>
        <v>0</v>
      </c>
      <c r="G12" s="78">
        <f>SUM(G13:G16)</f>
        <v>0</v>
      </c>
      <c r="H12" s="79">
        <f>SUM(H13:H16)</f>
        <v>0</v>
      </c>
      <c r="I12" s="1333"/>
    </row>
    <row r="13" spans="1:9" ht="22.5" customHeight="1" x14ac:dyDescent="0.25">
      <c r="A13" s="665" t="s">
        <v>14</v>
      </c>
      <c r="B13" s="666" t="s">
        <v>196</v>
      </c>
      <c r="C13" s="80"/>
      <c r="D13" s="81"/>
      <c r="E13" s="82"/>
      <c r="F13" s="2"/>
      <c r="G13" s="2"/>
      <c r="H13" s="83"/>
      <c r="I13" s="1333"/>
    </row>
    <row r="14" spans="1:9" ht="22.5" customHeight="1" x14ac:dyDescent="0.25">
      <c r="A14" s="665" t="s">
        <v>15</v>
      </c>
      <c r="B14" s="666" t="s">
        <v>196</v>
      </c>
      <c r="C14" s="80"/>
      <c r="D14" s="81"/>
      <c r="E14" s="82"/>
      <c r="F14" s="2"/>
      <c r="G14" s="2"/>
      <c r="H14" s="83"/>
      <c r="I14" s="1333"/>
    </row>
    <row r="15" spans="1:9" ht="22.5" customHeight="1" x14ac:dyDescent="0.25">
      <c r="A15" s="665" t="s">
        <v>16</v>
      </c>
      <c r="B15" s="666" t="s">
        <v>196</v>
      </c>
      <c r="C15" s="80"/>
      <c r="D15" s="81"/>
      <c r="E15" s="82"/>
      <c r="F15" s="2"/>
      <c r="G15" s="2"/>
      <c r="H15" s="83"/>
      <c r="I15" s="1333"/>
    </row>
    <row r="16" spans="1:9" ht="22.5" customHeight="1" thickBot="1" x14ac:dyDescent="0.3">
      <c r="A16" s="743" t="s">
        <v>17</v>
      </c>
      <c r="B16" s="666" t="s">
        <v>196</v>
      </c>
      <c r="C16" s="80"/>
      <c r="D16" s="81"/>
      <c r="E16" s="82"/>
      <c r="F16" s="2"/>
      <c r="G16" s="2"/>
      <c r="H16" s="83"/>
      <c r="I16" s="1333"/>
    </row>
    <row r="17" spans="1:9" ht="22.5" customHeight="1" thickBot="1" x14ac:dyDescent="0.3">
      <c r="A17" s="744" t="s">
        <v>18</v>
      </c>
      <c r="B17" s="664" t="s">
        <v>682</v>
      </c>
      <c r="C17" s="75"/>
      <c r="D17" s="76"/>
      <c r="E17" s="77">
        <f>E5+E12</f>
        <v>0</v>
      </c>
      <c r="F17" s="78">
        <f>F5+F12</f>
        <v>0</v>
      </c>
      <c r="G17" s="78">
        <f>G5+G12</f>
        <v>0</v>
      </c>
      <c r="H17" s="79">
        <f>H5+H12</f>
        <v>0</v>
      </c>
      <c r="I17" s="1333"/>
    </row>
    <row r="18" spans="1:9" ht="20.100000000000001" customHeight="1" x14ac:dyDescent="0.25"/>
  </sheetData>
  <mergeCells count="8">
    <mergeCell ref="I1:I17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&amp;LSzentpéterszeg Községi Önkormányzat
&amp;C&amp;"Times New Roman CE,Félkövér"&amp;12
Az önkormányzat által nyújtott hitel és kölcsön alakulása
 lejárat és eszközök szerinti bontásban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J19"/>
  <sheetViews>
    <sheetView zoomScaleNormal="100" workbookViewId="0">
      <selection activeCell="J1" sqref="J1:J19"/>
    </sheetView>
  </sheetViews>
  <sheetFormatPr defaultColWidth="9.33203125" defaultRowHeight="13.2" x14ac:dyDescent="0.25"/>
  <cols>
    <col min="1" max="1" width="5.44140625" style="7" customWidth="1"/>
    <col min="2" max="2" width="36.77734375" style="7" customWidth="1"/>
    <col min="3" max="8" width="13.77734375" style="7" customWidth="1"/>
    <col min="9" max="9" width="15.109375" style="7" customWidth="1"/>
    <col min="10" max="10" width="3.77734375" style="7" customWidth="1"/>
    <col min="11" max="16384" width="9.33203125" style="7"/>
  </cols>
  <sheetData>
    <row r="1" spans="1:10" ht="34.5" customHeight="1" x14ac:dyDescent="0.25">
      <c r="A1" s="1348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2019. december 31-én</v>
      </c>
      <c r="B1" s="1349"/>
      <c r="C1" s="1349"/>
      <c r="D1" s="1349"/>
      <c r="E1" s="1349"/>
      <c r="F1" s="1349"/>
      <c r="G1" s="1349"/>
      <c r="H1" s="1349"/>
      <c r="I1" s="1349"/>
      <c r="J1" s="1333" t="s">
        <v>815</v>
      </c>
    </row>
    <row r="2" spans="1:10" ht="14.4" thickBot="1" x14ac:dyDescent="0.35">
      <c r="H2" s="1350" t="s">
        <v>751</v>
      </c>
      <c r="I2" s="1350"/>
      <c r="J2" s="1333"/>
    </row>
    <row r="3" spans="1:10" ht="14.4" thickBot="1" x14ac:dyDescent="0.3">
      <c r="A3" s="1351" t="s">
        <v>4</v>
      </c>
      <c r="B3" s="1353" t="s">
        <v>208</v>
      </c>
      <c r="C3" s="1355" t="s">
        <v>209</v>
      </c>
      <c r="D3" s="1357" t="s">
        <v>210</v>
      </c>
      <c r="E3" s="1358"/>
      <c r="F3" s="1358"/>
      <c r="G3" s="1358"/>
      <c r="H3" s="1358"/>
      <c r="I3" s="1359" t="s">
        <v>211</v>
      </c>
      <c r="J3" s="1333"/>
    </row>
    <row r="4" spans="1:10" s="16" customFormat="1" ht="42" customHeight="1" thickBot="1" x14ac:dyDescent="0.3">
      <c r="A4" s="1352"/>
      <c r="B4" s="1354"/>
      <c r="C4" s="1356"/>
      <c r="D4" s="1027" t="s">
        <v>212</v>
      </c>
      <c r="E4" s="1027" t="s">
        <v>213</v>
      </c>
      <c r="F4" s="1027" t="s">
        <v>214</v>
      </c>
      <c r="G4" s="1028" t="s">
        <v>215</v>
      </c>
      <c r="H4" s="1028" t="s">
        <v>216</v>
      </c>
      <c r="I4" s="1360"/>
      <c r="J4" s="1333"/>
    </row>
    <row r="5" spans="1:10" s="16" customFormat="1" ht="30" customHeight="1" thickBot="1" x14ac:dyDescent="0.3">
      <c r="A5" s="1029" t="s">
        <v>414</v>
      </c>
      <c r="B5" s="1027" t="s">
        <v>415</v>
      </c>
      <c r="C5" s="1027" t="s">
        <v>416</v>
      </c>
      <c r="D5" s="1027" t="s">
        <v>417</v>
      </c>
      <c r="E5" s="1027" t="s">
        <v>418</v>
      </c>
      <c r="F5" s="1027" t="s">
        <v>495</v>
      </c>
      <c r="G5" s="1027" t="s">
        <v>496</v>
      </c>
      <c r="H5" s="1027" t="s">
        <v>587</v>
      </c>
      <c r="I5" s="1030" t="s">
        <v>588</v>
      </c>
      <c r="J5" s="1333"/>
    </row>
    <row r="6" spans="1:10" s="16" customFormat="1" ht="18" customHeight="1" x14ac:dyDescent="0.25">
      <c r="A6" s="1361" t="s">
        <v>217</v>
      </c>
      <c r="B6" s="1362"/>
      <c r="C6" s="1362"/>
      <c r="D6" s="1362"/>
      <c r="E6" s="1362"/>
      <c r="F6" s="1362"/>
      <c r="G6" s="1362"/>
      <c r="H6" s="1362"/>
      <c r="I6" s="1363"/>
      <c r="J6" s="1333"/>
    </row>
    <row r="7" spans="1:10" ht="15.9" customHeight="1" x14ac:dyDescent="0.25">
      <c r="A7" s="1031" t="s">
        <v>6</v>
      </c>
      <c r="B7" s="1032" t="s">
        <v>218</v>
      </c>
      <c r="C7" s="1033"/>
      <c r="D7" s="1033"/>
      <c r="E7" s="1033"/>
      <c r="F7" s="1033"/>
      <c r="G7" s="1034"/>
      <c r="H7" s="1035">
        <f t="shared" ref="H7:H13" si="0">SUM(D7:G7)</f>
        <v>0</v>
      </c>
      <c r="I7" s="1036">
        <f t="shared" ref="I7:I13" si="1">C7+H7</f>
        <v>0</v>
      </c>
      <c r="J7" s="1333"/>
    </row>
    <row r="8" spans="1:10" ht="27.6" x14ac:dyDescent="0.25">
      <c r="A8" s="1031" t="s">
        <v>7</v>
      </c>
      <c r="B8" s="1032" t="s">
        <v>783</v>
      </c>
      <c r="C8" s="1077">
        <v>3820539</v>
      </c>
      <c r="D8" s="1077"/>
      <c r="E8" s="1077"/>
      <c r="F8" s="1077"/>
      <c r="G8" s="1078"/>
      <c r="H8" s="1079">
        <f t="shared" si="0"/>
        <v>0</v>
      </c>
      <c r="I8" s="1080">
        <f t="shared" si="1"/>
        <v>3820539</v>
      </c>
      <c r="J8" s="1333"/>
    </row>
    <row r="9" spans="1:10" ht="27.6" x14ac:dyDescent="0.25">
      <c r="A9" s="1031" t="s">
        <v>8</v>
      </c>
      <c r="B9" s="1032" t="s">
        <v>152</v>
      </c>
      <c r="C9" s="1077"/>
      <c r="D9" s="1077"/>
      <c r="E9" s="1081"/>
      <c r="F9" s="1077"/>
      <c r="G9" s="1078"/>
      <c r="H9" s="1079">
        <f t="shared" si="0"/>
        <v>0</v>
      </c>
      <c r="I9" s="1080">
        <f t="shared" si="1"/>
        <v>0</v>
      </c>
      <c r="J9" s="1333"/>
    </row>
    <row r="10" spans="1:10" ht="15.9" customHeight="1" x14ac:dyDescent="0.25">
      <c r="A10" s="1031" t="s">
        <v>9</v>
      </c>
      <c r="B10" s="1032" t="s">
        <v>153</v>
      </c>
      <c r="C10" s="1077"/>
      <c r="D10" s="1077"/>
      <c r="E10" s="1077"/>
      <c r="F10" s="1077"/>
      <c r="G10" s="1078"/>
      <c r="H10" s="1079">
        <f t="shared" si="0"/>
        <v>0</v>
      </c>
      <c r="I10" s="1080">
        <f t="shared" si="1"/>
        <v>0</v>
      </c>
      <c r="J10" s="1333"/>
    </row>
    <row r="11" spans="1:10" ht="27.6" x14ac:dyDescent="0.25">
      <c r="A11" s="1031" t="s">
        <v>10</v>
      </c>
      <c r="B11" s="1032" t="s">
        <v>154</v>
      </c>
      <c r="C11" s="1077"/>
      <c r="D11" s="1077"/>
      <c r="E11" s="1077"/>
      <c r="F11" s="1077"/>
      <c r="G11" s="1078"/>
      <c r="H11" s="1079">
        <f t="shared" si="0"/>
        <v>0</v>
      </c>
      <c r="I11" s="1080">
        <f t="shared" si="1"/>
        <v>0</v>
      </c>
      <c r="J11" s="1333"/>
    </row>
    <row r="12" spans="1:10" ht="15.9" customHeight="1" x14ac:dyDescent="0.25">
      <c r="A12" s="1037" t="s">
        <v>11</v>
      </c>
      <c r="B12" s="1038" t="s">
        <v>219</v>
      </c>
      <c r="C12" s="1082">
        <v>489483</v>
      </c>
      <c r="D12" s="1082"/>
      <c r="E12" s="1082"/>
      <c r="F12" s="1082"/>
      <c r="G12" s="1083"/>
      <c r="H12" s="1079">
        <f t="shared" si="0"/>
        <v>0</v>
      </c>
      <c r="I12" s="1080">
        <f t="shared" si="1"/>
        <v>489483</v>
      </c>
      <c r="J12" s="1333"/>
    </row>
    <row r="13" spans="1:10" ht="15.9" customHeight="1" thickBot="1" x14ac:dyDescent="0.3">
      <c r="A13" s="1039" t="s">
        <v>12</v>
      </c>
      <c r="B13" s="1040" t="s">
        <v>220</v>
      </c>
      <c r="C13" s="1084"/>
      <c r="D13" s="1084"/>
      <c r="E13" s="1084"/>
      <c r="F13" s="1084"/>
      <c r="G13" s="1085"/>
      <c r="H13" s="1079">
        <f t="shared" si="0"/>
        <v>0</v>
      </c>
      <c r="I13" s="1080">
        <f t="shared" si="1"/>
        <v>0</v>
      </c>
      <c r="J13" s="1333"/>
    </row>
    <row r="14" spans="1:10" s="19" customFormat="1" ht="18" customHeight="1" thickBot="1" x14ac:dyDescent="0.3">
      <c r="A14" s="1346" t="s">
        <v>221</v>
      </c>
      <c r="B14" s="1347"/>
      <c r="C14" s="1086">
        <f t="shared" ref="C14:I14" si="2">SUM(C7:C13)</f>
        <v>4310022</v>
      </c>
      <c r="D14" s="1086">
        <f>SUM(D7:D13)</f>
        <v>0</v>
      </c>
      <c r="E14" s="1086">
        <f t="shared" si="2"/>
        <v>0</v>
      </c>
      <c r="F14" s="1086">
        <f t="shared" si="2"/>
        <v>0</v>
      </c>
      <c r="G14" s="1087">
        <f t="shared" si="2"/>
        <v>0</v>
      </c>
      <c r="H14" s="1087">
        <f t="shared" si="2"/>
        <v>0</v>
      </c>
      <c r="I14" s="1088">
        <f t="shared" si="2"/>
        <v>4310022</v>
      </c>
      <c r="J14" s="1333"/>
    </row>
    <row r="15" spans="1:10" s="18" customFormat="1" ht="18" customHeight="1" x14ac:dyDescent="0.25">
      <c r="A15" s="1364" t="s">
        <v>222</v>
      </c>
      <c r="B15" s="1365"/>
      <c r="C15" s="1365"/>
      <c r="D15" s="1365"/>
      <c r="E15" s="1365"/>
      <c r="F15" s="1365"/>
      <c r="G15" s="1365"/>
      <c r="H15" s="1365"/>
      <c r="I15" s="1366"/>
      <c r="J15" s="1333"/>
    </row>
    <row r="16" spans="1:10" s="18" customFormat="1" ht="13.8" x14ac:dyDescent="0.25">
      <c r="A16" s="1031" t="s">
        <v>6</v>
      </c>
      <c r="B16" s="1032" t="s">
        <v>223</v>
      </c>
      <c r="C16" s="1033"/>
      <c r="D16" s="1033"/>
      <c r="E16" s="1033"/>
      <c r="F16" s="1033"/>
      <c r="G16" s="1034"/>
      <c r="H16" s="1035">
        <f>SUM(D16:G16)</f>
        <v>0</v>
      </c>
      <c r="I16" s="1036">
        <f>C16+H16</f>
        <v>0</v>
      </c>
      <c r="J16" s="1333"/>
    </row>
    <row r="17" spans="1:10" ht="14.4" thickBot="1" x14ac:dyDescent="0.3">
      <c r="A17" s="1039" t="s">
        <v>7</v>
      </c>
      <c r="B17" s="1040" t="s">
        <v>220</v>
      </c>
      <c r="C17" s="1041"/>
      <c r="D17" s="1041"/>
      <c r="E17" s="1041"/>
      <c r="F17" s="1041"/>
      <c r="G17" s="1042"/>
      <c r="H17" s="1035">
        <f>SUM(D17:G17)</f>
        <v>0</v>
      </c>
      <c r="I17" s="1046">
        <f>C17+H17</f>
        <v>0</v>
      </c>
      <c r="J17" s="1333"/>
    </row>
    <row r="18" spans="1:10" ht="15.9" customHeight="1" thickBot="1" x14ac:dyDescent="0.3">
      <c r="A18" s="1346" t="s">
        <v>224</v>
      </c>
      <c r="B18" s="1347"/>
      <c r="C18" s="1043">
        <f t="shared" ref="C18:I18" si="3">SUM(C16:C17)</f>
        <v>0</v>
      </c>
      <c r="D18" s="1043">
        <f t="shared" si="3"/>
        <v>0</v>
      </c>
      <c r="E18" s="1043">
        <f t="shared" si="3"/>
        <v>0</v>
      </c>
      <c r="F18" s="1043">
        <f t="shared" si="3"/>
        <v>0</v>
      </c>
      <c r="G18" s="1044">
        <f t="shared" si="3"/>
        <v>0</v>
      </c>
      <c r="H18" s="1044">
        <f t="shared" si="3"/>
        <v>0</v>
      </c>
      <c r="I18" s="1045">
        <f t="shared" si="3"/>
        <v>0</v>
      </c>
      <c r="J18" s="1333"/>
    </row>
    <row r="19" spans="1:10" ht="18" customHeight="1" thickBot="1" x14ac:dyDescent="0.3">
      <c r="A19" s="1346" t="s">
        <v>225</v>
      </c>
      <c r="B19" s="1347"/>
      <c r="C19" s="1086">
        <f t="shared" ref="C19:I19" si="4">C14+C18</f>
        <v>4310022</v>
      </c>
      <c r="D19" s="1086">
        <f t="shared" si="4"/>
        <v>0</v>
      </c>
      <c r="E19" s="1086">
        <f t="shared" si="4"/>
        <v>0</v>
      </c>
      <c r="F19" s="1086">
        <f t="shared" si="4"/>
        <v>0</v>
      </c>
      <c r="G19" s="1086">
        <f t="shared" si="4"/>
        <v>0</v>
      </c>
      <c r="H19" s="1086">
        <f t="shared" si="4"/>
        <v>0</v>
      </c>
      <c r="I19" s="1088">
        <f t="shared" si="4"/>
        <v>4310022</v>
      </c>
      <c r="J19" s="1333"/>
    </row>
  </sheetData>
  <mergeCells count="13"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</mergeCells>
  <printOptions horizontalCentered="1"/>
  <pageMargins left="0.78740157480314965" right="0.78740157480314965" top="1.1811023622047245" bottom="0.98425196850393704" header="0.78740157480314965" footer="0.78740157480314965"/>
  <pageSetup paperSize="9" orientation="landscape" horizontalDpi="300" verticalDpi="300" r:id="rId1"/>
  <headerFooter alignWithMargins="0">
    <oddHeader xml:space="preserve">&amp;LSzentpéterszeg Községi Önkormányzat&amp;C&amp;"Times New Roman CE,Félkövér dőlt"&amp;12
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D30"/>
  <sheetViews>
    <sheetView view="pageLayout" zoomScaleNormal="100" workbookViewId="0">
      <selection activeCell="D11" sqref="D11"/>
    </sheetView>
  </sheetViews>
  <sheetFormatPr defaultColWidth="9.33203125" defaultRowHeight="13.2" x14ac:dyDescent="0.25"/>
  <cols>
    <col min="1" max="1" width="5.77734375" style="99" customWidth="1"/>
    <col min="2" max="2" width="58.33203125" style="1" customWidth="1"/>
    <col min="3" max="4" width="14.77734375" style="1" customWidth="1"/>
    <col min="5" max="16384" width="9.33203125" style="1"/>
  </cols>
  <sheetData>
    <row r="1" spans="1:4" s="15" customFormat="1" ht="14.4" thickBot="1" x14ac:dyDescent="0.3">
      <c r="A1" s="69"/>
      <c r="D1" s="70" t="s">
        <v>748</v>
      </c>
    </row>
    <row r="2" spans="1:4" s="16" customFormat="1" ht="48" customHeight="1" thickBot="1" x14ac:dyDescent="0.3">
      <c r="A2" s="747" t="s">
        <v>4</v>
      </c>
      <c r="B2" s="749" t="s">
        <v>5</v>
      </c>
      <c r="C2" s="748" t="s">
        <v>226</v>
      </c>
      <c r="D2" s="117" t="s">
        <v>227</v>
      </c>
    </row>
    <row r="3" spans="1:4" s="16" customFormat="1" ht="14.1" customHeight="1" thickBot="1" x14ac:dyDescent="0.3">
      <c r="A3" s="88" t="s">
        <v>414</v>
      </c>
      <c r="B3" s="89" t="s">
        <v>415</v>
      </c>
      <c r="C3" s="89" t="s">
        <v>416</v>
      </c>
      <c r="D3" s="90" t="s">
        <v>417</v>
      </c>
    </row>
    <row r="4" spans="1:4" s="596" customFormat="1" ht="18" customHeight="1" x14ac:dyDescent="0.25">
      <c r="A4" s="593" t="s">
        <v>6</v>
      </c>
      <c r="B4" s="605" t="s">
        <v>228</v>
      </c>
      <c r="C4" s="594"/>
      <c r="D4" s="595"/>
    </row>
    <row r="5" spans="1:4" s="596" customFormat="1" ht="18" customHeight="1" x14ac:dyDescent="0.25">
      <c r="A5" s="597" t="s">
        <v>7</v>
      </c>
      <c r="B5" s="606" t="s">
        <v>229</v>
      </c>
      <c r="C5" s="599"/>
      <c r="D5" s="600"/>
    </row>
    <row r="6" spans="1:4" s="596" customFormat="1" ht="18" customHeight="1" x14ac:dyDescent="0.25">
      <c r="A6" s="597" t="s">
        <v>8</v>
      </c>
      <c r="B6" s="606" t="s">
        <v>230</v>
      </c>
      <c r="C6" s="599"/>
      <c r="D6" s="600"/>
    </row>
    <row r="7" spans="1:4" s="596" customFormat="1" ht="18" customHeight="1" x14ac:dyDescent="0.25">
      <c r="A7" s="597" t="s">
        <v>9</v>
      </c>
      <c r="B7" s="606" t="s">
        <v>231</v>
      </c>
      <c r="C7" s="599"/>
      <c r="D7" s="600"/>
    </row>
    <row r="8" spans="1:4" s="596" customFormat="1" ht="18" customHeight="1" x14ac:dyDescent="0.25">
      <c r="A8" s="601" t="s">
        <v>10</v>
      </c>
      <c r="B8" s="606" t="s">
        <v>232</v>
      </c>
      <c r="C8" s="599"/>
      <c r="D8" s="600"/>
    </row>
    <row r="9" spans="1:4" s="596" customFormat="1" ht="18" customHeight="1" x14ac:dyDescent="0.25">
      <c r="A9" s="597" t="s">
        <v>11</v>
      </c>
      <c r="B9" s="598" t="s">
        <v>233</v>
      </c>
      <c r="C9" s="599"/>
      <c r="D9" s="600"/>
    </row>
    <row r="10" spans="1:4" s="596" customFormat="1" ht="18" customHeight="1" x14ac:dyDescent="0.25">
      <c r="A10" s="601" t="s">
        <v>12</v>
      </c>
      <c r="B10" s="602" t="s">
        <v>234</v>
      </c>
      <c r="C10" s="599"/>
      <c r="D10" s="600"/>
    </row>
    <row r="11" spans="1:4" s="596" customFormat="1" ht="18" customHeight="1" x14ac:dyDescent="0.25">
      <c r="A11" s="601" t="s">
        <v>13</v>
      </c>
      <c r="B11" s="602" t="s">
        <v>235</v>
      </c>
      <c r="C11" s="599"/>
      <c r="D11" s="604"/>
    </row>
    <row r="12" spans="1:4" s="596" customFormat="1" ht="18" customHeight="1" x14ac:dyDescent="0.25">
      <c r="A12" s="597" t="s">
        <v>14</v>
      </c>
      <c r="B12" s="602" t="s">
        <v>236</v>
      </c>
      <c r="C12" s="599"/>
      <c r="D12" s="604"/>
    </row>
    <row r="13" spans="1:4" s="596" customFormat="1" ht="18" customHeight="1" x14ac:dyDescent="0.25">
      <c r="A13" s="601" t="s">
        <v>15</v>
      </c>
      <c r="B13" s="602" t="s">
        <v>237</v>
      </c>
      <c r="C13" s="599"/>
      <c r="D13" s="604" t="s">
        <v>723</v>
      </c>
    </row>
    <row r="14" spans="1:4" s="596" customFormat="1" ht="26.4" x14ac:dyDescent="0.25">
      <c r="A14" s="597" t="s">
        <v>16</v>
      </c>
      <c r="B14" s="602" t="s">
        <v>238</v>
      </c>
      <c r="C14" s="599"/>
      <c r="D14" s="600"/>
    </row>
    <row r="15" spans="1:4" s="596" customFormat="1" ht="18" customHeight="1" x14ac:dyDescent="0.25">
      <c r="A15" s="601" t="s">
        <v>17</v>
      </c>
      <c r="B15" s="598" t="s">
        <v>239</v>
      </c>
      <c r="C15" s="599"/>
      <c r="D15" s="600"/>
    </row>
    <row r="16" spans="1:4" s="596" customFormat="1" ht="18" customHeight="1" x14ac:dyDescent="0.25">
      <c r="A16" s="597" t="s">
        <v>18</v>
      </c>
      <c r="B16" s="598" t="s">
        <v>240</v>
      </c>
      <c r="C16" s="599"/>
      <c r="D16" s="600"/>
    </row>
    <row r="17" spans="1:4" s="596" customFormat="1" ht="18" customHeight="1" x14ac:dyDescent="0.25">
      <c r="A17" s="601" t="s">
        <v>19</v>
      </c>
      <c r="B17" s="598" t="s">
        <v>241</v>
      </c>
      <c r="C17" s="599"/>
      <c r="D17" s="600"/>
    </row>
    <row r="18" spans="1:4" s="596" customFormat="1" ht="18" customHeight="1" x14ac:dyDescent="0.25">
      <c r="A18" s="597" t="s">
        <v>20</v>
      </c>
      <c r="B18" s="598" t="s">
        <v>242</v>
      </c>
      <c r="C18" s="599"/>
      <c r="D18" s="600"/>
    </row>
    <row r="19" spans="1:4" s="596" customFormat="1" ht="18" customHeight="1" x14ac:dyDescent="0.25">
      <c r="A19" s="601" t="s">
        <v>21</v>
      </c>
      <c r="B19" s="598" t="s">
        <v>243</v>
      </c>
      <c r="C19" s="599"/>
      <c r="D19" s="600"/>
    </row>
    <row r="20" spans="1:4" s="596" customFormat="1" ht="18" customHeight="1" x14ac:dyDescent="0.25">
      <c r="A20" s="597" t="s">
        <v>22</v>
      </c>
      <c r="B20" s="603"/>
      <c r="C20" s="599"/>
      <c r="D20" s="600"/>
    </row>
    <row r="21" spans="1:4" s="596" customFormat="1" ht="18" customHeight="1" x14ac:dyDescent="0.25">
      <c r="A21" s="601" t="s">
        <v>23</v>
      </c>
      <c r="B21" s="603"/>
      <c r="C21" s="599"/>
      <c r="D21" s="600"/>
    </row>
    <row r="22" spans="1:4" s="596" customFormat="1" ht="18" customHeight="1" x14ac:dyDescent="0.25">
      <c r="A22" s="597" t="s">
        <v>24</v>
      </c>
      <c r="B22" s="603"/>
      <c r="C22" s="599"/>
      <c r="D22" s="600"/>
    </row>
    <row r="23" spans="1:4" s="596" customFormat="1" ht="18" customHeight="1" x14ac:dyDescent="0.25">
      <c r="A23" s="601" t="s">
        <v>25</v>
      </c>
      <c r="B23" s="603"/>
      <c r="C23" s="599"/>
      <c r="D23" s="600"/>
    </row>
    <row r="24" spans="1:4" s="596" customFormat="1" ht="18" customHeight="1" x14ac:dyDescent="0.25">
      <c r="A24" s="597" t="s">
        <v>26</v>
      </c>
      <c r="B24" s="603"/>
      <c r="C24" s="599"/>
      <c r="D24" s="600"/>
    </row>
    <row r="25" spans="1:4" ht="18" customHeight="1" x14ac:dyDescent="0.25">
      <c r="A25" s="94" t="s">
        <v>27</v>
      </c>
      <c r="B25" s="86"/>
      <c r="C25" s="92"/>
      <c r="D25" s="93"/>
    </row>
    <row r="26" spans="1:4" ht="18" customHeight="1" x14ac:dyDescent="0.25">
      <c r="A26" s="91" t="s">
        <v>28</v>
      </c>
      <c r="B26" s="86"/>
      <c r="C26" s="92"/>
      <c r="D26" s="93"/>
    </row>
    <row r="27" spans="1:4" ht="18" customHeight="1" x14ac:dyDescent="0.25">
      <c r="A27" s="94" t="s">
        <v>29</v>
      </c>
      <c r="B27" s="86"/>
      <c r="C27" s="92"/>
      <c r="D27" s="93"/>
    </row>
    <row r="28" spans="1:4" ht="18" customHeight="1" thickBot="1" x14ac:dyDescent="0.3">
      <c r="A28" s="95" t="s">
        <v>30</v>
      </c>
      <c r="B28" s="87"/>
      <c r="C28" s="96"/>
      <c r="D28" s="97"/>
    </row>
    <row r="29" spans="1:4" ht="18" customHeight="1" thickBot="1" x14ac:dyDescent="0.3">
      <c r="A29" s="119" t="s">
        <v>31</v>
      </c>
      <c r="B29" s="746" t="s">
        <v>39</v>
      </c>
      <c r="C29" s="120">
        <f>+C4+C5+C6+C7+C8+C15+C16+C17+C18+C19+C20+C21+C22+C23+C24+C25+C26+C27+C28</f>
        <v>0</v>
      </c>
      <c r="D29" s="121">
        <f>+D4+D5+D6+D7+D8+D15+D16+D17+D18+D19+D20+D21+D22+D23+D24+D25+D26+D27+D28</f>
        <v>0</v>
      </c>
    </row>
    <row r="30" spans="1:4" ht="25.5" customHeight="1" x14ac:dyDescent="0.25">
      <c r="A30" s="98"/>
      <c r="B30" s="1367" t="s">
        <v>244</v>
      </c>
      <c r="C30" s="1367"/>
      <c r="D30" s="1367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&amp;LSzentpéterszeg Községi Önkorm.&amp;C&amp;"Times New Roman CE,Félkövér"&amp;14
&amp;12
Az önkormányzat által adott közvetett támogatások
(kedvezmények)
&amp;R&amp;"Times New Roman CE,Félkövér dőlt"&amp;11 5. tájékoztató tábla a 6/2020. (VII.16) önkorm.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  <pageSetUpPr fitToPage="1"/>
  </sheetPr>
  <dimension ref="A3:E22"/>
  <sheetViews>
    <sheetView view="pageLayout" zoomScaleNormal="100" workbookViewId="0">
      <selection activeCell="I8" sqref="I8"/>
    </sheetView>
  </sheetViews>
  <sheetFormatPr defaultColWidth="9.33203125" defaultRowHeight="13.2" x14ac:dyDescent="0.25"/>
  <cols>
    <col min="1" max="1" width="5.44140625" style="7" customWidth="1"/>
    <col min="2" max="2" width="38.109375" style="7" customWidth="1"/>
    <col min="3" max="3" width="23.109375" style="7" customWidth="1"/>
    <col min="4" max="4" width="14.77734375" style="7" customWidth="1"/>
    <col min="5" max="5" width="15.33203125" style="7" bestFit="1" customWidth="1"/>
    <col min="6" max="16384" width="9.33203125" style="7"/>
  </cols>
  <sheetData>
    <row r="3" spans="1:5" ht="14.4" thickBot="1" x14ac:dyDescent="0.35">
      <c r="C3" s="100"/>
      <c r="D3" s="100"/>
      <c r="E3" s="100" t="s">
        <v>749</v>
      </c>
    </row>
    <row r="4" spans="1:5" ht="42.75" customHeight="1" x14ac:dyDescent="0.25">
      <c r="A4" s="611" t="s">
        <v>60</v>
      </c>
      <c r="B4" s="807" t="s">
        <v>245</v>
      </c>
      <c r="C4" s="807" t="s">
        <v>246</v>
      </c>
      <c r="D4" s="808" t="s">
        <v>739</v>
      </c>
      <c r="E4" s="809" t="s">
        <v>740</v>
      </c>
    </row>
    <row r="5" spans="1:5" ht="20.100000000000001" customHeight="1" x14ac:dyDescent="0.25">
      <c r="A5" s="608" t="s">
        <v>6</v>
      </c>
      <c r="B5" s="607" t="s">
        <v>752</v>
      </c>
      <c r="C5" s="607" t="s">
        <v>720</v>
      </c>
      <c r="D5" s="803">
        <v>1150000</v>
      </c>
      <c r="E5" s="804">
        <v>1150000</v>
      </c>
    </row>
    <row r="6" spans="1:5" ht="24" customHeight="1" x14ac:dyDescent="0.25">
      <c r="A6" s="608" t="s">
        <v>7</v>
      </c>
      <c r="B6" s="609" t="s">
        <v>750</v>
      </c>
      <c r="C6" s="607" t="s">
        <v>720</v>
      </c>
      <c r="D6" s="803">
        <v>100000</v>
      </c>
      <c r="E6" s="804">
        <v>100000</v>
      </c>
    </row>
    <row r="7" spans="1:5" ht="24" customHeight="1" x14ac:dyDescent="0.25">
      <c r="A7" s="608" t="s">
        <v>8</v>
      </c>
      <c r="B7" s="1209" t="s">
        <v>806</v>
      </c>
      <c r="C7" s="1210" t="s">
        <v>720</v>
      </c>
      <c r="D7" s="803">
        <v>50000</v>
      </c>
      <c r="E7" s="804">
        <v>50000</v>
      </c>
    </row>
    <row r="8" spans="1:5" ht="24" customHeight="1" x14ac:dyDescent="0.25">
      <c r="A8" s="608" t="s">
        <v>9</v>
      </c>
      <c r="B8" s="607" t="s">
        <v>741</v>
      </c>
      <c r="C8" s="609" t="s">
        <v>742</v>
      </c>
      <c r="D8" s="803">
        <v>20000</v>
      </c>
      <c r="E8" s="804">
        <v>20000</v>
      </c>
    </row>
    <row r="9" spans="1:5" ht="24" customHeight="1" x14ac:dyDescent="0.25">
      <c r="A9" s="608" t="s">
        <v>10</v>
      </c>
      <c r="B9" s="1210" t="s">
        <v>807</v>
      </c>
      <c r="C9" s="1210" t="s">
        <v>720</v>
      </c>
      <c r="D9" s="803">
        <v>30000</v>
      </c>
      <c r="E9" s="804">
        <v>0</v>
      </c>
    </row>
    <row r="10" spans="1:5" ht="24" customHeight="1" x14ac:dyDescent="0.25">
      <c r="A10" s="608"/>
      <c r="B10" s="607"/>
      <c r="C10" s="607"/>
      <c r="D10" s="803"/>
      <c r="E10" s="804"/>
    </row>
    <row r="11" spans="1:5" ht="20.100000000000001" customHeight="1" x14ac:dyDescent="0.25">
      <c r="A11" s="608"/>
      <c r="B11" s="607"/>
      <c r="C11" s="607"/>
      <c r="D11" s="803"/>
      <c r="E11" s="804"/>
    </row>
    <row r="12" spans="1:5" ht="20.100000000000001" customHeight="1" x14ac:dyDescent="0.25">
      <c r="A12" s="608"/>
      <c r="B12" s="607"/>
      <c r="C12" s="607"/>
      <c r="D12" s="803"/>
      <c r="E12" s="804"/>
    </row>
    <row r="13" spans="1:5" ht="32.25" customHeight="1" x14ac:dyDescent="0.25">
      <c r="A13" s="608"/>
      <c r="B13" s="607"/>
      <c r="C13" s="609"/>
      <c r="D13" s="690"/>
      <c r="E13" s="610"/>
    </row>
    <row r="14" spans="1:5" ht="20.100000000000001" customHeight="1" x14ac:dyDescent="0.25">
      <c r="A14" s="608"/>
      <c r="B14" s="607"/>
      <c r="C14" s="607"/>
      <c r="D14" s="690"/>
      <c r="E14" s="610"/>
    </row>
    <row r="15" spans="1:5" ht="20.100000000000001" customHeight="1" x14ac:dyDescent="0.25">
      <c r="A15" s="608"/>
      <c r="B15" s="607"/>
      <c r="C15" s="607"/>
      <c r="D15" s="690"/>
      <c r="E15" s="610"/>
    </row>
    <row r="16" spans="1:5" ht="20.100000000000001" customHeight="1" x14ac:dyDescent="0.25">
      <c r="A16" s="608"/>
      <c r="B16" s="607"/>
      <c r="C16" s="607"/>
      <c r="D16" s="690"/>
      <c r="E16" s="610"/>
    </row>
    <row r="17" spans="1:5" ht="20.100000000000001" customHeight="1" x14ac:dyDescent="0.25">
      <c r="A17" s="608"/>
      <c r="B17" s="607"/>
      <c r="C17" s="607"/>
      <c r="D17" s="690"/>
      <c r="E17" s="610"/>
    </row>
    <row r="18" spans="1:5" ht="20.100000000000001" customHeight="1" x14ac:dyDescent="0.25">
      <c r="A18" s="608"/>
      <c r="B18" s="607"/>
      <c r="C18" s="607"/>
      <c r="D18" s="690"/>
      <c r="E18" s="610"/>
    </row>
    <row r="19" spans="1:5" ht="20.100000000000001" customHeight="1" x14ac:dyDescent="0.25">
      <c r="A19" s="608"/>
      <c r="B19" s="607"/>
      <c r="C19" s="607"/>
      <c r="D19" s="690"/>
      <c r="E19" s="610"/>
    </row>
    <row r="20" spans="1:5" ht="20.100000000000001" customHeight="1" x14ac:dyDescent="0.25">
      <c r="A20" s="608"/>
      <c r="B20" s="607"/>
      <c r="C20" s="607"/>
      <c r="D20" s="690"/>
      <c r="E20" s="610"/>
    </row>
    <row r="21" spans="1:5" ht="20.100000000000001" customHeight="1" x14ac:dyDescent="0.25">
      <c r="A21" s="608"/>
      <c r="B21" s="607"/>
      <c r="C21" s="607"/>
      <c r="D21" s="690"/>
      <c r="E21" s="610"/>
    </row>
    <row r="22" spans="1:5" ht="20.100000000000001" customHeight="1" thickBot="1" x14ac:dyDescent="0.3">
      <c r="A22" s="1368" t="s">
        <v>39</v>
      </c>
      <c r="B22" s="1369"/>
      <c r="C22" s="689"/>
      <c r="D22" s="805">
        <f>SUM(D5:D21)</f>
        <v>1350000</v>
      </c>
      <c r="E22" s="806">
        <f>SUM(E5:E21)</f>
        <v>1320000</v>
      </c>
    </row>
  </sheetData>
  <mergeCells count="1">
    <mergeCell ref="A22:B2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8" orientation="portrait" r:id="rId1"/>
  <headerFooter alignWithMargins="0">
    <oddHeader>&amp;LSzentpéterszeg Közs. Önk.&amp;C&amp;"Times New Roman CE,Félkövér"&amp;12
K I M U T A T Á S
a 2018. évi céljelleggel juttatott támogatások felhasználásáról&amp;R&amp;"Times New Roman CE,Félkövér dőlt"&amp;11 6. tájékoztató tábla a 6/2020. (VII.16) önkorm.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61"/>
  <sheetViews>
    <sheetView zoomScale="130" zoomScaleNormal="130" zoomScaleSheetLayoutView="100" workbookViewId="0">
      <selection activeCell="B17" sqref="B17"/>
    </sheetView>
  </sheetViews>
  <sheetFormatPr defaultColWidth="9.33203125" defaultRowHeight="15.6" x14ac:dyDescent="0.3"/>
  <cols>
    <col min="1" max="1" width="9.44140625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219" t="s">
        <v>3</v>
      </c>
      <c r="B1" s="1219"/>
      <c r="C1" s="1219"/>
      <c r="D1" s="1219"/>
      <c r="E1" s="1219"/>
    </row>
    <row r="2" spans="1:5" ht="15.9" customHeight="1" thickBot="1" x14ac:dyDescent="0.35">
      <c r="A2" s="30" t="s">
        <v>112</v>
      </c>
      <c r="B2" s="30"/>
      <c r="C2" s="201"/>
      <c r="D2" s="201"/>
      <c r="E2" s="201" t="s">
        <v>159</v>
      </c>
    </row>
    <row r="3" spans="1:5" ht="15.9" customHeight="1" x14ac:dyDescent="0.3">
      <c r="A3" s="1227" t="s">
        <v>60</v>
      </c>
      <c r="B3" s="1234" t="s">
        <v>5</v>
      </c>
      <c r="C3" s="1236" t="e">
        <f>+'1.1.sz.mell.'!#REF!</f>
        <v>#REF!</v>
      </c>
      <c r="D3" s="1236"/>
      <c r="E3" s="1237"/>
    </row>
    <row r="4" spans="1:5" ht="38.1" customHeight="1" thickBot="1" x14ac:dyDescent="0.35">
      <c r="A4" s="1228"/>
      <c r="B4" s="1235"/>
      <c r="C4" s="32" t="s">
        <v>180</v>
      </c>
      <c r="D4" s="32" t="s">
        <v>185</v>
      </c>
      <c r="E4" s="33" t="s">
        <v>186</v>
      </c>
    </row>
    <row r="5" spans="1:5" s="215" customFormat="1" ht="12" customHeight="1" thickBot="1" x14ac:dyDescent="0.25">
      <c r="A5" s="179" t="s">
        <v>414</v>
      </c>
      <c r="B5" s="180" t="s">
        <v>415</v>
      </c>
      <c r="C5" s="180" t="s">
        <v>416</v>
      </c>
      <c r="D5" s="180" t="s">
        <v>417</v>
      </c>
      <c r="E5" s="228" t="s">
        <v>418</v>
      </c>
    </row>
    <row r="6" spans="1:5" s="216" customFormat="1" ht="12" customHeight="1" thickBot="1" x14ac:dyDescent="0.3">
      <c r="A6" s="174" t="s">
        <v>6</v>
      </c>
      <c r="B6" s="175" t="s">
        <v>298</v>
      </c>
      <c r="C6" s="206">
        <f>SUM(C7:C12)</f>
        <v>0</v>
      </c>
      <c r="D6" s="206">
        <f>SUM(D7:D12)</f>
        <v>0</v>
      </c>
      <c r="E6" s="189">
        <f>SUM(E7:E12)</f>
        <v>0</v>
      </c>
    </row>
    <row r="7" spans="1:5" s="216" customFormat="1" ht="12" customHeight="1" x14ac:dyDescent="0.25">
      <c r="A7" s="169" t="s">
        <v>72</v>
      </c>
      <c r="B7" s="217" t="s">
        <v>299</v>
      </c>
      <c r="C7" s="208"/>
      <c r="D7" s="208"/>
      <c r="E7" s="191"/>
    </row>
    <row r="8" spans="1:5" s="216" customFormat="1" ht="12" customHeight="1" x14ac:dyDescent="0.25">
      <c r="A8" s="168" t="s">
        <v>73</v>
      </c>
      <c r="B8" s="218" t="s">
        <v>300</v>
      </c>
      <c r="C8" s="207"/>
      <c r="D8" s="207"/>
      <c r="E8" s="190"/>
    </row>
    <row r="9" spans="1:5" s="216" customFormat="1" ht="12" customHeight="1" x14ac:dyDescent="0.25">
      <c r="A9" s="168" t="s">
        <v>74</v>
      </c>
      <c r="B9" s="218" t="s">
        <v>301</v>
      </c>
      <c r="C9" s="207"/>
      <c r="D9" s="207"/>
      <c r="E9" s="190"/>
    </row>
    <row r="10" spans="1:5" s="216" customFormat="1" ht="12" customHeight="1" x14ac:dyDescent="0.25">
      <c r="A10" s="168" t="s">
        <v>75</v>
      </c>
      <c r="B10" s="218" t="s">
        <v>302</v>
      </c>
      <c r="C10" s="207"/>
      <c r="D10" s="207"/>
      <c r="E10" s="190"/>
    </row>
    <row r="11" spans="1:5" s="216" customFormat="1" ht="12" customHeight="1" x14ac:dyDescent="0.25">
      <c r="A11" s="168" t="s">
        <v>108</v>
      </c>
      <c r="B11" s="218" t="s">
        <v>303</v>
      </c>
      <c r="C11" s="207"/>
      <c r="D11" s="207"/>
      <c r="E11" s="190"/>
    </row>
    <row r="12" spans="1:5" s="216" customFormat="1" ht="12" customHeight="1" thickBot="1" x14ac:dyDescent="0.3">
      <c r="A12" s="170" t="s">
        <v>76</v>
      </c>
      <c r="B12" s="219" t="s">
        <v>304</v>
      </c>
      <c r="C12" s="209"/>
      <c r="D12" s="209"/>
      <c r="E12" s="192"/>
    </row>
    <row r="13" spans="1:5" s="216" customFormat="1" ht="12" customHeight="1" thickBot="1" x14ac:dyDescent="0.3">
      <c r="A13" s="174" t="s">
        <v>7</v>
      </c>
      <c r="B13" s="196" t="s">
        <v>305</v>
      </c>
      <c r="C13" s="206">
        <f>SUM(C14:C18)</f>
        <v>0</v>
      </c>
      <c r="D13" s="206">
        <f>SUM(D14:D18)</f>
        <v>0</v>
      </c>
      <c r="E13" s="189">
        <f>SUM(E14:E18)</f>
        <v>0</v>
      </c>
    </row>
    <row r="14" spans="1:5" s="216" customFormat="1" ht="12" customHeight="1" x14ac:dyDescent="0.25">
      <c r="A14" s="169" t="s">
        <v>78</v>
      </c>
      <c r="B14" s="217" t="s">
        <v>306</v>
      </c>
      <c r="C14" s="208"/>
      <c r="D14" s="208"/>
      <c r="E14" s="191"/>
    </row>
    <row r="15" spans="1:5" s="216" customFormat="1" ht="12" customHeight="1" x14ac:dyDescent="0.25">
      <c r="A15" s="168" t="s">
        <v>79</v>
      </c>
      <c r="B15" s="218" t="s">
        <v>307</v>
      </c>
      <c r="C15" s="207"/>
      <c r="D15" s="207"/>
      <c r="E15" s="190"/>
    </row>
    <row r="16" spans="1:5" s="216" customFormat="1" ht="12" customHeight="1" x14ac:dyDescent="0.25">
      <c r="A16" s="168" t="s">
        <v>80</v>
      </c>
      <c r="B16" s="218" t="s">
        <v>308</v>
      </c>
      <c r="C16" s="207"/>
      <c r="D16" s="207"/>
      <c r="E16" s="190"/>
    </row>
    <row r="17" spans="1:5" s="216" customFormat="1" ht="12" customHeight="1" x14ac:dyDescent="0.25">
      <c r="A17" s="168" t="s">
        <v>81</v>
      </c>
      <c r="B17" s="218" t="s">
        <v>309</v>
      </c>
      <c r="C17" s="207"/>
      <c r="D17" s="207"/>
      <c r="E17" s="190"/>
    </row>
    <row r="18" spans="1:5" s="216" customFormat="1" ht="12" customHeight="1" x14ac:dyDescent="0.25">
      <c r="A18" s="168" t="s">
        <v>82</v>
      </c>
      <c r="B18" s="218" t="s">
        <v>310</v>
      </c>
      <c r="C18" s="207"/>
      <c r="D18" s="207"/>
      <c r="E18" s="190"/>
    </row>
    <row r="19" spans="1:5" s="216" customFormat="1" ht="12" customHeight="1" thickBot="1" x14ac:dyDescent="0.3">
      <c r="A19" s="170" t="s">
        <v>89</v>
      </c>
      <c r="B19" s="219" t="s">
        <v>311</v>
      </c>
      <c r="C19" s="209"/>
      <c r="D19" s="209"/>
      <c r="E19" s="192"/>
    </row>
    <row r="20" spans="1:5" s="216" customFormat="1" ht="12" customHeight="1" thickBot="1" x14ac:dyDescent="0.3">
      <c r="A20" s="174" t="s">
        <v>8</v>
      </c>
      <c r="B20" s="175" t="s">
        <v>312</v>
      </c>
      <c r="C20" s="206">
        <f>SUM(C21:C25)</f>
        <v>0</v>
      </c>
      <c r="D20" s="206">
        <f>SUM(D21:D25)</f>
        <v>0</v>
      </c>
      <c r="E20" s="189">
        <f>SUM(E21:E25)</f>
        <v>0</v>
      </c>
    </row>
    <row r="21" spans="1:5" s="216" customFormat="1" ht="12" customHeight="1" x14ac:dyDescent="0.25">
      <c r="A21" s="169" t="s">
        <v>61</v>
      </c>
      <c r="B21" s="217" t="s">
        <v>313</v>
      </c>
      <c r="C21" s="208"/>
      <c r="D21" s="208"/>
      <c r="E21" s="191"/>
    </row>
    <row r="22" spans="1:5" s="216" customFormat="1" ht="12" customHeight="1" x14ac:dyDescent="0.25">
      <c r="A22" s="168" t="s">
        <v>62</v>
      </c>
      <c r="B22" s="218" t="s">
        <v>314</v>
      </c>
      <c r="C22" s="207"/>
      <c r="D22" s="207"/>
      <c r="E22" s="190"/>
    </row>
    <row r="23" spans="1:5" s="216" customFormat="1" ht="12" customHeight="1" x14ac:dyDescent="0.25">
      <c r="A23" s="168" t="s">
        <v>63</v>
      </c>
      <c r="B23" s="218" t="s">
        <v>315</v>
      </c>
      <c r="C23" s="207"/>
      <c r="D23" s="207"/>
      <c r="E23" s="190"/>
    </row>
    <row r="24" spans="1:5" s="216" customFormat="1" ht="12" customHeight="1" x14ac:dyDescent="0.25">
      <c r="A24" s="168" t="s">
        <v>64</v>
      </c>
      <c r="B24" s="218" t="s">
        <v>316</v>
      </c>
      <c r="C24" s="207"/>
      <c r="D24" s="207"/>
      <c r="E24" s="190"/>
    </row>
    <row r="25" spans="1:5" s="216" customFormat="1" ht="12" customHeight="1" x14ac:dyDescent="0.25">
      <c r="A25" s="168" t="s">
        <v>122</v>
      </c>
      <c r="B25" s="218" t="s">
        <v>317</v>
      </c>
      <c r="C25" s="207"/>
      <c r="D25" s="207"/>
      <c r="E25" s="190"/>
    </row>
    <row r="26" spans="1:5" s="216" customFormat="1" ht="12" customHeight="1" thickBot="1" x14ac:dyDescent="0.3">
      <c r="A26" s="170" t="s">
        <v>123</v>
      </c>
      <c r="B26" s="219" t="s">
        <v>318</v>
      </c>
      <c r="C26" s="209"/>
      <c r="D26" s="209"/>
      <c r="E26" s="192"/>
    </row>
    <row r="27" spans="1:5" s="216" customFormat="1" ht="12" customHeight="1" thickBot="1" x14ac:dyDescent="0.3">
      <c r="A27" s="174" t="s">
        <v>124</v>
      </c>
      <c r="B27" s="175" t="s">
        <v>319</v>
      </c>
      <c r="C27" s="212">
        <f>+C28+C31+C32+C33</f>
        <v>0</v>
      </c>
      <c r="D27" s="212">
        <f>+D28+D31+D32+D33</f>
        <v>0</v>
      </c>
      <c r="E27" s="225">
        <f>+E28+E31+E32+E33</f>
        <v>0</v>
      </c>
    </row>
    <row r="28" spans="1:5" s="216" customFormat="1" ht="12" customHeight="1" x14ac:dyDescent="0.25">
      <c r="A28" s="169" t="s">
        <v>320</v>
      </c>
      <c r="B28" s="217" t="s">
        <v>321</v>
      </c>
      <c r="C28" s="227">
        <f>+C29+C30</f>
        <v>0</v>
      </c>
      <c r="D28" s="227">
        <f>+D29+D30</f>
        <v>0</v>
      </c>
      <c r="E28" s="226">
        <f>+E29+E30</f>
        <v>0</v>
      </c>
    </row>
    <row r="29" spans="1:5" s="216" customFormat="1" ht="12" customHeight="1" x14ac:dyDescent="0.25">
      <c r="A29" s="168" t="s">
        <v>322</v>
      </c>
      <c r="B29" s="218" t="s">
        <v>323</v>
      </c>
      <c r="C29" s="207"/>
      <c r="D29" s="207"/>
      <c r="E29" s="190"/>
    </row>
    <row r="30" spans="1:5" s="216" customFormat="1" ht="12" customHeight="1" x14ac:dyDescent="0.25">
      <c r="A30" s="168" t="s">
        <v>324</v>
      </c>
      <c r="B30" s="218" t="s">
        <v>325</v>
      </c>
      <c r="C30" s="207"/>
      <c r="D30" s="207"/>
      <c r="E30" s="190"/>
    </row>
    <row r="31" spans="1:5" s="216" customFormat="1" ht="12" customHeight="1" x14ac:dyDescent="0.25">
      <c r="A31" s="168" t="s">
        <v>326</v>
      </c>
      <c r="B31" s="218" t="s">
        <v>327</v>
      </c>
      <c r="C31" s="207"/>
      <c r="D31" s="207"/>
      <c r="E31" s="190"/>
    </row>
    <row r="32" spans="1:5" s="216" customFormat="1" ht="12" customHeight="1" x14ac:dyDescent="0.25">
      <c r="A32" s="168" t="s">
        <v>328</v>
      </c>
      <c r="B32" s="218" t="s">
        <v>329</v>
      </c>
      <c r="C32" s="207"/>
      <c r="D32" s="207"/>
      <c r="E32" s="190"/>
    </row>
    <row r="33" spans="1:5" s="216" customFormat="1" ht="12" customHeight="1" thickBot="1" x14ac:dyDescent="0.3">
      <c r="A33" s="170" t="s">
        <v>330</v>
      </c>
      <c r="B33" s="219" t="s">
        <v>331</v>
      </c>
      <c r="C33" s="209"/>
      <c r="D33" s="209"/>
      <c r="E33" s="192"/>
    </row>
    <row r="34" spans="1:5" s="216" customFormat="1" ht="12" customHeight="1" thickBot="1" x14ac:dyDescent="0.3">
      <c r="A34" s="174" t="s">
        <v>10</v>
      </c>
      <c r="B34" s="175" t="s">
        <v>332</v>
      </c>
      <c r="C34" s="206">
        <f>SUM(C35:C44)</f>
        <v>0</v>
      </c>
      <c r="D34" s="206">
        <f>SUM(D35:D44)</f>
        <v>0</v>
      </c>
      <c r="E34" s="189">
        <f>SUM(E35:E44)</f>
        <v>0</v>
      </c>
    </row>
    <row r="35" spans="1:5" s="216" customFormat="1" ht="12" customHeight="1" x14ac:dyDescent="0.25">
      <c r="A35" s="169" t="s">
        <v>65</v>
      </c>
      <c r="B35" s="217" t="s">
        <v>333</v>
      </c>
      <c r="C35" s="208"/>
      <c r="D35" s="208"/>
      <c r="E35" s="191"/>
    </row>
    <row r="36" spans="1:5" s="216" customFormat="1" ht="12" customHeight="1" x14ac:dyDescent="0.25">
      <c r="A36" s="168" t="s">
        <v>66</v>
      </c>
      <c r="B36" s="218" t="s">
        <v>334</v>
      </c>
      <c r="C36" s="207"/>
      <c r="D36" s="207"/>
      <c r="E36" s="190"/>
    </row>
    <row r="37" spans="1:5" s="216" customFormat="1" ht="12" customHeight="1" x14ac:dyDescent="0.25">
      <c r="A37" s="168" t="s">
        <v>67</v>
      </c>
      <c r="B37" s="218" t="s">
        <v>335</v>
      </c>
      <c r="C37" s="207"/>
      <c r="D37" s="207"/>
      <c r="E37" s="190"/>
    </row>
    <row r="38" spans="1:5" s="216" customFormat="1" ht="12" customHeight="1" x14ac:dyDescent="0.25">
      <c r="A38" s="168" t="s">
        <v>126</v>
      </c>
      <c r="B38" s="218" t="s">
        <v>336</v>
      </c>
      <c r="C38" s="207"/>
      <c r="D38" s="207"/>
      <c r="E38" s="190"/>
    </row>
    <row r="39" spans="1:5" s="216" customFormat="1" ht="12" customHeight="1" x14ac:dyDescent="0.25">
      <c r="A39" s="168" t="s">
        <v>127</v>
      </c>
      <c r="B39" s="218" t="s">
        <v>337</v>
      </c>
      <c r="C39" s="207"/>
      <c r="D39" s="207"/>
      <c r="E39" s="190"/>
    </row>
    <row r="40" spans="1:5" s="216" customFormat="1" ht="12" customHeight="1" x14ac:dyDescent="0.25">
      <c r="A40" s="168" t="s">
        <v>128</v>
      </c>
      <c r="B40" s="218" t="s">
        <v>338</v>
      </c>
      <c r="C40" s="207"/>
      <c r="D40" s="207"/>
      <c r="E40" s="190"/>
    </row>
    <row r="41" spans="1:5" s="216" customFormat="1" ht="12" customHeight="1" x14ac:dyDescent="0.25">
      <c r="A41" s="168" t="s">
        <v>129</v>
      </c>
      <c r="B41" s="218" t="s">
        <v>339</v>
      </c>
      <c r="C41" s="207"/>
      <c r="D41" s="207"/>
      <c r="E41" s="190"/>
    </row>
    <row r="42" spans="1:5" s="216" customFormat="1" ht="12" customHeight="1" x14ac:dyDescent="0.25">
      <c r="A42" s="168" t="s">
        <v>130</v>
      </c>
      <c r="B42" s="218" t="s">
        <v>340</v>
      </c>
      <c r="C42" s="207"/>
      <c r="D42" s="207"/>
      <c r="E42" s="190"/>
    </row>
    <row r="43" spans="1:5" s="216" customFormat="1" ht="12" customHeight="1" x14ac:dyDescent="0.25">
      <c r="A43" s="168" t="s">
        <v>341</v>
      </c>
      <c r="B43" s="218" t="s">
        <v>342</v>
      </c>
      <c r="C43" s="210"/>
      <c r="D43" s="210"/>
      <c r="E43" s="193"/>
    </row>
    <row r="44" spans="1:5" s="216" customFormat="1" ht="12" customHeight="1" thickBot="1" x14ac:dyDescent="0.3">
      <c r="A44" s="170" t="s">
        <v>343</v>
      </c>
      <c r="B44" s="219" t="s">
        <v>344</v>
      </c>
      <c r="C44" s="211"/>
      <c r="D44" s="211"/>
      <c r="E44" s="194"/>
    </row>
    <row r="45" spans="1:5" s="216" customFormat="1" ht="12" customHeight="1" thickBot="1" x14ac:dyDescent="0.3">
      <c r="A45" s="174" t="s">
        <v>11</v>
      </c>
      <c r="B45" s="175" t="s">
        <v>345</v>
      </c>
      <c r="C45" s="206">
        <f>SUM(C46:C50)</f>
        <v>0</v>
      </c>
      <c r="D45" s="206">
        <f>SUM(D46:D50)</f>
        <v>0</v>
      </c>
      <c r="E45" s="189">
        <f>SUM(E46:E50)</f>
        <v>0</v>
      </c>
    </row>
    <row r="46" spans="1:5" s="216" customFormat="1" ht="12" customHeight="1" x14ac:dyDescent="0.25">
      <c r="A46" s="169" t="s">
        <v>68</v>
      </c>
      <c r="B46" s="217" t="s">
        <v>346</v>
      </c>
      <c r="C46" s="229"/>
      <c r="D46" s="229"/>
      <c r="E46" s="195"/>
    </row>
    <row r="47" spans="1:5" s="216" customFormat="1" ht="12" customHeight="1" x14ac:dyDescent="0.25">
      <c r="A47" s="168" t="s">
        <v>69</v>
      </c>
      <c r="B47" s="218" t="s">
        <v>347</v>
      </c>
      <c r="C47" s="210"/>
      <c r="D47" s="210"/>
      <c r="E47" s="193"/>
    </row>
    <row r="48" spans="1:5" s="216" customFormat="1" ht="12" customHeight="1" x14ac:dyDescent="0.25">
      <c r="A48" s="168" t="s">
        <v>348</v>
      </c>
      <c r="B48" s="218" t="s">
        <v>349</v>
      </c>
      <c r="C48" s="210"/>
      <c r="D48" s="210"/>
      <c r="E48" s="193"/>
    </row>
    <row r="49" spans="1:5" s="216" customFormat="1" ht="12" customHeight="1" x14ac:dyDescent="0.25">
      <c r="A49" s="168" t="s">
        <v>350</v>
      </c>
      <c r="B49" s="218" t="s">
        <v>351</v>
      </c>
      <c r="C49" s="210"/>
      <c r="D49" s="210"/>
      <c r="E49" s="193"/>
    </row>
    <row r="50" spans="1:5" s="216" customFormat="1" ht="12" customHeight="1" thickBot="1" x14ac:dyDescent="0.3">
      <c r="A50" s="170" t="s">
        <v>352</v>
      </c>
      <c r="B50" s="219" t="s">
        <v>353</v>
      </c>
      <c r="C50" s="211"/>
      <c r="D50" s="211"/>
      <c r="E50" s="194"/>
    </row>
    <row r="51" spans="1:5" s="216" customFormat="1" ht="17.25" customHeight="1" thickBot="1" x14ac:dyDescent="0.3">
      <c r="A51" s="174" t="s">
        <v>131</v>
      </c>
      <c r="B51" s="175" t="s">
        <v>354</v>
      </c>
      <c r="C51" s="206">
        <f>SUM(C52:C54)</f>
        <v>0</v>
      </c>
      <c r="D51" s="206">
        <f>SUM(D52:D54)</f>
        <v>0</v>
      </c>
      <c r="E51" s="189">
        <f>SUM(E52:E54)</f>
        <v>0</v>
      </c>
    </row>
    <row r="52" spans="1:5" s="216" customFormat="1" ht="12" customHeight="1" x14ac:dyDescent="0.25">
      <c r="A52" s="169" t="s">
        <v>70</v>
      </c>
      <c r="B52" s="217" t="s">
        <v>355</v>
      </c>
      <c r="C52" s="208"/>
      <c r="D52" s="208"/>
      <c r="E52" s="191"/>
    </row>
    <row r="53" spans="1:5" s="216" customFormat="1" ht="12" customHeight="1" x14ac:dyDescent="0.25">
      <c r="A53" s="168" t="s">
        <v>71</v>
      </c>
      <c r="B53" s="218" t="s">
        <v>356</v>
      </c>
      <c r="C53" s="207"/>
      <c r="D53" s="207"/>
      <c r="E53" s="190"/>
    </row>
    <row r="54" spans="1:5" s="216" customFormat="1" ht="12" customHeight="1" x14ac:dyDescent="0.25">
      <c r="A54" s="168" t="s">
        <v>357</v>
      </c>
      <c r="B54" s="218" t="s">
        <v>358</v>
      </c>
      <c r="C54" s="207"/>
      <c r="D54" s="207"/>
      <c r="E54" s="190"/>
    </row>
    <row r="55" spans="1:5" s="216" customFormat="1" ht="12" customHeight="1" thickBot="1" x14ac:dyDescent="0.3">
      <c r="A55" s="170" t="s">
        <v>359</v>
      </c>
      <c r="B55" s="219" t="s">
        <v>360</v>
      </c>
      <c r="C55" s="209"/>
      <c r="D55" s="209"/>
      <c r="E55" s="192"/>
    </row>
    <row r="56" spans="1:5" s="216" customFormat="1" ht="12" customHeight="1" thickBot="1" x14ac:dyDescent="0.3">
      <c r="A56" s="174" t="s">
        <v>13</v>
      </c>
      <c r="B56" s="196" t="s">
        <v>361</v>
      </c>
      <c r="C56" s="206">
        <f>SUM(C57:C59)</f>
        <v>0</v>
      </c>
      <c r="D56" s="206">
        <f>SUM(D57:D59)</f>
        <v>0</v>
      </c>
      <c r="E56" s="189">
        <f>SUM(E57:E59)</f>
        <v>0</v>
      </c>
    </row>
    <row r="57" spans="1:5" s="216" customFormat="1" ht="12" customHeight="1" x14ac:dyDescent="0.25">
      <c r="A57" s="169" t="s">
        <v>132</v>
      </c>
      <c r="B57" s="217" t="s">
        <v>362</v>
      </c>
      <c r="C57" s="210"/>
      <c r="D57" s="210"/>
      <c r="E57" s="193"/>
    </row>
    <row r="58" spans="1:5" s="216" customFormat="1" ht="12" customHeight="1" x14ac:dyDescent="0.25">
      <c r="A58" s="168" t="s">
        <v>133</v>
      </c>
      <c r="B58" s="218" t="s">
        <v>363</v>
      </c>
      <c r="C58" s="210"/>
      <c r="D58" s="210"/>
      <c r="E58" s="193"/>
    </row>
    <row r="59" spans="1:5" s="216" customFormat="1" ht="12" customHeight="1" x14ac:dyDescent="0.25">
      <c r="A59" s="168" t="s">
        <v>160</v>
      </c>
      <c r="B59" s="218" t="s">
        <v>364</v>
      </c>
      <c r="C59" s="210"/>
      <c r="D59" s="210"/>
      <c r="E59" s="193"/>
    </row>
    <row r="60" spans="1:5" s="216" customFormat="1" ht="12" customHeight="1" thickBot="1" x14ac:dyDescent="0.3">
      <c r="A60" s="170" t="s">
        <v>365</v>
      </c>
      <c r="B60" s="219" t="s">
        <v>366</v>
      </c>
      <c r="C60" s="210"/>
      <c r="D60" s="210"/>
      <c r="E60" s="193"/>
    </row>
    <row r="61" spans="1:5" s="216" customFormat="1" ht="12" customHeight="1" thickBot="1" x14ac:dyDescent="0.3">
      <c r="A61" s="174" t="s">
        <v>14</v>
      </c>
      <c r="B61" s="175" t="s">
        <v>367</v>
      </c>
      <c r="C61" s="212">
        <f>+C6+C13+C20+C27+C34+C45+C51+C56</f>
        <v>0</v>
      </c>
      <c r="D61" s="212">
        <f>+D6+D13+D20+D27+D34+D45+D51+D56</f>
        <v>0</v>
      </c>
      <c r="E61" s="225">
        <f>+E6+E13+E20+E27+E34+E45+E51+E56</f>
        <v>0</v>
      </c>
    </row>
    <row r="62" spans="1:5" s="216" customFormat="1" ht="12" customHeight="1" thickBot="1" x14ac:dyDescent="0.3">
      <c r="A62" s="230" t="s">
        <v>368</v>
      </c>
      <c r="B62" s="196" t="s">
        <v>369</v>
      </c>
      <c r="C62" s="206">
        <f>+C63+C64+C65</f>
        <v>0</v>
      </c>
      <c r="D62" s="206">
        <f>+D63+D64+D65</f>
        <v>0</v>
      </c>
      <c r="E62" s="189">
        <f>+E63+E64+E65</f>
        <v>0</v>
      </c>
    </row>
    <row r="63" spans="1:5" s="216" customFormat="1" ht="12" customHeight="1" x14ac:dyDescent="0.25">
      <c r="A63" s="169" t="s">
        <v>370</v>
      </c>
      <c r="B63" s="217" t="s">
        <v>371</v>
      </c>
      <c r="C63" s="210"/>
      <c r="D63" s="210"/>
      <c r="E63" s="193"/>
    </row>
    <row r="64" spans="1:5" s="216" customFormat="1" ht="12" customHeight="1" x14ac:dyDescent="0.25">
      <c r="A64" s="168" t="s">
        <v>372</v>
      </c>
      <c r="B64" s="218" t="s">
        <v>373</v>
      </c>
      <c r="C64" s="210"/>
      <c r="D64" s="210"/>
      <c r="E64" s="193"/>
    </row>
    <row r="65" spans="1:5" s="216" customFormat="1" ht="12" customHeight="1" thickBot="1" x14ac:dyDescent="0.3">
      <c r="A65" s="170" t="s">
        <v>374</v>
      </c>
      <c r="B65" s="154" t="s">
        <v>419</v>
      </c>
      <c r="C65" s="210"/>
      <c r="D65" s="210"/>
      <c r="E65" s="193"/>
    </row>
    <row r="66" spans="1:5" s="216" customFormat="1" ht="12" customHeight="1" thickBot="1" x14ac:dyDescent="0.3">
      <c r="A66" s="230" t="s">
        <v>376</v>
      </c>
      <c r="B66" s="196" t="s">
        <v>377</v>
      </c>
      <c r="C66" s="206">
        <f>+C67+C68+C69+C70</f>
        <v>0</v>
      </c>
      <c r="D66" s="206">
        <f>+D67+D68+D69+D70</f>
        <v>0</v>
      </c>
      <c r="E66" s="189">
        <f>+E67+E68+E69+E70</f>
        <v>0</v>
      </c>
    </row>
    <row r="67" spans="1:5" s="216" customFormat="1" ht="13.5" customHeight="1" x14ac:dyDescent="0.25">
      <c r="A67" s="169" t="s">
        <v>109</v>
      </c>
      <c r="B67" s="217" t="s">
        <v>378</v>
      </c>
      <c r="C67" s="210"/>
      <c r="D67" s="210"/>
      <c r="E67" s="193"/>
    </row>
    <row r="68" spans="1:5" s="216" customFormat="1" ht="12" customHeight="1" x14ac:dyDescent="0.25">
      <c r="A68" s="168" t="s">
        <v>110</v>
      </c>
      <c r="B68" s="218" t="s">
        <v>379</v>
      </c>
      <c r="C68" s="210"/>
      <c r="D68" s="210"/>
      <c r="E68" s="193"/>
    </row>
    <row r="69" spans="1:5" s="216" customFormat="1" ht="12" customHeight="1" x14ac:dyDescent="0.25">
      <c r="A69" s="168" t="s">
        <v>380</v>
      </c>
      <c r="B69" s="218" t="s">
        <v>381</v>
      </c>
      <c r="C69" s="210"/>
      <c r="D69" s="210"/>
      <c r="E69" s="193"/>
    </row>
    <row r="70" spans="1:5" s="216" customFormat="1" ht="12" customHeight="1" thickBot="1" x14ac:dyDescent="0.3">
      <c r="A70" s="170" t="s">
        <v>382</v>
      </c>
      <c r="B70" s="219" t="s">
        <v>383</v>
      </c>
      <c r="C70" s="210"/>
      <c r="D70" s="210"/>
      <c r="E70" s="193"/>
    </row>
    <row r="71" spans="1:5" s="216" customFormat="1" ht="12" customHeight="1" thickBot="1" x14ac:dyDescent="0.3">
      <c r="A71" s="230" t="s">
        <v>384</v>
      </c>
      <c r="B71" s="196" t="s">
        <v>385</v>
      </c>
      <c r="C71" s="206">
        <f>+C72+C73</f>
        <v>0</v>
      </c>
      <c r="D71" s="206">
        <f>+D72+D73</f>
        <v>0</v>
      </c>
      <c r="E71" s="189">
        <f>+E72+E73</f>
        <v>0</v>
      </c>
    </row>
    <row r="72" spans="1:5" s="216" customFormat="1" ht="12" customHeight="1" x14ac:dyDescent="0.25">
      <c r="A72" s="169" t="s">
        <v>386</v>
      </c>
      <c r="B72" s="217" t="s">
        <v>387</v>
      </c>
      <c r="C72" s="210"/>
      <c r="D72" s="210"/>
      <c r="E72" s="193"/>
    </row>
    <row r="73" spans="1:5" s="216" customFormat="1" ht="12" customHeight="1" thickBot="1" x14ac:dyDescent="0.3">
      <c r="A73" s="170" t="s">
        <v>388</v>
      </c>
      <c r="B73" s="219" t="s">
        <v>389</v>
      </c>
      <c r="C73" s="210"/>
      <c r="D73" s="210"/>
      <c r="E73" s="193"/>
    </row>
    <row r="74" spans="1:5" s="216" customFormat="1" ht="12" customHeight="1" thickBot="1" x14ac:dyDescent="0.3">
      <c r="A74" s="230" t="s">
        <v>390</v>
      </c>
      <c r="B74" s="196" t="s">
        <v>391</v>
      </c>
      <c r="C74" s="206">
        <f>+C75+C76+C77</f>
        <v>0</v>
      </c>
      <c r="D74" s="206">
        <f>+D75+D76+D77</f>
        <v>0</v>
      </c>
      <c r="E74" s="189">
        <f>+E75+E76+E77</f>
        <v>0</v>
      </c>
    </row>
    <row r="75" spans="1:5" s="216" customFormat="1" ht="12" customHeight="1" x14ac:dyDescent="0.25">
      <c r="A75" s="169" t="s">
        <v>392</v>
      </c>
      <c r="B75" s="217" t="s">
        <v>393</v>
      </c>
      <c r="C75" s="210"/>
      <c r="D75" s="210"/>
      <c r="E75" s="193"/>
    </row>
    <row r="76" spans="1:5" s="216" customFormat="1" ht="12" customHeight="1" x14ac:dyDescent="0.25">
      <c r="A76" s="168" t="s">
        <v>394</v>
      </c>
      <c r="B76" s="218" t="s">
        <v>395</v>
      </c>
      <c r="C76" s="210"/>
      <c r="D76" s="210"/>
      <c r="E76" s="193"/>
    </row>
    <row r="77" spans="1:5" s="216" customFormat="1" ht="12" customHeight="1" thickBot="1" x14ac:dyDescent="0.3">
      <c r="A77" s="170" t="s">
        <v>396</v>
      </c>
      <c r="B77" s="198" t="s">
        <v>397</v>
      </c>
      <c r="C77" s="210"/>
      <c r="D77" s="210"/>
      <c r="E77" s="193"/>
    </row>
    <row r="78" spans="1:5" s="216" customFormat="1" ht="12" customHeight="1" thickBot="1" x14ac:dyDescent="0.3">
      <c r="A78" s="230" t="s">
        <v>398</v>
      </c>
      <c r="B78" s="196" t="s">
        <v>399</v>
      </c>
      <c r="C78" s="206">
        <f>+C79+C80+C81+C82</f>
        <v>0</v>
      </c>
      <c r="D78" s="206">
        <f>+D79+D80+D81+D82</f>
        <v>0</v>
      </c>
      <c r="E78" s="189">
        <f>+E79+E80+E81+E82</f>
        <v>0</v>
      </c>
    </row>
    <row r="79" spans="1:5" s="216" customFormat="1" ht="12" customHeight="1" x14ac:dyDescent="0.25">
      <c r="A79" s="220" t="s">
        <v>400</v>
      </c>
      <c r="B79" s="217" t="s">
        <v>401</v>
      </c>
      <c r="C79" s="210"/>
      <c r="D79" s="210"/>
      <c r="E79" s="193"/>
    </row>
    <row r="80" spans="1:5" s="216" customFormat="1" ht="12" customHeight="1" x14ac:dyDescent="0.25">
      <c r="A80" s="221" t="s">
        <v>402</v>
      </c>
      <c r="B80" s="218" t="s">
        <v>403</v>
      </c>
      <c r="C80" s="210"/>
      <c r="D80" s="210"/>
      <c r="E80" s="193"/>
    </row>
    <row r="81" spans="1:5" s="216" customFormat="1" ht="12" customHeight="1" x14ac:dyDescent="0.25">
      <c r="A81" s="221" t="s">
        <v>404</v>
      </c>
      <c r="B81" s="218" t="s">
        <v>405</v>
      </c>
      <c r="C81" s="210"/>
      <c r="D81" s="210"/>
      <c r="E81" s="193"/>
    </row>
    <row r="82" spans="1:5" s="216" customFormat="1" ht="12" customHeight="1" thickBot="1" x14ac:dyDescent="0.3">
      <c r="A82" s="231" t="s">
        <v>406</v>
      </c>
      <c r="B82" s="198" t="s">
        <v>407</v>
      </c>
      <c r="C82" s="210"/>
      <c r="D82" s="210"/>
      <c r="E82" s="193"/>
    </row>
    <row r="83" spans="1:5" s="216" customFormat="1" ht="12" customHeight="1" thickBot="1" x14ac:dyDescent="0.3">
      <c r="A83" s="230" t="s">
        <v>408</v>
      </c>
      <c r="B83" s="196" t="s">
        <v>409</v>
      </c>
      <c r="C83" s="233"/>
      <c r="D83" s="233"/>
      <c r="E83" s="234"/>
    </row>
    <row r="84" spans="1:5" s="216" customFormat="1" ht="12" customHeight="1" thickBot="1" x14ac:dyDescent="0.3">
      <c r="A84" s="230" t="s">
        <v>410</v>
      </c>
      <c r="B84" s="152" t="s">
        <v>411</v>
      </c>
      <c r="C84" s="212">
        <f>+C62+C66+C71+C74+C78+C83</f>
        <v>0</v>
      </c>
      <c r="D84" s="212">
        <f>+D62+D66+D71+D74+D78+D83</f>
        <v>0</v>
      </c>
      <c r="E84" s="225">
        <f>+E62+E66+E71+E74+E78+E83</f>
        <v>0</v>
      </c>
    </row>
    <row r="85" spans="1:5" s="216" customFormat="1" ht="12" customHeight="1" thickBot="1" x14ac:dyDescent="0.3">
      <c r="A85" s="232" t="s">
        <v>412</v>
      </c>
      <c r="B85" s="155" t="s">
        <v>413</v>
      </c>
      <c r="C85" s="212">
        <f>+C61+C84</f>
        <v>0</v>
      </c>
      <c r="D85" s="212">
        <f>+D61+D84</f>
        <v>0</v>
      </c>
      <c r="E85" s="225">
        <f>+E61+E84</f>
        <v>0</v>
      </c>
    </row>
    <row r="86" spans="1:5" s="216" customFormat="1" ht="12" customHeight="1" x14ac:dyDescent="0.25">
      <c r="A86" s="150"/>
      <c r="B86" s="150"/>
      <c r="C86" s="151"/>
      <c r="D86" s="151"/>
      <c r="E86" s="151"/>
    </row>
    <row r="87" spans="1:5" ht="16.5" customHeight="1" x14ac:dyDescent="0.3">
      <c r="A87" s="1219" t="s">
        <v>35</v>
      </c>
      <c r="B87" s="1219"/>
      <c r="C87" s="1219"/>
      <c r="D87" s="1219"/>
      <c r="E87" s="1219"/>
    </row>
    <row r="88" spans="1:5" s="222" customFormat="1" ht="16.5" customHeight="1" thickBot="1" x14ac:dyDescent="0.35">
      <c r="A88" s="31" t="s">
        <v>113</v>
      </c>
      <c r="B88" s="31"/>
      <c r="C88" s="183"/>
      <c r="D88" s="183"/>
      <c r="E88" s="183" t="s">
        <v>159</v>
      </c>
    </row>
    <row r="89" spans="1:5" s="222" customFormat="1" ht="16.5" customHeight="1" x14ac:dyDescent="0.3">
      <c r="A89" s="1227" t="s">
        <v>60</v>
      </c>
      <c r="B89" s="1234" t="s">
        <v>179</v>
      </c>
      <c r="C89" s="1236" t="e">
        <f>+C3</f>
        <v>#REF!</v>
      </c>
      <c r="D89" s="1236"/>
      <c r="E89" s="1237"/>
    </row>
    <row r="90" spans="1:5" ht="38.1" customHeight="1" thickBot="1" x14ac:dyDescent="0.35">
      <c r="A90" s="1228"/>
      <c r="B90" s="1235"/>
      <c r="C90" s="32" t="s">
        <v>180</v>
      </c>
      <c r="D90" s="32" t="s">
        <v>185</v>
      </c>
      <c r="E90" s="33" t="s">
        <v>186</v>
      </c>
    </row>
    <row r="91" spans="1:5" s="215" customFormat="1" ht="12" customHeight="1" thickBot="1" x14ac:dyDescent="0.25">
      <c r="A91" s="179" t="s">
        <v>414</v>
      </c>
      <c r="B91" s="180" t="s">
        <v>415</v>
      </c>
      <c r="C91" s="180" t="s">
        <v>416</v>
      </c>
      <c r="D91" s="180" t="s">
        <v>417</v>
      </c>
      <c r="E91" s="181" t="s">
        <v>418</v>
      </c>
    </row>
    <row r="92" spans="1:5" ht="12" customHeight="1" thickBot="1" x14ac:dyDescent="0.35">
      <c r="A92" s="176" t="s">
        <v>6</v>
      </c>
      <c r="B92" s="178" t="s">
        <v>420</v>
      </c>
      <c r="C92" s="205">
        <f>SUM(C93:C97)</f>
        <v>0</v>
      </c>
      <c r="D92" s="205">
        <f>SUM(D93:D97)</f>
        <v>0</v>
      </c>
      <c r="E92" s="160">
        <f>SUM(E93:E97)</f>
        <v>0</v>
      </c>
    </row>
    <row r="93" spans="1:5" ht="12" customHeight="1" x14ac:dyDescent="0.3">
      <c r="A93" s="171" t="s">
        <v>72</v>
      </c>
      <c r="B93" s="164" t="s">
        <v>36</v>
      </c>
      <c r="C93" s="44"/>
      <c r="D93" s="44"/>
      <c r="E93" s="159"/>
    </row>
    <row r="94" spans="1:5" ht="12" customHeight="1" x14ac:dyDescent="0.3">
      <c r="A94" s="168" t="s">
        <v>73</v>
      </c>
      <c r="B94" s="162" t="s">
        <v>134</v>
      </c>
      <c r="C94" s="207"/>
      <c r="D94" s="207"/>
      <c r="E94" s="190"/>
    </row>
    <row r="95" spans="1:5" ht="12" customHeight="1" x14ac:dyDescent="0.3">
      <c r="A95" s="168" t="s">
        <v>74</v>
      </c>
      <c r="B95" s="162" t="s">
        <v>101</v>
      </c>
      <c r="C95" s="209"/>
      <c r="D95" s="209"/>
      <c r="E95" s="192"/>
    </row>
    <row r="96" spans="1:5" ht="12" customHeight="1" x14ac:dyDescent="0.3">
      <c r="A96" s="168" t="s">
        <v>75</v>
      </c>
      <c r="B96" s="165" t="s">
        <v>135</v>
      </c>
      <c r="C96" s="209"/>
      <c r="D96" s="209"/>
      <c r="E96" s="192"/>
    </row>
    <row r="97" spans="1:5" ht="12" customHeight="1" x14ac:dyDescent="0.3">
      <c r="A97" s="168" t="s">
        <v>84</v>
      </c>
      <c r="B97" s="173" t="s">
        <v>136</v>
      </c>
      <c r="C97" s="209"/>
      <c r="D97" s="209"/>
      <c r="E97" s="192"/>
    </row>
    <row r="98" spans="1:5" ht="12" customHeight="1" x14ac:dyDescent="0.3">
      <c r="A98" s="168" t="s">
        <v>76</v>
      </c>
      <c r="B98" s="162" t="s">
        <v>421</v>
      </c>
      <c r="C98" s="209"/>
      <c r="D98" s="209"/>
      <c r="E98" s="192"/>
    </row>
    <row r="99" spans="1:5" ht="12" customHeight="1" x14ac:dyDescent="0.3">
      <c r="A99" s="168" t="s">
        <v>77</v>
      </c>
      <c r="B99" s="185" t="s">
        <v>422</v>
      </c>
      <c r="C99" s="209"/>
      <c r="D99" s="209"/>
      <c r="E99" s="192"/>
    </row>
    <row r="100" spans="1:5" ht="12" customHeight="1" x14ac:dyDescent="0.3">
      <c r="A100" s="168" t="s">
        <v>85</v>
      </c>
      <c r="B100" s="186" t="s">
        <v>423</v>
      </c>
      <c r="C100" s="209"/>
      <c r="D100" s="209"/>
      <c r="E100" s="192"/>
    </row>
    <row r="101" spans="1:5" ht="12" customHeight="1" x14ac:dyDescent="0.3">
      <c r="A101" s="168" t="s">
        <v>86</v>
      </c>
      <c r="B101" s="186" t="s">
        <v>424</v>
      </c>
      <c r="C101" s="209"/>
      <c r="D101" s="209"/>
      <c r="E101" s="192"/>
    </row>
    <row r="102" spans="1:5" ht="12" customHeight="1" x14ac:dyDescent="0.3">
      <c r="A102" s="168" t="s">
        <v>87</v>
      </c>
      <c r="B102" s="185" t="s">
        <v>425</v>
      </c>
      <c r="C102" s="209"/>
      <c r="D102" s="209"/>
      <c r="E102" s="192"/>
    </row>
    <row r="103" spans="1:5" ht="12" customHeight="1" x14ac:dyDescent="0.3">
      <c r="A103" s="168" t="s">
        <v>88</v>
      </c>
      <c r="B103" s="185" t="s">
        <v>426</v>
      </c>
      <c r="C103" s="209"/>
      <c r="D103" s="209"/>
      <c r="E103" s="192"/>
    </row>
    <row r="104" spans="1:5" ht="12" customHeight="1" x14ac:dyDescent="0.3">
      <c r="A104" s="168" t="s">
        <v>90</v>
      </c>
      <c r="B104" s="186" t="s">
        <v>427</v>
      </c>
      <c r="C104" s="209"/>
      <c r="D104" s="209"/>
      <c r="E104" s="192"/>
    </row>
    <row r="105" spans="1:5" ht="12" customHeight="1" x14ac:dyDescent="0.3">
      <c r="A105" s="167" t="s">
        <v>137</v>
      </c>
      <c r="B105" s="187" t="s">
        <v>428</v>
      </c>
      <c r="C105" s="209"/>
      <c r="D105" s="209"/>
      <c r="E105" s="192"/>
    </row>
    <row r="106" spans="1:5" ht="12" customHeight="1" x14ac:dyDescent="0.3">
      <c r="A106" s="168" t="s">
        <v>429</v>
      </c>
      <c r="B106" s="187" t="s">
        <v>430</v>
      </c>
      <c r="C106" s="209"/>
      <c r="D106" s="209"/>
      <c r="E106" s="192"/>
    </row>
    <row r="107" spans="1:5" ht="12" customHeight="1" thickBot="1" x14ac:dyDescent="0.35">
      <c r="A107" s="172" t="s">
        <v>431</v>
      </c>
      <c r="B107" s="188" t="s">
        <v>432</v>
      </c>
      <c r="C107" s="45"/>
      <c r="D107" s="45"/>
      <c r="E107" s="153"/>
    </row>
    <row r="108" spans="1:5" ht="12" customHeight="1" thickBot="1" x14ac:dyDescent="0.35">
      <c r="A108" s="174" t="s">
        <v>7</v>
      </c>
      <c r="B108" s="177" t="s">
        <v>433</v>
      </c>
      <c r="C108" s="206">
        <f>+C109+C111+C113</f>
        <v>0</v>
      </c>
      <c r="D108" s="206">
        <f>+D109+D111+D113</f>
        <v>0</v>
      </c>
      <c r="E108" s="189">
        <f>+E109+E111+E113</f>
        <v>0</v>
      </c>
    </row>
    <row r="109" spans="1:5" ht="12" customHeight="1" x14ac:dyDescent="0.3">
      <c r="A109" s="169" t="s">
        <v>78</v>
      </c>
      <c r="B109" s="162" t="s">
        <v>158</v>
      </c>
      <c r="C109" s="208"/>
      <c r="D109" s="208"/>
      <c r="E109" s="191"/>
    </row>
    <row r="110" spans="1:5" ht="12" customHeight="1" x14ac:dyDescent="0.3">
      <c r="A110" s="169" t="s">
        <v>79</v>
      </c>
      <c r="B110" s="166" t="s">
        <v>434</v>
      </c>
      <c r="C110" s="208"/>
      <c r="D110" s="208"/>
      <c r="E110" s="191"/>
    </row>
    <row r="111" spans="1:5" x14ac:dyDescent="0.3">
      <c r="A111" s="169" t="s">
        <v>80</v>
      </c>
      <c r="B111" s="166" t="s">
        <v>138</v>
      </c>
      <c r="C111" s="207"/>
      <c r="D111" s="207"/>
      <c r="E111" s="190"/>
    </row>
    <row r="112" spans="1:5" ht="12" customHeight="1" x14ac:dyDescent="0.3">
      <c r="A112" s="169" t="s">
        <v>81</v>
      </c>
      <c r="B112" s="166" t="s">
        <v>435</v>
      </c>
      <c r="C112" s="207"/>
      <c r="D112" s="207"/>
      <c r="E112" s="190"/>
    </row>
    <row r="113" spans="1:5" ht="12" customHeight="1" x14ac:dyDescent="0.3">
      <c r="A113" s="169" t="s">
        <v>82</v>
      </c>
      <c r="B113" s="198" t="s">
        <v>161</v>
      </c>
      <c r="C113" s="207"/>
      <c r="D113" s="207"/>
      <c r="E113" s="190"/>
    </row>
    <row r="114" spans="1:5" ht="21.75" customHeight="1" x14ac:dyDescent="0.3">
      <c r="A114" s="169" t="s">
        <v>89</v>
      </c>
      <c r="B114" s="197" t="s">
        <v>436</v>
      </c>
      <c r="C114" s="207"/>
      <c r="D114" s="207"/>
      <c r="E114" s="190"/>
    </row>
    <row r="115" spans="1:5" ht="24" customHeight="1" x14ac:dyDescent="0.3">
      <c r="A115" s="169" t="s">
        <v>91</v>
      </c>
      <c r="B115" s="213" t="s">
        <v>437</v>
      </c>
      <c r="C115" s="207"/>
      <c r="D115" s="207"/>
      <c r="E115" s="190"/>
    </row>
    <row r="116" spans="1:5" ht="12" customHeight="1" x14ac:dyDescent="0.3">
      <c r="A116" s="169" t="s">
        <v>139</v>
      </c>
      <c r="B116" s="186" t="s">
        <v>424</v>
      </c>
      <c r="C116" s="207"/>
      <c r="D116" s="207"/>
      <c r="E116" s="190"/>
    </row>
    <row r="117" spans="1:5" ht="12" customHeight="1" x14ac:dyDescent="0.3">
      <c r="A117" s="169" t="s">
        <v>140</v>
      </c>
      <c r="B117" s="186" t="s">
        <v>438</v>
      </c>
      <c r="C117" s="207"/>
      <c r="D117" s="207"/>
      <c r="E117" s="190"/>
    </row>
    <row r="118" spans="1:5" ht="12" customHeight="1" x14ac:dyDescent="0.3">
      <c r="A118" s="169" t="s">
        <v>141</v>
      </c>
      <c r="B118" s="186" t="s">
        <v>439</v>
      </c>
      <c r="C118" s="207"/>
      <c r="D118" s="207"/>
      <c r="E118" s="190"/>
    </row>
    <row r="119" spans="1:5" s="235" customFormat="1" ht="12" customHeight="1" x14ac:dyDescent="0.25">
      <c r="A119" s="169" t="s">
        <v>440</v>
      </c>
      <c r="B119" s="186" t="s">
        <v>427</v>
      </c>
      <c r="C119" s="207"/>
      <c r="D119" s="207"/>
      <c r="E119" s="190"/>
    </row>
    <row r="120" spans="1:5" ht="12" customHeight="1" x14ac:dyDescent="0.3">
      <c r="A120" s="169" t="s">
        <v>441</v>
      </c>
      <c r="B120" s="186" t="s">
        <v>442</v>
      </c>
      <c r="C120" s="207"/>
      <c r="D120" s="207"/>
      <c r="E120" s="190"/>
    </row>
    <row r="121" spans="1:5" ht="12" customHeight="1" thickBot="1" x14ac:dyDescent="0.35">
      <c r="A121" s="167" t="s">
        <v>443</v>
      </c>
      <c r="B121" s="186" t="s">
        <v>444</v>
      </c>
      <c r="C121" s="209"/>
      <c r="D121" s="209"/>
      <c r="E121" s="192"/>
    </row>
    <row r="122" spans="1:5" ht="12" customHeight="1" thickBot="1" x14ac:dyDescent="0.35">
      <c r="A122" s="174" t="s">
        <v>8</v>
      </c>
      <c r="B122" s="182" t="s">
        <v>445</v>
      </c>
      <c r="C122" s="206">
        <f>+C123+C124</f>
        <v>0</v>
      </c>
      <c r="D122" s="206">
        <f>+D123+D124</f>
        <v>0</v>
      </c>
      <c r="E122" s="189">
        <f>+E123+E124</f>
        <v>0</v>
      </c>
    </row>
    <row r="123" spans="1:5" ht="12" customHeight="1" x14ac:dyDescent="0.3">
      <c r="A123" s="169" t="s">
        <v>61</v>
      </c>
      <c r="B123" s="163" t="s">
        <v>46</v>
      </c>
      <c r="C123" s="208"/>
      <c r="D123" s="208"/>
      <c r="E123" s="191"/>
    </row>
    <row r="124" spans="1:5" ht="12" customHeight="1" thickBot="1" x14ac:dyDescent="0.35">
      <c r="A124" s="170" t="s">
        <v>62</v>
      </c>
      <c r="B124" s="166" t="s">
        <v>47</v>
      </c>
      <c r="C124" s="209"/>
      <c r="D124" s="209"/>
      <c r="E124" s="192"/>
    </row>
    <row r="125" spans="1:5" ht="12" customHeight="1" thickBot="1" x14ac:dyDescent="0.35">
      <c r="A125" s="174" t="s">
        <v>9</v>
      </c>
      <c r="B125" s="182" t="s">
        <v>446</v>
      </c>
      <c r="C125" s="206">
        <f>+C92+C108+C122</f>
        <v>0</v>
      </c>
      <c r="D125" s="206">
        <f>+D92+D108+D122</f>
        <v>0</v>
      </c>
      <c r="E125" s="189">
        <f>+E92+E108+E122</f>
        <v>0</v>
      </c>
    </row>
    <row r="126" spans="1:5" ht="12" customHeight="1" thickBot="1" x14ac:dyDescent="0.35">
      <c r="A126" s="174" t="s">
        <v>10</v>
      </c>
      <c r="B126" s="182" t="s">
        <v>447</v>
      </c>
      <c r="C126" s="206">
        <f>+C127+C128+C129</f>
        <v>0</v>
      </c>
      <c r="D126" s="206">
        <f>+D127+D128+D129</f>
        <v>0</v>
      </c>
      <c r="E126" s="189">
        <f>+E127+E128+E129</f>
        <v>0</v>
      </c>
    </row>
    <row r="127" spans="1:5" ht="12" customHeight="1" x14ac:dyDescent="0.3">
      <c r="A127" s="169" t="s">
        <v>65</v>
      </c>
      <c r="B127" s="163" t="s">
        <v>448</v>
      </c>
      <c r="C127" s="207"/>
      <c r="D127" s="207"/>
      <c r="E127" s="190"/>
    </row>
    <row r="128" spans="1:5" ht="12" customHeight="1" x14ac:dyDescent="0.3">
      <c r="A128" s="169" t="s">
        <v>66</v>
      </c>
      <c r="B128" s="163" t="s">
        <v>449</v>
      </c>
      <c r="C128" s="207"/>
      <c r="D128" s="207"/>
      <c r="E128" s="190"/>
    </row>
    <row r="129" spans="1:9" ht="12" customHeight="1" thickBot="1" x14ac:dyDescent="0.35">
      <c r="A129" s="167" t="s">
        <v>67</v>
      </c>
      <c r="B129" s="161" t="s">
        <v>450</v>
      </c>
      <c r="C129" s="207"/>
      <c r="D129" s="207"/>
      <c r="E129" s="190"/>
    </row>
    <row r="130" spans="1:9" ht="12" customHeight="1" thickBot="1" x14ac:dyDescent="0.35">
      <c r="A130" s="174" t="s">
        <v>11</v>
      </c>
      <c r="B130" s="182" t="s">
        <v>451</v>
      </c>
      <c r="C130" s="206">
        <f>+C131+C132+C134+C133</f>
        <v>0</v>
      </c>
      <c r="D130" s="206">
        <f>+D131+D132+D134+D133</f>
        <v>0</v>
      </c>
      <c r="E130" s="189">
        <f>+E131+E132+E134+E133</f>
        <v>0</v>
      </c>
    </row>
    <row r="131" spans="1:9" ht="12" customHeight="1" x14ac:dyDescent="0.3">
      <c r="A131" s="169" t="s">
        <v>68</v>
      </c>
      <c r="B131" s="163" t="s">
        <v>452</v>
      </c>
      <c r="C131" s="207"/>
      <c r="D131" s="207"/>
      <c r="E131" s="190"/>
    </row>
    <row r="132" spans="1:9" ht="12" customHeight="1" x14ac:dyDescent="0.3">
      <c r="A132" s="169" t="s">
        <v>69</v>
      </c>
      <c r="B132" s="163" t="s">
        <v>453</v>
      </c>
      <c r="C132" s="207"/>
      <c r="D132" s="207"/>
      <c r="E132" s="190"/>
    </row>
    <row r="133" spans="1:9" ht="12" customHeight="1" x14ac:dyDescent="0.3">
      <c r="A133" s="169" t="s">
        <v>348</v>
      </c>
      <c r="B133" s="163" t="s">
        <v>454</v>
      </c>
      <c r="C133" s="207"/>
      <c r="D133" s="207"/>
      <c r="E133" s="190"/>
    </row>
    <row r="134" spans="1:9" ht="12" customHeight="1" thickBot="1" x14ac:dyDescent="0.35">
      <c r="A134" s="167" t="s">
        <v>350</v>
      </c>
      <c r="B134" s="161" t="s">
        <v>455</v>
      </c>
      <c r="C134" s="207"/>
      <c r="D134" s="207"/>
      <c r="E134" s="190"/>
    </row>
    <row r="135" spans="1:9" ht="12" customHeight="1" thickBot="1" x14ac:dyDescent="0.35">
      <c r="A135" s="174" t="s">
        <v>12</v>
      </c>
      <c r="B135" s="182" t="s">
        <v>456</v>
      </c>
      <c r="C135" s="212">
        <f>+C136+C137+C138+C139</f>
        <v>0</v>
      </c>
      <c r="D135" s="212">
        <f>+D136+D137+D138+D139</f>
        <v>0</v>
      </c>
      <c r="E135" s="225">
        <f>+E136+E137+E138+E139</f>
        <v>0</v>
      </c>
    </row>
    <row r="136" spans="1:9" ht="12" customHeight="1" x14ac:dyDescent="0.3">
      <c r="A136" s="169" t="s">
        <v>70</v>
      </c>
      <c r="B136" s="163" t="s">
        <v>457</v>
      </c>
      <c r="C136" s="207"/>
      <c r="D136" s="207"/>
      <c r="E136" s="190"/>
    </row>
    <row r="137" spans="1:9" ht="12" customHeight="1" x14ac:dyDescent="0.3">
      <c r="A137" s="169" t="s">
        <v>71</v>
      </c>
      <c r="B137" s="163" t="s">
        <v>458</v>
      </c>
      <c r="C137" s="207"/>
      <c r="D137" s="207"/>
      <c r="E137" s="190"/>
    </row>
    <row r="138" spans="1:9" ht="12" customHeight="1" x14ac:dyDescent="0.3">
      <c r="A138" s="169" t="s">
        <v>357</v>
      </c>
      <c r="B138" s="163" t="s">
        <v>459</v>
      </c>
      <c r="C138" s="207"/>
      <c r="D138" s="207"/>
      <c r="E138" s="190"/>
    </row>
    <row r="139" spans="1:9" ht="12" customHeight="1" thickBot="1" x14ac:dyDescent="0.35">
      <c r="A139" s="167" t="s">
        <v>359</v>
      </c>
      <c r="B139" s="161" t="s">
        <v>460</v>
      </c>
      <c r="C139" s="207"/>
      <c r="D139" s="207"/>
      <c r="E139" s="190"/>
    </row>
    <row r="140" spans="1:9" ht="15" customHeight="1" thickBot="1" x14ac:dyDescent="0.35">
      <c r="A140" s="174" t="s">
        <v>13</v>
      </c>
      <c r="B140" s="182" t="s">
        <v>461</v>
      </c>
      <c r="C140" s="46">
        <f>+C141+C142+C143+C144</f>
        <v>0</v>
      </c>
      <c r="D140" s="46">
        <f>+D141+D142+D143+D144</f>
        <v>0</v>
      </c>
      <c r="E140" s="158">
        <f>+E141+E142+E143+E144</f>
        <v>0</v>
      </c>
      <c r="F140" s="223"/>
      <c r="G140" s="224"/>
      <c r="H140" s="224"/>
      <c r="I140" s="224"/>
    </row>
    <row r="141" spans="1:9" s="216" customFormat="1" ht="12.9" customHeight="1" x14ac:dyDescent="0.25">
      <c r="A141" s="169" t="s">
        <v>132</v>
      </c>
      <c r="B141" s="163" t="s">
        <v>462</v>
      </c>
      <c r="C141" s="207"/>
      <c r="D141" s="207"/>
      <c r="E141" s="190"/>
    </row>
    <row r="142" spans="1:9" ht="12.75" customHeight="1" x14ac:dyDescent="0.3">
      <c r="A142" s="169" t="s">
        <v>133</v>
      </c>
      <c r="B142" s="163" t="s">
        <v>463</v>
      </c>
      <c r="C142" s="207"/>
      <c r="D142" s="207"/>
      <c r="E142" s="190"/>
    </row>
    <row r="143" spans="1:9" ht="12.75" customHeight="1" x14ac:dyDescent="0.3">
      <c r="A143" s="169" t="s">
        <v>160</v>
      </c>
      <c r="B143" s="163" t="s">
        <v>464</v>
      </c>
      <c r="C143" s="207"/>
      <c r="D143" s="207"/>
      <c r="E143" s="190"/>
    </row>
    <row r="144" spans="1:9" ht="12.75" customHeight="1" thickBot="1" x14ac:dyDescent="0.35">
      <c r="A144" s="169" t="s">
        <v>365</v>
      </c>
      <c r="B144" s="163" t="s">
        <v>465</v>
      </c>
      <c r="C144" s="207"/>
      <c r="D144" s="207"/>
      <c r="E144" s="190"/>
    </row>
    <row r="145" spans="1:5" ht="16.2" thickBot="1" x14ac:dyDescent="0.35">
      <c r="A145" s="174" t="s">
        <v>14</v>
      </c>
      <c r="B145" s="182" t="s">
        <v>466</v>
      </c>
      <c r="C145" s="156">
        <f>+C126+C130+C135+C140</f>
        <v>0</v>
      </c>
      <c r="D145" s="156">
        <f>+D126+D130+D135+D140</f>
        <v>0</v>
      </c>
      <c r="E145" s="157">
        <f>+E126+E130+E135+E140</f>
        <v>0</v>
      </c>
    </row>
    <row r="146" spans="1:5" ht="16.2" thickBot="1" x14ac:dyDescent="0.35">
      <c r="A146" s="199" t="s">
        <v>15</v>
      </c>
      <c r="B146" s="202" t="s">
        <v>467</v>
      </c>
      <c r="C146" s="156">
        <f>+C125+C145</f>
        <v>0</v>
      </c>
      <c r="D146" s="156">
        <f>+D125+D145</f>
        <v>0</v>
      </c>
      <c r="E146" s="157">
        <f>+E125+E145</f>
        <v>0</v>
      </c>
    </row>
    <row r="148" spans="1:5" ht="18.75" customHeight="1" x14ac:dyDescent="0.3">
      <c r="A148" s="1233" t="s">
        <v>468</v>
      </c>
      <c r="B148" s="1233"/>
      <c r="C148" s="1233"/>
      <c r="D148" s="1233"/>
      <c r="E148" s="1233"/>
    </row>
    <row r="149" spans="1:5" ht="13.5" customHeight="1" thickBot="1" x14ac:dyDescent="0.35">
      <c r="A149" s="184" t="s">
        <v>114</v>
      </c>
      <c r="B149" s="184"/>
      <c r="C149" s="214"/>
      <c r="E149" s="201" t="s">
        <v>159</v>
      </c>
    </row>
    <row r="150" spans="1:5" ht="16.2" thickBot="1" x14ac:dyDescent="0.35">
      <c r="A150" s="174">
        <v>1</v>
      </c>
      <c r="B150" s="177" t="s">
        <v>469</v>
      </c>
      <c r="C150" s="200">
        <f>+C61-C125</f>
        <v>0</v>
      </c>
      <c r="D150" s="200">
        <f>+D61-D125</f>
        <v>0</v>
      </c>
      <c r="E150" s="200">
        <f>+E61-E125</f>
        <v>0</v>
      </c>
    </row>
    <row r="151" spans="1:5" ht="21" thickBot="1" x14ac:dyDescent="0.35">
      <c r="A151" s="174" t="s">
        <v>7</v>
      </c>
      <c r="B151" s="177" t="s">
        <v>470</v>
      </c>
      <c r="C151" s="200">
        <f>+C84-C145</f>
        <v>0</v>
      </c>
      <c r="D151" s="200">
        <f>+D84-D145</f>
        <v>0</v>
      </c>
      <c r="E151" s="200">
        <f>+E84-E145</f>
        <v>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203" customFormat="1" ht="12.75" customHeight="1" x14ac:dyDescent="0.3">
      <c r="C161" s="204"/>
      <c r="D161" s="204"/>
      <c r="E161" s="204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2014. ÉVI ZÁRSZÁMADÁS
ÖNKÉNT VÁLLALT FELADATAINAK MÉRLEGE
&amp;R&amp;"Times New Roman CE,Félkövér dőlt"&amp;11 1.3. melléklet a ....../2015.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  <pageSetUpPr fitToPage="1"/>
  </sheetPr>
  <dimension ref="A1:E61"/>
  <sheetViews>
    <sheetView view="pageLayout" zoomScaleNormal="100" zoomScaleSheetLayoutView="100" workbookViewId="0">
      <selection sqref="A1:E1"/>
    </sheetView>
  </sheetViews>
  <sheetFormatPr defaultColWidth="12" defaultRowHeight="15.6" x14ac:dyDescent="0.3"/>
  <cols>
    <col min="1" max="1" width="62" style="363" customWidth="1"/>
    <col min="2" max="2" width="4.109375" style="364" customWidth="1"/>
    <col min="3" max="3" width="16" style="363" customWidth="1"/>
    <col min="4" max="4" width="15.44140625" style="363" customWidth="1"/>
    <col min="5" max="5" width="11.33203125" style="369" customWidth="1"/>
    <col min="6" max="16384" width="12" style="363"/>
  </cols>
  <sheetData>
    <row r="1" spans="1:5" ht="49.5" customHeight="1" x14ac:dyDescent="0.3">
      <c r="A1" s="1370" t="str">
        <f>+CONCATENATE("VAGYONKIMUTATÁS",CHAR(10),"a könyvviteli mérlegben értékkel szereplő eszközökről",CHAR(10),LEFT(ÖSSZEFÜGGÉSEK!A4,4),".")</f>
        <v>VAGYONKIMUTATÁS
a könyvviteli mérlegben értékkel szereplő eszközökről
2019.</v>
      </c>
      <c r="B1" s="1371"/>
      <c r="C1" s="1371"/>
      <c r="D1" s="1371"/>
      <c r="E1" s="1371"/>
    </row>
    <row r="2" spans="1:5" ht="16.2" thickBot="1" x14ac:dyDescent="0.35">
      <c r="C2" s="1372" t="s">
        <v>744</v>
      </c>
      <c r="D2" s="1372"/>
      <c r="E2" s="1372"/>
    </row>
    <row r="3" spans="1:5" ht="17.25" customHeight="1" x14ac:dyDescent="0.3">
      <c r="A3" s="1373" t="s">
        <v>249</v>
      </c>
      <c r="B3" s="1376" t="s">
        <v>250</v>
      </c>
      <c r="C3" s="1379" t="s">
        <v>251</v>
      </c>
      <c r="D3" s="1379" t="s">
        <v>252</v>
      </c>
      <c r="E3" s="1381" t="s">
        <v>253</v>
      </c>
    </row>
    <row r="4" spans="1:5" ht="15" customHeight="1" x14ac:dyDescent="0.3">
      <c r="A4" s="1374"/>
      <c r="B4" s="1377"/>
      <c r="C4" s="1380"/>
      <c r="D4" s="1380"/>
      <c r="E4" s="1382"/>
    </row>
    <row r="5" spans="1:5" x14ac:dyDescent="0.3">
      <c r="A5" s="1375"/>
      <c r="B5" s="1378"/>
      <c r="C5" s="1383" t="s">
        <v>254</v>
      </c>
      <c r="D5" s="1383"/>
      <c r="E5" s="1384"/>
    </row>
    <row r="6" spans="1:5" s="615" customFormat="1" ht="18.899999999999999" customHeight="1" thickBot="1" x14ac:dyDescent="0.3">
      <c r="A6" s="612" t="s">
        <v>642</v>
      </c>
      <c r="B6" s="613" t="s">
        <v>415</v>
      </c>
      <c r="C6" s="613" t="s">
        <v>416</v>
      </c>
      <c r="D6" s="613" t="s">
        <v>417</v>
      </c>
      <c r="E6" s="614" t="s">
        <v>418</v>
      </c>
    </row>
    <row r="7" spans="1:5" s="620" customFormat="1" ht="18.899999999999999" customHeight="1" x14ac:dyDescent="0.25">
      <c r="A7" s="616" t="s">
        <v>589</v>
      </c>
      <c r="B7" s="617" t="s">
        <v>255</v>
      </c>
      <c r="C7" s="618"/>
      <c r="D7" s="618"/>
      <c r="E7" s="619"/>
    </row>
    <row r="8" spans="1:5" s="620" customFormat="1" ht="18.899999999999999" customHeight="1" x14ac:dyDescent="0.25">
      <c r="A8" s="621" t="s">
        <v>590</v>
      </c>
      <c r="B8" s="622" t="s">
        <v>256</v>
      </c>
      <c r="C8" s="623">
        <f>+C9+C14+C19+C24+C29</f>
        <v>778038382</v>
      </c>
      <c r="D8" s="623">
        <f t="shared" ref="D8:E8" si="0">+D9+D14+D19+D24+D29</f>
        <v>778038382</v>
      </c>
      <c r="E8" s="857">
        <f t="shared" si="0"/>
        <v>0</v>
      </c>
    </row>
    <row r="9" spans="1:5" s="620" customFormat="1" ht="24.75" customHeight="1" x14ac:dyDescent="0.25">
      <c r="A9" s="621" t="s">
        <v>591</v>
      </c>
      <c r="B9" s="622" t="s">
        <v>257</v>
      </c>
      <c r="C9" s="623">
        <f>+C10+C11+C12+C13</f>
        <v>749715798</v>
      </c>
      <c r="D9" s="623">
        <f t="shared" ref="D9:E9" si="1">+D10+D11+D12+D13</f>
        <v>749715798</v>
      </c>
      <c r="E9" s="857">
        <f t="shared" si="1"/>
        <v>0</v>
      </c>
    </row>
    <row r="10" spans="1:5" s="620" customFormat="1" ht="18.899999999999999" customHeight="1" x14ac:dyDescent="0.25">
      <c r="A10" s="632" t="s">
        <v>592</v>
      </c>
      <c r="B10" s="622" t="s">
        <v>258</v>
      </c>
      <c r="C10" s="750"/>
      <c r="D10" s="623"/>
      <c r="E10" s="625"/>
    </row>
    <row r="11" spans="1:5" s="620" customFormat="1" ht="18.899999999999999" customHeight="1" x14ac:dyDescent="0.25">
      <c r="A11" s="632" t="s">
        <v>593</v>
      </c>
      <c r="B11" s="622" t="s">
        <v>259</v>
      </c>
      <c r="C11" s="626"/>
      <c r="D11" s="623">
        <f t="shared" ref="D11:D59" si="2">C11</f>
        <v>0</v>
      </c>
      <c r="E11" s="627"/>
    </row>
    <row r="12" spans="1:5" s="620" customFormat="1" ht="18.899999999999999" customHeight="1" x14ac:dyDescent="0.25">
      <c r="A12" s="632" t="s">
        <v>594</v>
      </c>
      <c r="B12" s="622" t="s">
        <v>260</v>
      </c>
      <c r="C12" s="1104">
        <v>749715798</v>
      </c>
      <c r="D12" s="1104">
        <v>749715798</v>
      </c>
      <c r="E12" s="627"/>
    </row>
    <row r="13" spans="1:5" s="620" customFormat="1" ht="18.899999999999999" customHeight="1" x14ac:dyDescent="0.25">
      <c r="A13" s="632" t="s">
        <v>595</v>
      </c>
      <c r="B13" s="622" t="s">
        <v>261</v>
      </c>
      <c r="C13" s="626"/>
      <c r="D13" s="623">
        <f t="shared" si="2"/>
        <v>0</v>
      </c>
      <c r="E13" s="627"/>
    </row>
    <row r="14" spans="1:5" s="620" customFormat="1" ht="18.899999999999999" customHeight="1" x14ac:dyDescent="0.25">
      <c r="A14" s="621" t="s">
        <v>596</v>
      </c>
      <c r="B14" s="622" t="s">
        <v>262</v>
      </c>
      <c r="C14" s="751">
        <f>+C15+C16+C17+C18</f>
        <v>28322584</v>
      </c>
      <c r="D14" s="751">
        <f t="shared" ref="D14:E14" si="3">+D15+D16+D17+D18</f>
        <v>28322584</v>
      </c>
      <c r="E14" s="629">
        <f t="shared" si="3"/>
        <v>0</v>
      </c>
    </row>
    <row r="15" spans="1:5" s="620" customFormat="1" ht="18.899999999999999" customHeight="1" x14ac:dyDescent="0.25">
      <c r="A15" s="632" t="s">
        <v>597</v>
      </c>
      <c r="B15" s="622" t="s">
        <v>263</v>
      </c>
      <c r="C15" s="626"/>
      <c r="D15" s="623">
        <f t="shared" si="2"/>
        <v>0</v>
      </c>
      <c r="E15" s="627"/>
    </row>
    <row r="16" spans="1:5" s="620" customFormat="1" ht="18.899999999999999" customHeight="1" x14ac:dyDescent="0.25">
      <c r="A16" s="632" t="s">
        <v>598</v>
      </c>
      <c r="B16" s="622" t="s">
        <v>15</v>
      </c>
      <c r="C16" s="626"/>
      <c r="D16" s="623">
        <f t="shared" si="2"/>
        <v>0</v>
      </c>
      <c r="E16" s="627"/>
    </row>
    <row r="17" spans="1:5" s="620" customFormat="1" ht="18.899999999999999" customHeight="1" x14ac:dyDescent="0.25">
      <c r="A17" s="632" t="s">
        <v>599</v>
      </c>
      <c r="B17" s="622" t="s">
        <v>16</v>
      </c>
      <c r="C17" s="1104">
        <v>28322584</v>
      </c>
      <c r="D17" s="1104">
        <v>28322584</v>
      </c>
      <c r="E17" s="627"/>
    </row>
    <row r="18" spans="1:5" s="620" customFormat="1" ht="18.899999999999999" customHeight="1" x14ac:dyDescent="0.25">
      <c r="A18" s="632" t="s">
        <v>600</v>
      </c>
      <c r="B18" s="622" t="s">
        <v>17</v>
      </c>
      <c r="C18" s="750"/>
      <c r="D18" s="623"/>
      <c r="E18" s="627"/>
    </row>
    <row r="19" spans="1:5" s="620" customFormat="1" ht="18.899999999999999" customHeight="1" x14ac:dyDescent="0.25">
      <c r="A19" s="621" t="s">
        <v>601</v>
      </c>
      <c r="B19" s="622" t="s">
        <v>18</v>
      </c>
      <c r="C19" s="628">
        <f>+C20+C21+C22+C23</f>
        <v>0</v>
      </c>
      <c r="D19" s="623">
        <f t="shared" si="2"/>
        <v>0</v>
      </c>
      <c r="E19" s="629">
        <f>+E20+E21+E22+E23</f>
        <v>0</v>
      </c>
    </row>
    <row r="20" spans="1:5" s="620" customFormat="1" ht="18.899999999999999" customHeight="1" x14ac:dyDescent="0.25">
      <c r="A20" s="624" t="s">
        <v>602</v>
      </c>
      <c r="B20" s="622" t="s">
        <v>19</v>
      </c>
      <c r="C20" s="626"/>
      <c r="D20" s="623">
        <f t="shared" si="2"/>
        <v>0</v>
      </c>
      <c r="E20" s="627"/>
    </row>
    <row r="21" spans="1:5" s="620" customFormat="1" ht="18.899999999999999" customHeight="1" x14ac:dyDescent="0.25">
      <c r="A21" s="632" t="s">
        <v>603</v>
      </c>
      <c r="B21" s="622" t="s">
        <v>20</v>
      </c>
      <c r="C21" s="626"/>
      <c r="D21" s="623">
        <f t="shared" si="2"/>
        <v>0</v>
      </c>
      <c r="E21" s="627"/>
    </row>
    <row r="22" spans="1:5" s="620" customFormat="1" ht="18.899999999999999" customHeight="1" x14ac:dyDescent="0.25">
      <c r="A22" s="624" t="s">
        <v>604</v>
      </c>
      <c r="B22" s="622" t="s">
        <v>21</v>
      </c>
      <c r="C22" s="626"/>
      <c r="D22" s="623">
        <f t="shared" si="2"/>
        <v>0</v>
      </c>
      <c r="E22" s="627"/>
    </row>
    <row r="23" spans="1:5" s="620" customFormat="1" ht="18.899999999999999" customHeight="1" x14ac:dyDescent="0.25">
      <c r="A23" s="624" t="s">
        <v>605</v>
      </c>
      <c r="B23" s="622" t="s">
        <v>22</v>
      </c>
      <c r="C23" s="626"/>
      <c r="D23" s="623">
        <f t="shared" si="2"/>
        <v>0</v>
      </c>
      <c r="E23" s="627"/>
    </row>
    <row r="24" spans="1:5" s="620" customFormat="1" ht="18.899999999999999" customHeight="1" x14ac:dyDescent="0.25">
      <c r="A24" s="621" t="s">
        <v>606</v>
      </c>
      <c r="B24" s="622" t="s">
        <v>23</v>
      </c>
      <c r="C24" s="751">
        <f>+C25+C26+C27+C28</f>
        <v>0</v>
      </c>
      <c r="D24" s="751">
        <f t="shared" ref="D24:E24" si="4">+D25+D26+D27+D28</f>
        <v>0</v>
      </c>
      <c r="E24" s="629">
        <f t="shared" si="4"/>
        <v>0</v>
      </c>
    </row>
    <row r="25" spans="1:5" s="620" customFormat="1" ht="18.899999999999999" customHeight="1" x14ac:dyDescent="0.25">
      <c r="A25" s="624" t="s">
        <v>607</v>
      </c>
      <c r="B25" s="622" t="s">
        <v>24</v>
      </c>
      <c r="C25" s="626"/>
      <c r="D25" s="623">
        <f t="shared" si="2"/>
        <v>0</v>
      </c>
      <c r="E25" s="627"/>
    </row>
    <row r="26" spans="1:5" s="620" customFormat="1" ht="18.899999999999999" customHeight="1" x14ac:dyDescent="0.25">
      <c r="A26" s="632" t="s">
        <v>608</v>
      </c>
      <c r="B26" s="622" t="s">
        <v>25</v>
      </c>
      <c r="C26" s="626"/>
      <c r="D26" s="623">
        <f t="shared" si="2"/>
        <v>0</v>
      </c>
      <c r="E26" s="627"/>
    </row>
    <row r="27" spans="1:5" s="620" customFormat="1" ht="18.899999999999999" customHeight="1" x14ac:dyDescent="0.25">
      <c r="A27" s="624" t="s">
        <v>609</v>
      </c>
      <c r="B27" s="622" t="s">
        <v>26</v>
      </c>
      <c r="C27" s="1104"/>
      <c r="D27" s="1104"/>
      <c r="E27" s="627"/>
    </row>
    <row r="28" spans="1:5" s="620" customFormat="1" ht="18.899999999999999" customHeight="1" x14ac:dyDescent="0.25">
      <c r="A28" s="624" t="s">
        <v>610</v>
      </c>
      <c r="B28" s="622" t="s">
        <v>27</v>
      </c>
      <c r="C28" s="626"/>
      <c r="D28" s="623">
        <f t="shared" si="2"/>
        <v>0</v>
      </c>
      <c r="E28" s="627"/>
    </row>
    <row r="29" spans="1:5" s="620" customFormat="1" ht="18.899999999999999" customHeight="1" x14ac:dyDescent="0.25">
      <c r="A29" s="621" t="s">
        <v>611</v>
      </c>
      <c r="B29" s="622" t="s">
        <v>28</v>
      </c>
      <c r="C29" s="628">
        <f>+C30+C31+C32+C33</f>
        <v>0</v>
      </c>
      <c r="D29" s="623">
        <f t="shared" si="2"/>
        <v>0</v>
      </c>
      <c r="E29" s="629">
        <f>+E30+E31+E32+E33</f>
        <v>0</v>
      </c>
    </row>
    <row r="30" spans="1:5" s="620" customFormat="1" ht="18.899999999999999" customHeight="1" x14ac:dyDescent="0.25">
      <c r="A30" s="624" t="s">
        <v>612</v>
      </c>
      <c r="B30" s="622" t="s">
        <v>29</v>
      </c>
      <c r="C30" s="626"/>
      <c r="D30" s="623">
        <f t="shared" si="2"/>
        <v>0</v>
      </c>
      <c r="E30" s="627"/>
    </row>
    <row r="31" spans="1:5" s="620" customFormat="1" ht="18.899999999999999" customHeight="1" x14ac:dyDescent="0.25">
      <c r="A31" s="632" t="s">
        <v>613</v>
      </c>
      <c r="B31" s="622" t="s">
        <v>30</v>
      </c>
      <c r="C31" s="626"/>
      <c r="D31" s="623">
        <f t="shared" si="2"/>
        <v>0</v>
      </c>
      <c r="E31" s="627"/>
    </row>
    <row r="32" spans="1:5" s="620" customFormat="1" ht="18.899999999999999" customHeight="1" x14ac:dyDescent="0.25">
      <c r="A32" s="632" t="s">
        <v>614</v>
      </c>
      <c r="B32" s="622" t="s">
        <v>31</v>
      </c>
      <c r="C32" s="626"/>
      <c r="D32" s="623">
        <f t="shared" si="2"/>
        <v>0</v>
      </c>
      <c r="E32" s="627"/>
    </row>
    <row r="33" spans="1:5" s="620" customFormat="1" ht="18.899999999999999" customHeight="1" x14ac:dyDescent="0.25">
      <c r="A33" s="624" t="s">
        <v>615</v>
      </c>
      <c r="B33" s="622" t="s">
        <v>32</v>
      </c>
      <c r="C33" s="626"/>
      <c r="D33" s="623">
        <f t="shared" si="2"/>
        <v>0</v>
      </c>
      <c r="E33" s="627"/>
    </row>
    <row r="34" spans="1:5" s="620" customFormat="1" ht="18.899999999999999" customHeight="1" x14ac:dyDescent="0.25">
      <c r="A34" s="621" t="s">
        <v>616</v>
      </c>
      <c r="B34" s="622" t="s">
        <v>33</v>
      </c>
      <c r="C34" s="751">
        <f>+C35+C40+C43</f>
        <v>3414240</v>
      </c>
      <c r="D34" s="751">
        <f t="shared" ref="D34:E34" si="5">+D35+D40+D43</f>
        <v>3414240</v>
      </c>
      <c r="E34" s="629">
        <f t="shared" si="5"/>
        <v>0</v>
      </c>
    </row>
    <row r="35" spans="1:5" s="620" customFormat="1" ht="18.899999999999999" customHeight="1" x14ac:dyDescent="0.25">
      <c r="A35" s="621" t="s">
        <v>617</v>
      </c>
      <c r="B35" s="622" t="s">
        <v>34</v>
      </c>
      <c r="C35" s="628">
        <f>+C36+C37+C38+C39</f>
        <v>3414240</v>
      </c>
      <c r="D35" s="628">
        <f t="shared" ref="D35:E35" si="6">+D36+D37+D38+D39</f>
        <v>3414240</v>
      </c>
      <c r="E35" s="629">
        <f t="shared" si="6"/>
        <v>0</v>
      </c>
    </row>
    <row r="36" spans="1:5" s="620" customFormat="1" ht="18.899999999999999" customHeight="1" x14ac:dyDescent="0.25">
      <c r="A36" s="624" t="s">
        <v>618</v>
      </c>
      <c r="B36" s="622" t="s">
        <v>92</v>
      </c>
      <c r="C36" s="626"/>
      <c r="D36" s="623">
        <f t="shared" si="2"/>
        <v>0</v>
      </c>
      <c r="E36" s="627"/>
    </row>
    <row r="37" spans="1:5" s="620" customFormat="1" ht="18.899999999999999" customHeight="1" x14ac:dyDescent="0.25">
      <c r="A37" s="632" t="s">
        <v>619</v>
      </c>
      <c r="B37" s="622" t="s">
        <v>189</v>
      </c>
      <c r="C37" s="626"/>
      <c r="D37" s="623">
        <f t="shared" si="2"/>
        <v>0</v>
      </c>
      <c r="E37" s="627"/>
    </row>
    <row r="38" spans="1:5" s="620" customFormat="1" ht="18.899999999999999" customHeight="1" x14ac:dyDescent="0.25">
      <c r="A38" s="624" t="s">
        <v>620</v>
      </c>
      <c r="B38" s="622" t="s">
        <v>247</v>
      </c>
      <c r="C38" s="1104">
        <v>3414240</v>
      </c>
      <c r="D38" s="1104">
        <v>3414240</v>
      </c>
      <c r="E38" s="627"/>
    </row>
    <row r="39" spans="1:5" s="620" customFormat="1" ht="18.899999999999999" customHeight="1" x14ac:dyDescent="0.25">
      <c r="A39" s="624" t="s">
        <v>621</v>
      </c>
      <c r="B39" s="622" t="s">
        <v>248</v>
      </c>
      <c r="C39" s="626"/>
      <c r="D39" s="623"/>
      <c r="E39" s="627"/>
    </row>
    <row r="40" spans="1:5" s="620" customFormat="1" ht="18.899999999999999" customHeight="1" x14ac:dyDescent="0.25">
      <c r="A40" s="621" t="s">
        <v>622</v>
      </c>
      <c r="B40" s="622" t="s">
        <v>264</v>
      </c>
      <c r="C40" s="628">
        <f>+C41+C42</f>
        <v>0</v>
      </c>
      <c r="D40" s="623">
        <f t="shared" si="2"/>
        <v>0</v>
      </c>
      <c r="E40" s="629">
        <f t="shared" ref="E40" si="7">+E41+E42</f>
        <v>0</v>
      </c>
    </row>
    <row r="41" spans="1:5" s="620" customFormat="1" ht="18.899999999999999" customHeight="1" x14ac:dyDescent="0.25">
      <c r="A41" s="632" t="s">
        <v>623</v>
      </c>
      <c r="B41" s="622" t="s">
        <v>265</v>
      </c>
      <c r="C41" s="626"/>
      <c r="D41" s="623">
        <f t="shared" si="2"/>
        <v>0</v>
      </c>
      <c r="E41" s="627"/>
    </row>
    <row r="42" spans="1:5" s="620" customFormat="1" ht="18.899999999999999" customHeight="1" x14ac:dyDescent="0.25">
      <c r="A42" s="632" t="s">
        <v>624</v>
      </c>
      <c r="B42" s="622" t="s">
        <v>266</v>
      </c>
      <c r="C42" s="626"/>
      <c r="D42" s="623">
        <f t="shared" si="2"/>
        <v>0</v>
      </c>
      <c r="E42" s="627"/>
    </row>
    <row r="43" spans="1:5" s="620" customFormat="1" ht="26.25" customHeight="1" x14ac:dyDescent="0.25">
      <c r="A43" s="621" t="s">
        <v>625</v>
      </c>
      <c r="B43" s="622" t="s">
        <v>267</v>
      </c>
      <c r="C43" s="628"/>
      <c r="D43" s="623">
        <f t="shared" si="2"/>
        <v>0</v>
      </c>
      <c r="E43" s="629"/>
    </row>
    <row r="44" spans="1:5" s="620" customFormat="1" ht="18.899999999999999" customHeight="1" x14ac:dyDescent="0.25">
      <c r="A44" s="621" t="s">
        <v>626</v>
      </c>
      <c r="B44" s="622" t="s">
        <v>268</v>
      </c>
      <c r="C44" s="626"/>
      <c r="D44" s="623">
        <f t="shared" si="2"/>
        <v>0</v>
      </c>
      <c r="E44" s="627"/>
    </row>
    <row r="45" spans="1:5" s="620" customFormat="1" ht="37.5" customHeight="1" x14ac:dyDescent="0.25">
      <c r="A45" s="621" t="s">
        <v>627</v>
      </c>
      <c r="B45" s="622" t="s">
        <v>269</v>
      </c>
      <c r="C45" s="751">
        <f>+C7+C8+C34+C44</f>
        <v>781452622</v>
      </c>
      <c r="D45" s="751">
        <f t="shared" ref="D45:E45" si="8">+D7+D8+D34+D44</f>
        <v>781452622</v>
      </c>
      <c r="E45" s="629">
        <f t="shared" si="8"/>
        <v>0</v>
      </c>
    </row>
    <row r="46" spans="1:5" s="620" customFormat="1" ht="18.899999999999999" customHeight="1" x14ac:dyDescent="0.25">
      <c r="A46" s="621" t="s">
        <v>628</v>
      </c>
      <c r="B46" s="622" t="s">
        <v>270</v>
      </c>
      <c r="C46" s="1115">
        <v>2398973</v>
      </c>
      <c r="D46" s="1115">
        <v>2398973</v>
      </c>
      <c r="E46" s="627"/>
    </row>
    <row r="47" spans="1:5" s="620" customFormat="1" ht="18.899999999999999" customHeight="1" x14ac:dyDescent="0.25">
      <c r="A47" s="621" t="s">
        <v>629</v>
      </c>
      <c r="B47" s="622" t="s">
        <v>271</v>
      </c>
      <c r="C47" s="626"/>
      <c r="D47" s="623">
        <f t="shared" si="2"/>
        <v>0</v>
      </c>
      <c r="E47" s="627"/>
    </row>
    <row r="48" spans="1:5" s="620" customFormat="1" ht="28.5" customHeight="1" x14ac:dyDescent="0.25">
      <c r="A48" s="621" t="s">
        <v>630</v>
      </c>
      <c r="B48" s="622" t="s">
        <v>272</v>
      </c>
      <c r="C48" s="751">
        <f>+C46+C47</f>
        <v>2398973</v>
      </c>
      <c r="D48" s="751">
        <f t="shared" ref="D48:E48" si="9">+D46+D47</f>
        <v>2398973</v>
      </c>
      <c r="E48" s="629">
        <f t="shared" si="9"/>
        <v>0</v>
      </c>
    </row>
    <row r="49" spans="1:5" s="620" customFormat="1" ht="18.899999999999999" customHeight="1" x14ac:dyDescent="0.25">
      <c r="A49" s="621" t="s">
        <v>631</v>
      </c>
      <c r="B49" s="622" t="s">
        <v>273</v>
      </c>
      <c r="C49" s="626"/>
      <c r="D49" s="623">
        <f t="shared" si="2"/>
        <v>0</v>
      </c>
      <c r="E49" s="627"/>
    </row>
    <row r="50" spans="1:5" s="620" customFormat="1" ht="18.899999999999999" customHeight="1" x14ac:dyDescent="0.25">
      <c r="A50" s="621" t="s">
        <v>632</v>
      </c>
      <c r="B50" s="622" t="s">
        <v>274</v>
      </c>
      <c r="C50" s="1115">
        <v>833910</v>
      </c>
      <c r="D50" s="1115">
        <v>833910</v>
      </c>
      <c r="E50" s="627"/>
    </row>
    <row r="51" spans="1:5" s="620" customFormat="1" ht="18.899999999999999" customHeight="1" x14ac:dyDescent="0.25">
      <c r="A51" s="621" t="s">
        <v>633</v>
      </c>
      <c r="B51" s="622" t="s">
        <v>275</v>
      </c>
      <c r="C51" s="1115">
        <v>43894530</v>
      </c>
      <c r="D51" s="1115">
        <v>43894530</v>
      </c>
      <c r="E51" s="627"/>
    </row>
    <row r="52" spans="1:5" s="620" customFormat="1" ht="18.899999999999999" customHeight="1" x14ac:dyDescent="0.25">
      <c r="A52" s="621" t="s">
        <v>634</v>
      </c>
      <c r="B52" s="622" t="s">
        <v>276</v>
      </c>
      <c r="C52" s="626"/>
      <c r="D52" s="623">
        <f t="shared" si="2"/>
        <v>0</v>
      </c>
      <c r="E52" s="627"/>
    </row>
    <row r="53" spans="1:5" s="620" customFormat="1" ht="18.899999999999999" customHeight="1" x14ac:dyDescent="0.25">
      <c r="A53" s="621" t="s">
        <v>635</v>
      </c>
      <c r="B53" s="622" t="s">
        <v>277</v>
      </c>
      <c r="C53" s="751">
        <f>+C49+C50+C51+C52</f>
        <v>44728440</v>
      </c>
      <c r="D53" s="751">
        <f t="shared" ref="D53:E53" si="10">+D49+D50+D51+D52</f>
        <v>44728440</v>
      </c>
      <c r="E53" s="629">
        <f t="shared" si="10"/>
        <v>0</v>
      </c>
    </row>
    <row r="54" spans="1:5" s="620" customFormat="1" ht="18.899999999999999" customHeight="1" x14ac:dyDescent="0.25">
      <c r="A54" s="621" t="s">
        <v>636</v>
      </c>
      <c r="B54" s="622" t="s">
        <v>278</v>
      </c>
      <c r="C54" s="1104">
        <v>5579861</v>
      </c>
      <c r="D54" s="1104">
        <v>5579861</v>
      </c>
      <c r="E54" s="627"/>
    </row>
    <row r="55" spans="1:5" s="620" customFormat="1" ht="18.899999999999999" customHeight="1" x14ac:dyDescent="0.25">
      <c r="A55" s="621" t="s">
        <v>637</v>
      </c>
      <c r="B55" s="622" t="s">
        <v>279</v>
      </c>
      <c r="C55" s="1104">
        <v>2954229</v>
      </c>
      <c r="D55" s="1104">
        <v>2954229</v>
      </c>
      <c r="E55" s="627"/>
    </row>
    <row r="56" spans="1:5" s="620" customFormat="1" ht="18.899999999999999" customHeight="1" x14ac:dyDescent="0.25">
      <c r="A56" s="621" t="s">
        <v>638</v>
      </c>
      <c r="B56" s="622" t="s">
        <v>280</v>
      </c>
      <c r="C56" s="1115">
        <v>152069</v>
      </c>
      <c r="D56" s="1115">
        <v>152069</v>
      </c>
      <c r="E56" s="627"/>
    </row>
    <row r="57" spans="1:5" s="620" customFormat="1" ht="18.899999999999999" customHeight="1" x14ac:dyDescent="0.25">
      <c r="A57" s="621" t="s">
        <v>639</v>
      </c>
      <c r="B57" s="622" t="s">
        <v>281</v>
      </c>
      <c r="C57" s="751">
        <f>SUM(C54:C56)</f>
        <v>8686159</v>
      </c>
      <c r="D57" s="751">
        <f>SUM(D54:D56)</f>
        <v>8686159</v>
      </c>
      <c r="E57" s="629">
        <f t="shared" ref="E57" si="11">+E54+E55+E56</f>
        <v>0</v>
      </c>
    </row>
    <row r="58" spans="1:5" s="620" customFormat="1" ht="27" customHeight="1" x14ac:dyDescent="0.25">
      <c r="A58" s="621" t="s">
        <v>785</v>
      </c>
      <c r="B58" s="622" t="s">
        <v>282</v>
      </c>
      <c r="C58" s="1115">
        <v>-144113</v>
      </c>
      <c r="D58" s="1115">
        <v>-144113</v>
      </c>
      <c r="E58" s="629"/>
    </row>
    <row r="59" spans="1:5" s="620" customFormat="1" ht="18.899999999999999" customHeight="1" x14ac:dyDescent="0.25">
      <c r="A59" s="621" t="s">
        <v>640</v>
      </c>
      <c r="B59" s="622" t="s">
        <v>283</v>
      </c>
      <c r="C59" s="626"/>
      <c r="D59" s="623">
        <f t="shared" si="2"/>
        <v>0</v>
      </c>
      <c r="E59" s="627"/>
    </row>
    <row r="60" spans="1:5" s="620" customFormat="1" ht="18.899999999999999" customHeight="1" thickBot="1" x14ac:dyDescent="0.3">
      <c r="A60" s="630" t="s">
        <v>641</v>
      </c>
      <c r="B60" s="631" t="s">
        <v>284</v>
      </c>
      <c r="C60" s="1117">
        <f>+C45+C48+C53+C57+C58+C59</f>
        <v>837122081</v>
      </c>
      <c r="D60" s="1117">
        <f>+D45+D48+D53+D57+D58+D59</f>
        <v>837122081</v>
      </c>
      <c r="E60" s="858">
        <f>+E45+E48+E53+E57+E58+E59</f>
        <v>0</v>
      </c>
    </row>
    <row r="61" spans="1:5" x14ac:dyDescent="0.3">
      <c r="A61" s="365"/>
      <c r="C61" s="366"/>
      <c r="D61" s="366"/>
      <c r="E61" s="367"/>
    </row>
  </sheetData>
  <sheetProtection selectLockedCells="1" selectUnlockedCells="1"/>
  <mergeCells count="8"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59055118110236227" right="0.59055118110236227" top="1.1023622047244095" bottom="0.78740157480314965" header="0.78740157480314965" footer="0.78740157480314965"/>
  <pageSetup paperSize="9" scale="92" fitToHeight="2" orientation="portrait" horizontalDpi="300" verticalDpi="300" r:id="rId1"/>
  <headerFooter alignWithMargins="0">
    <oddHeader>&amp;L&amp;"Times New Roman,Félkövér dőlt"Szentpéterszeg Községi Önkormányzat&amp;R&amp;"Times New Roman,Félkövér dőlt"7.1. tájékoztató tábla a 6/2020.
 (VII.16) önkormányzati rendelethez</oddHeader>
    <oddFooter>&amp;C&amp;P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E26"/>
  <sheetViews>
    <sheetView view="pageLayout" zoomScaleNormal="100" workbookViewId="0">
      <selection activeCell="C15" sqref="C15"/>
    </sheetView>
  </sheetViews>
  <sheetFormatPr defaultColWidth="9.33203125" defaultRowHeight="13.2" x14ac:dyDescent="0.25"/>
  <cols>
    <col min="1" max="1" width="64.33203125" style="105" customWidth="1"/>
    <col min="2" max="2" width="6.109375" style="109" customWidth="1"/>
    <col min="3" max="3" width="22.6640625" style="370" customWidth="1"/>
    <col min="4" max="16384" width="9.33203125" style="370"/>
  </cols>
  <sheetData>
    <row r="1" spans="1:3" ht="32.25" customHeight="1" x14ac:dyDescent="0.25">
      <c r="A1" s="1386" t="s">
        <v>285</v>
      </c>
      <c r="B1" s="1386"/>
      <c r="C1" s="1386"/>
    </row>
    <row r="2" spans="1:3" ht="15.6" x14ac:dyDescent="0.25">
      <c r="A2" s="1386" t="str">
        <f>+CONCATENATE(LEFT(ÖSSZEFÜGGÉSEK!A4,4),". év")</f>
        <v>2019. év</v>
      </c>
      <c r="B2" s="1386"/>
      <c r="C2" s="1386"/>
    </row>
    <row r="4" spans="1:3" ht="14.4" thickBot="1" x14ac:dyDescent="0.3">
      <c r="B4" s="1387" t="s">
        <v>744</v>
      </c>
      <c r="C4" s="1387"/>
    </row>
    <row r="5" spans="1:3" s="106" customFormat="1" ht="31.5" customHeight="1" x14ac:dyDescent="0.25">
      <c r="A5" s="1388" t="s">
        <v>286</v>
      </c>
      <c r="B5" s="1390" t="s">
        <v>250</v>
      </c>
      <c r="C5" s="1392" t="s">
        <v>287</v>
      </c>
    </row>
    <row r="6" spans="1:3" s="106" customFormat="1" x14ac:dyDescent="0.25">
      <c r="A6" s="1389"/>
      <c r="B6" s="1391"/>
      <c r="C6" s="1393"/>
    </row>
    <row r="7" spans="1:3" s="107" customFormat="1" ht="20.100000000000001" customHeight="1" thickBot="1" x14ac:dyDescent="0.3">
      <c r="A7" s="654" t="s">
        <v>414</v>
      </c>
      <c r="B7" s="655" t="s">
        <v>415</v>
      </c>
      <c r="C7" s="1114" t="s">
        <v>416</v>
      </c>
    </row>
    <row r="8" spans="1:3" s="657" customFormat="1" ht="20.100000000000001" customHeight="1" x14ac:dyDescent="0.25">
      <c r="A8" s="621" t="s">
        <v>643</v>
      </c>
      <c r="B8" s="656" t="s">
        <v>255</v>
      </c>
      <c r="C8" s="1111">
        <v>627932163</v>
      </c>
    </row>
    <row r="9" spans="1:3" s="657" customFormat="1" ht="20.100000000000001" customHeight="1" x14ac:dyDescent="0.25">
      <c r="A9" s="621" t="s">
        <v>644</v>
      </c>
      <c r="B9" s="622" t="s">
        <v>256</v>
      </c>
      <c r="C9" s="1111">
        <v>-81695300</v>
      </c>
    </row>
    <row r="10" spans="1:3" s="657" customFormat="1" ht="20.100000000000001" customHeight="1" x14ac:dyDescent="0.25">
      <c r="A10" s="621" t="s">
        <v>645</v>
      </c>
      <c r="B10" s="622" t="s">
        <v>257</v>
      </c>
      <c r="C10" s="1111">
        <v>32157000</v>
      </c>
    </row>
    <row r="11" spans="1:3" s="657" customFormat="1" ht="20.100000000000001" customHeight="1" x14ac:dyDescent="0.25">
      <c r="A11" s="621" t="s">
        <v>646</v>
      </c>
      <c r="B11" s="622" t="s">
        <v>258</v>
      </c>
      <c r="C11" s="1111">
        <v>244295966</v>
      </c>
    </row>
    <row r="12" spans="1:3" s="657" customFormat="1" ht="20.100000000000001" customHeight="1" x14ac:dyDescent="0.25">
      <c r="A12" s="621" t="s">
        <v>647</v>
      </c>
      <c r="B12" s="622" t="s">
        <v>259</v>
      </c>
      <c r="C12" s="1111"/>
    </row>
    <row r="13" spans="1:3" s="657" customFormat="1" ht="20.100000000000001" customHeight="1" x14ac:dyDescent="0.25">
      <c r="A13" s="621" t="s">
        <v>648</v>
      </c>
      <c r="B13" s="622" t="s">
        <v>260</v>
      </c>
      <c r="C13" s="1111">
        <v>9441177</v>
      </c>
    </row>
    <row r="14" spans="1:3" s="657" customFormat="1" ht="20.100000000000001" customHeight="1" x14ac:dyDescent="0.25">
      <c r="A14" s="621" t="s">
        <v>649</v>
      </c>
      <c r="B14" s="622" t="s">
        <v>261</v>
      </c>
      <c r="C14" s="811">
        <f>+C8+C9+C10+C11+C12+C13</f>
        <v>832131006</v>
      </c>
    </row>
    <row r="15" spans="1:3" s="657" customFormat="1" ht="20.100000000000001" customHeight="1" x14ac:dyDescent="0.25">
      <c r="A15" s="621" t="s">
        <v>714</v>
      </c>
      <c r="B15" s="622" t="s">
        <v>262</v>
      </c>
      <c r="C15" s="1116">
        <v>489483</v>
      </c>
    </row>
    <row r="16" spans="1:3" s="657" customFormat="1" ht="20.100000000000001" customHeight="1" x14ac:dyDescent="0.25">
      <c r="A16" s="621" t="s">
        <v>650</v>
      </c>
      <c r="B16" s="622" t="s">
        <v>263</v>
      </c>
      <c r="C16" s="1116">
        <v>3820539</v>
      </c>
    </row>
    <row r="17" spans="1:5" s="657" customFormat="1" ht="20.100000000000001" customHeight="1" x14ac:dyDescent="0.25">
      <c r="A17" s="621" t="s">
        <v>651</v>
      </c>
      <c r="B17" s="622" t="s">
        <v>15</v>
      </c>
      <c r="C17" s="1116">
        <v>681053</v>
      </c>
    </row>
    <row r="18" spans="1:5" s="657" customFormat="1" ht="20.100000000000001" customHeight="1" x14ac:dyDescent="0.25">
      <c r="A18" s="621" t="s">
        <v>652</v>
      </c>
      <c r="B18" s="622" t="s">
        <v>16</v>
      </c>
      <c r="C18" s="811">
        <f>+C15+C16+C17</f>
        <v>4991075</v>
      </c>
    </row>
    <row r="19" spans="1:5" s="371" customFormat="1" ht="24" customHeight="1" x14ac:dyDescent="0.25">
      <c r="A19" s="621" t="s">
        <v>653</v>
      </c>
      <c r="B19" s="622" t="s">
        <v>17</v>
      </c>
      <c r="C19" s="810"/>
    </row>
    <row r="20" spans="1:5" s="657" customFormat="1" ht="20.100000000000001" customHeight="1" x14ac:dyDescent="0.25">
      <c r="A20" s="621" t="s">
        <v>654</v>
      </c>
      <c r="B20" s="622" t="s">
        <v>18</v>
      </c>
      <c r="C20" s="1116"/>
    </row>
    <row r="21" spans="1:5" s="657" customFormat="1" ht="20.100000000000001" customHeight="1" thickBot="1" x14ac:dyDescent="0.3">
      <c r="A21" s="658" t="s">
        <v>655</v>
      </c>
      <c r="B21" s="631" t="s">
        <v>19</v>
      </c>
      <c r="C21" s="812">
        <f>+C14+C18+C19+C20</f>
        <v>837122081</v>
      </c>
    </row>
    <row r="22" spans="1:5" ht="15.6" x14ac:dyDescent="0.3">
      <c r="A22" s="365"/>
      <c r="B22" s="368"/>
      <c r="C22" s="366"/>
      <c r="D22" s="366"/>
      <c r="E22" s="366"/>
    </row>
    <row r="23" spans="1:5" ht="15.6" x14ac:dyDescent="0.3">
      <c r="A23" s="365"/>
      <c r="B23" s="368"/>
      <c r="C23" s="366"/>
      <c r="D23" s="366"/>
      <c r="E23" s="366"/>
    </row>
    <row r="24" spans="1:5" ht="15.6" x14ac:dyDescent="0.3">
      <c r="A24" s="368"/>
      <c r="B24" s="368"/>
      <c r="C24" s="366"/>
      <c r="D24" s="366"/>
      <c r="E24" s="366"/>
    </row>
    <row r="25" spans="1:5" ht="15.6" x14ac:dyDescent="0.3">
      <c r="A25" s="1385"/>
      <c r="B25" s="1385"/>
      <c r="C25" s="1385"/>
      <c r="D25" s="372"/>
      <c r="E25" s="372"/>
    </row>
    <row r="26" spans="1:5" ht="15.6" x14ac:dyDescent="0.3">
      <c r="A26" s="1385"/>
      <c r="B26" s="1385"/>
      <c r="C26" s="1385"/>
      <c r="D26" s="372"/>
      <c r="E26" s="372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59055118110236227" top="1.2598425196850394" bottom="0.78740157480314965" header="0.78740157480314965" footer="0.78740157480314965"/>
  <pageSetup paperSize="9" orientation="portrait" verticalDpi="300" r:id="rId1"/>
  <headerFooter alignWithMargins="0">
    <oddHeader>&amp;L&amp;"Times New Roman,Félkövér dőlt"Szentpéterszeg Községi Önkormányzat&amp;R&amp;"Times New Roman CE,Félkövér dőlt"7.2. tájékoztató tábla a 6/2020. (VII.16) önkorm.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  <pageSetUpPr fitToPage="1"/>
  </sheetPr>
  <dimension ref="A1:F38"/>
  <sheetViews>
    <sheetView view="pageLayout" zoomScaleNormal="100" workbookViewId="0">
      <selection activeCell="D6" sqref="D6"/>
    </sheetView>
  </sheetViews>
  <sheetFormatPr defaultColWidth="12" defaultRowHeight="15.6" x14ac:dyDescent="0.3"/>
  <cols>
    <col min="1" max="1" width="58.77734375" style="101" customWidth="1"/>
    <col min="2" max="2" width="6.77734375" style="101" customWidth="1"/>
    <col min="3" max="3" width="17.109375" style="101" customWidth="1"/>
    <col min="4" max="4" width="19.109375" style="101" customWidth="1"/>
    <col min="5" max="16384" width="12" style="101"/>
  </cols>
  <sheetData>
    <row r="1" spans="1:4" ht="48" customHeight="1" x14ac:dyDescent="0.3">
      <c r="A1" s="1394" t="str">
        <f>+CONCATENATE("VAGYONKIMUTATÁS",CHAR(10),"az érték nélkül nyilvántartott eszközökről",CHAR(10),LEFT(ÖSSZEFÜGGÉSEK!A4,4),".")</f>
        <v>VAGYONKIMUTATÁS
az érték nélkül nyilvántartott eszközökről
2019.</v>
      </c>
      <c r="B1" s="1395"/>
      <c r="C1" s="1395"/>
      <c r="D1" s="1395"/>
    </row>
    <row r="2" spans="1:4" ht="15" customHeight="1" thickBot="1" x14ac:dyDescent="0.35">
      <c r="D2" s="828" t="s">
        <v>747</v>
      </c>
    </row>
    <row r="3" spans="1:4" ht="49.2" customHeight="1" thickBot="1" x14ac:dyDescent="0.35">
      <c r="A3" s="817" t="s">
        <v>53</v>
      </c>
      <c r="B3" s="742" t="s">
        <v>250</v>
      </c>
      <c r="C3" s="818" t="s">
        <v>288</v>
      </c>
      <c r="D3" s="819" t="s">
        <v>745</v>
      </c>
    </row>
    <row r="4" spans="1:4" s="650" customFormat="1" ht="20.100000000000001" customHeight="1" thickBot="1" x14ac:dyDescent="0.3">
      <c r="A4" s="110" t="s">
        <v>414</v>
      </c>
      <c r="B4" s="111" t="s">
        <v>415</v>
      </c>
      <c r="C4" s="111" t="s">
        <v>416</v>
      </c>
      <c r="D4" s="112" t="s">
        <v>417</v>
      </c>
    </row>
    <row r="5" spans="1:4" s="650" customFormat="1" ht="20.100000000000001" customHeight="1" x14ac:dyDescent="0.3">
      <c r="A5" s="820" t="s">
        <v>683</v>
      </c>
      <c r="B5" s="821" t="s">
        <v>6</v>
      </c>
      <c r="C5" s="640"/>
      <c r="D5" s="813">
        <v>39927063</v>
      </c>
    </row>
    <row r="6" spans="1:4" s="650" customFormat="1" ht="20.100000000000001" customHeight="1" x14ac:dyDescent="0.3">
      <c r="A6" s="820" t="s">
        <v>684</v>
      </c>
      <c r="B6" s="822" t="s">
        <v>7</v>
      </c>
      <c r="C6" s="643"/>
      <c r="D6" s="814"/>
    </row>
    <row r="7" spans="1:4" s="650" customFormat="1" ht="20.100000000000001" customHeight="1" x14ac:dyDescent="0.3">
      <c r="A7" s="820" t="s">
        <v>685</v>
      </c>
      <c r="B7" s="822" t="s">
        <v>8</v>
      </c>
      <c r="C7" s="643"/>
      <c r="D7" s="814"/>
    </row>
    <row r="8" spans="1:4" s="650" customFormat="1" ht="20.100000000000001" customHeight="1" thickBot="1" x14ac:dyDescent="0.35">
      <c r="A8" s="823" t="s">
        <v>686</v>
      </c>
      <c r="B8" s="824" t="s">
        <v>9</v>
      </c>
      <c r="C8" s="645"/>
      <c r="D8" s="815"/>
    </row>
    <row r="9" spans="1:4" s="650" customFormat="1" ht="20.100000000000001" customHeight="1" thickBot="1" x14ac:dyDescent="0.3">
      <c r="A9" s="825" t="s">
        <v>687</v>
      </c>
      <c r="B9" s="826" t="s">
        <v>10</v>
      </c>
      <c r="C9" s="651"/>
      <c r="D9" s="816">
        <f>+D10+D11+D12+D13</f>
        <v>192335475</v>
      </c>
    </row>
    <row r="10" spans="1:4" s="650" customFormat="1" ht="20.100000000000001" customHeight="1" x14ac:dyDescent="0.3">
      <c r="A10" s="827" t="s">
        <v>688</v>
      </c>
      <c r="B10" s="821" t="s">
        <v>11</v>
      </c>
      <c r="C10" s="640"/>
      <c r="D10" s="813">
        <v>192335475</v>
      </c>
    </row>
    <row r="11" spans="1:4" s="650" customFormat="1" ht="20.100000000000001" customHeight="1" x14ac:dyDescent="0.25">
      <c r="A11" s="820" t="s">
        <v>689</v>
      </c>
      <c r="B11" s="822" t="s">
        <v>12</v>
      </c>
      <c r="C11" s="643"/>
      <c r="D11" s="644"/>
    </row>
    <row r="12" spans="1:4" s="650" customFormat="1" ht="20.100000000000001" customHeight="1" x14ac:dyDescent="0.25">
      <c r="A12" s="820" t="s">
        <v>690</v>
      </c>
      <c r="B12" s="822" t="s">
        <v>13</v>
      </c>
      <c r="C12" s="643"/>
      <c r="D12" s="644"/>
    </row>
    <row r="13" spans="1:4" s="650" customFormat="1" ht="20.100000000000001" customHeight="1" thickBot="1" x14ac:dyDescent="0.3">
      <c r="A13" s="823" t="s">
        <v>691</v>
      </c>
      <c r="B13" s="824" t="s">
        <v>14</v>
      </c>
      <c r="C13" s="645"/>
      <c r="D13" s="646"/>
    </row>
    <row r="14" spans="1:4" s="650" customFormat="1" ht="20.100000000000001" customHeight="1" thickBot="1" x14ac:dyDescent="0.3">
      <c r="A14" s="825" t="s">
        <v>692</v>
      </c>
      <c r="B14" s="826" t="s">
        <v>15</v>
      </c>
      <c r="C14" s="651"/>
      <c r="D14" s="647">
        <f>+D15+D16+D17</f>
        <v>0</v>
      </c>
    </row>
    <row r="15" spans="1:4" s="650" customFormat="1" ht="20.100000000000001" customHeight="1" x14ac:dyDescent="0.25">
      <c r="A15" s="827" t="s">
        <v>693</v>
      </c>
      <c r="B15" s="821" t="s">
        <v>16</v>
      </c>
      <c r="C15" s="640"/>
      <c r="D15" s="641"/>
    </row>
    <row r="16" spans="1:4" s="650" customFormat="1" ht="20.100000000000001" customHeight="1" x14ac:dyDescent="0.25">
      <c r="A16" s="820" t="s">
        <v>694</v>
      </c>
      <c r="B16" s="822" t="s">
        <v>17</v>
      </c>
      <c r="C16" s="643"/>
      <c r="D16" s="644"/>
    </row>
    <row r="17" spans="1:6" s="650" customFormat="1" ht="20.100000000000001" customHeight="1" thickBot="1" x14ac:dyDescent="0.3">
      <c r="A17" s="823" t="s">
        <v>695</v>
      </c>
      <c r="B17" s="824" t="s">
        <v>18</v>
      </c>
      <c r="C17" s="645"/>
      <c r="D17" s="646"/>
    </row>
    <row r="18" spans="1:6" s="650" customFormat="1" ht="20.100000000000001" customHeight="1" thickBot="1" x14ac:dyDescent="0.3">
      <c r="A18" s="825" t="s">
        <v>701</v>
      </c>
      <c r="B18" s="826" t="s">
        <v>19</v>
      </c>
      <c r="C18" s="651"/>
      <c r="D18" s="647">
        <f>+D19+D20+D21</f>
        <v>0</v>
      </c>
    </row>
    <row r="19" spans="1:6" s="650" customFormat="1" ht="20.100000000000001" customHeight="1" x14ac:dyDescent="0.25">
      <c r="A19" s="827" t="s">
        <v>696</v>
      </c>
      <c r="B19" s="821" t="s">
        <v>20</v>
      </c>
      <c r="C19" s="640"/>
      <c r="D19" s="641"/>
    </row>
    <row r="20" spans="1:6" s="650" customFormat="1" ht="20.100000000000001" customHeight="1" x14ac:dyDescent="0.25">
      <c r="A20" s="820" t="s">
        <v>697</v>
      </c>
      <c r="B20" s="822" t="s">
        <v>21</v>
      </c>
      <c r="C20" s="643"/>
      <c r="D20" s="644"/>
    </row>
    <row r="21" spans="1:6" s="650" customFormat="1" ht="20.100000000000001" customHeight="1" x14ac:dyDescent="0.25">
      <c r="A21" s="820" t="s">
        <v>698</v>
      </c>
      <c r="B21" s="822" t="s">
        <v>22</v>
      </c>
      <c r="C21" s="643"/>
      <c r="D21" s="644"/>
    </row>
    <row r="22" spans="1:6" s="650" customFormat="1" ht="20.100000000000001" customHeight="1" x14ac:dyDescent="0.25">
      <c r="A22" s="820" t="s">
        <v>699</v>
      </c>
      <c r="B22" s="822" t="s">
        <v>23</v>
      </c>
      <c r="C22" s="643"/>
      <c r="D22" s="644"/>
    </row>
    <row r="23" spans="1:6" s="650" customFormat="1" ht="20.100000000000001" customHeight="1" x14ac:dyDescent="0.25">
      <c r="A23" s="820"/>
      <c r="B23" s="822" t="s">
        <v>24</v>
      </c>
      <c r="C23" s="643"/>
      <c r="D23" s="644"/>
    </row>
    <row r="24" spans="1:6" s="650" customFormat="1" ht="20.100000000000001" customHeight="1" x14ac:dyDescent="0.25">
      <c r="A24" s="820"/>
      <c r="B24" s="822" t="s">
        <v>25</v>
      </c>
      <c r="C24" s="643"/>
      <c r="D24" s="644"/>
    </row>
    <row r="25" spans="1:6" s="650" customFormat="1" ht="20.100000000000001" customHeight="1" x14ac:dyDescent="0.25">
      <c r="A25" s="820"/>
      <c r="B25" s="822" t="s">
        <v>26</v>
      </c>
      <c r="C25" s="643"/>
      <c r="D25" s="644"/>
    </row>
    <row r="26" spans="1:6" s="650" customFormat="1" ht="20.100000000000001" customHeight="1" x14ac:dyDescent="0.25">
      <c r="A26" s="820"/>
      <c r="B26" s="822" t="s">
        <v>27</v>
      </c>
      <c r="C26" s="643"/>
      <c r="D26" s="644"/>
    </row>
    <row r="27" spans="1:6" s="650" customFormat="1" ht="20.100000000000001" customHeight="1" x14ac:dyDescent="0.25">
      <c r="A27" s="820"/>
      <c r="B27" s="822" t="s">
        <v>28</v>
      </c>
      <c r="C27" s="643"/>
      <c r="D27" s="644"/>
    </row>
    <row r="28" spans="1:6" s="650" customFormat="1" ht="20.100000000000001" customHeight="1" x14ac:dyDescent="0.25">
      <c r="A28" s="820"/>
      <c r="B28" s="822" t="s">
        <v>29</v>
      </c>
      <c r="C28" s="643"/>
      <c r="D28" s="644"/>
    </row>
    <row r="29" spans="1:6" s="650" customFormat="1" ht="20.100000000000001" customHeight="1" x14ac:dyDescent="0.25">
      <c r="A29" s="820"/>
      <c r="B29" s="822" t="s">
        <v>30</v>
      </c>
      <c r="C29" s="643"/>
      <c r="D29" s="644"/>
    </row>
    <row r="30" spans="1:6" s="650" customFormat="1" ht="20.100000000000001" customHeight="1" x14ac:dyDescent="0.25">
      <c r="A30" s="820"/>
      <c r="B30" s="822" t="s">
        <v>31</v>
      </c>
      <c r="C30" s="643"/>
      <c r="D30" s="644"/>
    </row>
    <row r="31" spans="1:6" s="650" customFormat="1" ht="20.100000000000001" customHeight="1" thickBot="1" x14ac:dyDescent="0.3">
      <c r="A31" s="820"/>
      <c r="B31" s="822" t="s">
        <v>32</v>
      </c>
      <c r="C31" s="643"/>
      <c r="D31" s="644"/>
    </row>
    <row r="32" spans="1:6" s="650" customFormat="1" ht="20.100000000000001" customHeight="1" thickBot="1" x14ac:dyDescent="0.35">
      <c r="A32" s="1396" t="s">
        <v>700</v>
      </c>
      <c r="B32" s="1397"/>
      <c r="C32" s="649"/>
      <c r="D32" s="816">
        <f>+D5+D6+D7+D8+D9+D14+D18+D22+D23+D24+D25+D26+D27+D28+D29+D30+D31</f>
        <v>232262538</v>
      </c>
      <c r="F32" s="652"/>
    </row>
    <row r="33" spans="1:4" s="650" customFormat="1" ht="20.100000000000001" customHeight="1" x14ac:dyDescent="0.25">
      <c r="A33" s="653" t="s">
        <v>702</v>
      </c>
    </row>
    <row r="34" spans="1:4" s="650" customFormat="1" ht="20.100000000000001" customHeight="1" x14ac:dyDescent="0.25">
      <c r="C34" s="1398"/>
      <c r="D34" s="1398"/>
    </row>
    <row r="35" spans="1:4" x14ac:dyDescent="0.3">
      <c r="A35" s="102"/>
      <c r="B35" s="103"/>
      <c r="C35" s="104"/>
      <c r="D35" s="104"/>
    </row>
    <row r="36" spans="1:4" x14ac:dyDescent="0.3">
      <c r="A36" s="103"/>
      <c r="B36" s="103"/>
      <c r="C36" s="1399"/>
      <c r="D36" s="1399"/>
    </row>
    <row r="37" spans="1:4" x14ac:dyDescent="0.3">
      <c r="A37" s="108"/>
      <c r="B37" s="108"/>
    </row>
    <row r="38" spans="1:4" x14ac:dyDescent="0.3">
      <c r="A38" s="108"/>
      <c r="B38" s="108"/>
      <c r="C38" s="108"/>
    </row>
  </sheetData>
  <mergeCells count="4">
    <mergeCell ref="A1:D1"/>
    <mergeCell ref="A32:B32"/>
    <mergeCell ref="C34:D34"/>
    <mergeCell ref="C36:D3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dőlt"Szentpéterszeg Községi Önkormányzat&amp;R&amp;"Times New Roman,Félkövér dőlt"7.3. tájékoztató tábla a 6/2020. (VII.16) önkorm.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F30"/>
  <sheetViews>
    <sheetView view="pageLayout" topLeftCell="E1" zoomScaleNormal="100" workbookViewId="0">
      <selection activeCell="F7" sqref="E7:F7"/>
    </sheetView>
  </sheetViews>
  <sheetFormatPr defaultColWidth="12" defaultRowHeight="15.6" x14ac:dyDescent="0.3"/>
  <cols>
    <col min="1" max="1" width="57.44140625" style="101" customWidth="1"/>
    <col min="2" max="2" width="5.77734375" style="101" customWidth="1"/>
    <col min="3" max="3" width="18.6640625" style="101" customWidth="1"/>
    <col min="4" max="4" width="15.33203125" style="101" customWidth="1"/>
    <col min="5" max="16384" width="12" style="101"/>
  </cols>
  <sheetData>
    <row r="1" spans="1:4" ht="48.75" customHeight="1" x14ac:dyDescent="0.3">
      <c r="A1" s="1400" t="str">
        <f>+CONCATENATE("VAGYONKIMUTATÁS",CHAR(10),"a függő követelésekről és kötelezettségekről, a biztos (jövőbeni) követelésekről",CHAR(10),LEFT(ÖSSZEFÜGGÉSEK!A4,4),".")</f>
        <v>VAGYONKIMUTATÁS
a függő követelésekről és kötelezettségekről, a biztos (jövőbeni) követelésekről
2019.</v>
      </c>
      <c r="B1" s="1401"/>
      <c r="C1" s="1401"/>
      <c r="D1" s="1401"/>
    </row>
    <row r="2" spans="1:4" ht="16.2" thickBot="1" x14ac:dyDescent="0.35">
      <c r="D2" s="691" t="s">
        <v>743</v>
      </c>
    </row>
    <row r="3" spans="1:4" ht="76.2" customHeight="1" thickBot="1" x14ac:dyDescent="0.35">
      <c r="A3" s="839" t="s">
        <v>53</v>
      </c>
      <c r="B3" s="635" t="s">
        <v>250</v>
      </c>
      <c r="C3" s="636" t="s">
        <v>703</v>
      </c>
      <c r="D3" s="637" t="s">
        <v>745</v>
      </c>
    </row>
    <row r="4" spans="1:4" ht="16.2" thickBot="1" x14ac:dyDescent="0.35">
      <c r="A4" s="110" t="s">
        <v>414</v>
      </c>
      <c r="B4" s="111" t="s">
        <v>415</v>
      </c>
      <c r="C4" s="111" t="s">
        <v>416</v>
      </c>
      <c r="D4" s="112" t="s">
        <v>417</v>
      </c>
    </row>
    <row r="5" spans="1:4" ht="20.100000000000001" customHeight="1" x14ac:dyDescent="0.3">
      <c r="A5" s="840" t="s">
        <v>704</v>
      </c>
      <c r="B5" s="829" t="s">
        <v>6</v>
      </c>
      <c r="C5" s="830"/>
      <c r="D5" s="813"/>
    </row>
    <row r="6" spans="1:4" ht="20.100000000000001" customHeight="1" x14ac:dyDescent="0.3">
      <c r="A6" s="840" t="s">
        <v>705</v>
      </c>
      <c r="B6" s="831" t="s">
        <v>7</v>
      </c>
      <c r="C6" s="832"/>
      <c r="D6" s="814"/>
    </row>
    <row r="7" spans="1:4" ht="20.100000000000001" customHeight="1" thickBot="1" x14ac:dyDescent="0.35">
      <c r="A7" s="841" t="s">
        <v>732</v>
      </c>
      <c r="B7" s="833" t="s">
        <v>8</v>
      </c>
      <c r="C7" s="834">
        <v>43</v>
      </c>
      <c r="D7" s="815">
        <v>6258741</v>
      </c>
    </row>
    <row r="8" spans="1:4" ht="20.100000000000001" customHeight="1" thickBot="1" x14ac:dyDescent="0.35">
      <c r="A8" s="835" t="s">
        <v>706</v>
      </c>
      <c r="B8" s="836" t="s">
        <v>9</v>
      </c>
      <c r="C8" s="816">
        <f>+C5+C6+C7</f>
        <v>43</v>
      </c>
      <c r="D8" s="816">
        <f>+D5+D6+D7</f>
        <v>6258741</v>
      </c>
    </row>
    <row r="9" spans="1:4" ht="20.100000000000001" customHeight="1" x14ac:dyDescent="0.3">
      <c r="A9" s="842" t="s">
        <v>707</v>
      </c>
      <c r="B9" s="829" t="s">
        <v>10</v>
      </c>
      <c r="C9" s="830"/>
      <c r="D9" s="813"/>
    </row>
    <row r="10" spans="1:4" ht="20.100000000000001" customHeight="1" x14ac:dyDescent="0.3">
      <c r="A10" s="840" t="s">
        <v>708</v>
      </c>
      <c r="B10" s="831" t="s">
        <v>11</v>
      </c>
      <c r="C10" s="832"/>
      <c r="D10" s="814"/>
    </row>
    <row r="11" spans="1:4" ht="20.100000000000001" customHeight="1" x14ac:dyDescent="0.3">
      <c r="A11" s="840" t="s">
        <v>709</v>
      </c>
      <c r="B11" s="831" t="s">
        <v>12</v>
      </c>
      <c r="C11" s="832"/>
      <c r="D11" s="814"/>
    </row>
    <row r="12" spans="1:4" ht="20.100000000000001" customHeight="1" x14ac:dyDescent="0.3">
      <c r="A12" s="840" t="s">
        <v>710</v>
      </c>
      <c r="B12" s="831" t="s">
        <v>13</v>
      </c>
      <c r="C12" s="832"/>
      <c r="D12" s="814"/>
    </row>
    <row r="13" spans="1:4" ht="20.100000000000001" customHeight="1" thickBot="1" x14ac:dyDescent="0.35">
      <c r="A13" s="841" t="s">
        <v>711</v>
      </c>
      <c r="B13" s="833" t="s">
        <v>14</v>
      </c>
      <c r="C13" s="834"/>
      <c r="D13" s="815"/>
    </row>
    <row r="14" spans="1:4" ht="20.100000000000001" customHeight="1" thickBot="1" x14ac:dyDescent="0.35">
      <c r="A14" s="835" t="s">
        <v>712</v>
      </c>
      <c r="B14" s="836" t="s">
        <v>15</v>
      </c>
      <c r="C14" s="837"/>
      <c r="D14" s="816">
        <f>+D9+D10+D11+D12+D13</f>
        <v>0</v>
      </c>
    </row>
    <row r="15" spans="1:4" ht="20.100000000000001" customHeight="1" x14ac:dyDescent="0.3">
      <c r="A15" s="648"/>
      <c r="B15" s="639" t="s">
        <v>16</v>
      </c>
      <c r="C15" s="640"/>
      <c r="D15" s="641"/>
    </row>
    <row r="16" spans="1:4" ht="20.100000000000001" customHeight="1" x14ac:dyDescent="0.3">
      <c r="A16" s="638"/>
      <c r="B16" s="642" t="s">
        <v>17</v>
      </c>
      <c r="C16" s="643"/>
      <c r="D16" s="644"/>
    </row>
    <row r="17" spans="1:6" ht="20.100000000000001" customHeight="1" x14ac:dyDescent="0.3">
      <c r="A17" s="638"/>
      <c r="B17" s="642" t="s">
        <v>18</v>
      </c>
      <c r="C17" s="643"/>
      <c r="D17" s="644"/>
    </row>
    <row r="18" spans="1:6" ht="20.100000000000001" customHeight="1" x14ac:dyDescent="0.3">
      <c r="A18" s="638"/>
      <c r="B18" s="642" t="s">
        <v>19</v>
      </c>
      <c r="C18" s="643"/>
      <c r="D18" s="644"/>
    </row>
    <row r="19" spans="1:6" ht="20.100000000000001" customHeight="1" x14ac:dyDescent="0.3">
      <c r="A19" s="638"/>
      <c r="B19" s="642" t="s">
        <v>20</v>
      </c>
      <c r="C19" s="643"/>
      <c r="D19" s="644"/>
    </row>
    <row r="20" spans="1:6" ht="20.100000000000001" customHeight="1" x14ac:dyDescent="0.3">
      <c r="A20" s="638"/>
      <c r="B20" s="642" t="s">
        <v>21</v>
      </c>
      <c r="C20" s="643"/>
      <c r="D20" s="644"/>
    </row>
    <row r="21" spans="1:6" ht="20.100000000000001" customHeight="1" x14ac:dyDescent="0.3">
      <c r="A21" s="638"/>
      <c r="B21" s="642" t="s">
        <v>22</v>
      </c>
      <c r="C21" s="643"/>
      <c r="D21" s="644"/>
    </row>
    <row r="22" spans="1:6" ht="20.100000000000001" customHeight="1" x14ac:dyDescent="0.3">
      <c r="A22" s="638"/>
      <c r="B22" s="642" t="s">
        <v>23</v>
      </c>
      <c r="C22" s="643"/>
      <c r="D22" s="644"/>
    </row>
    <row r="23" spans="1:6" ht="20.100000000000001" customHeight="1" x14ac:dyDescent="0.3">
      <c r="A23" s="638"/>
      <c r="B23" s="642" t="s">
        <v>24</v>
      </c>
      <c r="C23" s="643"/>
      <c r="D23" s="644"/>
    </row>
    <row r="24" spans="1:6" ht="20.100000000000001" customHeight="1" x14ac:dyDescent="0.3">
      <c r="A24" s="638"/>
      <c r="B24" s="642" t="s">
        <v>25</v>
      </c>
      <c r="C24" s="643"/>
      <c r="D24" s="644"/>
    </row>
    <row r="25" spans="1:6" ht="20.100000000000001" customHeight="1" x14ac:dyDescent="0.3">
      <c r="A25" s="638"/>
      <c r="B25" s="642" t="s">
        <v>26</v>
      </c>
      <c r="C25" s="643"/>
      <c r="D25" s="644"/>
    </row>
    <row r="26" spans="1:6" ht="20.100000000000001" customHeight="1" x14ac:dyDescent="0.3">
      <c r="A26" s="638"/>
      <c r="B26" s="642" t="s">
        <v>27</v>
      </c>
      <c r="C26" s="643"/>
      <c r="D26" s="644"/>
    </row>
    <row r="27" spans="1:6" ht="20.100000000000001" customHeight="1" thickBot="1" x14ac:dyDescent="0.35">
      <c r="A27" s="638"/>
      <c r="B27" s="642" t="s">
        <v>28</v>
      </c>
      <c r="C27" s="643"/>
      <c r="D27" s="644"/>
    </row>
    <row r="28" spans="1:6" ht="20.100000000000001" customHeight="1" thickBot="1" x14ac:dyDescent="0.35">
      <c r="A28" s="1402" t="s">
        <v>713</v>
      </c>
      <c r="B28" s="1403"/>
      <c r="C28" s="838"/>
      <c r="D28" s="816">
        <f>+D8+D14+SUM(D15:D27)</f>
        <v>6258741</v>
      </c>
      <c r="F28" s="113"/>
    </row>
    <row r="29" spans="1:6" ht="20.100000000000001" customHeight="1" x14ac:dyDescent="0.3"/>
    <row r="30" spans="1:6" ht="20.100000000000001" customHeight="1" x14ac:dyDescent="0.3"/>
  </sheetData>
  <mergeCells count="2">
    <mergeCell ref="A1:D1"/>
    <mergeCell ref="A28:B28"/>
  </mergeCells>
  <printOptions horizontalCentered="1"/>
  <pageMargins left="0.78740157480314965" right="0.39370078740157483" top="1.1417322834645669" bottom="0.78740157480314965" header="0.78740157480314965" footer="0.78740157480314965"/>
  <pageSetup paperSize="9" orientation="portrait" r:id="rId1"/>
  <headerFooter alignWithMargins="0">
    <oddHeader>&amp;L&amp;"Times New Roman,Félkövér dőlt"Szentpéterszeg Községi Önkormányzat&amp;R&amp;"Times New Roman,Félkövér dőlt"7.4. tájékoztató tábla a 6./2020. (VII.16) önkorm. rendelethez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F21"/>
  <sheetViews>
    <sheetView zoomScaleNormal="100" workbookViewId="0">
      <selection activeCell="F1" sqref="F1:F20"/>
    </sheetView>
  </sheetViews>
  <sheetFormatPr defaultColWidth="9.33203125" defaultRowHeight="13.2" x14ac:dyDescent="0.25"/>
  <cols>
    <col min="1" max="1" width="9.33203125" style="122"/>
    <col min="2" max="2" width="53" style="122" customWidth="1"/>
    <col min="3" max="3" width="25" style="122" customWidth="1"/>
    <col min="4" max="4" width="24" style="122" customWidth="1"/>
    <col min="5" max="5" width="27.109375" style="122" customWidth="1"/>
    <col min="6" max="6" width="5.44140625" style="122" customWidth="1"/>
    <col min="7" max="16384" width="9.33203125" style="122"/>
  </cols>
  <sheetData>
    <row r="1" spans="1:6" x14ac:dyDescent="0.25">
      <c r="A1" s="123"/>
      <c r="F1" s="1407" t="s">
        <v>816</v>
      </c>
    </row>
    <row r="2" spans="1:6" ht="33" customHeight="1" x14ac:dyDescent="0.25">
      <c r="A2" s="1404" t="str">
        <f>+CONCATENATE("A Szentpéterszeg Községi Önkormányzat tulajdonában álló gazdálkodó szervezetek működéséből származó",CHAR(10),"kötelezettségek és részesedések alakulása a ",LEFT(ÖSSZEFÜGGÉSEK!A4,4),". évben")</f>
        <v>A Szentpéterszeg Községi Önkormányzat tulajdonában álló gazdálkodó szervezetek működéséből származó
kötelezettségek és részesedések alakulása a 2019. évben</v>
      </c>
      <c r="B2" s="1404"/>
      <c r="C2" s="1404"/>
      <c r="D2" s="1404"/>
      <c r="E2" s="1404"/>
      <c r="F2" s="1407"/>
    </row>
    <row r="3" spans="1:6" ht="16.2" thickBot="1" x14ac:dyDescent="0.35">
      <c r="A3" s="124"/>
      <c r="F3" s="1407"/>
    </row>
    <row r="4" spans="1:6" ht="63" thickBot="1" x14ac:dyDescent="0.3">
      <c r="A4" s="125" t="s">
        <v>250</v>
      </c>
      <c r="B4" s="126" t="s">
        <v>289</v>
      </c>
      <c r="C4" s="126" t="s">
        <v>290</v>
      </c>
      <c r="D4" s="126" t="s">
        <v>291</v>
      </c>
      <c r="E4" s="127" t="s">
        <v>292</v>
      </c>
      <c r="F4" s="1407"/>
    </row>
    <row r="5" spans="1:6" ht="15.6" x14ac:dyDescent="0.25">
      <c r="A5" s="128" t="s">
        <v>6</v>
      </c>
      <c r="B5" s="131"/>
      <c r="C5" s="133"/>
      <c r="D5" s="135"/>
      <c r="E5" s="138"/>
      <c r="F5" s="1407"/>
    </row>
    <row r="6" spans="1:6" ht="15.6" x14ac:dyDescent="0.25">
      <c r="A6" s="129" t="s">
        <v>7</v>
      </c>
      <c r="B6" s="132"/>
      <c r="C6" s="134"/>
      <c r="D6" s="136"/>
      <c r="E6" s="139"/>
      <c r="F6" s="1407"/>
    </row>
    <row r="7" spans="1:6" ht="15.6" x14ac:dyDescent="0.25">
      <c r="A7" s="129" t="s">
        <v>8</v>
      </c>
      <c r="B7" s="132"/>
      <c r="C7" s="134"/>
      <c r="D7" s="136"/>
      <c r="E7" s="139"/>
      <c r="F7" s="1407"/>
    </row>
    <row r="8" spans="1:6" ht="17.399999999999999" x14ac:dyDescent="0.25">
      <c r="A8" s="129" t="s">
        <v>9</v>
      </c>
      <c r="B8" s="377"/>
      <c r="C8" s="385" t="s">
        <v>723</v>
      </c>
      <c r="D8" s="136"/>
      <c r="E8" s="139"/>
      <c r="F8" s="1407"/>
    </row>
    <row r="9" spans="1:6" ht="15.6" x14ac:dyDescent="0.25">
      <c r="A9" s="129" t="s">
        <v>10</v>
      </c>
      <c r="B9" s="132"/>
      <c r="C9" s="134"/>
      <c r="D9" s="136"/>
      <c r="E9" s="139"/>
      <c r="F9" s="1407"/>
    </row>
    <row r="10" spans="1:6" ht="15.6" x14ac:dyDescent="0.25">
      <c r="A10" s="129" t="s">
        <v>11</v>
      </c>
      <c r="B10" s="132"/>
      <c r="C10" s="134"/>
      <c r="D10" s="136"/>
      <c r="E10" s="139"/>
      <c r="F10" s="1407"/>
    </row>
    <row r="11" spans="1:6" ht="15.6" x14ac:dyDescent="0.25">
      <c r="A11" s="129" t="s">
        <v>12</v>
      </c>
      <c r="B11" s="132"/>
      <c r="C11" s="134"/>
      <c r="D11" s="136"/>
      <c r="E11" s="139"/>
      <c r="F11" s="1407"/>
    </row>
    <row r="12" spans="1:6" ht="15.6" x14ac:dyDescent="0.25">
      <c r="A12" s="129" t="s">
        <v>13</v>
      </c>
      <c r="B12" s="132"/>
      <c r="C12" s="134"/>
      <c r="D12" s="136"/>
      <c r="E12" s="139"/>
      <c r="F12" s="1407"/>
    </row>
    <row r="13" spans="1:6" ht="15.6" x14ac:dyDescent="0.25">
      <c r="A13" s="129" t="s">
        <v>14</v>
      </c>
      <c r="B13" s="132"/>
      <c r="C13" s="134"/>
      <c r="D13" s="136"/>
      <c r="E13" s="139"/>
      <c r="F13" s="1407"/>
    </row>
    <row r="14" spans="1:6" ht="15.6" x14ac:dyDescent="0.25">
      <c r="A14" s="129" t="s">
        <v>15</v>
      </c>
      <c r="B14" s="132"/>
      <c r="C14" s="134"/>
      <c r="D14" s="136"/>
      <c r="E14" s="139"/>
      <c r="F14" s="1407"/>
    </row>
    <row r="15" spans="1:6" ht="15.6" x14ac:dyDescent="0.25">
      <c r="A15" s="129" t="s">
        <v>16</v>
      </c>
      <c r="B15" s="132"/>
      <c r="C15" s="134"/>
      <c r="D15" s="136"/>
      <c r="E15" s="139"/>
      <c r="F15" s="1407"/>
    </row>
    <row r="16" spans="1:6" ht="15.6" x14ac:dyDescent="0.25">
      <c r="A16" s="129" t="s">
        <v>17</v>
      </c>
      <c r="B16" s="132"/>
      <c r="C16" s="134"/>
      <c r="D16" s="136"/>
      <c r="E16" s="139"/>
      <c r="F16" s="1407"/>
    </row>
    <row r="17" spans="1:6" ht="15.6" x14ac:dyDescent="0.25">
      <c r="A17" s="129" t="s">
        <v>18</v>
      </c>
      <c r="B17" s="132"/>
      <c r="C17" s="134"/>
      <c r="D17" s="136"/>
      <c r="E17" s="139"/>
      <c r="F17" s="1407"/>
    </row>
    <row r="18" spans="1:6" ht="15.6" x14ac:dyDescent="0.25">
      <c r="A18" s="129" t="s">
        <v>19</v>
      </c>
      <c r="B18" s="132"/>
      <c r="C18" s="134"/>
      <c r="D18" s="136"/>
      <c r="E18" s="139"/>
      <c r="F18" s="1407"/>
    </row>
    <row r="19" spans="1:6" ht="16.2" thickBot="1" x14ac:dyDescent="0.3">
      <c r="A19" s="129" t="s">
        <v>20</v>
      </c>
      <c r="B19" s="132"/>
      <c r="C19" s="134"/>
      <c r="D19" s="136"/>
      <c r="E19" s="139"/>
      <c r="F19" s="1407"/>
    </row>
    <row r="20" spans="1:6" ht="20.399999999999999" customHeight="1" thickBot="1" x14ac:dyDescent="0.35">
      <c r="A20" s="1405" t="s">
        <v>293</v>
      </c>
      <c r="B20" s="1406"/>
      <c r="C20" s="130"/>
      <c r="D20" s="137" t="str">
        <f>IF(SUM(D5:D19)=0,"",SUM(D5:D19))</f>
        <v/>
      </c>
      <c r="E20" s="140" t="str">
        <f>IF(SUM(E5:E19)=0,"",SUM(E5:E19))</f>
        <v/>
      </c>
      <c r="F20" s="1407"/>
    </row>
    <row r="21" spans="1:6" ht="15.6" x14ac:dyDescent="0.3">
      <c r="A21" s="124"/>
    </row>
  </sheetData>
  <mergeCells count="3">
    <mergeCell ref="A2:E2"/>
    <mergeCell ref="A20:B20"/>
    <mergeCell ref="F1:F2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&amp;LSzentpéterszeg Községi Önkormányzat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F22"/>
  <sheetViews>
    <sheetView zoomScaleNormal="100" workbookViewId="0">
      <selection activeCell="E7" sqref="E7"/>
    </sheetView>
  </sheetViews>
  <sheetFormatPr defaultColWidth="9.33203125" defaultRowHeight="13.2" x14ac:dyDescent="0.25"/>
  <cols>
    <col min="1" max="1" width="7.6640625" style="7" customWidth="1"/>
    <col min="2" max="2" width="60.77734375" style="7" customWidth="1"/>
    <col min="3" max="3" width="25.6640625" style="7" customWidth="1"/>
    <col min="4" max="16384" width="9.33203125" style="7"/>
  </cols>
  <sheetData>
    <row r="1" spans="1:3" ht="14.4" x14ac:dyDescent="0.3">
      <c r="C1" s="114" t="str">
        <f>+CONCATENATE("9. tájékoztató tábla a 6/",LEFT(ÖSSZEFÜGGÉSEK!A4,4)+1,".(VII.16)  önkormányzati rendelethez")</f>
        <v>9. tájékoztató tábla a 6/2020.(VII.16)  önkormányzati rendelethez</v>
      </c>
    </row>
    <row r="2" spans="1:3" ht="13.8" x14ac:dyDescent="0.25">
      <c r="A2" s="115"/>
      <c r="B2" s="115"/>
      <c r="C2" s="115"/>
    </row>
    <row r="3" spans="1:3" ht="33.75" customHeight="1" x14ac:dyDescent="0.25">
      <c r="A3" s="1408" t="s">
        <v>294</v>
      </c>
      <c r="B3" s="1408"/>
      <c r="C3" s="1408"/>
    </row>
    <row r="4" spans="1:3" ht="13.8" thickBot="1" x14ac:dyDescent="0.3">
      <c r="C4" s="116"/>
    </row>
    <row r="5" spans="1:3" s="118" customFormat="1" ht="43.5" customHeight="1" thickBot="1" x14ac:dyDescent="0.3">
      <c r="A5" s="843" t="s">
        <v>4</v>
      </c>
      <c r="B5" s="855" t="s">
        <v>53</v>
      </c>
      <c r="C5" s="856" t="s">
        <v>746</v>
      </c>
    </row>
    <row r="6" spans="1:3" ht="30.6" customHeight="1" x14ac:dyDescent="0.25">
      <c r="A6" s="844" t="s">
        <v>6</v>
      </c>
      <c r="B6" s="845" t="str">
        <f>+CONCATENATE("Pénzkészlet ",LEFT(ÖSSZEFÜGGÉSEK!A4,4),". január 1-jén",CHAR(10),"ebből:")</f>
        <v>Pénzkészlet 2019. január 1-jén
ebből:</v>
      </c>
      <c r="C6" s="846">
        <f>C7+C8+C9</f>
        <v>29254878</v>
      </c>
    </row>
    <row r="7" spans="1:3" ht="20.100000000000001" customHeight="1" x14ac:dyDescent="0.25">
      <c r="A7" s="847" t="s">
        <v>7</v>
      </c>
      <c r="B7" s="848" t="s">
        <v>766</v>
      </c>
      <c r="C7" s="849">
        <v>28270878</v>
      </c>
    </row>
    <row r="8" spans="1:3" ht="20.100000000000001" customHeight="1" x14ac:dyDescent="0.25">
      <c r="A8" s="847" t="s">
        <v>8</v>
      </c>
      <c r="B8" s="848" t="s">
        <v>767</v>
      </c>
      <c r="C8" s="849">
        <v>984000</v>
      </c>
    </row>
    <row r="9" spans="1:3" ht="20.100000000000001" customHeight="1" x14ac:dyDescent="0.25">
      <c r="A9" s="844" t="s">
        <v>9</v>
      </c>
      <c r="B9" s="848" t="s">
        <v>768</v>
      </c>
      <c r="C9" s="849"/>
    </row>
    <row r="10" spans="1:3" ht="20.100000000000001" customHeight="1" x14ac:dyDescent="0.25">
      <c r="A10" s="847" t="s">
        <v>10</v>
      </c>
      <c r="B10" s="850" t="s">
        <v>295</v>
      </c>
      <c r="C10" s="849">
        <v>244587343</v>
      </c>
    </row>
    <row r="11" spans="1:3" ht="20.100000000000001" customHeight="1" x14ac:dyDescent="0.25">
      <c r="A11" s="847" t="s">
        <v>11</v>
      </c>
      <c r="B11" s="850" t="s">
        <v>296</v>
      </c>
      <c r="C11" s="849">
        <v>211412168</v>
      </c>
    </row>
    <row r="12" spans="1:3" ht="20.100000000000001" customHeight="1" x14ac:dyDescent="0.25">
      <c r="A12" s="844" t="s">
        <v>12</v>
      </c>
      <c r="B12" s="850" t="s">
        <v>728</v>
      </c>
      <c r="C12" s="849">
        <v>17491501</v>
      </c>
    </row>
    <row r="13" spans="1:3" ht="20.100000000000001" customHeight="1" x14ac:dyDescent="0.25">
      <c r="A13" s="847" t="s">
        <v>13</v>
      </c>
      <c r="B13" s="850" t="s">
        <v>729</v>
      </c>
      <c r="C13" s="849"/>
    </row>
    <row r="14" spans="1:3" ht="20.100000000000001" customHeight="1" x14ac:dyDescent="0.25">
      <c r="A14" s="847" t="s">
        <v>14</v>
      </c>
      <c r="B14" s="851" t="s">
        <v>730</v>
      </c>
      <c r="C14" s="849">
        <v>210112</v>
      </c>
    </row>
    <row r="15" spans="1:3" ht="30.75" customHeight="1" x14ac:dyDescent="0.25">
      <c r="A15" s="844" t="s">
        <v>15</v>
      </c>
      <c r="B15" s="845" t="str">
        <f>+CONCATENATE("Záró pénzkészlet ",LEFT(ÖSSZEFÜGGÉSEK!A4,4),". december 31-én",CHAR(10),"ebből:")</f>
        <v>Záró pénzkészlet 2019. december 31-én
ebből:</v>
      </c>
      <c r="C15" s="846">
        <f>C6+C10-C11-C12+C13-C14</f>
        <v>44728440</v>
      </c>
    </row>
    <row r="16" spans="1:3" ht="20.100000000000001" customHeight="1" x14ac:dyDescent="0.25">
      <c r="A16" s="847" t="s">
        <v>16</v>
      </c>
      <c r="B16" s="848" t="s">
        <v>766</v>
      </c>
      <c r="C16" s="849">
        <v>43894530</v>
      </c>
    </row>
    <row r="17" spans="1:6" ht="20.100000000000001" customHeight="1" thickBot="1" x14ac:dyDescent="0.3">
      <c r="A17" s="852" t="s">
        <v>17</v>
      </c>
      <c r="B17" s="853" t="s">
        <v>767</v>
      </c>
      <c r="C17" s="854">
        <v>833910</v>
      </c>
      <c r="F17" s="375"/>
    </row>
    <row r="19" spans="1:6" x14ac:dyDescent="0.25">
      <c r="C19" s="375"/>
    </row>
    <row r="22" spans="1:6" x14ac:dyDescent="0.25">
      <c r="C22" s="7" t="s">
        <v>721</v>
      </c>
    </row>
  </sheetData>
  <mergeCells count="1">
    <mergeCell ref="A3:C3"/>
  </mergeCells>
  <conditionalFormatting sqref="C15">
    <cfRule type="cellIs" dxfId="0" priority="1" stopIfTrue="1" operator="notEqual">
      <formula>SUM(C16:C17)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orientation="portrait" r:id="rId1"/>
  <headerFooter alignWithMargins="0">
    <oddHeader>&amp;LSzentpéterszeg Községi Önkormányzat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H33"/>
  <sheetViews>
    <sheetView view="pageLayout" zoomScaleNormal="100" workbookViewId="0">
      <selection activeCell="G7" sqref="G7"/>
    </sheetView>
  </sheetViews>
  <sheetFormatPr defaultRowHeight="13.2" x14ac:dyDescent="0.25"/>
  <cols>
    <col min="2" max="2" width="23.6640625" customWidth="1"/>
    <col min="3" max="3" width="12.6640625" customWidth="1"/>
    <col min="4" max="4" width="10.33203125" customWidth="1"/>
    <col min="5" max="5" width="10.109375" customWidth="1"/>
    <col min="6" max="6" width="10.77734375" customWidth="1"/>
    <col min="8" max="8" width="4.109375" customWidth="1"/>
  </cols>
  <sheetData>
    <row r="1" spans="1:8" x14ac:dyDescent="0.25">
      <c r="H1" s="1409"/>
    </row>
    <row r="2" spans="1:8" s="376" customFormat="1" ht="20.100000000000001" customHeight="1" x14ac:dyDescent="0.3">
      <c r="A2" s="376" t="s">
        <v>719</v>
      </c>
      <c r="H2" s="1409"/>
    </row>
    <row r="3" spans="1:8" s="376" customFormat="1" ht="20.100000000000001" customHeight="1" x14ac:dyDescent="0.3">
      <c r="H3" s="1409"/>
    </row>
    <row r="4" spans="1:8" s="376" customFormat="1" ht="20.100000000000001" customHeight="1" x14ac:dyDescent="0.3">
      <c r="H4" s="1409"/>
    </row>
    <row r="5" spans="1:8" s="376" customFormat="1" ht="20.100000000000001" customHeight="1" x14ac:dyDescent="0.3">
      <c r="D5" s="634" t="s">
        <v>724</v>
      </c>
      <c r="H5" s="1409"/>
    </row>
    <row r="6" spans="1:8" s="376" customFormat="1" ht="20.100000000000001" customHeight="1" x14ac:dyDescent="0.3">
      <c r="D6" s="633"/>
      <c r="H6" s="1409"/>
    </row>
    <row r="7" spans="1:8" s="376" customFormat="1" ht="20.100000000000001" customHeight="1" x14ac:dyDescent="0.3">
      <c r="H7" s="1409"/>
    </row>
    <row r="8" spans="1:8" s="376" customFormat="1" ht="20.100000000000001" customHeight="1" x14ac:dyDescent="0.3">
      <c r="H8" s="1409"/>
    </row>
    <row r="9" spans="1:8" s="376" customFormat="1" ht="20.100000000000001" customHeight="1" thickBot="1" x14ac:dyDescent="0.35">
      <c r="F9" s="1072" t="s">
        <v>743</v>
      </c>
      <c r="H9" s="1409"/>
    </row>
    <row r="10" spans="1:8" s="376" customFormat="1" ht="20.100000000000001" customHeight="1" x14ac:dyDescent="0.3">
      <c r="B10" s="1064"/>
      <c r="C10" s="1065">
        <v>2019</v>
      </c>
      <c r="D10" s="1065">
        <v>2020</v>
      </c>
      <c r="E10" s="1065">
        <v>2021</v>
      </c>
      <c r="F10" s="1066">
        <v>2022</v>
      </c>
      <c r="H10" s="1409"/>
    </row>
    <row r="11" spans="1:8" s="376" customFormat="1" ht="20.100000000000001" customHeight="1" x14ac:dyDescent="0.3">
      <c r="B11" s="1067" t="s">
        <v>726</v>
      </c>
      <c r="C11" s="687">
        <v>4991075</v>
      </c>
      <c r="D11" s="687">
        <v>0</v>
      </c>
      <c r="E11" s="687">
        <v>0</v>
      </c>
      <c r="F11" s="1068">
        <v>0</v>
      </c>
      <c r="H11" s="1409"/>
    </row>
    <row r="12" spans="1:8" s="376" customFormat="1" ht="20.100000000000001" customHeight="1" x14ac:dyDescent="0.3">
      <c r="B12" s="1067" t="s">
        <v>779</v>
      </c>
      <c r="C12" s="687">
        <v>0</v>
      </c>
      <c r="D12" s="687">
        <v>0</v>
      </c>
      <c r="E12" s="687">
        <v>0</v>
      </c>
      <c r="F12" s="1068">
        <v>0</v>
      </c>
      <c r="H12" s="1409"/>
    </row>
    <row r="13" spans="1:8" s="376" customFormat="1" ht="20.100000000000001" customHeight="1" x14ac:dyDescent="0.3">
      <c r="B13" s="1067" t="s">
        <v>725</v>
      </c>
      <c r="C13" s="687">
        <v>0</v>
      </c>
      <c r="D13" s="687">
        <v>0</v>
      </c>
      <c r="E13" s="687">
        <v>0</v>
      </c>
      <c r="F13" s="1068">
        <v>0</v>
      </c>
      <c r="H13" s="1409"/>
    </row>
    <row r="14" spans="1:8" s="376" customFormat="1" ht="20.100000000000001" customHeight="1" thickBot="1" x14ac:dyDescent="0.35">
      <c r="B14" s="1069" t="s">
        <v>38</v>
      </c>
      <c r="C14" s="1070">
        <f>SUM(C11:C13)</f>
        <v>4991075</v>
      </c>
      <c r="D14" s="1070">
        <f>SUM(D11:D13)</f>
        <v>0</v>
      </c>
      <c r="E14" s="1070">
        <f>SUM(E11:E13)</f>
        <v>0</v>
      </c>
      <c r="F14" s="1071">
        <f>SUM(F11:F13)</f>
        <v>0</v>
      </c>
      <c r="H14" s="1409"/>
    </row>
    <row r="15" spans="1:8" s="376" customFormat="1" ht="20.100000000000001" customHeight="1" x14ac:dyDescent="0.3">
      <c r="H15" s="1409"/>
    </row>
    <row r="16" spans="1:8" s="376" customFormat="1" ht="20.100000000000001" customHeight="1" x14ac:dyDescent="0.3">
      <c r="H16" s="1409"/>
    </row>
    <row r="17" spans="8:8" s="376" customFormat="1" ht="20.100000000000001" customHeight="1" x14ac:dyDescent="0.3">
      <c r="H17" s="1409"/>
    </row>
    <row r="18" spans="8:8" s="376" customFormat="1" ht="20.100000000000001" customHeight="1" x14ac:dyDescent="0.3">
      <c r="H18" s="1409"/>
    </row>
    <row r="19" spans="8:8" s="376" customFormat="1" ht="20.100000000000001" customHeight="1" x14ac:dyDescent="0.3">
      <c r="H19" s="1409"/>
    </row>
    <row r="20" spans="8:8" s="376" customFormat="1" ht="20.100000000000001" customHeight="1" x14ac:dyDescent="0.3">
      <c r="H20" s="1409"/>
    </row>
    <row r="21" spans="8:8" s="376" customFormat="1" ht="20.100000000000001" customHeight="1" x14ac:dyDescent="0.3">
      <c r="H21" s="1409"/>
    </row>
    <row r="22" spans="8:8" s="376" customFormat="1" ht="20.100000000000001" customHeight="1" x14ac:dyDescent="0.3">
      <c r="H22" s="1409"/>
    </row>
    <row r="23" spans="8:8" s="376" customFormat="1" ht="20.100000000000001" customHeight="1" x14ac:dyDescent="0.3">
      <c r="H23" s="1409"/>
    </row>
    <row r="24" spans="8:8" s="376" customFormat="1" ht="20.100000000000001" customHeight="1" x14ac:dyDescent="0.3">
      <c r="H24" s="1409"/>
    </row>
    <row r="25" spans="8:8" s="376" customFormat="1" ht="20.100000000000001" customHeight="1" x14ac:dyDescent="0.3">
      <c r="H25" s="1409"/>
    </row>
    <row r="26" spans="8:8" s="376" customFormat="1" ht="20.100000000000001" customHeight="1" x14ac:dyDescent="0.3">
      <c r="H26" s="1409"/>
    </row>
    <row r="27" spans="8:8" s="376" customFormat="1" ht="20.100000000000001" customHeight="1" x14ac:dyDescent="0.3">
      <c r="H27" s="1409"/>
    </row>
    <row r="28" spans="8:8" s="376" customFormat="1" ht="20.100000000000001" customHeight="1" x14ac:dyDescent="0.3">
      <c r="H28" s="1409"/>
    </row>
    <row r="29" spans="8:8" s="376" customFormat="1" ht="20.100000000000001" customHeight="1" x14ac:dyDescent="0.3">
      <c r="H29" s="1409"/>
    </row>
    <row r="30" spans="8:8" s="376" customFormat="1" ht="20.100000000000001" customHeight="1" x14ac:dyDescent="0.3">
      <c r="H30" s="1409"/>
    </row>
    <row r="31" spans="8:8" s="376" customFormat="1" ht="20.100000000000001" customHeight="1" x14ac:dyDescent="0.3">
      <c r="H31" s="1409"/>
    </row>
    <row r="32" spans="8:8" x14ac:dyDescent="0.25">
      <c r="H32" s="1409"/>
    </row>
    <row r="33" spans="8:8" x14ac:dyDescent="0.25">
      <c r="H33" s="1409"/>
    </row>
  </sheetData>
  <mergeCells count="1">
    <mergeCell ref="H1:H33"/>
  </mergeCells>
  <pageMargins left="0.70866141732283472" right="0.70866141732283472" top="0.74803149606299213" bottom="0.74803149606299213" header="0.31496062992125984" footer="0.31496062992125984"/>
  <pageSetup paperSize="9" scale="105" orientation="portrait" r:id="rId1"/>
  <headerFooter>
    <oddHeader>&amp;R10. tájékoztató tábla a 6/2020. (VII.16) önk.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161"/>
  <sheetViews>
    <sheetView zoomScale="130" zoomScaleNormal="130" zoomScaleSheetLayoutView="100" workbookViewId="0">
      <selection activeCell="B3" sqref="B3:B4"/>
    </sheetView>
  </sheetViews>
  <sheetFormatPr defaultColWidth="9.33203125" defaultRowHeight="15.6" x14ac:dyDescent="0.3"/>
  <cols>
    <col min="1" max="1" width="9.44140625" style="203" customWidth="1"/>
    <col min="2" max="2" width="60.77734375" style="203" customWidth="1"/>
    <col min="3" max="5" width="15.77734375" style="204" customWidth="1"/>
    <col min="6" max="16384" width="9.33203125" style="214"/>
  </cols>
  <sheetData>
    <row r="1" spans="1:5" ht="15.9" customHeight="1" x14ac:dyDescent="0.3">
      <c r="A1" s="1219" t="s">
        <v>3</v>
      </c>
      <c r="B1" s="1219"/>
      <c r="C1" s="1219"/>
      <c r="D1" s="1219"/>
      <c r="E1" s="1219"/>
    </row>
    <row r="2" spans="1:5" ht="15.9" customHeight="1" thickBot="1" x14ac:dyDescent="0.35">
      <c r="A2" s="30" t="s">
        <v>112</v>
      </c>
      <c r="B2" s="30"/>
      <c r="C2" s="201"/>
      <c r="D2" s="201"/>
      <c r="E2" s="201" t="s">
        <v>159</v>
      </c>
    </row>
    <row r="3" spans="1:5" ht="15.9" customHeight="1" x14ac:dyDescent="0.3">
      <c r="A3" s="1227" t="s">
        <v>60</v>
      </c>
      <c r="B3" s="1234" t="s">
        <v>5</v>
      </c>
      <c r="C3" s="1236" t="e">
        <f>+'1.1.sz.mell.'!#REF!</f>
        <v>#REF!</v>
      </c>
      <c r="D3" s="1236"/>
      <c r="E3" s="1237"/>
    </row>
    <row r="4" spans="1:5" ht="38.1" customHeight="1" thickBot="1" x14ac:dyDescent="0.35">
      <c r="A4" s="1228"/>
      <c r="B4" s="1235"/>
      <c r="C4" s="32" t="s">
        <v>180</v>
      </c>
      <c r="D4" s="32" t="s">
        <v>185</v>
      </c>
      <c r="E4" s="33" t="s">
        <v>186</v>
      </c>
    </row>
    <row r="5" spans="1:5" s="215" customFormat="1" ht="12" customHeight="1" thickBot="1" x14ac:dyDescent="0.25">
      <c r="A5" s="179" t="s">
        <v>414</v>
      </c>
      <c r="B5" s="180" t="s">
        <v>415</v>
      </c>
      <c r="C5" s="180" t="s">
        <v>416</v>
      </c>
      <c r="D5" s="180" t="s">
        <v>417</v>
      </c>
      <c r="E5" s="228" t="s">
        <v>418</v>
      </c>
    </row>
    <row r="6" spans="1:5" s="216" customFormat="1" ht="12" customHeight="1" thickBot="1" x14ac:dyDescent="0.3">
      <c r="A6" s="174" t="s">
        <v>6</v>
      </c>
      <c r="B6" s="175" t="s">
        <v>298</v>
      </c>
      <c r="C6" s="206">
        <f>SUM(C7:C12)</f>
        <v>0</v>
      </c>
      <c r="D6" s="206">
        <f>SUM(D7:D12)</f>
        <v>0</v>
      </c>
      <c r="E6" s="189">
        <f>SUM(E7:E12)</f>
        <v>0</v>
      </c>
    </row>
    <row r="7" spans="1:5" s="216" customFormat="1" ht="12" customHeight="1" x14ac:dyDescent="0.25">
      <c r="A7" s="169" t="s">
        <v>72</v>
      </c>
      <c r="B7" s="217" t="s">
        <v>299</v>
      </c>
      <c r="C7" s="208"/>
      <c r="D7" s="208"/>
      <c r="E7" s="191"/>
    </row>
    <row r="8" spans="1:5" s="216" customFormat="1" ht="12" customHeight="1" x14ac:dyDescent="0.25">
      <c r="A8" s="168" t="s">
        <v>73</v>
      </c>
      <c r="B8" s="218" t="s">
        <v>300</v>
      </c>
      <c r="C8" s="207"/>
      <c r="D8" s="207"/>
      <c r="E8" s="190"/>
    </row>
    <row r="9" spans="1:5" s="216" customFormat="1" ht="12" customHeight="1" x14ac:dyDescent="0.25">
      <c r="A9" s="168" t="s">
        <v>74</v>
      </c>
      <c r="B9" s="218" t="s">
        <v>301</v>
      </c>
      <c r="C9" s="207"/>
      <c r="D9" s="207"/>
      <c r="E9" s="190"/>
    </row>
    <row r="10" spans="1:5" s="216" customFormat="1" ht="12" customHeight="1" x14ac:dyDescent="0.25">
      <c r="A10" s="168" t="s">
        <v>75</v>
      </c>
      <c r="B10" s="218" t="s">
        <v>302</v>
      </c>
      <c r="C10" s="207"/>
      <c r="D10" s="207"/>
      <c r="E10" s="190"/>
    </row>
    <row r="11" spans="1:5" s="216" customFormat="1" ht="12" customHeight="1" x14ac:dyDescent="0.25">
      <c r="A11" s="168" t="s">
        <v>108</v>
      </c>
      <c r="B11" s="218" t="s">
        <v>303</v>
      </c>
      <c r="C11" s="207"/>
      <c r="D11" s="207"/>
      <c r="E11" s="190"/>
    </row>
    <row r="12" spans="1:5" s="216" customFormat="1" ht="12" customHeight="1" thickBot="1" x14ac:dyDescent="0.3">
      <c r="A12" s="170" t="s">
        <v>76</v>
      </c>
      <c r="B12" s="219" t="s">
        <v>304</v>
      </c>
      <c r="C12" s="209"/>
      <c r="D12" s="209"/>
      <c r="E12" s="192"/>
    </row>
    <row r="13" spans="1:5" s="216" customFormat="1" ht="12" customHeight="1" thickBot="1" x14ac:dyDescent="0.3">
      <c r="A13" s="174" t="s">
        <v>7</v>
      </c>
      <c r="B13" s="196" t="s">
        <v>305</v>
      </c>
      <c r="C13" s="206">
        <f>SUM(C14:C18)</f>
        <v>0</v>
      </c>
      <c r="D13" s="206">
        <f>SUM(D14:D18)</f>
        <v>0</v>
      </c>
      <c r="E13" s="189">
        <f>SUM(E14:E18)</f>
        <v>0</v>
      </c>
    </row>
    <row r="14" spans="1:5" s="216" customFormat="1" ht="12" customHeight="1" x14ac:dyDescent="0.25">
      <c r="A14" s="169" t="s">
        <v>78</v>
      </c>
      <c r="B14" s="217" t="s">
        <v>306</v>
      </c>
      <c r="C14" s="208"/>
      <c r="D14" s="208"/>
      <c r="E14" s="191"/>
    </row>
    <row r="15" spans="1:5" s="216" customFormat="1" ht="12" customHeight="1" x14ac:dyDescent="0.25">
      <c r="A15" s="168" t="s">
        <v>79</v>
      </c>
      <c r="B15" s="218" t="s">
        <v>307</v>
      </c>
      <c r="C15" s="207"/>
      <c r="D15" s="207"/>
      <c r="E15" s="190"/>
    </row>
    <row r="16" spans="1:5" s="216" customFormat="1" ht="12" customHeight="1" x14ac:dyDescent="0.25">
      <c r="A16" s="168" t="s">
        <v>80</v>
      </c>
      <c r="B16" s="218" t="s">
        <v>308</v>
      </c>
      <c r="C16" s="207"/>
      <c r="D16" s="207"/>
      <c r="E16" s="190"/>
    </row>
    <row r="17" spans="1:5" s="216" customFormat="1" ht="12" customHeight="1" x14ac:dyDescent="0.25">
      <c r="A17" s="168" t="s">
        <v>81</v>
      </c>
      <c r="B17" s="218" t="s">
        <v>309</v>
      </c>
      <c r="C17" s="207"/>
      <c r="D17" s="207"/>
      <c r="E17" s="190"/>
    </row>
    <row r="18" spans="1:5" s="216" customFormat="1" ht="12" customHeight="1" x14ac:dyDescent="0.25">
      <c r="A18" s="168" t="s">
        <v>82</v>
      </c>
      <c r="B18" s="218" t="s">
        <v>310</v>
      </c>
      <c r="C18" s="207"/>
      <c r="D18" s="207"/>
      <c r="E18" s="190"/>
    </row>
    <row r="19" spans="1:5" s="216" customFormat="1" ht="12" customHeight="1" thickBot="1" x14ac:dyDescent="0.3">
      <c r="A19" s="170" t="s">
        <v>89</v>
      </c>
      <c r="B19" s="219" t="s">
        <v>311</v>
      </c>
      <c r="C19" s="209"/>
      <c r="D19" s="209"/>
      <c r="E19" s="192"/>
    </row>
    <row r="20" spans="1:5" s="216" customFormat="1" ht="12" customHeight="1" thickBot="1" x14ac:dyDescent="0.3">
      <c r="A20" s="174" t="s">
        <v>8</v>
      </c>
      <c r="B20" s="175" t="s">
        <v>312</v>
      </c>
      <c r="C20" s="206">
        <f>SUM(C21:C25)</f>
        <v>0</v>
      </c>
      <c r="D20" s="206">
        <f>SUM(D21:D25)</f>
        <v>0</v>
      </c>
      <c r="E20" s="189">
        <f>SUM(E21:E25)</f>
        <v>0</v>
      </c>
    </row>
    <row r="21" spans="1:5" s="216" customFormat="1" ht="12" customHeight="1" x14ac:dyDescent="0.25">
      <c r="A21" s="169" t="s">
        <v>61</v>
      </c>
      <c r="B21" s="217" t="s">
        <v>313</v>
      </c>
      <c r="C21" s="208"/>
      <c r="D21" s="208"/>
      <c r="E21" s="191"/>
    </row>
    <row r="22" spans="1:5" s="216" customFormat="1" ht="12" customHeight="1" x14ac:dyDescent="0.25">
      <c r="A22" s="168" t="s">
        <v>62</v>
      </c>
      <c r="B22" s="218" t="s">
        <v>314</v>
      </c>
      <c r="C22" s="207"/>
      <c r="D22" s="207"/>
      <c r="E22" s="190"/>
    </row>
    <row r="23" spans="1:5" s="216" customFormat="1" ht="12" customHeight="1" x14ac:dyDescent="0.25">
      <c r="A23" s="168" t="s">
        <v>63</v>
      </c>
      <c r="B23" s="218" t="s">
        <v>315</v>
      </c>
      <c r="C23" s="207"/>
      <c r="D23" s="207"/>
      <c r="E23" s="190"/>
    </row>
    <row r="24" spans="1:5" s="216" customFormat="1" ht="12" customHeight="1" x14ac:dyDescent="0.25">
      <c r="A24" s="168" t="s">
        <v>64</v>
      </c>
      <c r="B24" s="218" t="s">
        <v>316</v>
      </c>
      <c r="C24" s="207"/>
      <c r="D24" s="207"/>
      <c r="E24" s="190"/>
    </row>
    <row r="25" spans="1:5" s="216" customFormat="1" ht="12" customHeight="1" x14ac:dyDescent="0.25">
      <c r="A25" s="168" t="s">
        <v>122</v>
      </c>
      <c r="B25" s="218" t="s">
        <v>317</v>
      </c>
      <c r="C25" s="207"/>
      <c r="D25" s="207"/>
      <c r="E25" s="190"/>
    </row>
    <row r="26" spans="1:5" s="216" customFormat="1" ht="12" customHeight="1" thickBot="1" x14ac:dyDescent="0.3">
      <c r="A26" s="170" t="s">
        <v>123</v>
      </c>
      <c r="B26" s="219" t="s">
        <v>318</v>
      </c>
      <c r="C26" s="209"/>
      <c r="D26" s="209"/>
      <c r="E26" s="192"/>
    </row>
    <row r="27" spans="1:5" s="216" customFormat="1" ht="12" customHeight="1" thickBot="1" x14ac:dyDescent="0.3">
      <c r="A27" s="174" t="s">
        <v>124</v>
      </c>
      <c r="B27" s="175" t="s">
        <v>319</v>
      </c>
      <c r="C27" s="212">
        <f>+C28+C31+C32+C33</f>
        <v>0</v>
      </c>
      <c r="D27" s="212">
        <f>+D28+D31+D32+D33</f>
        <v>0</v>
      </c>
      <c r="E27" s="225">
        <f>+E28+E31+E32+E33</f>
        <v>0</v>
      </c>
    </row>
    <row r="28" spans="1:5" s="216" customFormat="1" ht="12" customHeight="1" x14ac:dyDescent="0.25">
      <c r="A28" s="169" t="s">
        <v>320</v>
      </c>
      <c r="B28" s="217" t="s">
        <v>321</v>
      </c>
      <c r="C28" s="227">
        <f>+C29+C30</f>
        <v>0</v>
      </c>
      <c r="D28" s="227">
        <f>+D29+D30</f>
        <v>0</v>
      </c>
      <c r="E28" s="226">
        <f>+E29+E30</f>
        <v>0</v>
      </c>
    </row>
    <row r="29" spans="1:5" s="216" customFormat="1" ht="12" customHeight="1" x14ac:dyDescent="0.25">
      <c r="A29" s="168" t="s">
        <v>322</v>
      </c>
      <c r="B29" s="218" t="s">
        <v>323</v>
      </c>
      <c r="C29" s="207"/>
      <c r="D29" s="207"/>
      <c r="E29" s="190"/>
    </row>
    <row r="30" spans="1:5" s="216" customFormat="1" ht="12" customHeight="1" x14ac:dyDescent="0.25">
      <c r="A30" s="168" t="s">
        <v>324</v>
      </c>
      <c r="B30" s="218" t="s">
        <v>325</v>
      </c>
      <c r="C30" s="207"/>
      <c r="D30" s="207"/>
      <c r="E30" s="190"/>
    </row>
    <row r="31" spans="1:5" s="216" customFormat="1" ht="12" customHeight="1" x14ac:dyDescent="0.25">
      <c r="A31" s="168" t="s">
        <v>326</v>
      </c>
      <c r="B31" s="218" t="s">
        <v>327</v>
      </c>
      <c r="C31" s="207"/>
      <c r="D31" s="207"/>
      <c r="E31" s="190"/>
    </row>
    <row r="32" spans="1:5" s="216" customFormat="1" ht="12" customHeight="1" x14ac:dyDescent="0.25">
      <c r="A32" s="168" t="s">
        <v>328</v>
      </c>
      <c r="B32" s="218" t="s">
        <v>329</v>
      </c>
      <c r="C32" s="207"/>
      <c r="D32" s="207"/>
      <c r="E32" s="190"/>
    </row>
    <row r="33" spans="1:5" s="216" customFormat="1" ht="12" customHeight="1" thickBot="1" x14ac:dyDescent="0.3">
      <c r="A33" s="170" t="s">
        <v>330</v>
      </c>
      <c r="B33" s="219" t="s">
        <v>331</v>
      </c>
      <c r="C33" s="209"/>
      <c r="D33" s="209"/>
      <c r="E33" s="192"/>
    </row>
    <row r="34" spans="1:5" s="216" customFormat="1" ht="12" customHeight="1" thickBot="1" x14ac:dyDescent="0.3">
      <c r="A34" s="174" t="s">
        <v>10</v>
      </c>
      <c r="B34" s="175" t="s">
        <v>332</v>
      </c>
      <c r="C34" s="206">
        <f>SUM(C35:C44)</f>
        <v>0</v>
      </c>
      <c r="D34" s="206">
        <f>SUM(D35:D44)</f>
        <v>0</v>
      </c>
      <c r="E34" s="189">
        <f>SUM(E35:E44)</f>
        <v>0</v>
      </c>
    </row>
    <row r="35" spans="1:5" s="216" customFormat="1" ht="12" customHeight="1" x14ac:dyDescent="0.25">
      <c r="A35" s="169" t="s">
        <v>65</v>
      </c>
      <c r="B35" s="217" t="s">
        <v>333</v>
      </c>
      <c r="C35" s="208"/>
      <c r="D35" s="208"/>
      <c r="E35" s="191"/>
    </row>
    <row r="36" spans="1:5" s="216" customFormat="1" ht="12" customHeight="1" x14ac:dyDescent="0.25">
      <c r="A36" s="168" t="s">
        <v>66</v>
      </c>
      <c r="B36" s="218" t="s">
        <v>334</v>
      </c>
      <c r="C36" s="207"/>
      <c r="D36" s="207"/>
      <c r="E36" s="190"/>
    </row>
    <row r="37" spans="1:5" s="216" customFormat="1" ht="12" customHeight="1" x14ac:dyDescent="0.25">
      <c r="A37" s="168" t="s">
        <v>67</v>
      </c>
      <c r="B37" s="218" t="s">
        <v>335</v>
      </c>
      <c r="C37" s="207"/>
      <c r="D37" s="207"/>
      <c r="E37" s="190"/>
    </row>
    <row r="38" spans="1:5" s="216" customFormat="1" ht="12" customHeight="1" x14ac:dyDescent="0.25">
      <c r="A38" s="168" t="s">
        <v>126</v>
      </c>
      <c r="B38" s="218" t="s">
        <v>336</v>
      </c>
      <c r="C38" s="207"/>
      <c r="D38" s="207"/>
      <c r="E38" s="190"/>
    </row>
    <row r="39" spans="1:5" s="216" customFormat="1" ht="12" customHeight="1" x14ac:dyDescent="0.25">
      <c r="A39" s="168" t="s">
        <v>127</v>
      </c>
      <c r="B39" s="218" t="s">
        <v>337</v>
      </c>
      <c r="C39" s="207"/>
      <c r="D39" s="207"/>
      <c r="E39" s="190"/>
    </row>
    <row r="40" spans="1:5" s="216" customFormat="1" ht="12" customHeight="1" x14ac:dyDescent="0.25">
      <c r="A40" s="168" t="s">
        <v>128</v>
      </c>
      <c r="B40" s="218" t="s">
        <v>338</v>
      </c>
      <c r="C40" s="207"/>
      <c r="D40" s="207"/>
      <c r="E40" s="190"/>
    </row>
    <row r="41" spans="1:5" s="216" customFormat="1" ht="12" customHeight="1" x14ac:dyDescent="0.25">
      <c r="A41" s="168" t="s">
        <v>129</v>
      </c>
      <c r="B41" s="218" t="s">
        <v>339</v>
      </c>
      <c r="C41" s="207"/>
      <c r="D41" s="207"/>
      <c r="E41" s="190"/>
    </row>
    <row r="42" spans="1:5" s="216" customFormat="1" ht="12" customHeight="1" x14ac:dyDescent="0.25">
      <c r="A42" s="168" t="s">
        <v>130</v>
      </c>
      <c r="B42" s="218" t="s">
        <v>340</v>
      </c>
      <c r="C42" s="207"/>
      <c r="D42" s="207"/>
      <c r="E42" s="190"/>
    </row>
    <row r="43" spans="1:5" s="216" customFormat="1" ht="12" customHeight="1" x14ac:dyDescent="0.25">
      <c r="A43" s="168" t="s">
        <v>341</v>
      </c>
      <c r="B43" s="218" t="s">
        <v>342</v>
      </c>
      <c r="C43" s="210"/>
      <c r="D43" s="210"/>
      <c r="E43" s="193"/>
    </row>
    <row r="44" spans="1:5" s="216" customFormat="1" ht="12" customHeight="1" thickBot="1" x14ac:dyDescent="0.3">
      <c r="A44" s="170" t="s">
        <v>343</v>
      </c>
      <c r="B44" s="219" t="s">
        <v>344</v>
      </c>
      <c r="C44" s="211"/>
      <c r="D44" s="211"/>
      <c r="E44" s="194"/>
    </row>
    <row r="45" spans="1:5" s="216" customFormat="1" ht="12" customHeight="1" thickBot="1" x14ac:dyDescent="0.3">
      <c r="A45" s="174" t="s">
        <v>11</v>
      </c>
      <c r="B45" s="175" t="s">
        <v>345</v>
      </c>
      <c r="C45" s="206">
        <f>SUM(C46:C50)</f>
        <v>0</v>
      </c>
      <c r="D45" s="206">
        <f>SUM(D46:D50)</f>
        <v>0</v>
      </c>
      <c r="E45" s="189">
        <f>SUM(E46:E50)</f>
        <v>0</v>
      </c>
    </row>
    <row r="46" spans="1:5" s="216" customFormat="1" ht="12" customHeight="1" x14ac:dyDescent="0.25">
      <c r="A46" s="169" t="s">
        <v>68</v>
      </c>
      <c r="B46" s="217" t="s">
        <v>346</v>
      </c>
      <c r="C46" s="229"/>
      <c r="D46" s="229"/>
      <c r="E46" s="195"/>
    </row>
    <row r="47" spans="1:5" s="216" customFormat="1" ht="12" customHeight="1" x14ac:dyDescent="0.25">
      <c r="A47" s="168" t="s">
        <v>69</v>
      </c>
      <c r="B47" s="218" t="s">
        <v>347</v>
      </c>
      <c r="C47" s="210"/>
      <c r="D47" s="210"/>
      <c r="E47" s="193"/>
    </row>
    <row r="48" spans="1:5" s="216" customFormat="1" ht="12" customHeight="1" x14ac:dyDescent="0.25">
      <c r="A48" s="168" t="s">
        <v>348</v>
      </c>
      <c r="B48" s="218" t="s">
        <v>349</v>
      </c>
      <c r="C48" s="210"/>
      <c r="D48" s="210"/>
      <c r="E48" s="193"/>
    </row>
    <row r="49" spans="1:5" s="216" customFormat="1" ht="12" customHeight="1" x14ac:dyDescent="0.25">
      <c r="A49" s="168" t="s">
        <v>350</v>
      </c>
      <c r="B49" s="218" t="s">
        <v>351</v>
      </c>
      <c r="C49" s="210"/>
      <c r="D49" s="210"/>
      <c r="E49" s="193"/>
    </row>
    <row r="50" spans="1:5" s="216" customFormat="1" ht="12" customHeight="1" thickBot="1" x14ac:dyDescent="0.3">
      <c r="A50" s="170" t="s">
        <v>352</v>
      </c>
      <c r="B50" s="219" t="s">
        <v>353</v>
      </c>
      <c r="C50" s="211"/>
      <c r="D50" s="211"/>
      <c r="E50" s="194"/>
    </row>
    <row r="51" spans="1:5" s="216" customFormat="1" ht="17.25" customHeight="1" thickBot="1" x14ac:dyDescent="0.3">
      <c r="A51" s="174" t="s">
        <v>131</v>
      </c>
      <c r="B51" s="175" t="s">
        <v>354</v>
      </c>
      <c r="C51" s="206">
        <f>SUM(C52:C54)</f>
        <v>0</v>
      </c>
      <c r="D51" s="206">
        <f>SUM(D52:D54)</f>
        <v>0</v>
      </c>
      <c r="E51" s="189">
        <f>SUM(E52:E54)</f>
        <v>0</v>
      </c>
    </row>
    <row r="52" spans="1:5" s="216" customFormat="1" ht="12" customHeight="1" x14ac:dyDescent="0.25">
      <c r="A52" s="169" t="s">
        <v>70</v>
      </c>
      <c r="B52" s="217" t="s">
        <v>355</v>
      </c>
      <c r="C52" s="208"/>
      <c r="D52" s="208"/>
      <c r="E52" s="191"/>
    </row>
    <row r="53" spans="1:5" s="216" customFormat="1" ht="12" customHeight="1" x14ac:dyDescent="0.25">
      <c r="A53" s="168" t="s">
        <v>71</v>
      </c>
      <c r="B53" s="218" t="s">
        <v>356</v>
      </c>
      <c r="C53" s="207"/>
      <c r="D53" s="207"/>
      <c r="E53" s="190"/>
    </row>
    <row r="54" spans="1:5" s="216" customFormat="1" ht="12" customHeight="1" x14ac:dyDescent="0.25">
      <c r="A54" s="168" t="s">
        <v>357</v>
      </c>
      <c r="B54" s="218" t="s">
        <v>358</v>
      </c>
      <c r="C54" s="207"/>
      <c r="D54" s="207"/>
      <c r="E54" s="190"/>
    </row>
    <row r="55" spans="1:5" s="216" customFormat="1" ht="12" customHeight="1" thickBot="1" x14ac:dyDescent="0.3">
      <c r="A55" s="170" t="s">
        <v>359</v>
      </c>
      <c r="B55" s="219" t="s">
        <v>360</v>
      </c>
      <c r="C55" s="209"/>
      <c r="D55" s="209"/>
      <c r="E55" s="192"/>
    </row>
    <row r="56" spans="1:5" s="216" customFormat="1" ht="12" customHeight="1" thickBot="1" x14ac:dyDescent="0.3">
      <c r="A56" s="174" t="s">
        <v>13</v>
      </c>
      <c r="B56" s="196" t="s">
        <v>361</v>
      </c>
      <c r="C56" s="206">
        <f>SUM(C57:C59)</f>
        <v>0</v>
      </c>
      <c r="D56" s="206">
        <f>SUM(D57:D59)</f>
        <v>0</v>
      </c>
      <c r="E56" s="189">
        <f>SUM(E57:E59)</f>
        <v>0</v>
      </c>
    </row>
    <row r="57" spans="1:5" s="216" customFormat="1" ht="12" customHeight="1" x14ac:dyDescent="0.25">
      <c r="A57" s="169" t="s">
        <v>132</v>
      </c>
      <c r="B57" s="217" t="s">
        <v>362</v>
      </c>
      <c r="C57" s="210"/>
      <c r="D57" s="210"/>
      <c r="E57" s="193"/>
    </row>
    <row r="58" spans="1:5" s="216" customFormat="1" ht="12" customHeight="1" x14ac:dyDescent="0.25">
      <c r="A58" s="168" t="s">
        <v>133</v>
      </c>
      <c r="B58" s="218" t="s">
        <v>363</v>
      </c>
      <c r="C58" s="210"/>
      <c r="D58" s="210"/>
      <c r="E58" s="193"/>
    </row>
    <row r="59" spans="1:5" s="216" customFormat="1" ht="12" customHeight="1" x14ac:dyDescent="0.25">
      <c r="A59" s="168" t="s">
        <v>160</v>
      </c>
      <c r="B59" s="218" t="s">
        <v>364</v>
      </c>
      <c r="C59" s="210"/>
      <c r="D59" s="210"/>
      <c r="E59" s="193"/>
    </row>
    <row r="60" spans="1:5" s="216" customFormat="1" ht="12" customHeight="1" thickBot="1" x14ac:dyDescent="0.3">
      <c r="A60" s="170" t="s">
        <v>365</v>
      </c>
      <c r="B60" s="219" t="s">
        <v>366</v>
      </c>
      <c r="C60" s="210"/>
      <c r="D60" s="210"/>
      <c r="E60" s="193"/>
    </row>
    <row r="61" spans="1:5" s="216" customFormat="1" ht="12" customHeight="1" thickBot="1" x14ac:dyDescent="0.3">
      <c r="A61" s="174" t="s">
        <v>14</v>
      </c>
      <c r="B61" s="175" t="s">
        <v>367</v>
      </c>
      <c r="C61" s="212">
        <f>+C6+C13+C20+C27+C34+C45+C51+C56</f>
        <v>0</v>
      </c>
      <c r="D61" s="212">
        <f>+D6+D13+D20+D27+D34+D45+D51+D56</f>
        <v>0</v>
      </c>
      <c r="E61" s="225">
        <f>+E6+E13+E20+E27+E34+E45+E51+E56</f>
        <v>0</v>
      </c>
    </row>
    <row r="62" spans="1:5" s="216" customFormat="1" ht="12" customHeight="1" thickBot="1" x14ac:dyDescent="0.3">
      <c r="A62" s="230" t="s">
        <v>368</v>
      </c>
      <c r="B62" s="196" t="s">
        <v>369</v>
      </c>
      <c r="C62" s="206">
        <f>+C63+C64+C65</f>
        <v>0</v>
      </c>
      <c r="D62" s="206">
        <f>+D63+D64+D65</f>
        <v>0</v>
      </c>
      <c r="E62" s="189">
        <f>+E63+E64+E65</f>
        <v>0</v>
      </c>
    </row>
    <row r="63" spans="1:5" s="216" customFormat="1" ht="12" customHeight="1" x14ac:dyDescent="0.25">
      <c r="A63" s="169" t="s">
        <v>370</v>
      </c>
      <c r="B63" s="217" t="s">
        <v>371</v>
      </c>
      <c r="C63" s="210"/>
      <c r="D63" s="210"/>
      <c r="E63" s="193"/>
    </row>
    <row r="64" spans="1:5" s="216" customFormat="1" ht="12" customHeight="1" x14ac:dyDescent="0.25">
      <c r="A64" s="168" t="s">
        <v>372</v>
      </c>
      <c r="B64" s="218" t="s">
        <v>373</v>
      </c>
      <c r="C64" s="210"/>
      <c r="D64" s="210"/>
      <c r="E64" s="193"/>
    </row>
    <row r="65" spans="1:5" s="216" customFormat="1" ht="12" customHeight="1" thickBot="1" x14ac:dyDescent="0.3">
      <c r="A65" s="170" t="s">
        <v>374</v>
      </c>
      <c r="B65" s="154" t="s">
        <v>419</v>
      </c>
      <c r="C65" s="210"/>
      <c r="D65" s="210"/>
      <c r="E65" s="193"/>
    </row>
    <row r="66" spans="1:5" s="216" customFormat="1" ht="12" customHeight="1" thickBot="1" x14ac:dyDescent="0.3">
      <c r="A66" s="230" t="s">
        <v>376</v>
      </c>
      <c r="B66" s="196" t="s">
        <v>377</v>
      </c>
      <c r="C66" s="206">
        <f>+C67+C68+C69+C70</f>
        <v>0</v>
      </c>
      <c r="D66" s="206">
        <f>+D67+D68+D69+D70</f>
        <v>0</v>
      </c>
      <c r="E66" s="189">
        <f>+E67+E68+E69+E70</f>
        <v>0</v>
      </c>
    </row>
    <row r="67" spans="1:5" s="216" customFormat="1" ht="13.5" customHeight="1" x14ac:dyDescent="0.25">
      <c r="A67" s="169" t="s">
        <v>109</v>
      </c>
      <c r="B67" s="217" t="s">
        <v>378</v>
      </c>
      <c r="C67" s="210"/>
      <c r="D67" s="210"/>
      <c r="E67" s="193"/>
    </row>
    <row r="68" spans="1:5" s="216" customFormat="1" ht="12" customHeight="1" x14ac:dyDescent="0.25">
      <c r="A68" s="168" t="s">
        <v>110</v>
      </c>
      <c r="B68" s="218" t="s">
        <v>379</v>
      </c>
      <c r="C68" s="210"/>
      <c r="D68" s="210"/>
      <c r="E68" s="193"/>
    </row>
    <row r="69" spans="1:5" s="216" customFormat="1" ht="12" customHeight="1" x14ac:dyDescent="0.25">
      <c r="A69" s="168" t="s">
        <v>380</v>
      </c>
      <c r="B69" s="218" t="s">
        <v>381</v>
      </c>
      <c r="C69" s="210"/>
      <c r="D69" s="210"/>
      <c r="E69" s="193"/>
    </row>
    <row r="70" spans="1:5" s="216" customFormat="1" ht="12" customHeight="1" thickBot="1" x14ac:dyDescent="0.3">
      <c r="A70" s="170" t="s">
        <v>382</v>
      </c>
      <c r="B70" s="219" t="s">
        <v>383</v>
      </c>
      <c r="C70" s="210"/>
      <c r="D70" s="210"/>
      <c r="E70" s="193"/>
    </row>
    <row r="71" spans="1:5" s="216" customFormat="1" ht="12" customHeight="1" thickBot="1" x14ac:dyDescent="0.3">
      <c r="A71" s="230" t="s">
        <v>384</v>
      </c>
      <c r="B71" s="196" t="s">
        <v>385</v>
      </c>
      <c r="C71" s="206">
        <f>+C72+C73</f>
        <v>0</v>
      </c>
      <c r="D71" s="206">
        <f>+D72+D73</f>
        <v>0</v>
      </c>
      <c r="E71" s="189">
        <f>+E72+E73</f>
        <v>0</v>
      </c>
    </row>
    <row r="72" spans="1:5" s="216" customFormat="1" ht="12" customHeight="1" x14ac:dyDescent="0.25">
      <c r="A72" s="169" t="s">
        <v>386</v>
      </c>
      <c r="B72" s="217" t="s">
        <v>387</v>
      </c>
      <c r="C72" s="210"/>
      <c r="D72" s="210"/>
      <c r="E72" s="193"/>
    </row>
    <row r="73" spans="1:5" s="216" customFormat="1" ht="12" customHeight="1" thickBot="1" x14ac:dyDescent="0.3">
      <c r="A73" s="170" t="s">
        <v>388</v>
      </c>
      <c r="B73" s="219" t="s">
        <v>389</v>
      </c>
      <c r="C73" s="210"/>
      <c r="D73" s="210"/>
      <c r="E73" s="193"/>
    </row>
    <row r="74" spans="1:5" s="216" customFormat="1" ht="12" customHeight="1" thickBot="1" x14ac:dyDescent="0.3">
      <c r="A74" s="230" t="s">
        <v>390</v>
      </c>
      <c r="B74" s="196" t="s">
        <v>391</v>
      </c>
      <c r="C74" s="206">
        <f>+C75+C76+C77</f>
        <v>0</v>
      </c>
      <c r="D74" s="206">
        <f>+D75+D76+D77</f>
        <v>0</v>
      </c>
      <c r="E74" s="189">
        <f>+E75+E76+E77</f>
        <v>0</v>
      </c>
    </row>
    <row r="75" spans="1:5" s="216" customFormat="1" ht="12" customHeight="1" x14ac:dyDescent="0.25">
      <c r="A75" s="169" t="s">
        <v>392</v>
      </c>
      <c r="B75" s="217" t="s">
        <v>393</v>
      </c>
      <c r="C75" s="210"/>
      <c r="D75" s="210"/>
      <c r="E75" s="193"/>
    </row>
    <row r="76" spans="1:5" s="216" customFormat="1" ht="12" customHeight="1" x14ac:dyDescent="0.25">
      <c r="A76" s="168" t="s">
        <v>394</v>
      </c>
      <c r="B76" s="218" t="s">
        <v>395</v>
      </c>
      <c r="C76" s="210"/>
      <c r="D76" s="210"/>
      <c r="E76" s="193"/>
    </row>
    <row r="77" spans="1:5" s="216" customFormat="1" ht="12" customHeight="1" thickBot="1" x14ac:dyDescent="0.3">
      <c r="A77" s="170" t="s">
        <v>396</v>
      </c>
      <c r="B77" s="198" t="s">
        <v>397</v>
      </c>
      <c r="C77" s="210"/>
      <c r="D77" s="210"/>
      <c r="E77" s="193"/>
    </row>
    <row r="78" spans="1:5" s="216" customFormat="1" ht="12" customHeight="1" thickBot="1" x14ac:dyDescent="0.3">
      <c r="A78" s="230" t="s">
        <v>398</v>
      </c>
      <c r="B78" s="196" t="s">
        <v>399</v>
      </c>
      <c r="C78" s="206">
        <f>+C79+C80+C81+C82</f>
        <v>0</v>
      </c>
      <c r="D78" s="206">
        <f>+D79+D80+D81+D82</f>
        <v>0</v>
      </c>
      <c r="E78" s="189">
        <f>+E79+E80+E81+E82</f>
        <v>0</v>
      </c>
    </row>
    <row r="79" spans="1:5" s="216" customFormat="1" ht="12" customHeight="1" x14ac:dyDescent="0.25">
      <c r="A79" s="220" t="s">
        <v>400</v>
      </c>
      <c r="B79" s="217" t="s">
        <v>401</v>
      </c>
      <c r="C79" s="210"/>
      <c r="D79" s="210"/>
      <c r="E79" s="193"/>
    </row>
    <row r="80" spans="1:5" s="216" customFormat="1" ht="12" customHeight="1" x14ac:dyDescent="0.25">
      <c r="A80" s="221" t="s">
        <v>402</v>
      </c>
      <c r="B80" s="218" t="s">
        <v>403</v>
      </c>
      <c r="C80" s="210"/>
      <c r="D80" s="210"/>
      <c r="E80" s="193"/>
    </row>
    <row r="81" spans="1:5" s="216" customFormat="1" ht="12" customHeight="1" x14ac:dyDescent="0.25">
      <c r="A81" s="221" t="s">
        <v>404</v>
      </c>
      <c r="B81" s="218" t="s">
        <v>405</v>
      </c>
      <c r="C81" s="210"/>
      <c r="D81" s="210"/>
      <c r="E81" s="193"/>
    </row>
    <row r="82" spans="1:5" s="216" customFormat="1" ht="12" customHeight="1" thickBot="1" x14ac:dyDescent="0.3">
      <c r="A82" s="231" t="s">
        <v>406</v>
      </c>
      <c r="B82" s="198" t="s">
        <v>407</v>
      </c>
      <c r="C82" s="210"/>
      <c r="D82" s="210"/>
      <c r="E82" s="193"/>
    </row>
    <row r="83" spans="1:5" s="216" customFormat="1" ht="12" customHeight="1" thickBot="1" x14ac:dyDescent="0.3">
      <c r="A83" s="230" t="s">
        <v>408</v>
      </c>
      <c r="B83" s="196" t="s">
        <v>409</v>
      </c>
      <c r="C83" s="233"/>
      <c r="D83" s="233"/>
      <c r="E83" s="234"/>
    </row>
    <row r="84" spans="1:5" s="216" customFormat="1" ht="12" customHeight="1" thickBot="1" x14ac:dyDescent="0.3">
      <c r="A84" s="230" t="s">
        <v>410</v>
      </c>
      <c r="B84" s="152" t="s">
        <v>411</v>
      </c>
      <c r="C84" s="212">
        <f>+C62+C66+C71+C74+C78+C83</f>
        <v>0</v>
      </c>
      <c r="D84" s="212">
        <f>+D62+D66+D71+D74+D78+D83</f>
        <v>0</v>
      </c>
      <c r="E84" s="225">
        <f>+E62+E66+E71+E74+E78+E83</f>
        <v>0</v>
      </c>
    </row>
    <row r="85" spans="1:5" s="216" customFormat="1" ht="12" customHeight="1" thickBot="1" x14ac:dyDescent="0.3">
      <c r="A85" s="232" t="s">
        <v>412</v>
      </c>
      <c r="B85" s="155" t="s">
        <v>413</v>
      </c>
      <c r="C85" s="212">
        <f>+C61+C84</f>
        <v>0</v>
      </c>
      <c r="D85" s="212">
        <f>+D61+D84</f>
        <v>0</v>
      </c>
      <c r="E85" s="225">
        <f>+E61+E84</f>
        <v>0</v>
      </c>
    </row>
    <row r="86" spans="1:5" s="216" customFormat="1" ht="12" customHeight="1" x14ac:dyDescent="0.25">
      <c r="A86" s="150"/>
      <c r="B86" s="150"/>
      <c r="C86" s="151"/>
      <c r="D86" s="151"/>
      <c r="E86" s="151"/>
    </row>
    <row r="87" spans="1:5" ht="16.5" customHeight="1" x14ac:dyDescent="0.3">
      <c r="A87" s="1219" t="s">
        <v>35</v>
      </c>
      <c r="B87" s="1219"/>
      <c r="C87" s="1219"/>
      <c r="D87" s="1219"/>
      <c r="E87" s="1219"/>
    </row>
    <row r="88" spans="1:5" s="222" customFormat="1" ht="16.5" customHeight="1" thickBot="1" x14ac:dyDescent="0.35">
      <c r="A88" s="31" t="s">
        <v>113</v>
      </c>
      <c r="B88" s="31"/>
      <c r="C88" s="183"/>
      <c r="D88" s="183"/>
      <c r="E88" s="183" t="s">
        <v>159</v>
      </c>
    </row>
    <row r="89" spans="1:5" s="222" customFormat="1" ht="16.5" customHeight="1" x14ac:dyDescent="0.3">
      <c r="A89" s="1227" t="s">
        <v>60</v>
      </c>
      <c r="B89" s="1234" t="s">
        <v>179</v>
      </c>
      <c r="C89" s="1236" t="e">
        <f>+C3</f>
        <v>#REF!</v>
      </c>
      <c r="D89" s="1236"/>
      <c r="E89" s="1237"/>
    </row>
    <row r="90" spans="1:5" ht="38.1" customHeight="1" thickBot="1" x14ac:dyDescent="0.35">
      <c r="A90" s="1228"/>
      <c r="B90" s="1235"/>
      <c r="C90" s="32" t="s">
        <v>180</v>
      </c>
      <c r="D90" s="32" t="s">
        <v>185</v>
      </c>
      <c r="E90" s="33" t="s">
        <v>186</v>
      </c>
    </row>
    <row r="91" spans="1:5" s="215" customFormat="1" ht="12" customHeight="1" thickBot="1" x14ac:dyDescent="0.25">
      <c r="A91" s="179" t="s">
        <v>414</v>
      </c>
      <c r="B91" s="180" t="s">
        <v>415</v>
      </c>
      <c r="C91" s="180" t="s">
        <v>416</v>
      </c>
      <c r="D91" s="180" t="s">
        <v>417</v>
      </c>
      <c r="E91" s="181" t="s">
        <v>418</v>
      </c>
    </row>
    <row r="92" spans="1:5" ht="12" customHeight="1" thickBot="1" x14ac:dyDescent="0.35">
      <c r="A92" s="176" t="s">
        <v>6</v>
      </c>
      <c r="B92" s="178" t="s">
        <v>420</v>
      </c>
      <c r="C92" s="205">
        <f>SUM(C93:C97)</f>
        <v>0</v>
      </c>
      <c r="D92" s="205">
        <f>SUM(D93:D97)</f>
        <v>0</v>
      </c>
      <c r="E92" s="160">
        <f>SUM(E93:E97)</f>
        <v>0</v>
      </c>
    </row>
    <row r="93" spans="1:5" ht="12" customHeight="1" x14ac:dyDescent="0.3">
      <c r="A93" s="171" t="s">
        <v>72</v>
      </c>
      <c r="B93" s="164" t="s">
        <v>36</v>
      </c>
      <c r="C93" s="44"/>
      <c r="D93" s="44"/>
      <c r="E93" s="159"/>
    </row>
    <row r="94" spans="1:5" ht="12" customHeight="1" x14ac:dyDescent="0.3">
      <c r="A94" s="168" t="s">
        <v>73</v>
      </c>
      <c r="B94" s="162" t="s">
        <v>134</v>
      </c>
      <c r="C94" s="207"/>
      <c r="D94" s="207"/>
      <c r="E94" s="190"/>
    </row>
    <row r="95" spans="1:5" ht="12" customHeight="1" x14ac:dyDescent="0.3">
      <c r="A95" s="168" t="s">
        <v>74</v>
      </c>
      <c r="B95" s="162" t="s">
        <v>101</v>
      </c>
      <c r="C95" s="209"/>
      <c r="D95" s="209"/>
      <c r="E95" s="192"/>
    </row>
    <row r="96" spans="1:5" ht="12" customHeight="1" x14ac:dyDescent="0.3">
      <c r="A96" s="168" t="s">
        <v>75</v>
      </c>
      <c r="B96" s="165" t="s">
        <v>135</v>
      </c>
      <c r="C96" s="209"/>
      <c r="D96" s="209"/>
      <c r="E96" s="192"/>
    </row>
    <row r="97" spans="1:5" ht="12" customHeight="1" x14ac:dyDescent="0.3">
      <c r="A97" s="168" t="s">
        <v>84</v>
      </c>
      <c r="B97" s="173" t="s">
        <v>136</v>
      </c>
      <c r="C97" s="209"/>
      <c r="D97" s="209"/>
      <c r="E97" s="192"/>
    </row>
    <row r="98" spans="1:5" ht="12" customHeight="1" x14ac:dyDescent="0.3">
      <c r="A98" s="168" t="s">
        <v>76</v>
      </c>
      <c r="B98" s="162" t="s">
        <v>421</v>
      </c>
      <c r="C98" s="209"/>
      <c r="D98" s="209"/>
      <c r="E98" s="192"/>
    </row>
    <row r="99" spans="1:5" ht="12" customHeight="1" x14ac:dyDescent="0.3">
      <c r="A99" s="168" t="s">
        <v>77</v>
      </c>
      <c r="B99" s="185" t="s">
        <v>422</v>
      </c>
      <c r="C99" s="209"/>
      <c r="D99" s="209"/>
      <c r="E99" s="192"/>
    </row>
    <row r="100" spans="1:5" ht="12" customHeight="1" x14ac:dyDescent="0.3">
      <c r="A100" s="168" t="s">
        <v>85</v>
      </c>
      <c r="B100" s="186" t="s">
        <v>423</v>
      </c>
      <c r="C100" s="209"/>
      <c r="D100" s="209"/>
      <c r="E100" s="192"/>
    </row>
    <row r="101" spans="1:5" ht="12" customHeight="1" x14ac:dyDescent="0.3">
      <c r="A101" s="168" t="s">
        <v>86</v>
      </c>
      <c r="B101" s="186" t="s">
        <v>424</v>
      </c>
      <c r="C101" s="209"/>
      <c r="D101" s="209"/>
      <c r="E101" s="192"/>
    </row>
    <row r="102" spans="1:5" ht="12" customHeight="1" x14ac:dyDescent="0.3">
      <c r="A102" s="168" t="s">
        <v>87</v>
      </c>
      <c r="B102" s="185" t="s">
        <v>425</v>
      </c>
      <c r="C102" s="209"/>
      <c r="D102" s="209"/>
      <c r="E102" s="192"/>
    </row>
    <row r="103" spans="1:5" ht="12" customHeight="1" x14ac:dyDescent="0.3">
      <c r="A103" s="168" t="s">
        <v>88</v>
      </c>
      <c r="B103" s="185" t="s">
        <v>426</v>
      </c>
      <c r="C103" s="209"/>
      <c r="D103" s="209"/>
      <c r="E103" s="192"/>
    </row>
    <row r="104" spans="1:5" ht="12" customHeight="1" x14ac:dyDescent="0.3">
      <c r="A104" s="168" t="s">
        <v>90</v>
      </c>
      <c r="B104" s="186" t="s">
        <v>427</v>
      </c>
      <c r="C104" s="209"/>
      <c r="D104" s="209"/>
      <c r="E104" s="192"/>
    </row>
    <row r="105" spans="1:5" ht="12" customHeight="1" x14ac:dyDescent="0.3">
      <c r="A105" s="167" t="s">
        <v>137</v>
      </c>
      <c r="B105" s="187" t="s">
        <v>428</v>
      </c>
      <c r="C105" s="209"/>
      <c r="D105" s="209"/>
      <c r="E105" s="192"/>
    </row>
    <row r="106" spans="1:5" ht="12" customHeight="1" x14ac:dyDescent="0.3">
      <c r="A106" s="168" t="s">
        <v>429</v>
      </c>
      <c r="B106" s="187" t="s">
        <v>430</v>
      </c>
      <c r="C106" s="209"/>
      <c r="D106" s="209"/>
      <c r="E106" s="192"/>
    </row>
    <row r="107" spans="1:5" ht="12" customHeight="1" thickBot="1" x14ac:dyDescent="0.35">
      <c r="A107" s="172" t="s">
        <v>431</v>
      </c>
      <c r="B107" s="188" t="s">
        <v>432</v>
      </c>
      <c r="C107" s="45"/>
      <c r="D107" s="45"/>
      <c r="E107" s="153"/>
    </row>
    <row r="108" spans="1:5" ht="12" customHeight="1" thickBot="1" x14ac:dyDescent="0.35">
      <c r="A108" s="174" t="s">
        <v>7</v>
      </c>
      <c r="B108" s="177" t="s">
        <v>433</v>
      </c>
      <c r="C108" s="206">
        <f>+C109+C111+C113</f>
        <v>0</v>
      </c>
      <c r="D108" s="206">
        <f>+D109+D111+D113</f>
        <v>0</v>
      </c>
      <c r="E108" s="189">
        <f>+E109+E111+E113</f>
        <v>0</v>
      </c>
    </row>
    <row r="109" spans="1:5" ht="12" customHeight="1" x14ac:dyDescent="0.3">
      <c r="A109" s="169" t="s">
        <v>78</v>
      </c>
      <c r="B109" s="162" t="s">
        <v>158</v>
      </c>
      <c r="C109" s="208"/>
      <c r="D109" s="208"/>
      <c r="E109" s="191"/>
    </row>
    <row r="110" spans="1:5" ht="12" customHeight="1" x14ac:dyDescent="0.3">
      <c r="A110" s="169" t="s">
        <v>79</v>
      </c>
      <c r="B110" s="166" t="s">
        <v>434</v>
      </c>
      <c r="C110" s="208"/>
      <c r="D110" s="208"/>
      <c r="E110" s="191"/>
    </row>
    <row r="111" spans="1:5" x14ac:dyDescent="0.3">
      <c r="A111" s="169" t="s">
        <v>80</v>
      </c>
      <c r="B111" s="166" t="s">
        <v>138</v>
      </c>
      <c r="C111" s="207"/>
      <c r="D111" s="207"/>
      <c r="E111" s="190"/>
    </row>
    <row r="112" spans="1:5" ht="12" customHeight="1" x14ac:dyDescent="0.3">
      <c r="A112" s="169" t="s">
        <v>81</v>
      </c>
      <c r="B112" s="166" t="s">
        <v>435</v>
      </c>
      <c r="C112" s="207"/>
      <c r="D112" s="207"/>
      <c r="E112" s="190"/>
    </row>
    <row r="113" spans="1:5" ht="12" customHeight="1" x14ac:dyDescent="0.3">
      <c r="A113" s="169" t="s">
        <v>82</v>
      </c>
      <c r="B113" s="198" t="s">
        <v>161</v>
      </c>
      <c r="C113" s="207"/>
      <c r="D113" s="207"/>
      <c r="E113" s="190"/>
    </row>
    <row r="114" spans="1:5" ht="21.75" customHeight="1" x14ac:dyDescent="0.3">
      <c r="A114" s="169" t="s">
        <v>89</v>
      </c>
      <c r="B114" s="197" t="s">
        <v>436</v>
      </c>
      <c r="C114" s="207"/>
      <c r="D114" s="207"/>
      <c r="E114" s="190"/>
    </row>
    <row r="115" spans="1:5" ht="24" customHeight="1" x14ac:dyDescent="0.3">
      <c r="A115" s="169" t="s">
        <v>91</v>
      </c>
      <c r="B115" s="213" t="s">
        <v>437</v>
      </c>
      <c r="C115" s="207"/>
      <c r="D115" s="207"/>
      <c r="E115" s="190"/>
    </row>
    <row r="116" spans="1:5" ht="12" customHeight="1" x14ac:dyDescent="0.3">
      <c r="A116" s="169" t="s">
        <v>139</v>
      </c>
      <c r="B116" s="186" t="s">
        <v>424</v>
      </c>
      <c r="C116" s="207"/>
      <c r="D116" s="207"/>
      <c r="E116" s="190"/>
    </row>
    <row r="117" spans="1:5" ht="12" customHeight="1" x14ac:dyDescent="0.3">
      <c r="A117" s="169" t="s">
        <v>140</v>
      </c>
      <c r="B117" s="186" t="s">
        <v>438</v>
      </c>
      <c r="C117" s="207"/>
      <c r="D117" s="207"/>
      <c r="E117" s="190"/>
    </row>
    <row r="118" spans="1:5" ht="12" customHeight="1" x14ac:dyDescent="0.3">
      <c r="A118" s="169" t="s">
        <v>141</v>
      </c>
      <c r="B118" s="186" t="s">
        <v>439</v>
      </c>
      <c r="C118" s="207"/>
      <c r="D118" s="207"/>
      <c r="E118" s="190"/>
    </row>
    <row r="119" spans="1:5" s="235" customFormat="1" ht="12" customHeight="1" x14ac:dyDescent="0.25">
      <c r="A119" s="169" t="s">
        <v>440</v>
      </c>
      <c r="B119" s="186" t="s">
        <v>427</v>
      </c>
      <c r="C119" s="207"/>
      <c r="D119" s="207"/>
      <c r="E119" s="190"/>
    </row>
    <row r="120" spans="1:5" ht="12" customHeight="1" x14ac:dyDescent="0.3">
      <c r="A120" s="169" t="s">
        <v>441</v>
      </c>
      <c r="B120" s="186" t="s">
        <v>442</v>
      </c>
      <c r="C120" s="207"/>
      <c r="D120" s="207"/>
      <c r="E120" s="190"/>
    </row>
    <row r="121" spans="1:5" ht="12" customHeight="1" thickBot="1" x14ac:dyDescent="0.35">
      <c r="A121" s="167" t="s">
        <v>443</v>
      </c>
      <c r="B121" s="186" t="s">
        <v>444</v>
      </c>
      <c r="C121" s="209"/>
      <c r="D121" s="209"/>
      <c r="E121" s="192"/>
    </row>
    <row r="122" spans="1:5" ht="12" customHeight="1" thickBot="1" x14ac:dyDescent="0.35">
      <c r="A122" s="174" t="s">
        <v>8</v>
      </c>
      <c r="B122" s="182" t="s">
        <v>445</v>
      </c>
      <c r="C122" s="206">
        <f>+C123+C124</f>
        <v>0</v>
      </c>
      <c r="D122" s="206">
        <f>+D123+D124</f>
        <v>0</v>
      </c>
      <c r="E122" s="189">
        <f>+E123+E124</f>
        <v>0</v>
      </c>
    </row>
    <row r="123" spans="1:5" ht="12" customHeight="1" x14ac:dyDescent="0.3">
      <c r="A123" s="169" t="s">
        <v>61</v>
      </c>
      <c r="B123" s="163" t="s">
        <v>46</v>
      </c>
      <c r="C123" s="208"/>
      <c r="D123" s="208"/>
      <c r="E123" s="191"/>
    </row>
    <row r="124" spans="1:5" ht="12" customHeight="1" thickBot="1" x14ac:dyDescent="0.35">
      <c r="A124" s="170" t="s">
        <v>62</v>
      </c>
      <c r="B124" s="166" t="s">
        <v>47</v>
      </c>
      <c r="C124" s="209"/>
      <c r="D124" s="209"/>
      <c r="E124" s="192"/>
    </row>
    <row r="125" spans="1:5" ht="12" customHeight="1" thickBot="1" x14ac:dyDescent="0.35">
      <c r="A125" s="174" t="s">
        <v>9</v>
      </c>
      <c r="B125" s="182" t="s">
        <v>446</v>
      </c>
      <c r="C125" s="206">
        <f>+C92+C108+C122</f>
        <v>0</v>
      </c>
      <c r="D125" s="206">
        <f>+D92+D108+D122</f>
        <v>0</v>
      </c>
      <c r="E125" s="189">
        <f>+E92+E108+E122</f>
        <v>0</v>
      </c>
    </row>
    <row r="126" spans="1:5" ht="12" customHeight="1" thickBot="1" x14ac:dyDescent="0.35">
      <c r="A126" s="174" t="s">
        <v>10</v>
      </c>
      <c r="B126" s="182" t="s">
        <v>447</v>
      </c>
      <c r="C126" s="206">
        <f>+C127+C128+C129</f>
        <v>0</v>
      </c>
      <c r="D126" s="206">
        <f>+D127+D128+D129</f>
        <v>0</v>
      </c>
      <c r="E126" s="189">
        <f>+E127+E128+E129</f>
        <v>0</v>
      </c>
    </row>
    <row r="127" spans="1:5" ht="12" customHeight="1" x14ac:dyDescent="0.3">
      <c r="A127" s="169" t="s">
        <v>65</v>
      </c>
      <c r="B127" s="163" t="s">
        <v>448</v>
      </c>
      <c r="C127" s="207"/>
      <c r="D127" s="207"/>
      <c r="E127" s="190"/>
    </row>
    <row r="128" spans="1:5" ht="12" customHeight="1" x14ac:dyDescent="0.3">
      <c r="A128" s="169" t="s">
        <v>66</v>
      </c>
      <c r="B128" s="163" t="s">
        <v>449</v>
      </c>
      <c r="C128" s="207"/>
      <c r="D128" s="207"/>
      <c r="E128" s="190"/>
    </row>
    <row r="129" spans="1:9" ht="12" customHeight="1" thickBot="1" x14ac:dyDescent="0.35">
      <c r="A129" s="167" t="s">
        <v>67</v>
      </c>
      <c r="B129" s="161" t="s">
        <v>450</v>
      </c>
      <c r="C129" s="207"/>
      <c r="D129" s="207"/>
      <c r="E129" s="190"/>
    </row>
    <row r="130" spans="1:9" ht="12" customHeight="1" thickBot="1" x14ac:dyDescent="0.35">
      <c r="A130" s="174" t="s">
        <v>11</v>
      </c>
      <c r="B130" s="182" t="s">
        <v>451</v>
      </c>
      <c r="C130" s="206">
        <f>+C131+C132+C134+C133</f>
        <v>0</v>
      </c>
      <c r="D130" s="206">
        <f>+D131+D132+D134+D133</f>
        <v>0</v>
      </c>
      <c r="E130" s="189">
        <f>+E131+E132+E134+E133</f>
        <v>0</v>
      </c>
    </row>
    <row r="131" spans="1:9" ht="12" customHeight="1" x14ac:dyDescent="0.3">
      <c r="A131" s="169" t="s">
        <v>68</v>
      </c>
      <c r="B131" s="163" t="s">
        <v>452</v>
      </c>
      <c r="C131" s="207"/>
      <c r="D131" s="207"/>
      <c r="E131" s="190"/>
    </row>
    <row r="132" spans="1:9" ht="12" customHeight="1" x14ac:dyDescent="0.3">
      <c r="A132" s="169" t="s">
        <v>69</v>
      </c>
      <c r="B132" s="163" t="s">
        <v>453</v>
      </c>
      <c r="C132" s="207"/>
      <c r="D132" s="207"/>
      <c r="E132" s="190"/>
    </row>
    <row r="133" spans="1:9" ht="12" customHeight="1" x14ac:dyDescent="0.3">
      <c r="A133" s="169" t="s">
        <v>348</v>
      </c>
      <c r="B133" s="163" t="s">
        <v>454</v>
      </c>
      <c r="C133" s="207"/>
      <c r="D133" s="207"/>
      <c r="E133" s="190"/>
    </row>
    <row r="134" spans="1:9" ht="12" customHeight="1" thickBot="1" x14ac:dyDescent="0.35">
      <c r="A134" s="167" t="s">
        <v>350</v>
      </c>
      <c r="B134" s="161" t="s">
        <v>455</v>
      </c>
      <c r="C134" s="207"/>
      <c r="D134" s="207"/>
      <c r="E134" s="190"/>
    </row>
    <row r="135" spans="1:9" ht="12" customHeight="1" thickBot="1" x14ac:dyDescent="0.35">
      <c r="A135" s="174" t="s">
        <v>12</v>
      </c>
      <c r="B135" s="182" t="s">
        <v>456</v>
      </c>
      <c r="C135" s="212">
        <f>+C136+C137+C138+C139</f>
        <v>0</v>
      </c>
      <c r="D135" s="212">
        <f>+D136+D137+D138+D139</f>
        <v>0</v>
      </c>
      <c r="E135" s="225">
        <f>+E136+E137+E138+E139</f>
        <v>0</v>
      </c>
    </row>
    <row r="136" spans="1:9" ht="12" customHeight="1" x14ac:dyDescent="0.3">
      <c r="A136" s="169" t="s">
        <v>70</v>
      </c>
      <c r="B136" s="163" t="s">
        <v>457</v>
      </c>
      <c r="C136" s="207"/>
      <c r="D136" s="207"/>
      <c r="E136" s="190"/>
    </row>
    <row r="137" spans="1:9" ht="12" customHeight="1" x14ac:dyDescent="0.3">
      <c r="A137" s="169" t="s">
        <v>71</v>
      </c>
      <c r="B137" s="163" t="s">
        <v>458</v>
      </c>
      <c r="C137" s="207"/>
      <c r="D137" s="207"/>
      <c r="E137" s="190"/>
    </row>
    <row r="138" spans="1:9" ht="12" customHeight="1" x14ac:dyDescent="0.3">
      <c r="A138" s="169" t="s">
        <v>357</v>
      </c>
      <c r="B138" s="163" t="s">
        <v>459</v>
      </c>
      <c r="C138" s="207"/>
      <c r="D138" s="207"/>
      <c r="E138" s="190"/>
    </row>
    <row r="139" spans="1:9" ht="12" customHeight="1" thickBot="1" x14ac:dyDescent="0.35">
      <c r="A139" s="167" t="s">
        <v>359</v>
      </c>
      <c r="B139" s="161" t="s">
        <v>460</v>
      </c>
      <c r="C139" s="207"/>
      <c r="D139" s="207"/>
      <c r="E139" s="190"/>
    </row>
    <row r="140" spans="1:9" ht="15" customHeight="1" thickBot="1" x14ac:dyDescent="0.35">
      <c r="A140" s="174" t="s">
        <v>13</v>
      </c>
      <c r="B140" s="182" t="s">
        <v>461</v>
      </c>
      <c r="C140" s="46">
        <f>+C141+C142+C143+C144</f>
        <v>0</v>
      </c>
      <c r="D140" s="46">
        <f>+D141+D142+D143+D144</f>
        <v>0</v>
      </c>
      <c r="E140" s="158">
        <f>+E141+E142+E143+E144</f>
        <v>0</v>
      </c>
      <c r="F140" s="223"/>
      <c r="G140" s="224"/>
      <c r="H140" s="224"/>
      <c r="I140" s="224"/>
    </row>
    <row r="141" spans="1:9" s="216" customFormat="1" ht="12.9" customHeight="1" x14ac:dyDescent="0.25">
      <c r="A141" s="169" t="s">
        <v>132</v>
      </c>
      <c r="B141" s="163" t="s">
        <v>462</v>
      </c>
      <c r="C141" s="207"/>
      <c r="D141" s="207"/>
      <c r="E141" s="190"/>
    </row>
    <row r="142" spans="1:9" ht="12.75" customHeight="1" x14ac:dyDescent="0.3">
      <c r="A142" s="169" t="s">
        <v>133</v>
      </c>
      <c r="B142" s="163" t="s">
        <v>463</v>
      </c>
      <c r="C142" s="207"/>
      <c r="D142" s="207"/>
      <c r="E142" s="190"/>
    </row>
    <row r="143" spans="1:9" ht="12.75" customHeight="1" x14ac:dyDescent="0.3">
      <c r="A143" s="169" t="s">
        <v>160</v>
      </c>
      <c r="B143" s="163" t="s">
        <v>464</v>
      </c>
      <c r="C143" s="207"/>
      <c r="D143" s="207"/>
      <c r="E143" s="190"/>
    </row>
    <row r="144" spans="1:9" ht="12.75" customHeight="1" thickBot="1" x14ac:dyDescent="0.35">
      <c r="A144" s="169" t="s">
        <v>365</v>
      </c>
      <c r="B144" s="163" t="s">
        <v>465</v>
      </c>
      <c r="C144" s="207"/>
      <c r="D144" s="207"/>
      <c r="E144" s="190"/>
    </row>
    <row r="145" spans="1:5" ht="16.2" thickBot="1" x14ac:dyDescent="0.35">
      <c r="A145" s="174" t="s">
        <v>14</v>
      </c>
      <c r="B145" s="182" t="s">
        <v>466</v>
      </c>
      <c r="C145" s="156">
        <f>+C126+C130+C135+C140</f>
        <v>0</v>
      </c>
      <c r="D145" s="156">
        <f>+D126+D130+D135+D140</f>
        <v>0</v>
      </c>
      <c r="E145" s="157">
        <f>+E126+E130+E135+E140</f>
        <v>0</v>
      </c>
    </row>
    <row r="146" spans="1:5" ht="16.2" thickBot="1" x14ac:dyDescent="0.35">
      <c r="A146" s="199" t="s">
        <v>15</v>
      </c>
      <c r="B146" s="202" t="s">
        <v>467</v>
      </c>
      <c r="C146" s="156">
        <f>+C125+C145</f>
        <v>0</v>
      </c>
      <c r="D146" s="156">
        <f>+D125+D145</f>
        <v>0</v>
      </c>
      <c r="E146" s="157">
        <f>+E125+E145</f>
        <v>0</v>
      </c>
    </row>
    <row r="148" spans="1:5" ht="18.75" customHeight="1" x14ac:dyDescent="0.3">
      <c r="A148" s="1233" t="s">
        <v>468</v>
      </c>
      <c r="B148" s="1233"/>
      <c r="C148" s="1233"/>
      <c r="D148" s="1233"/>
      <c r="E148" s="1233"/>
    </row>
    <row r="149" spans="1:5" ht="13.5" customHeight="1" thickBot="1" x14ac:dyDescent="0.35">
      <c r="A149" s="184" t="s">
        <v>114</v>
      </c>
      <c r="B149" s="184"/>
      <c r="C149" s="214"/>
      <c r="E149" s="201" t="s">
        <v>159</v>
      </c>
    </row>
    <row r="150" spans="1:5" ht="16.2" thickBot="1" x14ac:dyDescent="0.35">
      <c r="A150" s="174">
        <v>1</v>
      </c>
      <c r="B150" s="177" t="s">
        <v>469</v>
      </c>
      <c r="C150" s="200">
        <f>+C61-C125</f>
        <v>0</v>
      </c>
      <c r="D150" s="200">
        <f>+D61-D125</f>
        <v>0</v>
      </c>
      <c r="E150" s="200">
        <f>+E61-E125</f>
        <v>0</v>
      </c>
    </row>
    <row r="151" spans="1:5" ht="21" thickBot="1" x14ac:dyDescent="0.35">
      <c r="A151" s="174" t="s">
        <v>7</v>
      </c>
      <c r="B151" s="177" t="s">
        <v>470</v>
      </c>
      <c r="C151" s="200">
        <f>+C84-C145</f>
        <v>0</v>
      </c>
      <c r="D151" s="200">
        <f>+D84-D145</f>
        <v>0</v>
      </c>
      <c r="E151" s="200">
        <f>+E84-E145</f>
        <v>0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spans="3:5" s="203" customFormat="1" ht="12.75" customHeight="1" x14ac:dyDescent="0.3">
      <c r="C161" s="204"/>
      <c r="D161" s="204"/>
      <c r="E161" s="204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2014. ÉVI ZÁRSZÁMADÁS
ÁLLAMIGAZGATÁSI FELADATOK MÉRLEGE
&amp;R&amp;"Times New Roman CE,Félkövér dőlt"&amp;11 1.4. melléklet a ....../2015.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J27"/>
  <sheetViews>
    <sheetView view="pageBreakPreview" topLeftCell="A16" zoomScaleNormal="100" zoomScaleSheetLayoutView="100" workbookViewId="0">
      <selection activeCell="J1" sqref="J1:J27"/>
    </sheetView>
  </sheetViews>
  <sheetFormatPr defaultColWidth="9.33203125" defaultRowHeight="13.2" x14ac:dyDescent="0.25"/>
  <cols>
    <col min="1" max="1" width="6.77734375" style="9" customWidth="1"/>
    <col min="2" max="2" width="50.77734375" style="20" customWidth="1"/>
    <col min="3" max="3" width="14" style="9" customWidth="1"/>
    <col min="4" max="4" width="14.33203125" style="9" bestFit="1" customWidth="1"/>
    <col min="5" max="5" width="14.77734375" style="9" customWidth="1"/>
    <col min="6" max="6" width="50.44140625" style="9" customWidth="1"/>
    <col min="7" max="7" width="14.109375" style="9" customWidth="1"/>
    <col min="8" max="8" width="14.77734375" style="9" customWidth="1"/>
    <col min="9" max="9" width="14.109375" style="9" customWidth="1"/>
    <col min="10" max="10" width="3.77734375" style="9" customWidth="1"/>
    <col min="11" max="16384" width="9.33203125" style="9"/>
  </cols>
  <sheetData>
    <row r="1" spans="1:10" ht="39.75" customHeight="1" x14ac:dyDescent="0.25">
      <c r="B1" s="477" t="s">
        <v>118</v>
      </c>
      <c r="C1" s="242"/>
      <c r="D1" s="242"/>
      <c r="E1" s="242"/>
      <c r="F1" s="242"/>
      <c r="G1" s="242"/>
      <c r="H1" s="242"/>
      <c r="I1" s="242"/>
      <c r="J1" s="1240" t="str">
        <f>+CONCATENATE("2.1. melléklet a 6./",LEFT('1.1.sz.mell.'!C3,4)+1,". (VII.16.) önkormányzati rendelethez")</f>
        <v>2.1. melléklet a 6./2020. (VII.16.) önkormányzati rendelethez</v>
      </c>
    </row>
    <row r="2" spans="1:10" ht="14.4" thickBot="1" x14ac:dyDescent="0.3">
      <c r="G2" s="25"/>
      <c r="H2" s="25"/>
      <c r="I2" s="25" t="s">
        <v>743</v>
      </c>
      <c r="J2" s="1240"/>
    </row>
    <row r="3" spans="1:10" ht="23.25" customHeight="1" thickBot="1" x14ac:dyDescent="0.3">
      <c r="A3" s="1238" t="s">
        <v>60</v>
      </c>
      <c r="B3" s="1050" t="s">
        <v>43</v>
      </c>
      <c r="C3" s="442"/>
      <c r="D3" s="442"/>
      <c r="E3" s="442"/>
      <c r="F3" s="1050" t="s">
        <v>44</v>
      </c>
      <c r="G3" s="443"/>
      <c r="H3" s="443"/>
      <c r="I3" s="443"/>
      <c r="J3" s="1240"/>
    </row>
    <row r="4" spans="1:10" s="243" customFormat="1" ht="43.5" customHeight="1" thickBot="1" x14ac:dyDescent="0.3">
      <c r="A4" s="1239"/>
      <c r="B4" s="463" t="s">
        <v>53</v>
      </c>
      <c r="C4" s="1047" t="str">
        <f>+CONCATENATE(LEFT('1.1.sz.mell.'!C3,4),". évi eredeti előirányzat")</f>
        <v>2019. évi eredeti előirányzat</v>
      </c>
      <c r="D4" s="1047" t="str">
        <f>+CONCATENATE(LEFT('1.1.sz.mell.'!C3,4),". évi módosított előirányzat")</f>
        <v>2019. évi módosított előirányzat</v>
      </c>
      <c r="E4" s="1047" t="s">
        <v>186</v>
      </c>
      <c r="F4" s="463" t="s">
        <v>53</v>
      </c>
      <c r="G4" s="1047" t="str">
        <f>+C4</f>
        <v>2019. évi eredeti előirányzat</v>
      </c>
      <c r="H4" s="1048" t="str">
        <f>+D4</f>
        <v>2019. évi módosított előirányzat</v>
      </c>
      <c r="I4" s="1049" t="str">
        <f>+E4</f>
        <v>Teljesítés</v>
      </c>
      <c r="J4" s="1240"/>
    </row>
    <row r="5" spans="1:10" s="244" customFormat="1" ht="18" customHeight="1" thickBot="1" x14ac:dyDescent="0.3">
      <c r="A5" s="447" t="s">
        <v>414</v>
      </c>
      <c r="B5" s="1141" t="s">
        <v>415</v>
      </c>
      <c r="C5" s="1148" t="s">
        <v>416</v>
      </c>
      <c r="D5" s="1047" t="s">
        <v>417</v>
      </c>
      <c r="E5" s="1049" t="s">
        <v>418</v>
      </c>
      <c r="F5" s="1149" t="s">
        <v>495</v>
      </c>
      <c r="G5" s="1148" t="s">
        <v>496</v>
      </c>
      <c r="H5" s="1047" t="s">
        <v>497</v>
      </c>
      <c r="I5" s="1049" t="s">
        <v>498</v>
      </c>
      <c r="J5" s="1240"/>
    </row>
    <row r="6" spans="1:10" ht="18" customHeight="1" x14ac:dyDescent="0.25">
      <c r="A6" s="448" t="s">
        <v>6</v>
      </c>
      <c r="B6" s="1134" t="s">
        <v>471</v>
      </c>
      <c r="C6" s="1147">
        <v>89315873</v>
      </c>
      <c r="D6" s="1122">
        <v>96935327</v>
      </c>
      <c r="E6" s="1131">
        <v>96935327</v>
      </c>
      <c r="F6" s="1137" t="s">
        <v>54</v>
      </c>
      <c r="G6" s="1105">
        <v>61455658</v>
      </c>
      <c r="H6" s="1105">
        <v>86125616</v>
      </c>
      <c r="I6" s="1109">
        <v>82084364</v>
      </c>
      <c r="J6" s="1240"/>
    </row>
    <row r="7" spans="1:10" ht="18" customHeight="1" x14ac:dyDescent="0.25">
      <c r="A7" s="451" t="s">
        <v>7</v>
      </c>
      <c r="B7" s="1135" t="s">
        <v>472</v>
      </c>
      <c r="C7" s="1143">
        <v>17876185</v>
      </c>
      <c r="D7" s="1104">
        <v>54276233</v>
      </c>
      <c r="E7" s="1111">
        <v>54276233</v>
      </c>
      <c r="F7" s="1138" t="s">
        <v>134</v>
      </c>
      <c r="G7" s="1103">
        <v>11309201</v>
      </c>
      <c r="H7" s="1103">
        <v>13468371</v>
      </c>
      <c r="I7" s="1110">
        <v>13202416</v>
      </c>
      <c r="J7" s="1240"/>
    </row>
    <row r="8" spans="1:10" ht="18" customHeight="1" x14ac:dyDescent="0.25">
      <c r="A8" s="451" t="s">
        <v>8</v>
      </c>
      <c r="B8" s="1135" t="s">
        <v>473</v>
      </c>
      <c r="C8" s="1144"/>
      <c r="D8" s="453"/>
      <c r="E8" s="454"/>
      <c r="F8" s="1139" t="s">
        <v>163</v>
      </c>
      <c r="G8" s="1103">
        <v>66536782</v>
      </c>
      <c r="H8" s="1103">
        <v>96637666</v>
      </c>
      <c r="I8" s="1110">
        <v>88547734</v>
      </c>
      <c r="J8" s="1240"/>
    </row>
    <row r="9" spans="1:10" ht="18" customHeight="1" x14ac:dyDescent="0.25">
      <c r="A9" s="451" t="s">
        <v>9</v>
      </c>
      <c r="B9" s="1135" t="s">
        <v>125</v>
      </c>
      <c r="C9" s="1143">
        <v>7563386</v>
      </c>
      <c r="D9" s="1104">
        <v>17902246</v>
      </c>
      <c r="E9" s="1111">
        <v>14058970</v>
      </c>
      <c r="F9" s="1139" t="s">
        <v>135</v>
      </c>
      <c r="G9" s="1103">
        <v>6817500</v>
      </c>
      <c r="H9" s="1103">
        <v>7789100</v>
      </c>
      <c r="I9" s="1110">
        <v>6788000</v>
      </c>
      <c r="J9" s="1240"/>
    </row>
    <row r="10" spans="1:10" ht="18" customHeight="1" x14ac:dyDescent="0.25">
      <c r="A10" s="451" t="s">
        <v>10</v>
      </c>
      <c r="B10" s="455" t="s">
        <v>474</v>
      </c>
      <c r="C10" s="1143"/>
      <c r="D10" s="1104"/>
      <c r="E10" s="1111"/>
      <c r="F10" s="1139" t="s">
        <v>136</v>
      </c>
      <c r="G10" s="1104">
        <v>4361970</v>
      </c>
      <c r="H10" s="1104">
        <v>5914765</v>
      </c>
      <c r="I10" s="1111">
        <v>5874875</v>
      </c>
      <c r="J10" s="1240"/>
    </row>
    <row r="11" spans="1:10" ht="18" customHeight="1" x14ac:dyDescent="0.25">
      <c r="A11" s="451" t="s">
        <v>11</v>
      </c>
      <c r="B11" s="1135" t="s">
        <v>656</v>
      </c>
      <c r="C11" s="1144"/>
      <c r="D11" s="1104"/>
      <c r="E11" s="1111"/>
      <c r="F11" s="1139" t="s">
        <v>37</v>
      </c>
      <c r="G11" s="1051"/>
      <c r="H11" s="1051"/>
      <c r="I11" s="1052"/>
      <c r="J11" s="1240"/>
    </row>
    <row r="12" spans="1:10" ht="18" customHeight="1" x14ac:dyDescent="0.25">
      <c r="A12" s="451" t="s">
        <v>12</v>
      </c>
      <c r="B12" s="1135" t="s">
        <v>344</v>
      </c>
      <c r="C12" s="1143">
        <v>22699502</v>
      </c>
      <c r="D12" s="1104">
        <v>30811791</v>
      </c>
      <c r="E12" s="1111">
        <v>28556062</v>
      </c>
      <c r="F12" s="1140"/>
      <c r="G12" s="1051"/>
      <c r="H12" s="1051"/>
      <c r="I12" s="1052"/>
      <c r="J12" s="1240"/>
    </row>
    <row r="13" spans="1:10" ht="18" customHeight="1" x14ac:dyDescent="0.25">
      <c r="A13" s="451" t="s">
        <v>13</v>
      </c>
      <c r="B13" s="1136"/>
      <c r="C13" s="1144"/>
      <c r="D13" s="453"/>
      <c r="E13" s="454"/>
      <c r="F13" s="1140"/>
      <c r="G13" s="1051"/>
      <c r="H13" s="1051"/>
      <c r="I13" s="1052"/>
      <c r="J13" s="1240"/>
    </row>
    <row r="14" spans="1:10" ht="18" customHeight="1" thickBot="1" x14ac:dyDescent="0.3">
      <c r="A14" s="451" t="s">
        <v>14</v>
      </c>
      <c r="B14" s="1142"/>
      <c r="C14" s="1145"/>
      <c r="D14" s="467"/>
      <c r="E14" s="1146"/>
      <c r="F14" s="1140"/>
      <c r="G14" s="1053"/>
      <c r="H14" s="1053"/>
      <c r="I14" s="1054"/>
      <c r="J14" s="1240"/>
    </row>
    <row r="15" spans="1:10" ht="27" customHeight="1" thickBot="1" x14ac:dyDescent="0.3">
      <c r="A15" s="462" t="s">
        <v>15</v>
      </c>
      <c r="B15" s="245" t="s">
        <v>475</v>
      </c>
      <c r="C15" s="47">
        <f t="shared" ref="C15:E15" si="0">+C6+C7+C9+C10+C12+C13+C14</f>
        <v>137454946</v>
      </c>
      <c r="D15" s="47">
        <f t="shared" si="0"/>
        <v>199925597</v>
      </c>
      <c r="E15" s="47">
        <f t="shared" si="0"/>
        <v>193826592</v>
      </c>
      <c r="F15" s="245" t="s">
        <v>482</v>
      </c>
      <c r="G15" s="47">
        <f>SUM(G6:G14)</f>
        <v>150481111</v>
      </c>
      <c r="H15" s="47">
        <f>SUM(H6:H14)</f>
        <v>209935518</v>
      </c>
      <c r="I15" s="48">
        <f>SUM(I6:I14)</f>
        <v>196497389</v>
      </c>
      <c r="J15" s="1240"/>
    </row>
    <row r="16" spans="1:10" ht="18" customHeight="1" x14ac:dyDescent="0.25">
      <c r="A16" s="451" t="s">
        <v>16</v>
      </c>
      <c r="B16" s="458" t="s">
        <v>476</v>
      </c>
      <c r="C16" s="459">
        <f>+C17+C18+C19+C20</f>
        <v>16222187</v>
      </c>
      <c r="D16" s="459">
        <f>+D17+D18+D19+D20</f>
        <v>17582729</v>
      </c>
      <c r="E16" s="459">
        <f>+E17+E18+E19+E20</f>
        <v>17582729</v>
      </c>
      <c r="F16" s="452" t="s">
        <v>142</v>
      </c>
      <c r="G16" s="1055"/>
      <c r="H16" s="1055"/>
      <c r="I16" s="1056"/>
      <c r="J16" s="1240"/>
    </row>
    <row r="17" spans="1:10" ht="18" customHeight="1" x14ac:dyDescent="0.25">
      <c r="A17" s="451" t="s">
        <v>17</v>
      </c>
      <c r="B17" s="452" t="s">
        <v>156</v>
      </c>
      <c r="C17" s="453">
        <v>16222187</v>
      </c>
      <c r="D17" s="453">
        <v>13205943</v>
      </c>
      <c r="E17" s="453">
        <v>13205943</v>
      </c>
      <c r="F17" s="452" t="s">
        <v>483</v>
      </c>
      <c r="G17" s="1051"/>
      <c r="H17" s="1051"/>
      <c r="I17" s="1052"/>
      <c r="J17" s="1240"/>
    </row>
    <row r="18" spans="1:10" ht="18" customHeight="1" x14ac:dyDescent="0.25">
      <c r="A18" s="451" t="s">
        <v>18</v>
      </c>
      <c r="B18" s="452" t="s">
        <v>157</v>
      </c>
      <c r="C18" s="453"/>
      <c r="D18" s="453"/>
      <c r="E18" s="453"/>
      <c r="F18" s="452" t="s">
        <v>116</v>
      </c>
      <c r="G18" s="1051"/>
      <c r="H18" s="1051"/>
      <c r="I18" s="1052"/>
      <c r="J18" s="1240"/>
    </row>
    <row r="19" spans="1:10" ht="18" customHeight="1" x14ac:dyDescent="0.25">
      <c r="A19" s="451" t="s">
        <v>19</v>
      </c>
      <c r="B19" s="452" t="s">
        <v>162</v>
      </c>
      <c r="C19" s="453"/>
      <c r="D19" s="453"/>
      <c r="E19" s="453"/>
      <c r="F19" s="452" t="s">
        <v>117</v>
      </c>
      <c r="G19" s="1051"/>
      <c r="H19" s="1051"/>
      <c r="I19" s="1052"/>
      <c r="J19" s="1240"/>
    </row>
    <row r="20" spans="1:10" ht="24.6" customHeight="1" x14ac:dyDescent="0.25">
      <c r="A20" s="451" t="s">
        <v>20</v>
      </c>
      <c r="B20" s="452" t="s">
        <v>765</v>
      </c>
      <c r="C20" s="453"/>
      <c r="D20" s="1151">
        <v>4376786</v>
      </c>
      <c r="E20" s="1151">
        <v>4376786</v>
      </c>
      <c r="F20" s="1150" t="s">
        <v>164</v>
      </c>
      <c r="G20" s="1051"/>
      <c r="H20" s="1051"/>
      <c r="I20" s="1052"/>
      <c r="J20" s="1240"/>
    </row>
    <row r="21" spans="1:10" ht="18" customHeight="1" x14ac:dyDescent="0.25">
      <c r="A21" s="451" t="s">
        <v>21</v>
      </c>
      <c r="B21" s="452" t="s">
        <v>477</v>
      </c>
      <c r="C21" s="461">
        <f>+C22+C23</f>
        <v>0</v>
      </c>
      <c r="D21" s="461">
        <f>+D22+D23</f>
        <v>0</v>
      </c>
      <c r="E21" s="461">
        <f>+E22+E23</f>
        <v>0</v>
      </c>
      <c r="F21" s="452" t="s">
        <v>458</v>
      </c>
      <c r="G21" s="1051">
        <v>3196022</v>
      </c>
      <c r="H21" s="1104">
        <v>7572808</v>
      </c>
      <c r="I21" s="1111">
        <v>3752269</v>
      </c>
      <c r="J21" s="1240"/>
    </row>
    <row r="22" spans="1:10" ht="18" customHeight="1" x14ac:dyDescent="0.25">
      <c r="A22" s="451" t="s">
        <v>22</v>
      </c>
      <c r="B22" s="458" t="s">
        <v>478</v>
      </c>
      <c r="C22" s="460"/>
      <c r="D22" s="460"/>
      <c r="E22" s="460"/>
      <c r="F22" s="449" t="s">
        <v>143</v>
      </c>
      <c r="G22" s="1055"/>
      <c r="H22" s="1051"/>
      <c r="I22" s="1052"/>
      <c r="J22" s="1240"/>
    </row>
    <row r="23" spans="1:10" ht="18" customHeight="1" thickBot="1" x14ac:dyDescent="0.3">
      <c r="A23" s="451" t="s">
        <v>23</v>
      </c>
      <c r="B23" s="452" t="s">
        <v>479</v>
      </c>
      <c r="C23" s="453"/>
      <c r="D23" s="453"/>
      <c r="E23" s="453"/>
      <c r="F23" s="457"/>
      <c r="G23" s="1051"/>
      <c r="H23" s="1051"/>
      <c r="I23" s="1052"/>
      <c r="J23" s="1240"/>
    </row>
    <row r="24" spans="1:10" ht="26.25" customHeight="1" thickBot="1" x14ac:dyDescent="0.3">
      <c r="A24" s="462" t="s">
        <v>24</v>
      </c>
      <c r="B24" s="245" t="s">
        <v>480</v>
      </c>
      <c r="C24" s="47">
        <f>+C16+C21</f>
        <v>16222187</v>
      </c>
      <c r="D24" s="47">
        <f>+D16+D21</f>
        <v>17582729</v>
      </c>
      <c r="E24" s="47">
        <f>+E16+E21</f>
        <v>17582729</v>
      </c>
      <c r="F24" s="245" t="s">
        <v>484</v>
      </c>
      <c r="G24" s="47">
        <f>SUM(G16:G23)</f>
        <v>3196022</v>
      </c>
      <c r="H24" s="47">
        <f>SUM(H16:H23)</f>
        <v>7572808</v>
      </c>
      <c r="I24" s="48">
        <f>SUM(I16:I23)</f>
        <v>3752269</v>
      </c>
      <c r="J24" s="1240"/>
    </row>
    <row r="25" spans="1:10" ht="18" customHeight="1" thickBot="1" x14ac:dyDescent="0.3">
      <c r="A25" s="462" t="s">
        <v>25</v>
      </c>
      <c r="B25" s="245" t="s">
        <v>481</v>
      </c>
      <c r="C25" s="47">
        <f>+C15+C24</f>
        <v>153677133</v>
      </c>
      <c r="D25" s="47">
        <f>+D15+D24</f>
        <v>217508326</v>
      </c>
      <c r="E25" s="246">
        <f>+E15+E24</f>
        <v>211409321</v>
      </c>
      <c r="F25" s="245" t="s">
        <v>485</v>
      </c>
      <c r="G25" s="47">
        <f>+G15+G24</f>
        <v>153677133</v>
      </c>
      <c r="H25" s="47">
        <f>+H15+H24</f>
        <v>217508326</v>
      </c>
      <c r="I25" s="48">
        <f>+I15+I24</f>
        <v>200249658</v>
      </c>
      <c r="J25" s="1240"/>
    </row>
    <row r="26" spans="1:10" ht="18" customHeight="1" thickBot="1" x14ac:dyDescent="0.3">
      <c r="A26" s="462" t="s">
        <v>26</v>
      </c>
      <c r="B26" s="245" t="s">
        <v>120</v>
      </c>
      <c r="C26" s="47">
        <f>IF(C15-G15&lt;0,G15-C15,"-")</f>
        <v>13026165</v>
      </c>
      <c r="D26" s="47">
        <f>IF(D15-H15&lt;0,H15-D15,"-")</f>
        <v>10009921</v>
      </c>
      <c r="E26" s="246">
        <f>IF(E15-I15&lt;0,I15-E15,"-")</f>
        <v>2670797</v>
      </c>
      <c r="F26" s="245" t="s">
        <v>121</v>
      </c>
      <c r="G26" s="47" t="str">
        <f>IF(C15-G15&gt;0,C15-G15,"-")</f>
        <v>-</v>
      </c>
      <c r="H26" s="47" t="str">
        <f>IF(D15-H15&gt;0,D15-H15,"-")</f>
        <v>-</v>
      </c>
      <c r="I26" s="48" t="str">
        <f>IF(E15-I15&gt;0,E15-I15,"-")</f>
        <v>-</v>
      </c>
      <c r="J26" s="1240"/>
    </row>
    <row r="27" spans="1:10" ht="18" customHeight="1" thickBot="1" x14ac:dyDescent="0.3">
      <c r="A27" s="674" t="s">
        <v>27</v>
      </c>
      <c r="B27" s="245" t="s">
        <v>165</v>
      </c>
      <c r="C27" s="47" t="str">
        <f>IF(C25-G25&lt;0,G25-C25,"-")</f>
        <v>-</v>
      </c>
      <c r="D27" s="47" t="str">
        <f>IF(D25-H25&lt;0,H25-D25,"-")</f>
        <v>-</v>
      </c>
      <c r="E27" s="246" t="str">
        <f>IF(E25-I25&lt;0,I25-E25,"-")</f>
        <v>-</v>
      </c>
      <c r="F27" s="245" t="s">
        <v>166</v>
      </c>
      <c r="G27" s="47" t="str">
        <f>IF(C25-G25&gt;0,C25-G25,"-")</f>
        <v>-</v>
      </c>
      <c r="H27" s="47" t="str">
        <f>IF(D25-H25&gt;0,D25-H25,"-")</f>
        <v>-</v>
      </c>
      <c r="I27" s="48">
        <f>IF(E25-I25&gt;0,E25-I25,"-")</f>
        <v>11159663</v>
      </c>
      <c r="J27" s="1240"/>
    </row>
  </sheetData>
  <mergeCells count="2">
    <mergeCell ref="A3:A4"/>
    <mergeCell ref="J1:J27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8" orientation="landscape" verticalDpi="300" r:id="rId1"/>
  <headerFooter alignWithMargins="0">
    <oddHeader>&amp;LSzentpéterszeg Községi Önkormányzat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0"/>
  <sheetViews>
    <sheetView view="pageBreakPreview" topLeftCell="C16" zoomScale="115" zoomScaleNormal="100" zoomScaleSheetLayoutView="115" workbookViewId="0">
      <selection activeCell="F7" sqref="F7"/>
    </sheetView>
  </sheetViews>
  <sheetFormatPr defaultColWidth="9.33203125" defaultRowHeight="13.2" x14ac:dyDescent="0.25"/>
  <cols>
    <col min="1" max="1" width="6.77734375" style="9" customWidth="1"/>
    <col min="2" max="2" width="51" style="20" customWidth="1"/>
    <col min="3" max="3" width="12.6640625" style="9" customWidth="1"/>
    <col min="4" max="4" width="13.109375" style="9" customWidth="1"/>
    <col min="5" max="5" width="12.77734375" style="9" customWidth="1"/>
    <col min="6" max="6" width="49.44140625" style="9" customWidth="1"/>
    <col min="7" max="7" width="13.109375" style="9" customWidth="1"/>
    <col min="8" max="8" width="12.77734375" style="9" customWidth="1"/>
    <col min="9" max="9" width="12.6640625" style="9" customWidth="1"/>
    <col min="10" max="10" width="2.77734375" style="9" customWidth="1"/>
    <col min="11" max="16384" width="9.33203125" style="9"/>
  </cols>
  <sheetData>
    <row r="1" spans="1:10" ht="33.75" customHeight="1" x14ac:dyDescent="0.25">
      <c r="B1" s="1244" t="s">
        <v>119</v>
      </c>
      <c r="C1" s="1244"/>
      <c r="D1" s="1244"/>
      <c r="E1" s="1244"/>
      <c r="F1" s="1244"/>
      <c r="G1" s="1244"/>
      <c r="H1" s="1244"/>
      <c r="I1" s="242"/>
      <c r="J1" s="1243" t="str">
        <f>+CONCATENATE("2.2. melléklet a 6/",LEFT('1.1.sz.mell.'!C3,4)+1,". (VII.16) önkormányzati rendelethez")</f>
        <v>2.2. melléklet a 6/2020. (VII.16) önkormányzati rendelethez</v>
      </c>
    </row>
    <row r="2" spans="1:10" ht="21.75" customHeight="1" x14ac:dyDescent="0.25">
      <c r="B2" s="378"/>
      <c r="C2" s="378"/>
      <c r="D2" s="378"/>
      <c r="E2" s="378"/>
      <c r="F2" s="378"/>
      <c r="G2" s="378"/>
      <c r="H2" s="378"/>
      <c r="I2" s="242"/>
      <c r="J2" s="1243"/>
    </row>
    <row r="3" spans="1:10" ht="14.4" thickBot="1" x14ac:dyDescent="0.3">
      <c r="G3" s="25"/>
      <c r="H3" s="25"/>
      <c r="I3" s="25" t="s">
        <v>748</v>
      </c>
      <c r="J3" s="1243"/>
    </row>
    <row r="4" spans="1:10" ht="24" customHeight="1" thickBot="1" x14ac:dyDescent="0.3">
      <c r="A4" s="1241" t="s">
        <v>60</v>
      </c>
      <c r="B4" s="675" t="s">
        <v>43</v>
      </c>
      <c r="C4" s="256"/>
      <c r="D4" s="256"/>
      <c r="E4" s="256"/>
      <c r="F4" s="675" t="s">
        <v>44</v>
      </c>
      <c r="G4" s="257"/>
      <c r="H4" s="257"/>
      <c r="I4" s="257"/>
      <c r="J4" s="1243"/>
    </row>
    <row r="5" spans="1:10" s="243" customFormat="1" ht="35.25" customHeight="1" thickBot="1" x14ac:dyDescent="0.3">
      <c r="A5" s="1242"/>
      <c r="B5" s="21" t="s">
        <v>53</v>
      </c>
      <c r="C5" s="22" t="str">
        <f>+'2.1.sz.mell  '!C4</f>
        <v>2019. évi eredeti előirányzat</v>
      </c>
      <c r="D5" s="236" t="str">
        <f>+'2.1.sz.mell  '!D4</f>
        <v>2019. évi módosított előirányzat</v>
      </c>
      <c r="E5" s="22" t="str">
        <f>+'2.1.sz.mell  '!E4</f>
        <v>Teljesítés</v>
      </c>
      <c r="F5" s="21" t="s">
        <v>53</v>
      </c>
      <c r="G5" s="22" t="str">
        <f>+'2.1.sz.mell  '!C4</f>
        <v>2019. évi eredeti előirányzat</v>
      </c>
      <c r="H5" s="236" t="str">
        <f>+'2.1.sz.mell  '!D4</f>
        <v>2019. évi módosított előirányzat</v>
      </c>
      <c r="I5" s="247" t="str">
        <f>+'2.1.sz.mell  '!E4</f>
        <v>Teljesítés</v>
      </c>
      <c r="J5" s="1243"/>
    </row>
    <row r="6" spans="1:10" s="464" customFormat="1" ht="18" customHeight="1" thickBot="1" x14ac:dyDescent="0.3">
      <c r="A6" s="447" t="s">
        <v>414</v>
      </c>
      <c r="B6" s="1141" t="s">
        <v>415</v>
      </c>
      <c r="C6" s="444" t="s">
        <v>416</v>
      </c>
      <c r="D6" s="445" t="s">
        <v>417</v>
      </c>
      <c r="E6" s="446" t="s">
        <v>418</v>
      </c>
      <c r="F6" s="1149" t="s">
        <v>495</v>
      </c>
      <c r="G6" s="444" t="s">
        <v>496</v>
      </c>
      <c r="H6" s="445" t="s">
        <v>497</v>
      </c>
      <c r="I6" s="446" t="s">
        <v>498</v>
      </c>
      <c r="J6" s="1243"/>
    </row>
    <row r="7" spans="1:10" s="466" customFormat="1" ht="18" customHeight="1" x14ac:dyDescent="0.25">
      <c r="A7" s="448" t="s">
        <v>6</v>
      </c>
      <c r="B7" s="1134" t="s">
        <v>486</v>
      </c>
      <c r="C7" s="1147">
        <v>7045851</v>
      </c>
      <c r="D7" s="1122">
        <v>28652464</v>
      </c>
      <c r="E7" s="1131">
        <v>28652464</v>
      </c>
      <c r="F7" s="1155" t="s">
        <v>158</v>
      </c>
      <c r="G7" s="1159">
        <v>8315165</v>
      </c>
      <c r="H7" s="1160">
        <v>13178085</v>
      </c>
      <c r="I7" s="1161">
        <v>11162510</v>
      </c>
      <c r="J7" s="1243"/>
    </row>
    <row r="8" spans="1:10" s="466" customFormat="1" ht="18" customHeight="1" x14ac:dyDescent="0.25">
      <c r="A8" s="451" t="s">
        <v>7</v>
      </c>
      <c r="B8" s="1135" t="s">
        <v>487</v>
      </c>
      <c r="C8" s="1144"/>
      <c r="D8" s="1104">
        <v>19999937</v>
      </c>
      <c r="E8" s="1111">
        <v>19999937</v>
      </c>
      <c r="F8" s="1156" t="s">
        <v>499</v>
      </c>
      <c r="G8" s="1162"/>
      <c r="H8" s="1061"/>
      <c r="I8" s="454"/>
      <c r="J8" s="1243"/>
    </row>
    <row r="9" spans="1:10" s="466" customFormat="1" ht="18" customHeight="1" x14ac:dyDescent="0.25">
      <c r="A9" s="451" t="s">
        <v>8</v>
      </c>
      <c r="B9" s="1135" t="s">
        <v>488</v>
      </c>
      <c r="C9" s="1143">
        <v>0</v>
      </c>
      <c r="D9" s="1104">
        <v>240000</v>
      </c>
      <c r="E9" s="1111">
        <v>240000</v>
      </c>
      <c r="F9" s="1156" t="s">
        <v>138</v>
      </c>
      <c r="G9" s="1143"/>
      <c r="H9" s="1104">
        <v>19999937</v>
      </c>
      <c r="I9" s="1111"/>
      <c r="J9" s="1243"/>
    </row>
    <row r="10" spans="1:10" s="466" customFormat="1" ht="18" customHeight="1" x14ac:dyDescent="0.25">
      <c r="A10" s="451" t="s">
        <v>9</v>
      </c>
      <c r="B10" s="1135" t="s">
        <v>489</v>
      </c>
      <c r="C10" s="1144"/>
      <c r="D10" s="453"/>
      <c r="E10" s="454"/>
      <c r="F10" s="1156" t="s">
        <v>500</v>
      </c>
      <c r="G10" s="1144"/>
      <c r="H10" s="453"/>
      <c r="I10" s="454"/>
      <c r="J10" s="1243"/>
    </row>
    <row r="11" spans="1:10" s="466" customFormat="1" ht="18" customHeight="1" x14ac:dyDescent="0.25">
      <c r="A11" s="451" t="s">
        <v>10</v>
      </c>
      <c r="B11" s="1135" t="s">
        <v>490</v>
      </c>
      <c r="C11" s="1144"/>
      <c r="D11" s="453"/>
      <c r="E11" s="454"/>
      <c r="F11" s="1156" t="s">
        <v>161</v>
      </c>
      <c r="G11" s="1144"/>
      <c r="H11" s="453"/>
      <c r="I11" s="454"/>
      <c r="J11" s="1243"/>
    </row>
    <row r="12" spans="1:10" s="466" customFormat="1" ht="18" customHeight="1" x14ac:dyDescent="0.25">
      <c r="A12" s="451" t="s">
        <v>11</v>
      </c>
      <c r="B12" s="1135" t="s">
        <v>491</v>
      </c>
      <c r="C12" s="1153"/>
      <c r="D12" s="456"/>
      <c r="E12" s="454"/>
      <c r="F12" s="1157"/>
      <c r="G12" s="1144"/>
      <c r="H12" s="453"/>
      <c r="I12" s="454"/>
      <c r="J12" s="1243"/>
    </row>
    <row r="13" spans="1:10" s="466" customFormat="1" ht="18" customHeight="1" thickBot="1" x14ac:dyDescent="0.3">
      <c r="A13" s="1057" t="s">
        <v>12</v>
      </c>
      <c r="B13" s="1152"/>
      <c r="C13" s="1154"/>
      <c r="D13" s="467"/>
      <c r="E13" s="558"/>
      <c r="F13" s="1158" t="s">
        <v>37</v>
      </c>
      <c r="G13" s="1145"/>
      <c r="H13" s="467"/>
      <c r="I13" s="1146"/>
      <c r="J13" s="1243"/>
    </row>
    <row r="14" spans="1:10" s="466" customFormat="1" ht="26.25" customHeight="1" thickBot="1" x14ac:dyDescent="0.3">
      <c r="A14" s="1058" t="s">
        <v>13</v>
      </c>
      <c r="B14" s="245" t="s">
        <v>492</v>
      </c>
      <c r="C14" s="47">
        <f>+C7+C9+C10+C12+C13</f>
        <v>7045851</v>
      </c>
      <c r="D14" s="47">
        <f t="shared" ref="D14:E14" si="0">+D7+D9+D10+D12+D13</f>
        <v>28892464</v>
      </c>
      <c r="E14" s="48">
        <f t="shared" si="0"/>
        <v>28892464</v>
      </c>
      <c r="F14" s="245" t="s">
        <v>501</v>
      </c>
      <c r="G14" s="47">
        <f>+G7+G9+G11+G12+G13</f>
        <v>8315165</v>
      </c>
      <c r="H14" s="47">
        <f t="shared" ref="H14:I14" si="1">+H7+H9+H11+H12+H13</f>
        <v>33178022</v>
      </c>
      <c r="I14" s="48">
        <f t="shared" si="1"/>
        <v>11162510</v>
      </c>
      <c r="J14" s="1243"/>
    </row>
    <row r="15" spans="1:10" s="466" customFormat="1" ht="18" customHeight="1" x14ac:dyDescent="0.25">
      <c r="A15" s="448" t="s">
        <v>14</v>
      </c>
      <c r="B15" s="469" t="s">
        <v>178</v>
      </c>
      <c r="C15" s="470">
        <f>+C16+C17+C18+C19+C20</f>
        <v>1269314</v>
      </c>
      <c r="D15" s="470">
        <f>+D16+D17+D18+D19+D20</f>
        <v>4285558</v>
      </c>
      <c r="E15" s="470">
        <f>+E16+E17+E18+E19+E20</f>
        <v>4285558</v>
      </c>
      <c r="F15" s="452" t="s">
        <v>142</v>
      </c>
      <c r="G15" s="450"/>
      <c r="H15" s="450"/>
      <c r="I15" s="465"/>
      <c r="J15" s="1243"/>
    </row>
    <row r="16" spans="1:10" s="466" customFormat="1" ht="18" customHeight="1" x14ac:dyDescent="0.25">
      <c r="A16" s="451" t="s">
        <v>15</v>
      </c>
      <c r="B16" s="471" t="s">
        <v>167</v>
      </c>
      <c r="C16" s="453">
        <v>1269314</v>
      </c>
      <c r="D16" s="453">
        <v>4285558</v>
      </c>
      <c r="E16" s="453">
        <v>4285558</v>
      </c>
      <c r="F16" s="452" t="s">
        <v>144</v>
      </c>
      <c r="G16" s="453"/>
      <c r="H16" s="453"/>
      <c r="I16" s="454"/>
      <c r="J16" s="1243"/>
    </row>
    <row r="17" spans="1:10" s="466" customFormat="1" ht="18" customHeight="1" x14ac:dyDescent="0.25">
      <c r="A17" s="451" t="s">
        <v>16</v>
      </c>
      <c r="B17" s="471" t="s">
        <v>168</v>
      </c>
      <c r="C17" s="453"/>
      <c r="D17" s="453"/>
      <c r="E17" s="453"/>
      <c r="F17" s="452" t="s">
        <v>116</v>
      </c>
      <c r="G17" s="453"/>
      <c r="H17" s="453"/>
      <c r="I17" s="454"/>
      <c r="J17" s="1243"/>
    </row>
    <row r="18" spans="1:10" s="466" customFormat="1" ht="18" customHeight="1" x14ac:dyDescent="0.25">
      <c r="A18" s="451" t="s">
        <v>17</v>
      </c>
      <c r="B18" s="471" t="s">
        <v>169</v>
      </c>
      <c r="C18" s="453"/>
      <c r="D18" s="453"/>
      <c r="E18" s="453"/>
      <c r="F18" s="452" t="s">
        <v>117</v>
      </c>
      <c r="G18" s="453"/>
      <c r="H18" s="453"/>
      <c r="I18" s="454"/>
      <c r="J18" s="1243"/>
    </row>
    <row r="19" spans="1:10" s="466" customFormat="1" ht="18" customHeight="1" x14ac:dyDescent="0.25">
      <c r="A19" s="451" t="s">
        <v>18</v>
      </c>
      <c r="B19" s="471" t="s">
        <v>170</v>
      </c>
      <c r="C19" s="453"/>
      <c r="D19" s="453"/>
      <c r="E19" s="453"/>
      <c r="F19" s="458" t="s">
        <v>164</v>
      </c>
      <c r="G19" s="453"/>
      <c r="H19" s="453"/>
      <c r="I19" s="454"/>
      <c r="J19" s="1243"/>
    </row>
    <row r="20" spans="1:10" s="466" customFormat="1" ht="18" customHeight="1" x14ac:dyDescent="0.25">
      <c r="A20" s="451" t="s">
        <v>19</v>
      </c>
      <c r="B20" s="472" t="s">
        <v>171</v>
      </c>
      <c r="C20" s="453"/>
      <c r="D20" s="453"/>
      <c r="E20" s="453"/>
      <c r="F20" s="452" t="s">
        <v>145</v>
      </c>
      <c r="G20" s="453"/>
      <c r="H20" s="453"/>
      <c r="I20" s="454"/>
      <c r="J20" s="1243"/>
    </row>
    <row r="21" spans="1:10" s="466" customFormat="1" ht="18" customHeight="1" x14ac:dyDescent="0.25">
      <c r="A21" s="451" t="s">
        <v>20</v>
      </c>
      <c r="B21" s="473" t="s">
        <v>172</v>
      </c>
      <c r="C21" s="461">
        <f>+C22+C23+C24+C25+C26</f>
        <v>0</v>
      </c>
      <c r="D21" s="461">
        <f>+D22+D23+D24+D25+D26</f>
        <v>0</v>
      </c>
      <c r="E21" s="461">
        <f>+E22+E23+E24+E25+E26</f>
        <v>0</v>
      </c>
      <c r="F21" s="449" t="s">
        <v>143</v>
      </c>
      <c r="G21" s="453"/>
      <c r="H21" s="453"/>
      <c r="I21" s="454"/>
      <c r="J21" s="1243"/>
    </row>
    <row r="22" spans="1:10" s="466" customFormat="1" ht="18" customHeight="1" x14ac:dyDescent="0.25">
      <c r="A22" s="451" t="s">
        <v>21</v>
      </c>
      <c r="B22" s="472" t="s">
        <v>173</v>
      </c>
      <c r="C22" s="453"/>
      <c r="D22" s="453"/>
      <c r="E22" s="453"/>
      <c r="F22" s="449" t="s">
        <v>502</v>
      </c>
      <c r="G22" s="453"/>
      <c r="H22" s="453"/>
      <c r="I22" s="454"/>
      <c r="J22" s="1243"/>
    </row>
    <row r="23" spans="1:10" s="466" customFormat="1" ht="18" customHeight="1" x14ac:dyDescent="0.25">
      <c r="A23" s="451" t="s">
        <v>22</v>
      </c>
      <c r="B23" s="472" t="s">
        <v>174</v>
      </c>
      <c r="C23" s="453"/>
      <c r="D23" s="453"/>
      <c r="E23" s="453"/>
      <c r="F23" s="474"/>
      <c r="G23" s="453"/>
      <c r="H23" s="453"/>
      <c r="I23" s="454"/>
      <c r="J23" s="1243"/>
    </row>
    <row r="24" spans="1:10" s="466" customFormat="1" ht="18" customHeight="1" x14ac:dyDescent="0.25">
      <c r="A24" s="451" t="s">
        <v>23</v>
      </c>
      <c r="B24" s="471" t="s">
        <v>175</v>
      </c>
      <c r="C24" s="453"/>
      <c r="D24" s="453"/>
      <c r="E24" s="453"/>
      <c r="F24" s="474"/>
      <c r="G24" s="453"/>
      <c r="H24" s="453"/>
      <c r="I24" s="454"/>
      <c r="J24" s="1243"/>
    </row>
    <row r="25" spans="1:10" s="466" customFormat="1" ht="18" customHeight="1" x14ac:dyDescent="0.25">
      <c r="A25" s="451" t="s">
        <v>24</v>
      </c>
      <c r="B25" s="475" t="s">
        <v>176</v>
      </c>
      <c r="C25" s="453"/>
      <c r="D25" s="453"/>
      <c r="E25" s="453"/>
      <c r="F25" s="457"/>
      <c r="G25" s="453"/>
      <c r="H25" s="453"/>
      <c r="I25" s="454"/>
      <c r="J25" s="1243"/>
    </row>
    <row r="26" spans="1:10" s="466" customFormat="1" ht="18" customHeight="1" thickBot="1" x14ac:dyDescent="0.3">
      <c r="A26" s="1057" t="s">
        <v>25</v>
      </c>
      <c r="B26" s="476" t="s">
        <v>177</v>
      </c>
      <c r="C26" s="453"/>
      <c r="D26" s="453"/>
      <c r="E26" s="453"/>
      <c r="F26" s="474"/>
      <c r="G26" s="453"/>
      <c r="H26" s="453"/>
      <c r="I26" s="454"/>
      <c r="J26" s="1243"/>
    </row>
    <row r="27" spans="1:10" s="466" customFormat="1" ht="25.5" customHeight="1" thickBot="1" x14ac:dyDescent="0.3">
      <c r="A27" s="1058" t="s">
        <v>26</v>
      </c>
      <c r="B27" s="245" t="s">
        <v>493</v>
      </c>
      <c r="C27" s="47">
        <f>+C15+C21</f>
        <v>1269314</v>
      </c>
      <c r="D27" s="47">
        <f>+D15+D21</f>
        <v>4285558</v>
      </c>
      <c r="E27" s="47">
        <f>+E15+E21</f>
        <v>4285558</v>
      </c>
      <c r="F27" s="245" t="s">
        <v>504</v>
      </c>
      <c r="G27" s="47">
        <f>SUM(G15:G26)</f>
        <v>0</v>
      </c>
      <c r="H27" s="47">
        <f>SUM(H15:H26)</f>
        <v>0</v>
      </c>
      <c r="I27" s="48">
        <f>SUM(I15:I26)</f>
        <v>0</v>
      </c>
      <c r="J27" s="1243"/>
    </row>
    <row r="28" spans="1:10" s="466" customFormat="1" ht="18" customHeight="1" thickBot="1" x14ac:dyDescent="0.3">
      <c r="A28" s="1058" t="s">
        <v>27</v>
      </c>
      <c r="B28" s="245" t="s">
        <v>494</v>
      </c>
      <c r="C28" s="47">
        <f>+C14+C27</f>
        <v>8315165</v>
      </c>
      <c r="D28" s="47">
        <f>+D14+D27</f>
        <v>33178022</v>
      </c>
      <c r="E28" s="246">
        <f>+E14+E27</f>
        <v>33178022</v>
      </c>
      <c r="F28" s="245" t="s">
        <v>503</v>
      </c>
      <c r="G28" s="47">
        <f>+G14+G27</f>
        <v>8315165</v>
      </c>
      <c r="H28" s="47">
        <f>+H14+H27</f>
        <v>33178022</v>
      </c>
      <c r="I28" s="48">
        <f>+I14+I27</f>
        <v>11162510</v>
      </c>
      <c r="J28" s="1243"/>
    </row>
    <row r="29" spans="1:10" s="466" customFormat="1" ht="18" customHeight="1" thickBot="1" x14ac:dyDescent="0.3">
      <c r="A29" s="1058" t="s">
        <v>28</v>
      </c>
      <c r="B29" s="245" t="s">
        <v>120</v>
      </c>
      <c r="C29" s="47">
        <f>IF(C14-G14&lt;0,G14-C14,"-")</f>
        <v>1269314</v>
      </c>
      <c r="D29" s="47">
        <f>IF(D14-H14&lt;0,H14-D14,"-")</f>
        <v>4285558</v>
      </c>
      <c r="E29" s="246" t="str">
        <f>IF(E14-I14&lt;0,I14-E14,"-")</f>
        <v>-</v>
      </c>
      <c r="F29" s="245" t="s">
        <v>121</v>
      </c>
      <c r="G29" s="47" t="str">
        <f>IF(C14-G14&gt;0,C14-G14,"-")</f>
        <v>-</v>
      </c>
      <c r="H29" s="47" t="str">
        <f>IF(D14-H14&gt;0,D14-H14,"-")</f>
        <v>-</v>
      </c>
      <c r="I29" s="48">
        <f>IF(E14-I14&gt;0,E14-I14,"-")</f>
        <v>17729954</v>
      </c>
      <c r="J29" s="1243"/>
    </row>
    <row r="30" spans="1:10" s="466" customFormat="1" ht="18" customHeight="1" thickBot="1" x14ac:dyDescent="0.3">
      <c r="A30" s="1059" t="s">
        <v>29</v>
      </c>
      <c r="B30" s="245" t="s">
        <v>165</v>
      </c>
      <c r="C30" s="47" t="str">
        <f>IF(C23-G23&lt;0,G23-C23,"-")</f>
        <v>-</v>
      </c>
      <c r="D30" s="47" t="str">
        <f>IF(D23-H23&lt;0,H23-D23,"-")</f>
        <v>-</v>
      </c>
      <c r="E30" s="246" t="str">
        <f>IF(E23-I23&lt;0,I23-E23,"-")</f>
        <v>-</v>
      </c>
      <c r="F30" s="245" t="s">
        <v>166</v>
      </c>
      <c r="G30" s="47" t="str">
        <f>IF(C23-G23&gt;0,C23-G23,"-")</f>
        <v>-</v>
      </c>
      <c r="H30" s="47" t="str">
        <f>IF(D23-H23&gt;0,D23-H23,"-")</f>
        <v>-</v>
      </c>
      <c r="I30" s="48" t="str">
        <f>IF(E23-I23&gt;0,E23-I23,"-")</f>
        <v>-</v>
      </c>
      <c r="J30" s="1243"/>
    </row>
  </sheetData>
  <mergeCells count="3">
    <mergeCell ref="A4:A5"/>
    <mergeCell ref="J1:J30"/>
    <mergeCell ref="B1:H1"/>
  </mergeCells>
  <phoneticPr fontId="0" type="noConversion"/>
  <printOptions horizontalCentered="1"/>
  <pageMargins left="0.27559055118110237" right="0.27559055118110237" top="0.98425196850393704" bottom="0.59055118110236227" header="0.78740157480314965" footer="0.78740157480314965"/>
  <pageSetup paperSize="9" scale="80" orientation="landscape" verticalDpi="300" r:id="rId1"/>
  <headerFooter alignWithMargins="0">
    <oddHeader>&amp;LSzentpéterszeg Községi Önkormányzat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E38"/>
  <sheetViews>
    <sheetView topLeftCell="A22" zoomScaleNormal="100" zoomScaleSheetLayoutView="115" workbookViewId="0">
      <selection activeCell="E25" sqref="E25"/>
    </sheetView>
  </sheetViews>
  <sheetFormatPr defaultColWidth="9.33203125" defaultRowHeight="13.2" x14ac:dyDescent="0.25"/>
  <cols>
    <col min="1" max="1" width="46.33203125" style="122" customWidth="1"/>
    <col min="2" max="2" width="13.77734375" style="122" customWidth="1"/>
    <col min="3" max="3" width="66.109375" style="122" customWidth="1"/>
    <col min="4" max="5" width="13.77734375" style="122" customWidth="1"/>
    <col min="6" max="16384" width="9.33203125" style="122"/>
  </cols>
  <sheetData>
    <row r="1" spans="1:5" ht="17.399999999999999" x14ac:dyDescent="0.3">
      <c r="A1" s="258" t="s">
        <v>111</v>
      </c>
      <c r="E1" s="264" t="s">
        <v>115</v>
      </c>
    </row>
    <row r="3" spans="1:5" x14ac:dyDescent="0.25">
      <c r="A3" s="259"/>
      <c r="B3" s="265"/>
      <c r="C3" s="259"/>
      <c r="D3" s="266"/>
      <c r="E3" s="265"/>
    </row>
    <row r="4" spans="1:5" ht="15.6" x14ac:dyDescent="0.3">
      <c r="A4" s="254" t="str">
        <f>+ÖSSZEFÜGGÉSEK!A4</f>
        <v>2019. évi eredeti előirányzat BEVÉTELEK</v>
      </c>
      <c r="B4" s="267"/>
      <c r="C4" s="260"/>
      <c r="D4" s="266"/>
      <c r="E4" s="265"/>
    </row>
    <row r="5" spans="1:5" x14ac:dyDescent="0.25">
      <c r="A5" s="259"/>
      <c r="B5" s="265"/>
      <c r="C5" s="259"/>
      <c r="D5" s="266"/>
      <c r="E5" s="265"/>
    </row>
    <row r="6" spans="1:5" x14ac:dyDescent="0.25">
      <c r="A6" s="259" t="s">
        <v>508</v>
      </c>
      <c r="B6" s="265">
        <f>+'1.1.sz.mell.'!C60</f>
        <v>144500797</v>
      </c>
      <c r="C6" s="259" t="s">
        <v>509</v>
      </c>
      <c r="D6" s="266">
        <f>+'2.1.sz.mell  '!C15+'2.2.sz.mell  '!C14</f>
        <v>144500797</v>
      </c>
      <c r="E6" s="265">
        <f>+B6-D6</f>
        <v>0</v>
      </c>
    </row>
    <row r="7" spans="1:5" x14ac:dyDescent="0.25">
      <c r="A7" s="259" t="s">
        <v>510</v>
      </c>
      <c r="B7" s="265">
        <f>+'1.1.sz.mell.'!C83</f>
        <v>17491501</v>
      </c>
      <c r="C7" s="259" t="s">
        <v>511</v>
      </c>
      <c r="D7" s="266">
        <f>+'2.1.sz.mell  '!C24+'2.2.sz.mell  '!C27</f>
        <v>17491501</v>
      </c>
      <c r="E7" s="265">
        <f>+B7-D7</f>
        <v>0</v>
      </c>
    </row>
    <row r="8" spans="1:5" x14ac:dyDescent="0.25">
      <c r="A8" s="259" t="s">
        <v>512</v>
      </c>
      <c r="B8" s="265">
        <f>+'1.1.sz.mell.'!C84</f>
        <v>161992298</v>
      </c>
      <c r="C8" s="259" t="s">
        <v>513</v>
      </c>
      <c r="D8" s="266">
        <f>+'2.1.sz.mell  '!C25+'2.2.sz.mell  '!C28</f>
        <v>161992298</v>
      </c>
      <c r="E8" s="265">
        <f>+B8-D8</f>
        <v>0</v>
      </c>
    </row>
    <row r="9" spans="1:5" x14ac:dyDescent="0.25">
      <c r="A9" s="259"/>
      <c r="B9" s="265"/>
      <c r="C9" s="259"/>
      <c r="D9" s="266"/>
      <c r="E9" s="265"/>
    </row>
    <row r="10" spans="1:5" ht="15.6" x14ac:dyDescent="0.3">
      <c r="A10" s="254" t="str">
        <f>+ÖSSZEFÜGGÉSEK!A10</f>
        <v>2019. évi módosított előirányzat BEVÉTELEK</v>
      </c>
      <c r="B10" s="267"/>
      <c r="C10" s="260"/>
      <c r="D10" s="266"/>
      <c r="E10" s="265"/>
    </row>
    <row r="11" spans="1:5" x14ac:dyDescent="0.25">
      <c r="A11" s="259"/>
      <c r="B11" s="265"/>
      <c r="C11" s="259"/>
      <c r="D11" s="266"/>
      <c r="E11" s="265"/>
    </row>
    <row r="12" spans="1:5" x14ac:dyDescent="0.25">
      <c r="A12" s="259" t="s">
        <v>514</v>
      </c>
      <c r="B12" s="265">
        <f>+'1.1.sz.mell.'!D60</f>
        <v>228818061</v>
      </c>
      <c r="C12" s="259" t="s">
        <v>520</v>
      </c>
      <c r="D12" s="266">
        <f>+'2.1.sz.mell  '!D15+'2.2.sz.mell  '!D14</f>
        <v>228818061</v>
      </c>
      <c r="E12" s="265">
        <f>+B12-D12</f>
        <v>0</v>
      </c>
    </row>
    <row r="13" spans="1:5" x14ac:dyDescent="0.25">
      <c r="A13" s="259" t="s">
        <v>515</v>
      </c>
      <c r="B13" s="265">
        <f>+'1.1.sz.mell.'!D83</f>
        <v>21868287</v>
      </c>
      <c r="C13" s="259" t="s">
        <v>521</v>
      </c>
      <c r="D13" s="266">
        <f>+'2.1.sz.mell  '!D24+'2.2.sz.mell  '!D27</f>
        <v>21868287</v>
      </c>
      <c r="E13" s="265">
        <f>+B13-D13</f>
        <v>0</v>
      </c>
    </row>
    <row r="14" spans="1:5" x14ac:dyDescent="0.25">
      <c r="A14" s="259" t="s">
        <v>516</v>
      </c>
      <c r="B14" s="265">
        <f>+'1.1.sz.mell.'!D84</f>
        <v>250686348</v>
      </c>
      <c r="C14" s="259" t="s">
        <v>522</v>
      </c>
      <c r="D14" s="266">
        <f>+'2.1.sz.mell  '!D25+'2.2.sz.mell  '!D28</f>
        <v>250686348</v>
      </c>
      <c r="E14" s="265">
        <f>+B14-D14</f>
        <v>0</v>
      </c>
    </row>
    <row r="15" spans="1:5" x14ac:dyDescent="0.25">
      <c r="A15" s="259"/>
      <c r="B15" s="265"/>
      <c r="C15" s="259"/>
      <c r="D15" s="266"/>
      <c r="E15" s="265"/>
    </row>
    <row r="16" spans="1:5" ht="13.8" x14ac:dyDescent="0.25">
      <c r="A16" s="268" t="str">
        <f>+ÖSSZEFÜGGÉSEK!A16</f>
        <v>2019. évi teljesítés BEVÉTELEK</v>
      </c>
      <c r="B16" s="253"/>
      <c r="C16" s="260"/>
      <c r="D16" s="266"/>
      <c r="E16" s="265"/>
    </row>
    <row r="17" spans="1:5" x14ac:dyDescent="0.25">
      <c r="A17" s="259"/>
      <c r="B17" s="265"/>
      <c r="C17" s="259"/>
      <c r="D17" s="266"/>
      <c r="E17" s="265"/>
    </row>
    <row r="18" spans="1:5" x14ac:dyDescent="0.25">
      <c r="A18" s="259" t="s">
        <v>517</v>
      </c>
      <c r="B18" s="265">
        <f>+'1.1.sz.mell.'!E60</f>
        <v>222719056</v>
      </c>
      <c r="C18" s="259" t="s">
        <v>523</v>
      </c>
      <c r="D18" s="266">
        <f>+'2.1.sz.mell  '!E15+'2.2.sz.mell  '!E14</f>
        <v>222719056</v>
      </c>
      <c r="E18" s="265">
        <f>+B18-D18</f>
        <v>0</v>
      </c>
    </row>
    <row r="19" spans="1:5" x14ac:dyDescent="0.25">
      <c r="A19" s="259" t="s">
        <v>518</v>
      </c>
      <c r="B19" s="265">
        <f>+'1.1.sz.mell.'!E83</f>
        <v>21868287</v>
      </c>
      <c r="C19" s="259" t="s">
        <v>524</v>
      </c>
      <c r="D19" s="266">
        <f>+'2.1.sz.mell  '!E24+'2.2.sz.mell  '!E27</f>
        <v>21868287</v>
      </c>
      <c r="E19" s="265">
        <f>+B19-D19</f>
        <v>0</v>
      </c>
    </row>
    <row r="20" spans="1:5" x14ac:dyDescent="0.25">
      <c r="A20" s="259" t="s">
        <v>519</v>
      </c>
      <c r="B20" s="265">
        <f>+'1.1.sz.mell.'!E84</f>
        <v>244587343</v>
      </c>
      <c r="C20" s="259" t="s">
        <v>525</v>
      </c>
      <c r="D20" s="266">
        <f>+'2.1.sz.mell  '!E25+'2.2.sz.mell  '!E28</f>
        <v>244587343</v>
      </c>
      <c r="E20" s="265">
        <f>+B20-D20</f>
        <v>0</v>
      </c>
    </row>
    <row r="21" spans="1:5" x14ac:dyDescent="0.25">
      <c r="A21" s="259"/>
      <c r="B21" s="265"/>
      <c r="C21" s="259"/>
      <c r="D21" s="266"/>
      <c r="E21" s="265"/>
    </row>
    <row r="22" spans="1:5" ht="15.6" x14ac:dyDescent="0.3">
      <c r="A22" s="254" t="str">
        <f>+ÖSSZEFÜGGÉSEK!A22</f>
        <v>2019. évi eredeti előirányzat KIADÁSOK</v>
      </c>
      <c r="B22" s="267"/>
      <c r="C22" s="260"/>
      <c r="D22" s="266"/>
      <c r="E22" s="265"/>
    </row>
    <row r="23" spans="1:5" x14ac:dyDescent="0.25">
      <c r="A23" s="259"/>
      <c r="B23" s="265"/>
      <c r="C23" s="259"/>
      <c r="D23" s="266"/>
      <c r="E23" s="265"/>
    </row>
    <row r="24" spans="1:5" x14ac:dyDescent="0.25">
      <c r="A24" s="259" t="s">
        <v>526</v>
      </c>
      <c r="B24" s="265">
        <f>+'1.1.sz.mell.'!C117</f>
        <v>158796276</v>
      </c>
      <c r="C24" s="259" t="s">
        <v>532</v>
      </c>
      <c r="D24" s="266">
        <f>+'2.1.sz.mell  '!G15+'2.2.sz.mell  '!G14</f>
        <v>158796276</v>
      </c>
      <c r="E24" s="265">
        <f>+B24-D24</f>
        <v>0</v>
      </c>
    </row>
    <row r="25" spans="1:5" x14ac:dyDescent="0.25">
      <c r="A25" s="259" t="s">
        <v>505</v>
      </c>
      <c r="B25" s="265">
        <f>+'1.1.sz.mell.'!C137</f>
        <v>3196022</v>
      </c>
      <c r="C25" s="259" t="s">
        <v>533</v>
      </c>
      <c r="D25" s="266">
        <f>+'2.1.sz.mell  '!G24+'2.2.sz.mell  '!G27</f>
        <v>3196022</v>
      </c>
      <c r="E25" s="265">
        <f>+B25-D25</f>
        <v>0</v>
      </c>
    </row>
    <row r="26" spans="1:5" x14ac:dyDescent="0.25">
      <c r="A26" s="259" t="s">
        <v>527</v>
      </c>
      <c r="B26" s="265">
        <f>+'1.1.sz.mell.'!C138</f>
        <v>161992298</v>
      </c>
      <c r="C26" s="259" t="s">
        <v>534</v>
      </c>
      <c r="D26" s="266">
        <f>+'2.1.sz.mell  '!G25+'2.2.sz.mell  '!G28</f>
        <v>161992298</v>
      </c>
      <c r="E26" s="265">
        <f>+B26-D26</f>
        <v>0</v>
      </c>
    </row>
    <row r="27" spans="1:5" x14ac:dyDescent="0.25">
      <c r="A27" s="259"/>
      <c r="B27" s="265"/>
      <c r="C27" s="259"/>
      <c r="D27" s="266"/>
      <c r="E27" s="265"/>
    </row>
    <row r="28" spans="1:5" ht="15.6" x14ac:dyDescent="0.3">
      <c r="A28" s="254" t="str">
        <f>+ÖSSZEFÜGGÉSEK!A28</f>
        <v>2019. évi módosított előirányzat KIADÁSOK</v>
      </c>
      <c r="B28" s="267"/>
      <c r="C28" s="260"/>
      <c r="D28" s="266"/>
      <c r="E28" s="265"/>
    </row>
    <row r="29" spans="1:5" x14ac:dyDescent="0.25">
      <c r="A29" s="259"/>
      <c r="B29" s="265"/>
      <c r="C29" s="259"/>
      <c r="D29" s="266"/>
      <c r="E29" s="265"/>
    </row>
    <row r="30" spans="1:5" x14ac:dyDescent="0.25">
      <c r="A30" s="259" t="s">
        <v>528</v>
      </c>
      <c r="B30" s="265">
        <f>+'1.1.sz.mell.'!D117</f>
        <v>243113540</v>
      </c>
      <c r="C30" s="259" t="s">
        <v>539</v>
      </c>
      <c r="D30" s="266">
        <f>+'2.1.sz.mell  '!H15+'2.2.sz.mell  '!H14</f>
        <v>243113540</v>
      </c>
      <c r="E30" s="265">
        <f>+B30-D30</f>
        <v>0</v>
      </c>
    </row>
    <row r="31" spans="1:5" x14ac:dyDescent="0.25">
      <c r="A31" s="259" t="s">
        <v>506</v>
      </c>
      <c r="B31" s="265">
        <f>+'1.1.sz.mell.'!D137</f>
        <v>7572808</v>
      </c>
      <c r="C31" s="259" t="s">
        <v>536</v>
      </c>
      <c r="D31" s="266">
        <f>+'2.1.sz.mell  '!H24+'2.2.sz.mell  '!H27</f>
        <v>7572808</v>
      </c>
      <c r="E31" s="265">
        <f>+B31-D31</f>
        <v>0</v>
      </c>
    </row>
    <row r="32" spans="1:5" x14ac:dyDescent="0.25">
      <c r="A32" s="259" t="s">
        <v>529</v>
      </c>
      <c r="B32" s="265">
        <f>+'1.1.sz.mell.'!D138</f>
        <v>250686348</v>
      </c>
      <c r="C32" s="259" t="s">
        <v>535</v>
      </c>
      <c r="D32" s="266">
        <f>+'2.1.sz.mell  '!H25+'2.2.sz.mell  '!H28</f>
        <v>250686348</v>
      </c>
      <c r="E32" s="265">
        <f>+B32-D32</f>
        <v>0</v>
      </c>
    </row>
    <row r="33" spans="1:5" x14ac:dyDescent="0.25">
      <c r="A33" s="259"/>
      <c r="B33" s="265"/>
      <c r="C33" s="259"/>
      <c r="D33" s="266"/>
      <c r="E33" s="265"/>
    </row>
    <row r="34" spans="1:5" ht="15.6" x14ac:dyDescent="0.3">
      <c r="A34" s="263" t="str">
        <f>+ÖSSZEFÜGGÉSEK!A34</f>
        <v>2019. évi teljesítés KIADÁSOK</v>
      </c>
      <c r="B34" s="267"/>
      <c r="C34" s="260"/>
      <c r="D34" s="266"/>
      <c r="E34" s="265"/>
    </row>
    <row r="35" spans="1:5" x14ac:dyDescent="0.25">
      <c r="A35" s="259"/>
      <c r="B35" s="265"/>
      <c r="C35" s="259"/>
      <c r="D35" s="266"/>
      <c r="E35" s="265"/>
    </row>
    <row r="36" spans="1:5" x14ac:dyDescent="0.25">
      <c r="A36" s="259" t="s">
        <v>530</v>
      </c>
      <c r="B36" s="265">
        <f>+'1.1.sz.mell.'!E117</f>
        <v>207659899</v>
      </c>
      <c r="C36" s="259" t="s">
        <v>540</v>
      </c>
      <c r="D36" s="266">
        <f>+'2.1.sz.mell  '!I15+'2.2.sz.mell  '!I14</f>
        <v>207659899</v>
      </c>
      <c r="E36" s="265">
        <f>+B36-D36</f>
        <v>0</v>
      </c>
    </row>
    <row r="37" spans="1:5" x14ac:dyDescent="0.25">
      <c r="A37" s="259" t="s">
        <v>507</v>
      </c>
      <c r="B37" s="265">
        <f>+'1.1.sz.mell.'!E137</f>
        <v>3752269</v>
      </c>
      <c r="C37" s="259" t="s">
        <v>538</v>
      </c>
      <c r="D37" s="266">
        <f>+'2.1.sz.mell  '!I24+'2.2.sz.mell  '!I27</f>
        <v>3752269</v>
      </c>
      <c r="E37" s="265">
        <f>+B37-D37</f>
        <v>0</v>
      </c>
    </row>
    <row r="38" spans="1:5" x14ac:dyDescent="0.25">
      <c r="A38" s="259" t="s">
        <v>531</v>
      </c>
      <c r="B38" s="265">
        <f>+'1.1.sz.mell.'!E138</f>
        <v>211412168</v>
      </c>
      <c r="C38" s="259" t="s">
        <v>537</v>
      </c>
      <c r="D38" s="266">
        <f>+'2.1.sz.mell  '!I25+'2.2.sz.mell  '!I28</f>
        <v>211412168</v>
      </c>
      <c r="E38" s="265">
        <f>+B38-D38</f>
        <v>0</v>
      </c>
    </row>
  </sheetData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H30"/>
  <sheetViews>
    <sheetView zoomScaleNormal="100" workbookViewId="0">
      <selection activeCell="J9" sqref="J9"/>
    </sheetView>
  </sheetViews>
  <sheetFormatPr defaultColWidth="9.33203125" defaultRowHeight="13.2" x14ac:dyDescent="0.25"/>
  <cols>
    <col min="1" max="1" width="80.44140625" style="5" customWidth="1"/>
    <col min="2" max="7" width="15.6640625" style="4" customWidth="1"/>
    <col min="8" max="8" width="3.77734375" style="4" customWidth="1"/>
    <col min="9" max="9" width="9.33203125" style="4"/>
    <col min="10" max="10" width="9.77734375" style="4" bestFit="1" customWidth="1"/>
    <col min="11" max="16384" width="9.33203125" style="4"/>
  </cols>
  <sheetData>
    <row r="1" spans="1:8" ht="27" customHeight="1" x14ac:dyDescent="0.25">
      <c r="A1" s="1247" t="s">
        <v>0</v>
      </c>
      <c r="B1" s="1248"/>
      <c r="C1" s="1248"/>
      <c r="D1" s="1248"/>
      <c r="E1" s="1248"/>
      <c r="F1" s="1248"/>
      <c r="G1" s="1249"/>
      <c r="H1" s="1250" t="str">
        <f>+CONCATENATE("3. melléklet a  6/",LEFT(ÖSSZEFÜGGÉSEK!A4,4)+1,". (VII.16) önkormányzati rendelethez")</f>
        <v>3. melléklet a  6/2020. (VII.16) önkormányzati rendelethez</v>
      </c>
    </row>
    <row r="2" spans="1:8" ht="12.75" customHeight="1" thickBot="1" x14ac:dyDescent="0.35">
      <c r="A2" s="479"/>
      <c r="B2" s="480"/>
      <c r="C2" s="480"/>
      <c r="D2" s="480"/>
      <c r="E2" s="480"/>
      <c r="F2" s="1245" t="s">
        <v>748</v>
      </c>
      <c r="G2" s="1246"/>
      <c r="H2" s="1250"/>
    </row>
    <row r="3" spans="1:8" s="6" customFormat="1" ht="50.25" customHeight="1" thickBot="1" x14ac:dyDescent="0.3">
      <c r="A3" s="478" t="s">
        <v>56</v>
      </c>
      <c r="B3" s="22" t="s">
        <v>57</v>
      </c>
      <c r="C3" s="22" t="s">
        <v>58</v>
      </c>
      <c r="D3" s="22" t="str">
        <f>+CONCATENATE("Felhasználás ",LEFT(ÖSSZEFÜGGÉSEK!A4,4)-1,". XII.31-ig")</f>
        <v>Felhasználás 2018. XII.31-ig</v>
      </c>
      <c r="E3" s="22" t="str">
        <f>+CONCATENATE(LEFT(ÖSSZEFÜGGÉSEK!A4,4),". évi módosított előirányzat")</f>
        <v>2019. évi módosított előirányzat</v>
      </c>
      <c r="F3" s="51" t="str">
        <f>+CONCATENATE(LEFT(ÖSSZEFÜGGÉSEK!A4,4),". évi teljesítés")</f>
        <v>2019. évi teljesítés</v>
      </c>
      <c r="G3" s="50" t="str">
        <f>+CONCATENATE("Összes teljesítés ",LEFT(ÖSSZEFÜGGÉSEK!A4,4),". dec. 31-ig")</f>
        <v>Összes teljesítés 2019. dec. 31-ig</v>
      </c>
      <c r="H3" s="1250"/>
    </row>
    <row r="4" spans="1:8" s="9" customFormat="1" ht="17.100000000000001" customHeight="1" thickBot="1" x14ac:dyDescent="0.3">
      <c r="A4" s="248" t="s">
        <v>414</v>
      </c>
      <c r="B4" s="249" t="s">
        <v>415</v>
      </c>
      <c r="C4" s="249" t="s">
        <v>416</v>
      </c>
      <c r="D4" s="249" t="s">
        <v>417</v>
      </c>
      <c r="E4" s="249" t="s">
        <v>418</v>
      </c>
      <c r="F4" s="34" t="s">
        <v>495</v>
      </c>
      <c r="G4" s="250" t="s">
        <v>541</v>
      </c>
      <c r="H4" s="1250"/>
    </row>
    <row r="5" spans="1:8" s="9" customFormat="1" ht="30.75" customHeight="1" x14ac:dyDescent="0.25">
      <c r="A5" s="1192" t="s">
        <v>760</v>
      </c>
      <c r="B5" s="1193">
        <v>105000000</v>
      </c>
      <c r="C5" s="1194" t="s">
        <v>786</v>
      </c>
      <c r="D5" s="1195">
        <v>101850000</v>
      </c>
      <c r="E5" s="1196">
        <v>3065574</v>
      </c>
      <c r="F5" s="1197">
        <f>G5-E5</f>
        <v>-2015574</v>
      </c>
      <c r="G5" s="1198">
        <v>1050000</v>
      </c>
      <c r="H5" s="1250"/>
    </row>
    <row r="6" spans="1:8" s="1182" customFormat="1" ht="15.9" customHeight="1" x14ac:dyDescent="0.3">
      <c r="A6" s="376" t="s">
        <v>805</v>
      </c>
      <c r="B6" s="1178">
        <v>3797300</v>
      </c>
      <c r="C6" s="1179" t="s">
        <v>793</v>
      </c>
      <c r="D6" s="1183"/>
      <c r="E6" s="1181">
        <v>3797300</v>
      </c>
      <c r="F6" s="1181">
        <f t="shared" ref="F6:F13" si="0">G6-E6</f>
        <v>0</v>
      </c>
      <c r="G6" s="1199">
        <v>3797300</v>
      </c>
      <c r="H6" s="1250"/>
    </row>
    <row r="7" spans="1:8" s="1182" customFormat="1" ht="15.9" customHeight="1" x14ac:dyDescent="0.25">
      <c r="A7" s="1184" t="s">
        <v>792</v>
      </c>
      <c r="B7" s="1185">
        <v>53350</v>
      </c>
      <c r="C7" s="1186" t="s">
        <v>793</v>
      </c>
      <c r="D7" s="1185"/>
      <c r="E7" s="1187">
        <v>53350</v>
      </c>
      <c r="F7" s="1181">
        <f t="shared" si="0"/>
        <v>0</v>
      </c>
      <c r="G7" s="1200">
        <v>53350</v>
      </c>
      <c r="H7" s="1250"/>
    </row>
    <row r="8" spans="1:8" s="1182" customFormat="1" ht="15.9" customHeight="1" x14ac:dyDescent="0.25">
      <c r="A8" s="1184" t="s">
        <v>794</v>
      </c>
      <c r="B8" s="1180">
        <v>1171005</v>
      </c>
      <c r="C8" s="1179" t="s">
        <v>793</v>
      </c>
      <c r="D8" s="1180"/>
      <c r="E8" s="1187">
        <v>1150286</v>
      </c>
      <c r="F8" s="1181">
        <f t="shared" si="0"/>
        <v>0</v>
      </c>
      <c r="G8" s="1200">
        <v>1150286</v>
      </c>
      <c r="H8" s="1250"/>
    </row>
    <row r="9" spans="1:8" s="1182" customFormat="1" ht="15.9" customHeight="1" x14ac:dyDescent="0.25">
      <c r="A9" s="1188" t="s">
        <v>795</v>
      </c>
      <c r="B9" s="1180">
        <v>200825</v>
      </c>
      <c r="C9" s="1186" t="s">
        <v>793</v>
      </c>
      <c r="D9" s="1189"/>
      <c r="E9" s="1187">
        <v>200825</v>
      </c>
      <c r="F9" s="1181">
        <f t="shared" si="0"/>
        <v>0</v>
      </c>
      <c r="G9" s="1200">
        <v>200825</v>
      </c>
      <c r="H9" s="1250"/>
    </row>
    <row r="10" spans="1:8" s="1182" customFormat="1" ht="15.9" customHeight="1" x14ac:dyDescent="0.25">
      <c r="A10" s="1190" t="s">
        <v>796</v>
      </c>
      <c r="B10" s="1180">
        <v>1691005</v>
      </c>
      <c r="C10" s="1179" t="s">
        <v>793</v>
      </c>
      <c r="D10" s="1189"/>
      <c r="E10" s="1187">
        <v>1691005</v>
      </c>
      <c r="F10" s="1181">
        <f t="shared" si="0"/>
        <v>0</v>
      </c>
      <c r="G10" s="1200">
        <v>1691005</v>
      </c>
      <c r="H10" s="1250"/>
    </row>
    <row r="11" spans="1:8" s="1182" customFormat="1" ht="15.9" customHeight="1" x14ac:dyDescent="0.25">
      <c r="A11" s="1190" t="s">
        <v>800</v>
      </c>
      <c r="B11" s="1180">
        <v>178202</v>
      </c>
      <c r="C11" s="1186" t="s">
        <v>793</v>
      </c>
      <c r="D11" s="1189"/>
      <c r="E11" s="1187">
        <v>178202</v>
      </c>
      <c r="F11" s="1181">
        <f t="shared" si="0"/>
        <v>-1</v>
      </c>
      <c r="G11" s="1200">
        <v>178201</v>
      </c>
      <c r="H11" s="1250"/>
    </row>
    <row r="12" spans="1:8" s="1182" customFormat="1" ht="15.9" customHeight="1" x14ac:dyDescent="0.25">
      <c r="A12" s="1191" t="s">
        <v>797</v>
      </c>
      <c r="B12" s="1180">
        <v>473161</v>
      </c>
      <c r="C12" s="1179" t="s">
        <v>793</v>
      </c>
      <c r="D12" s="1189"/>
      <c r="E12" s="1187">
        <v>473161</v>
      </c>
      <c r="F12" s="1181">
        <f t="shared" si="0"/>
        <v>0</v>
      </c>
      <c r="G12" s="1200">
        <v>473161</v>
      </c>
      <c r="H12" s="1250"/>
    </row>
    <row r="13" spans="1:8" s="1182" customFormat="1" ht="15.9" customHeight="1" x14ac:dyDescent="0.25">
      <c r="A13" s="1190" t="s">
        <v>798</v>
      </c>
      <c r="B13" s="1180">
        <v>147000</v>
      </c>
      <c r="C13" s="1186" t="s">
        <v>793</v>
      </c>
      <c r="D13" s="1189"/>
      <c r="E13" s="1187">
        <v>147000</v>
      </c>
      <c r="F13" s="1181">
        <f t="shared" si="0"/>
        <v>0</v>
      </c>
      <c r="G13" s="1200">
        <v>147000</v>
      </c>
      <c r="H13" s="1250"/>
    </row>
    <row r="14" spans="1:8" ht="17.100000000000001" customHeight="1" x14ac:dyDescent="0.3">
      <c r="A14" s="1067" t="s">
        <v>799</v>
      </c>
      <c r="B14" s="687">
        <v>244196</v>
      </c>
      <c r="C14" s="1179" t="s">
        <v>793</v>
      </c>
      <c r="D14" s="726"/>
      <c r="E14" s="1207">
        <f t="shared" ref="E14:E20" si="1">B14</f>
        <v>244196</v>
      </c>
      <c r="F14" s="862"/>
      <c r="G14" s="860">
        <v>244196</v>
      </c>
      <c r="H14" s="1250"/>
    </row>
    <row r="15" spans="1:8" ht="18" customHeight="1" x14ac:dyDescent="0.3">
      <c r="A15" s="863" t="s">
        <v>801</v>
      </c>
      <c r="B15" s="726">
        <v>1600000</v>
      </c>
      <c r="C15" s="1186" t="s">
        <v>793</v>
      </c>
      <c r="D15" s="726"/>
      <c r="E15" s="1207">
        <f t="shared" si="1"/>
        <v>1600000</v>
      </c>
      <c r="F15" s="862"/>
      <c r="G15" s="860">
        <v>1600000</v>
      </c>
      <c r="H15" s="1250"/>
    </row>
    <row r="16" spans="1:8" ht="17.100000000000001" customHeight="1" x14ac:dyDescent="0.3">
      <c r="A16" s="1208" t="s">
        <v>802</v>
      </c>
      <c r="B16" s="726">
        <v>279400</v>
      </c>
      <c r="C16" s="1179" t="s">
        <v>793</v>
      </c>
      <c r="D16" s="726"/>
      <c r="E16" s="1207">
        <f t="shared" si="1"/>
        <v>279400</v>
      </c>
      <c r="F16" s="862"/>
      <c r="G16" s="860">
        <v>279400</v>
      </c>
      <c r="H16" s="1250"/>
    </row>
    <row r="17" spans="1:8" ht="17.100000000000001" customHeight="1" x14ac:dyDescent="0.3">
      <c r="A17" s="1208" t="s">
        <v>803</v>
      </c>
      <c r="B17" s="726">
        <v>227786</v>
      </c>
      <c r="C17" s="1179" t="s">
        <v>793</v>
      </c>
      <c r="D17" s="726"/>
      <c r="E17" s="1207">
        <f t="shared" si="1"/>
        <v>227786</v>
      </c>
      <c r="F17" s="862"/>
      <c r="G17" s="860">
        <v>227786</v>
      </c>
      <c r="H17" s="1250"/>
    </row>
    <row r="18" spans="1:8" ht="23.25" customHeight="1" x14ac:dyDescent="0.25">
      <c r="A18" s="728" t="s">
        <v>804</v>
      </c>
      <c r="B18" s="726">
        <v>70000</v>
      </c>
      <c r="C18" s="1179" t="s">
        <v>793</v>
      </c>
      <c r="D18" s="726"/>
      <c r="E18" s="1207">
        <f t="shared" si="1"/>
        <v>70000</v>
      </c>
      <c r="F18" s="862"/>
      <c r="G18" s="860">
        <v>70000</v>
      </c>
      <c r="H18" s="1250"/>
    </row>
    <row r="19" spans="1:8" ht="28.95" customHeight="1" x14ac:dyDescent="0.25">
      <c r="A19" s="728"/>
      <c r="B19" s="726"/>
      <c r="C19" s="859"/>
      <c r="D19" s="726"/>
      <c r="E19" s="726">
        <f t="shared" si="1"/>
        <v>0</v>
      </c>
      <c r="F19" s="862"/>
      <c r="G19" s="860"/>
      <c r="H19" s="1250"/>
    </row>
    <row r="20" spans="1:8" ht="17.100000000000001" customHeight="1" thickBot="1" x14ac:dyDescent="0.35">
      <c r="A20" s="1201"/>
      <c r="B20" s="1202"/>
      <c r="C20" s="1203"/>
      <c r="D20" s="1204"/>
      <c r="E20" s="1204">
        <f t="shared" si="1"/>
        <v>0</v>
      </c>
      <c r="F20" s="1205">
        <f t="shared" ref="F20" si="2">B20</f>
        <v>0</v>
      </c>
      <c r="G20" s="1206">
        <f t="shared" ref="G20" si="3">+D20+F20</f>
        <v>0</v>
      </c>
      <c r="H20" s="1250"/>
    </row>
    <row r="21" spans="1:8" s="12" customFormat="1" ht="19.2" customHeight="1" thickBot="1" x14ac:dyDescent="0.3">
      <c r="A21" s="1165" t="s">
        <v>55</v>
      </c>
      <c r="B21" s="968">
        <f>SUM(B5:B20)</f>
        <v>115133230</v>
      </c>
      <c r="C21" s="968"/>
      <c r="D21" s="968">
        <f>SUM(D5:D20)</f>
        <v>101850000</v>
      </c>
      <c r="E21" s="1166">
        <f>SUM(E5:E20)</f>
        <v>13178085</v>
      </c>
      <c r="F21" s="1163">
        <f>SUM(F5:F20)</f>
        <v>-2015575</v>
      </c>
      <c r="G21" s="1167">
        <f>SUM(G5:G20)</f>
        <v>11162510</v>
      </c>
      <c r="H21" s="1250"/>
    </row>
    <row r="22" spans="1:8" x14ac:dyDescent="0.25">
      <c r="F22" s="12"/>
      <c r="G22" s="12"/>
      <c r="H22" s="373"/>
    </row>
    <row r="23" spans="1:8" x14ac:dyDescent="0.25">
      <c r="H23" s="373"/>
    </row>
    <row r="24" spans="1:8" x14ac:dyDescent="0.25">
      <c r="H24" s="373"/>
    </row>
    <row r="25" spans="1:8" x14ac:dyDescent="0.25">
      <c r="H25" s="373"/>
    </row>
    <row r="26" spans="1:8" x14ac:dyDescent="0.25">
      <c r="H26" s="373"/>
    </row>
    <row r="27" spans="1:8" x14ac:dyDescent="0.25">
      <c r="H27" s="373"/>
    </row>
    <row r="28" spans="1:8" x14ac:dyDescent="0.25">
      <c r="H28" s="373"/>
    </row>
    <row r="29" spans="1:8" x14ac:dyDescent="0.25">
      <c r="H29" s="373"/>
    </row>
    <row r="30" spans="1:8" x14ac:dyDescent="0.25">
      <c r="H30" s="373"/>
    </row>
  </sheetData>
  <mergeCells count="3">
    <mergeCell ref="F2:G2"/>
    <mergeCell ref="A1:G1"/>
    <mergeCell ref="H1:H21"/>
  </mergeCells>
  <phoneticPr fontId="0" type="noConversion"/>
  <printOptions horizontalCentered="1"/>
  <pageMargins left="0.78740157480314965" right="0.78740157480314965" top="0.70866141732283472" bottom="0.39370078740157483" header="0.39370078740157483" footer="0.78740157480314965"/>
  <pageSetup paperSize="9" scale="81" orientation="landscape" horizontalDpi="300" verticalDpi="300" r:id="rId1"/>
  <headerFooter alignWithMargins="0">
    <oddHeader>&amp;LSzentpéterszeg Községi Önkormányzat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46</vt:i4>
      </vt:variant>
      <vt:variant>
        <vt:lpstr>Névvel ellátott tartományok</vt:lpstr>
      </vt:variant>
      <vt:variant>
        <vt:i4>24</vt:i4>
      </vt:variant>
    </vt:vector>
  </HeadingPairs>
  <TitlesOfParts>
    <vt:vector size="70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 mell.</vt:lpstr>
      <vt:lpstr>4.sz.mell.</vt:lpstr>
      <vt:lpstr>5.sz. mell. </vt:lpstr>
      <vt:lpstr>6.1.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6.1.1.sz.mell.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10. tájékoztató tábla</vt:lpstr>
      <vt:lpstr>'7.3. tájékoztató tábla'!_ftn1</vt:lpstr>
      <vt:lpstr>'7.3. tájékoztató tábla'!_ftnref1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Balázsi Viktória</dc:creator>
  <cp:lastModifiedBy>Jegyző</cp:lastModifiedBy>
  <cp:lastPrinted>2020-07-17T06:34:28Z</cp:lastPrinted>
  <dcterms:created xsi:type="dcterms:W3CDTF">1999-10-30T10:30:45Z</dcterms:created>
  <dcterms:modified xsi:type="dcterms:W3CDTF">2020-07-17T07:11:03Z</dcterms:modified>
</cp:coreProperties>
</file>