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9035" windowHeight="10590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</externalReferences>
  <definedNames>
    <definedName name="_xlnm.Print_Titles" localSheetId="12">'10.c.m'!$1:$5</definedName>
    <definedName name="_xlnm.Print_Titles" localSheetId="1">'2.m'!$1:$13</definedName>
    <definedName name="_xlnm.Print_Titles" localSheetId="3">'4.a.m'!$1:$7</definedName>
    <definedName name="_xlnm.Print_Titles" localSheetId="9">'9.m'!$1:$2</definedName>
    <definedName name="_xlnm.Print_Area" localSheetId="12">'10.c.m'!$A$1:$J$57</definedName>
    <definedName name="_xlnm.Print_Area" localSheetId="13">'11.a.m'!$A$1:$G$23</definedName>
    <definedName name="_xlnm.Print_Area" localSheetId="1">'2.m'!$A$1:$E$106</definedName>
    <definedName name="_xlnm.Print_Area" localSheetId="3">'4.a.m'!$A$1:$AK$100</definedName>
    <definedName name="_xlnm.Print_Area" localSheetId="4">'4.b.m.'!$A$1:$H$487</definedName>
    <definedName name="_xlnm.Print_Area" localSheetId="9">'9.m'!$A$1:$Y$22</definedName>
  </definedNames>
  <calcPr fullCalcOnLoad="1"/>
</workbook>
</file>

<file path=xl/sharedStrings.xml><?xml version="1.0" encoding="utf-8"?>
<sst xmlns="http://schemas.openxmlformats.org/spreadsheetml/2006/main" count="2141" uniqueCount="1117">
  <si>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</si>
  <si>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</si>
  <si>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</si>
  <si>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</si>
  <si>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</si>
  <si>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</si>
  <si>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</si>
  <si>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</si>
  <si>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</si>
  <si>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</si>
  <si>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</si>
  <si>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</si>
  <si>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</si>
  <si>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</si>
  <si>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</si>
  <si>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</si>
  <si>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</si>
  <si>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</si>
  <si>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</si>
  <si>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</si>
  <si>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</si>
  <si>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</si>
  <si>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</si>
  <si>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</si>
  <si>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</si>
  <si>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</si>
  <si>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</si>
  <si>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</si>
  <si>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</si>
  <si>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</si>
  <si>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</si>
  <si>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</si>
  <si>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</si>
  <si>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</si>
  <si>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</si>
  <si>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</si>
  <si>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</si>
  <si>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</si>
  <si>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</si>
  <si>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</si>
  <si>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</si>
  <si>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</si>
  <si>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</si>
  <si>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</si>
  <si>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</si>
  <si>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</si>
  <si>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</si>
  <si>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</si>
  <si>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</si>
  <si>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</si>
  <si>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</si>
  <si>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</si>
  <si>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</si>
  <si>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</si>
  <si>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</si>
  <si>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</si>
  <si>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</si>
  <si>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</si>
  <si>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</si>
  <si>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</si>
  <si>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</si>
  <si>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</si>
  <si>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</si>
  <si>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</si>
  <si>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</si>
  <si>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</si>
  <si>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</si>
  <si>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</si>
  <si>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</si>
  <si>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</si>
  <si>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</si>
  <si>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</si>
  <si>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</si>
  <si>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</si>
  <si>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</si>
  <si>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</si>
  <si>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</si>
  <si>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</si>
  <si>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</si>
  <si>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</si>
  <si>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</si>
  <si>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</si>
  <si>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</si>
  <si>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</si>
  <si>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</si>
  <si>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</si>
  <si>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</si>
  <si>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</si>
  <si>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</si>
  <si>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</si>
  <si>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</si>
  <si>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</si>
  <si>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</si>
  <si>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</si>
  <si>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</si>
  <si>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</si>
  <si>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</si>
  <si>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</si>
  <si>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</si>
  <si>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Polgárőr egyesület támogatása</t>
  </si>
  <si>
    <t>Látássérült Klub támogatása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</si>
  <si>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</si>
  <si>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</si>
  <si>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</si>
  <si>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</si>
  <si>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</si>
  <si>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</si>
  <si>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</si>
  <si>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</si>
  <si>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</si>
  <si>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</si>
  <si>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</si>
  <si>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megnevezése:  Iskolai intézményi étkeztetés</t>
  </si>
  <si>
    <t>részmunkaidős egyéb bérr.hat. alá tartózó étk.hozzájár.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</si>
  <si>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</si>
  <si>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</si>
  <si>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</si>
  <si>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</si>
  <si>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</si>
  <si>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</si>
  <si>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</si>
  <si>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</si>
  <si>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</si>
  <si>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</si>
  <si>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</si>
  <si>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</si>
  <si>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</si>
  <si>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</si>
  <si>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</si>
  <si>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</si>
  <si>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</si>
  <si>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</si>
  <si>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</si>
  <si>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</si>
  <si>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</si>
  <si>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</si>
  <si>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</si>
  <si>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</si>
  <si>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</si>
  <si>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</si>
  <si>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</si>
  <si>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</si>
  <si>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</si>
  <si>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</si>
  <si>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Egyéb működési célú támogatás Főzőverseny</t>
  </si>
  <si>
    <t>munkáltatói döntése alapján 12*36.200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</si>
  <si>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</si>
  <si>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</si>
  <si>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</si>
  <si>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</si>
  <si>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Alpolgármester költségtérítése 12*20.196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</si>
  <si>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</si>
  <si>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</si>
  <si>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</si>
  <si>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</si>
  <si>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</si>
  <si>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</si>
  <si>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</si>
  <si>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</si>
  <si>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</si>
  <si>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</si>
  <si>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</si>
  <si>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</si>
  <si>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</si>
  <si>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</si>
  <si>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</si>
  <si>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</si>
  <si>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</si>
  <si>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</si>
  <si>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</si>
  <si>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</si>
  <si>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</si>
  <si>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</si>
  <si>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</si>
  <si>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</si>
  <si>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</si>
  <si>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</si>
  <si>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</si>
  <si>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</si>
  <si>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</si>
  <si>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</si>
  <si>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</si>
  <si>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</si>
  <si>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</si>
  <si>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</si>
  <si>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</si>
  <si>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</si>
  <si>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</si>
  <si>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</si>
  <si>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</si>
  <si>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</si>
  <si>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</si>
  <si>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</si>
  <si>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</si>
  <si>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</si>
  <si>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</si>
  <si>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</si>
  <si>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</si>
  <si>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</si>
  <si>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</si>
  <si>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</si>
  <si>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</si>
  <si>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</si>
  <si>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</si>
  <si>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</si>
  <si>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</si>
  <si>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</si>
  <si>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</si>
  <si>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</si>
  <si>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</si>
  <si>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</si>
  <si>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</si>
  <si>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</si>
  <si>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</si>
  <si>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</si>
  <si>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</si>
  <si>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</si>
  <si>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</si>
  <si>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</si>
  <si>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</si>
  <si>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</si>
  <si>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</si>
  <si>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</si>
  <si>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</si>
  <si>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</si>
  <si>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</si>
  <si>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</si>
  <si>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</si>
  <si>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</si>
  <si>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</si>
  <si>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</si>
  <si>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</si>
  <si>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</si>
  <si>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</si>
  <si>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</si>
  <si>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</si>
  <si>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</si>
  <si>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</si>
  <si>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</si>
  <si>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</si>
  <si>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</si>
  <si>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</si>
  <si>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</si>
  <si>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</si>
  <si>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</si>
  <si>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</si>
  <si>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</si>
  <si>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</si>
  <si>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</si>
  <si>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</si>
  <si>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</si>
  <si>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</si>
  <si>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</si>
  <si>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</si>
  <si>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</si>
  <si>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</si>
  <si>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</si>
  <si>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</si>
  <si>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</si>
  <si>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</si>
  <si>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</si>
  <si>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</si>
  <si>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</si>
  <si>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</si>
  <si>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</si>
  <si>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</si>
  <si>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</si>
  <si>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</si>
  <si>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</si>
  <si>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</si>
  <si>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</si>
  <si>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</si>
  <si>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</si>
  <si>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</si>
  <si>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</si>
  <si>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</si>
  <si>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</si>
  <si>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</si>
  <si>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</si>
  <si>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</si>
  <si>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</si>
  <si>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</si>
  <si>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</si>
  <si>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</si>
  <si>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</si>
  <si>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</si>
  <si>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</si>
  <si>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</si>
  <si>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</si>
  <si>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</si>
  <si>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</si>
  <si>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</si>
  <si>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</si>
  <si>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</si>
  <si>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</si>
  <si>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</si>
  <si>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</si>
  <si>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</si>
  <si>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</si>
  <si>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</si>
  <si>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</si>
  <si>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</si>
  <si>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</si>
  <si>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</si>
  <si>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</si>
  <si>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</si>
  <si>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</si>
  <si>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</si>
  <si>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</si>
  <si>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Egyéb működési célú átvett pénzeszközök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</si>
  <si>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</si>
  <si>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</si>
  <si>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</si>
  <si>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</si>
  <si>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</si>
  <si>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</si>
  <si>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</si>
  <si>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</si>
  <si>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</si>
  <si>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</si>
  <si>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</si>
  <si>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</si>
  <si>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</si>
  <si>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</si>
  <si>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</si>
  <si>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</si>
  <si>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</si>
  <si>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</si>
  <si>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</si>
  <si>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Német N.Egyesület támogatás</t>
  </si>
  <si>
    <t>Egyéb működési célú támogatás Padragi Bányász Férfi kórus</t>
  </si>
  <si>
    <t>Egyéb működési célú támogatás Pedagogus Női Kar Ajka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</si>
  <si>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</si>
  <si>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</si>
  <si>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</si>
  <si>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</si>
  <si>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</si>
  <si>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</si>
  <si>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</si>
  <si>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</si>
  <si>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</si>
  <si>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</si>
  <si>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</si>
  <si>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</si>
  <si>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</si>
  <si>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</si>
  <si>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</si>
  <si>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</si>
  <si>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</si>
  <si>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</si>
  <si>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</si>
  <si>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</si>
  <si>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</si>
  <si>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</si>
  <si>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</si>
  <si>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</si>
  <si>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</si>
  <si>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</si>
  <si>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</si>
  <si>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</si>
  <si>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</si>
  <si>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</si>
  <si>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</si>
  <si>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</si>
  <si>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</si>
  <si>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</si>
  <si>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</si>
  <si>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</si>
  <si>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</si>
  <si>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</si>
  <si>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</si>
  <si>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</si>
  <si>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</si>
  <si>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</si>
  <si>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</si>
  <si>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</si>
  <si>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</si>
  <si>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</si>
  <si>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</si>
  <si>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</si>
  <si>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</si>
  <si>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</si>
  <si>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</si>
  <si>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</si>
  <si>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</si>
  <si>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</si>
  <si>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</si>
  <si>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</si>
  <si>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</si>
  <si>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</si>
  <si>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</si>
  <si>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</si>
  <si>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</si>
  <si>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</si>
  <si>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</si>
  <si>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</si>
  <si>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</si>
  <si>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</si>
  <si>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</si>
  <si>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</si>
  <si>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</si>
  <si>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</si>
  <si>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</si>
  <si>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</si>
  <si>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</si>
  <si>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</si>
  <si>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</si>
  <si>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</si>
  <si>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</si>
  <si>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</si>
  <si>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</si>
  <si>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</si>
  <si>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</si>
  <si>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</si>
  <si>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</si>
  <si>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</si>
  <si>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</si>
  <si>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</si>
  <si>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</si>
  <si>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</si>
  <si>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</si>
  <si>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</si>
  <si>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</si>
  <si>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</si>
  <si>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</si>
  <si>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</si>
  <si>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</si>
  <si>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</si>
  <si>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</si>
  <si>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</si>
  <si>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</si>
  <si>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</si>
  <si>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</si>
  <si>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</si>
  <si>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</si>
  <si>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</si>
  <si>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</si>
  <si>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</si>
  <si>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</si>
  <si>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</si>
  <si>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</si>
  <si>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</si>
  <si>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</si>
  <si>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</si>
  <si>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</si>
  <si>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</si>
  <si>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</si>
  <si>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</si>
  <si>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</si>
  <si>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</si>
  <si>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</si>
  <si>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</si>
  <si>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</si>
  <si>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</si>
  <si>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</si>
  <si>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</si>
  <si>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</si>
  <si>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</si>
  <si>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</si>
  <si>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</si>
  <si>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</si>
  <si>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</si>
  <si>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</si>
  <si>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</si>
  <si>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</si>
  <si>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</si>
  <si>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</si>
  <si>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</si>
  <si>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</si>
  <si>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</si>
  <si>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</si>
  <si>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</si>
  <si>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</si>
  <si>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32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</si>
  <si>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</si>
  <si>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</si>
  <si>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</si>
  <si>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</si>
  <si>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</si>
  <si>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</si>
  <si>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</si>
  <si>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</si>
  <si>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</si>
  <si>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</si>
  <si>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</si>
  <si>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</si>
  <si>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</si>
  <si>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</si>
  <si>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</si>
  <si>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</si>
  <si>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</si>
  <si>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</si>
  <si>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</si>
  <si>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</si>
  <si>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</si>
  <si>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</si>
  <si>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</si>
  <si>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</si>
  <si>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</si>
  <si>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</si>
  <si>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</si>
  <si>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</si>
  <si>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</si>
  <si>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</si>
  <si>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</si>
  <si>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</si>
  <si>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</si>
  <si>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</si>
  <si>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</si>
  <si>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</si>
  <si>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</si>
  <si>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</si>
  <si>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</si>
  <si>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</si>
  <si>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</si>
  <si>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</si>
  <si>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</si>
  <si>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</si>
  <si>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</si>
  <si>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</si>
  <si>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</si>
  <si>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</si>
  <si>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</si>
  <si>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</si>
  <si>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</si>
  <si>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</si>
  <si>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</si>
  <si>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</si>
  <si>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</si>
  <si>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</si>
  <si>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</si>
  <si>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</si>
  <si>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</si>
  <si>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</si>
  <si>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</si>
  <si>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</si>
  <si>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</si>
  <si>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</si>
  <si>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</si>
  <si>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</si>
  <si>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</si>
  <si>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</si>
  <si>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</si>
  <si>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</si>
  <si>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</si>
  <si>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</si>
  <si>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</si>
  <si>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</si>
  <si>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</si>
  <si>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</si>
  <si>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</si>
  <si>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</si>
  <si>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</si>
  <si>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</si>
  <si>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</si>
  <si>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</si>
  <si>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</si>
  <si>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</si>
  <si>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</si>
  <si>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</si>
  <si>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</si>
  <si>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</si>
  <si>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</si>
  <si>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70</t>
  </si>
  <si>
    <t>Informatikai eszközök beszerzése, létesítése</t>
  </si>
  <si>
    <t>K63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</si>
  <si>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</si>
  <si>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</si>
  <si>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</si>
  <si>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</si>
  <si>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</si>
  <si>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</si>
  <si>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</si>
  <si>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</si>
  <si>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</si>
  <si>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</si>
  <si>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</si>
  <si>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</si>
  <si>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</si>
  <si>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</si>
  <si>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</si>
  <si>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</si>
  <si>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</si>
  <si>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</si>
  <si>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</si>
  <si>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</si>
  <si>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</si>
  <si>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</si>
  <si>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</si>
  <si>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</si>
  <si>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</si>
  <si>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</si>
  <si>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</si>
  <si>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</si>
  <si>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</si>
  <si>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</si>
  <si>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</si>
  <si>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</si>
  <si>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</si>
  <si>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</si>
  <si>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</si>
  <si>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</si>
  <si>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</si>
  <si>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</si>
  <si>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</si>
  <si>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</si>
  <si>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</si>
  <si>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</si>
  <si>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</si>
  <si>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</si>
  <si>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</si>
  <si>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</si>
  <si>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</si>
  <si>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</si>
  <si>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</si>
  <si>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Költségvetési kiadások (=19+20+45+54+67+75+80+89)</t>
  </si>
  <si>
    <t>K1-K8</t>
  </si>
  <si>
    <t>Finanszírozási kiadásol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</si>
  <si>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</si>
  <si>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</si>
  <si>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</si>
  <si>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</si>
  <si>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</si>
  <si>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</si>
  <si>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</si>
  <si>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</si>
  <si>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</si>
  <si>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</si>
  <si>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</si>
  <si>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</si>
  <si>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</si>
  <si>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</si>
  <si>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</si>
  <si>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</si>
  <si>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</si>
  <si>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</si>
  <si>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</si>
  <si>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</si>
  <si>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</si>
  <si>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</si>
  <si>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</si>
  <si>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</si>
  <si>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</si>
  <si>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</si>
  <si>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</si>
  <si>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</si>
  <si>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</si>
  <si>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</si>
  <si>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</si>
  <si>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</si>
  <si>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</si>
  <si>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</si>
  <si>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</si>
  <si>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</si>
  <si>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</si>
  <si>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</si>
  <si>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</si>
  <si>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</si>
  <si>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</si>
  <si>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</si>
  <si>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</si>
  <si>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</si>
  <si>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</si>
  <si>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</si>
  <si>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</si>
  <si>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</si>
  <si>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</si>
  <si>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</si>
  <si>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</si>
  <si>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</si>
  <si>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</si>
  <si>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</si>
  <si>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</si>
  <si>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</si>
  <si>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</si>
  <si>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</si>
  <si>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</si>
  <si>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</si>
  <si>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</si>
  <si>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</si>
  <si>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</si>
  <si>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</si>
  <si>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</si>
  <si>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</si>
  <si>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</si>
  <si>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</si>
  <si>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</si>
  <si>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</si>
  <si>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</si>
  <si>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</si>
  <si>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</si>
  <si>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</si>
  <si>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</si>
  <si>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</si>
  <si>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</si>
  <si>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</si>
  <si>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</si>
  <si>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</si>
  <si>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</si>
  <si>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</si>
  <si>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</si>
  <si>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</si>
  <si>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</si>
  <si>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</si>
  <si>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</si>
  <si>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</si>
  <si>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</si>
  <si>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</si>
  <si>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</si>
  <si>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</si>
  <si>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</si>
  <si>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</si>
  <si>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</si>
  <si>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</si>
  <si>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</si>
  <si>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</si>
  <si>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</si>
  <si>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</si>
  <si>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</si>
  <si>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</si>
  <si>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</si>
  <si>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</si>
  <si>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</si>
  <si>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</si>
  <si>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</si>
  <si>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</si>
  <si>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</si>
  <si>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</si>
  <si>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</si>
  <si>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</si>
  <si>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</si>
  <si>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</si>
  <si>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</si>
  <si>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</si>
  <si>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</si>
  <si>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</si>
  <si>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</si>
  <si>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</si>
  <si>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</si>
  <si>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</si>
  <si>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</si>
  <si>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</si>
  <si>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</si>
  <si>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</si>
  <si>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</si>
  <si>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</si>
  <si>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</si>
  <si>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</si>
  <si>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</si>
  <si>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</si>
  <si>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</si>
  <si>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</si>
  <si>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</si>
  <si>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</si>
  <si>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</si>
  <si>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</si>
  <si>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</si>
  <si>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</si>
  <si>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</si>
  <si>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</si>
  <si>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</si>
  <si>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</si>
  <si>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</si>
  <si>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</si>
  <si>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</si>
  <si>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</si>
  <si>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</si>
  <si>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</si>
  <si>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</si>
  <si>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</si>
  <si>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</si>
  <si>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</si>
  <si>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Műemlék épület 41 db x 9000,- Ft/év = 369.000,- Ft</t>
  </si>
  <si>
    <t>65 év feletti egedül élő személyek: 54 fő x 9000,- Ft/év = 486.000,- Ft</t>
  </si>
  <si>
    <t>mozg.korlát.személyek tulajdon.lévő :  4 db = 34.835,- Ft</t>
  </si>
  <si>
    <t>egyház tulajdonában lévő: 1 db = 13.570,- Ft</t>
  </si>
  <si>
    <t>költségvetési szervezet tulajdonában lévő: 1 db = 28.014,- Ft</t>
  </si>
  <si>
    <t>Mozgáskorlátozott személyek, 
költségvetési szerv,
egyház</t>
  </si>
  <si>
    <t>Gépjárműadó:</t>
  </si>
  <si>
    <t>Magánszemélyek kommunális adója:</t>
  </si>
  <si>
    <t>Saját bevételek (=37+49+55)</t>
  </si>
  <si>
    <t>Megnevezés</t>
  </si>
  <si>
    <t>rovat-
szám</t>
  </si>
  <si>
    <t>2016.év</t>
  </si>
  <si>
    <t>2017.év</t>
  </si>
  <si>
    <t>2018.év</t>
  </si>
  <si>
    <t>egyéb üzemeltetés, fenntartás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</si>
  <si>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</si>
  <si>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</si>
  <si>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</si>
  <si>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</si>
  <si>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</si>
  <si>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</si>
  <si>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</si>
  <si>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</si>
  <si>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</si>
  <si>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</si>
  <si>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</si>
  <si>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</si>
  <si>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</si>
  <si>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</si>
  <si>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</si>
  <si>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</si>
  <si>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</si>
  <si>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</si>
  <si>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</si>
  <si>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</si>
  <si>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</si>
  <si>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</si>
  <si>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</si>
  <si>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</si>
  <si>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</si>
  <si>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</si>
  <si>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</si>
  <si>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</si>
  <si>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</si>
  <si>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</si>
  <si>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</si>
  <si>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</si>
  <si>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</si>
  <si>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</si>
  <si>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</si>
  <si>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</si>
  <si>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</si>
  <si>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</si>
  <si>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</si>
  <si>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</si>
  <si>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</si>
  <si>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</si>
  <si>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</si>
  <si>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</si>
  <si>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</si>
  <si>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</si>
  <si>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</si>
  <si>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</si>
  <si>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</si>
  <si>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</si>
  <si>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</si>
  <si>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</si>
  <si>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</si>
  <si>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</si>
  <si>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</si>
  <si>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</si>
  <si>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</si>
  <si>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</si>
  <si>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</si>
  <si>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</si>
  <si>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</si>
  <si>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</si>
  <si>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</si>
  <si>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</si>
  <si>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</si>
  <si>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</si>
  <si>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</si>
  <si>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</si>
  <si>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</si>
  <si>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</si>
  <si>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</si>
  <si>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</si>
  <si>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</si>
  <si>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</si>
  <si>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</si>
  <si>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</si>
  <si>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</si>
  <si>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</si>
  <si>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</si>
  <si>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</si>
  <si>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</si>
  <si>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</si>
  <si>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</si>
  <si>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</si>
  <si>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</si>
  <si>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</si>
  <si>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</si>
  <si>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</si>
  <si>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</si>
  <si>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</si>
  <si>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</si>
  <si>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</si>
  <si>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</si>
  <si>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</si>
  <si>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</si>
  <si>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</si>
  <si>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</si>
  <si>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</si>
  <si>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</si>
  <si>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</si>
  <si>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</si>
  <si>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</si>
  <si>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</si>
  <si>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</si>
  <si>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</si>
  <si>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</si>
  <si>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</si>
  <si>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</si>
  <si>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</si>
  <si>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</si>
  <si>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</si>
  <si>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</si>
  <si>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</si>
  <si>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</si>
  <si>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</si>
  <si>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</si>
  <si>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</si>
  <si>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</si>
  <si>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</si>
  <si>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</si>
  <si>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</si>
  <si>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</si>
  <si>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</si>
  <si>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</si>
  <si>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</si>
  <si>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</si>
  <si>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</si>
  <si>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</si>
  <si>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</si>
  <si>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</si>
  <si>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</si>
  <si>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</si>
  <si>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</si>
  <si>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</si>
  <si>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</si>
  <si>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</si>
  <si>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</si>
  <si>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</si>
  <si>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</si>
  <si>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</si>
  <si>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</si>
  <si>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</si>
  <si>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</si>
  <si>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</si>
  <si>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</si>
  <si>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beruházási célú előzetesen felszámított ÁFA</t>
  </si>
  <si>
    <t>Költségvetési kiadások (=11+15+46+47+54)</t>
  </si>
  <si>
    <t>Irányító szervi támogatás</t>
  </si>
  <si>
    <t>Költségvetési bevétel (=56)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</si>
  <si>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</si>
  <si>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</si>
  <si>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</si>
  <si>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</si>
  <si>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</si>
  <si>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</si>
  <si>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</si>
  <si>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</si>
  <si>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</si>
  <si>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</si>
  <si>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</si>
  <si>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</si>
  <si>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</si>
  <si>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</si>
  <si>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</si>
  <si>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</si>
  <si>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</si>
  <si>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</si>
  <si>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</si>
  <si>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</si>
  <si>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</si>
  <si>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</si>
  <si>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</si>
  <si>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</si>
  <si>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</si>
  <si>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</si>
  <si>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</si>
  <si>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</si>
  <si>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</si>
  <si>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096010.</t>
  </si>
  <si>
    <t>Óvodai nevelés,
ellátás szakmai
feladatai</t>
  </si>
  <si>
    <t>Óvodai nevelés,
ellátás működtetési
feladatai</t>
  </si>
  <si>
    <t>Nemzetiségi
óvodai nevelés,
ellátás szakmai
feladatai</t>
  </si>
  <si>
    <t>ÓVODAI 
NEVELÉS 
ÖSSZESEN</t>
  </si>
  <si>
    <t>GYERMEK-
ÉTKEZTETÉS</t>
  </si>
  <si>
    <t xml:space="preserve">Foglalkoztatottak személyi juttatásai </t>
  </si>
  <si>
    <t>(2-7.sor)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</si>
  <si>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</si>
  <si>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</si>
  <si>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</si>
  <si>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</si>
  <si>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 xml:space="preserve">(10-12.sor)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</si>
  <si>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</si>
  <si>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</si>
  <si>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</si>
  <si>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</si>
  <si>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</si>
  <si>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(14-17.sor)</t>
  </si>
  <si>
    <t>élelmiszer</t>
  </si>
  <si>
    <t>tisztítószerek</t>
  </si>
  <si>
    <t>karbantartási anyagok</t>
  </si>
  <si>
    <t xml:space="preserve">Üzemeltetési anyagok beszerzése </t>
  </si>
  <si>
    <t xml:space="preserve"> (20-23.sor)</t>
  </si>
  <si>
    <t xml:space="preserve">Készletbeszerzés </t>
  </si>
  <si>
    <t>(18+24.sor)</t>
  </si>
  <si>
    <t>telefon</t>
  </si>
  <si>
    <t>Kommunikációs szolgáltatások</t>
  </si>
  <si>
    <t xml:space="preserve"> (26-27.sor)</t>
  </si>
  <si>
    <t>gáz</t>
  </si>
  <si>
    <t>villany</t>
  </si>
  <si>
    <t>víz</t>
  </si>
  <si>
    <t xml:space="preserve"> (29+30.sor)</t>
  </si>
  <si>
    <t>Karbantartási, kisjavítási szolgáltatások (festés, kazánkarb. egyéb…)</t>
  </si>
  <si>
    <t>Szállítási szolgáltatás (iskolabusz)</t>
  </si>
  <si>
    <t>rovarírtás</t>
  </si>
  <si>
    <t xml:space="preserve"> (37-40.sor)</t>
  </si>
  <si>
    <t>Szolgáltatási kiadások                                                    (32-36.+41.sor)</t>
  </si>
  <si>
    <t xml:space="preserve"> (44.sor)</t>
  </si>
  <si>
    <t>Dologi kiadások                                                   (25+28+42+43+45.sor)</t>
  </si>
  <si>
    <t>szoftver</t>
  </si>
  <si>
    <t>redőny, szúnyogháló, szekrények,tornapadok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</si>
  <si>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</si>
  <si>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</si>
  <si>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</si>
  <si>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Vagyonkataszteri adatbeszerzés áfa</t>
  </si>
  <si>
    <t>Kormányzati funkció (szakfeladat) száma:  013350</t>
  </si>
  <si>
    <t>megnevezése: Önkormányzati vagyonnal való gazdálkodással kapcsolatos feladatok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</si>
  <si>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</si>
  <si>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</si>
  <si>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</si>
  <si>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</si>
  <si>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</si>
  <si>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</si>
  <si>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</si>
  <si>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Posta tetőcsere</t>
  </si>
  <si>
    <t>Felújítás áfa</t>
  </si>
  <si>
    <t>II.5.a.(1)</t>
  </si>
  <si>
    <t>2016. évben 8 hónapra óvodaped.elismert létszáma (4,9 fő)</t>
  </si>
  <si>
    <t>2016. évben 8 hónapra óv.ped.nevelő munkáját közvetlenül segítők száma (3,0 fő)</t>
  </si>
  <si>
    <t>2016. évben 4 hónapra óvodaped.elismert létszáma (5,3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</si>
  <si>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</si>
  <si>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</si>
  <si>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</si>
  <si>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</si>
  <si>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</si>
  <si>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</si>
  <si>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</si>
  <si>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</si>
  <si>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</si>
  <si>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</si>
  <si>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</si>
  <si>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2016. évi előirányzat</t>
  </si>
  <si>
    <t>2016. évi ei</t>
  </si>
  <si>
    <t>Egyéb dologi kiadások - partnerkapcsolatok</t>
  </si>
  <si>
    <t>közalkalmazott alapilletménye  12*154300</t>
  </si>
  <si>
    <t>közalk.étk.   12 hó*8.000</t>
  </si>
  <si>
    <t>Elmaradt 2015. évi átsorolás</t>
  </si>
  <si>
    <t>SE támogatás, sportöltöző önrész</t>
  </si>
  <si>
    <t>Teljes munkaidős egyéb bérrendszer hatálya alá tartozó</t>
  </si>
  <si>
    <t>Kormányzati funkció (szakfeladat) száma:  096015/562913</t>
  </si>
  <si>
    <t>Teljes munkaidős egyéb bérrendszer hatálya alá tartozó Erzsébet út</t>
  </si>
  <si>
    <t xml:space="preserve">teljes munkaidősegyéb bérr.hat. alá tartózó </t>
  </si>
  <si>
    <t>teljesmunkaidős egyéb bérr.hat. alá tartózó étk.hozzájár.</t>
  </si>
  <si>
    <t>Dologi kiadások  (1+2)</t>
  </si>
  <si>
    <t>közalkalmazott alapilletménye  12*129000</t>
  </si>
  <si>
    <t>Szociális ágazgati pótlék:12*9700</t>
  </si>
  <si>
    <t>szociális kiegészító pótlék:12*14298</t>
  </si>
  <si>
    <t>munkáltatói szja   1,19*0,15</t>
  </si>
  <si>
    <t>Munkaadói szja  1,19*0,15</t>
  </si>
  <si>
    <t>Beruházási ÁFA</t>
  </si>
  <si>
    <t>Állománybva nem tartozók megbízási díjai</t>
  </si>
  <si>
    <t>2016. évi Önkormányzati hivatal működésének támogatása
 ( 8,37 fő )</t>
  </si>
  <si>
    <t>Egzéb dologi kiadások - testvértelepülések partnerkapcsolat ápolás</t>
  </si>
  <si>
    <t xml:space="preserve"> EHO 1,19*0,14</t>
  </si>
  <si>
    <t>Házi
segítség-nyújtás</t>
  </si>
  <si>
    <t>K 1</t>
  </si>
  <si>
    <t>beruházás</t>
  </si>
  <si>
    <t>Irányító szervi támogatás( szociális tám. terhére)</t>
  </si>
  <si>
    <t>Települési támogatás</t>
  </si>
  <si>
    <t xml:space="preserve">ebből lakásfenntartásra </t>
  </si>
  <si>
    <t>ebből idősek támogatására</t>
  </si>
  <si>
    <t>ebből újszülöttek támogatása</t>
  </si>
  <si>
    <t>ebből beiskolázásra</t>
  </si>
  <si>
    <t>ebből mikulás rendezvényre</t>
  </si>
  <si>
    <t>*</t>
  </si>
  <si>
    <t>Finanszírozási bevételek (Kincstárjegy beváltás)</t>
  </si>
  <si>
    <t>Polgármester tiszteletdíja   12*149.600</t>
  </si>
  <si>
    <t xml:space="preserve">egyéb karb.anyag   </t>
  </si>
  <si>
    <t>karbantartás, kisjavítás, értékbecslés</t>
  </si>
  <si>
    <t xml:space="preserve">szakmai szolgáltatás </t>
  </si>
  <si>
    <t>Világítá korszerűsítés</t>
  </si>
  <si>
    <t xml:space="preserve"> ebből  - Nemzetiségi dalkor</t>
  </si>
  <si>
    <t>ebből - Polány Hangja Vegyerskar</t>
  </si>
  <si>
    <t>ebből - Német nemzetiségi Tánckar</t>
  </si>
  <si>
    <t xml:space="preserve">közalkalmazott  bankktg.tér </t>
  </si>
  <si>
    <t>Felesleges tárgyi eszköz értékesítés</t>
  </si>
  <si>
    <t>összege Ft</t>
  </si>
  <si>
    <t>2019.év</t>
  </si>
  <si>
    <t xml:space="preserve">Települési önkormányzatok szociális feladatainak egyéb támogatása  </t>
  </si>
  <si>
    <t>Közvetített szolgáltatások értéke (KLIK)</t>
  </si>
  <si>
    <t>A költségvetési számlán rendelkezésre álló összeg mellett 5.000.000.- Ft összegben rendelkezünk OTP tőkevédett prémium befektetési jeggyel, amelynek ellenértéke visszaváltáskor jelenik meg a finanszírozási bevételek soron.</t>
  </si>
  <si>
    <t>Intézményi gyermekétkeztetés</t>
  </si>
  <si>
    <t xml:space="preserve"> int.gyermek-
étkeztetés</t>
  </si>
  <si>
    <t xml:space="preserve">Vagyoni típusú adók 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</si>
  <si>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</si>
  <si>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</si>
  <si>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</si>
  <si>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 xml:space="preserve">rendkívüli települési támogatásra </t>
  </si>
  <si>
    <t>2016. évi várható kiadások havi forgalma</t>
  </si>
  <si>
    <t>2016. évi várható bevételek havi forgalma</t>
  </si>
  <si>
    <t xml:space="preserve">2014. évi költségvetési maradvány -  Kislőd </t>
  </si>
  <si>
    <t>2014. évi költségvetési maradvány - Magyarpolány</t>
  </si>
  <si>
    <t>2015. évi bérkompenzáció - Kislőd</t>
  </si>
  <si>
    <t>2015. évi bérkompenzáció - Magyarpolány</t>
  </si>
  <si>
    <t xml:space="preserve">2016. évben 8 hónapra óvodaped.elismert létszáma </t>
  </si>
  <si>
    <t xml:space="preserve">2016. évben 8 hónapra óv.ped.nevelő munkáját közvetlenül segítők száma </t>
  </si>
  <si>
    <t>2016. évben 4 hónapra óvodaped.elismert létszáma</t>
  </si>
  <si>
    <t>2016. évben 4 hónapra óvodaped.elismert létszáma pótlólagos összeg</t>
  </si>
  <si>
    <t xml:space="preserve">2016. évben 4 hónapra óv.ped.nevelő munkáját közvetlenül segítők száma </t>
  </si>
  <si>
    <t>2016. évben 8 hónapra 1 gyermeknevelése a napi 8 órátnem éri el</t>
  </si>
  <si>
    <t xml:space="preserve">2016. évben 8 hónapra 1 gyermeknevelése a napi 8 órát eléri vagy meghaladja </t>
  </si>
  <si>
    <t xml:space="preserve">2016. évben 4 hónapra 1 gyermeknevelése a napi 8 órát eléri vagy meghaladja </t>
  </si>
  <si>
    <t>Eredeti
előirányzat
2016</t>
  </si>
  <si>
    <t>Önkormányzati hivatal működésének támogatása ( 8,37 fő )</t>
  </si>
  <si>
    <t>Felújítási kiadások</t>
  </si>
  <si>
    <t>Magyarpolányért Nemzeti Örökségönk Egyesület</t>
  </si>
  <si>
    <t>Beruházás</t>
  </si>
  <si>
    <t>A költségvetési elszámolási számla egyenlege a beszámoló elfogadása után jelenik meg a költségvetésben, mint előző évi maradvány igénybevétele: 34.065.734.- Ft</t>
  </si>
  <si>
    <t xml:space="preserve">Polgármester költségtérítés 12*22.440 </t>
  </si>
  <si>
    <t>ebből - Rozmaring Nyugdíjas Klub</t>
  </si>
  <si>
    <t>ebből - Polányi Fittness Csoport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</si>
</sst>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[$-40E]yyyy\.\ mmmm\ d\."/>
    <numFmt numFmtId="178" formatCode="0.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172" fontId="0" fillId="0" borderId="10" xfId="42" applyNumberFormat="1" applyFont="1" applyFill="1" applyBorder="1" applyAlignment="1">
      <alignment horizontal="center"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72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72" fontId="0" fillId="0" borderId="12" xfId="42" applyNumberFormat="1" applyFont="1" applyBorder="1" applyAlignment="1">
      <alignment horizontal="center"/>
    </xf>
    <xf numFmtId="172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2" fontId="13" fillId="0" borderId="16" xfId="44" applyNumberFormat="1" applyFont="1" applyFill="1" applyBorder="1" applyAlignment="1">
      <alignment horizontal="center"/>
    </xf>
    <xf numFmtId="172" fontId="13" fillId="0" borderId="17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172" fontId="13" fillId="0" borderId="18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2" fontId="11" fillId="0" borderId="18" xfId="44" applyNumberFormat="1" applyFont="1" applyFill="1" applyBorder="1" applyAlignment="1">
      <alignment/>
    </xf>
    <xf numFmtId="172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8" xfId="44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8" fontId="13" fillId="0" borderId="20" xfId="42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2" fontId="1" fillId="0" borderId="10" xfId="40" applyNumberFormat="1" applyFont="1" applyFill="1" applyBorder="1" applyAlignment="1">
      <alignment horizontal="center"/>
    </xf>
    <xf numFmtId="172" fontId="1" fillId="0" borderId="10" xfId="40" applyNumberFormat="1" applyFont="1" applyFill="1" applyBorder="1" applyAlignment="1">
      <alignment/>
    </xf>
    <xf numFmtId="172" fontId="1" fillId="0" borderId="10" xfId="40" applyNumberFormat="1" applyFont="1" applyFill="1" applyBorder="1" applyAlignment="1">
      <alignment horizontal="left"/>
    </xf>
    <xf numFmtId="172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2" fontId="16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2" fontId="19" fillId="0" borderId="10" xfId="42" applyNumberFormat="1" applyFont="1" applyBorder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42" applyNumberFormat="1" applyFont="1" applyAlignment="1">
      <alignment horizontal="left"/>
    </xf>
    <xf numFmtId="172" fontId="1" fillId="0" borderId="10" xfId="42" applyNumberFormat="1" applyFont="1" applyBorder="1" applyAlignment="1">
      <alignment horizontal="left"/>
    </xf>
    <xf numFmtId="172" fontId="16" fillId="0" borderId="0" xfId="42" applyNumberFormat="1" applyFont="1" applyAlignment="1">
      <alignment/>
    </xf>
    <xf numFmtId="172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4" fillId="0" borderId="0" xfId="44" applyNumberFormat="1" applyFont="1" applyFill="1" applyAlignment="1">
      <alignment horizontal="center"/>
    </xf>
    <xf numFmtId="172" fontId="24" fillId="0" borderId="0" xfId="44" applyNumberFormat="1" applyFont="1" applyFill="1" applyAlignment="1">
      <alignment/>
    </xf>
    <xf numFmtId="172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2" fontId="10" fillId="0" borderId="10" xfId="44" applyNumberFormat="1" applyFont="1" applyFill="1" applyBorder="1" applyAlignment="1">
      <alignment horizontal="right"/>
    </xf>
    <xf numFmtId="172" fontId="25" fillId="0" borderId="10" xfId="44" applyNumberFormat="1" applyFont="1" applyFill="1" applyBorder="1" applyAlignment="1">
      <alignment horizontal="center"/>
    </xf>
    <xf numFmtId="0" fontId="25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2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62" applyFont="1" applyFill="1" applyBorder="1">
      <alignment/>
      <protection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0" fillId="0" borderId="23" xfId="42" applyNumberFormat="1" applyFont="1" applyFill="1" applyBorder="1" applyAlignment="1">
      <alignment horizontal="right" vertical="center"/>
    </xf>
    <xf numFmtId="38" fontId="12" fillId="0" borderId="23" xfId="42" applyNumberFormat="1" applyFont="1" applyFill="1" applyBorder="1" applyAlignment="1">
      <alignment horizontal="center" vertical="center"/>
    </xf>
    <xf numFmtId="38" fontId="25" fillId="0" borderId="23" xfId="42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38" fontId="10" fillId="0" borderId="11" xfId="42" applyNumberFormat="1" applyFont="1" applyFill="1" applyBorder="1" applyAlignment="1">
      <alignment horizontal="right"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24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3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72" fontId="1" fillId="0" borderId="0" xfId="44" applyNumberFormat="1" applyFont="1" applyFill="1" applyAlignment="1">
      <alignment/>
    </xf>
    <xf numFmtId="172" fontId="16" fillId="0" borderId="10" xfId="44" applyNumberFormat="1" applyFont="1" applyFill="1" applyBorder="1" applyAlignment="1">
      <alignment horizontal="center"/>
    </xf>
    <xf numFmtId="172" fontId="1" fillId="0" borderId="10" xfId="44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5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4" fontId="14" fillId="0" borderId="15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3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8" fontId="11" fillId="0" borderId="25" xfId="45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38" fontId="13" fillId="0" borderId="27" xfId="45" applyNumberFormat="1" applyFont="1" applyFill="1" applyBorder="1" applyAlignment="1">
      <alignment horizontal="center" vertical="center" wrapText="1"/>
    </xf>
    <xf numFmtId="38" fontId="10" fillId="0" borderId="27" xfId="45" applyNumberFormat="1" applyFont="1" applyFill="1" applyBorder="1" applyAlignment="1">
      <alignment horizontal="right" vertical="center"/>
    </xf>
    <xf numFmtId="38" fontId="12" fillId="0" borderId="27" xfId="45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 quotePrefix="1">
      <alignment horizontal="center" vertical="center"/>
    </xf>
    <xf numFmtId="0" fontId="12" fillId="0" borderId="26" xfId="0" applyFont="1" applyFill="1" applyBorder="1" applyAlignment="1" quotePrefix="1">
      <alignment horizontal="center" vertical="center"/>
    </xf>
    <xf numFmtId="38" fontId="12" fillId="0" borderId="27" xfId="45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38" fontId="12" fillId="0" borderId="28" xfId="45" applyNumberFormat="1" applyFont="1" applyFill="1" applyBorder="1" applyAlignment="1">
      <alignment horizontal="right" vertical="center"/>
    </xf>
    <xf numFmtId="173" fontId="14" fillId="0" borderId="15" xfId="0" applyNumberFormat="1" applyFont="1" applyFill="1" applyBorder="1" applyAlignment="1" quotePrefix="1">
      <alignment horizontal="center" vertical="center"/>
    </xf>
    <xf numFmtId="173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173" fontId="2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172" fontId="12" fillId="0" borderId="15" xfId="40" applyNumberFormat="1" applyFont="1" applyFill="1" applyBorder="1" applyAlignment="1">
      <alignment horizontal="right" vertical="center"/>
    </xf>
    <xf numFmtId="172" fontId="12" fillId="0" borderId="10" xfId="4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 wrapText="1"/>
    </xf>
    <xf numFmtId="172" fontId="10" fillId="0" borderId="15" xfId="4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172" fontId="23" fillId="0" borderId="15" xfId="40" applyNumberFormat="1" applyFont="1" applyFill="1" applyBorder="1" applyAlignment="1">
      <alignment horizontal="center" vertical="center" wrapText="1"/>
    </xf>
    <xf numFmtId="172" fontId="23" fillId="0" borderId="10" xfId="40" applyNumberFormat="1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72" fontId="14" fillId="0" borderId="11" xfId="40" applyNumberFormat="1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33" borderId="10" xfId="42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38" fontId="23" fillId="32" borderId="10" xfId="4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1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1" fontId="22" fillId="0" borderId="30" xfId="0" applyNumberFormat="1" applyFont="1" applyFill="1" applyBorder="1" applyAlignment="1">
      <alignment horizontal="center" vertical="center"/>
    </xf>
    <xf numFmtId="172" fontId="1" fillId="0" borderId="10" xfId="44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172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3" fontId="1" fillId="0" borderId="0" xfId="42" applyNumberFormat="1" applyFont="1" applyBorder="1" applyAlignment="1">
      <alignment/>
    </xf>
    <xf numFmtId="172" fontId="13" fillId="0" borderId="15" xfId="44" applyNumberFormat="1" applyFont="1" applyFill="1" applyBorder="1" applyAlignment="1">
      <alignment horizontal="center"/>
    </xf>
    <xf numFmtId="172" fontId="13" fillId="0" borderId="24" xfId="44" applyNumberFormat="1" applyFont="1" applyFill="1" applyBorder="1" applyAlignment="1">
      <alignment horizontal="center"/>
    </xf>
    <xf numFmtId="172" fontId="13" fillId="0" borderId="18" xfId="44" applyNumberFormat="1" applyFont="1" applyFill="1" applyBorder="1" applyAlignment="1">
      <alignment horizontal="center"/>
    </xf>
    <xf numFmtId="172" fontId="13" fillId="0" borderId="10" xfId="44" applyNumberFormat="1" applyFont="1" applyFill="1" applyBorder="1" applyAlignment="1">
      <alignment horizontal="center"/>
    </xf>
    <xf numFmtId="172" fontId="13" fillId="0" borderId="34" xfId="44" applyNumberFormat="1" applyFont="1" applyFill="1" applyBorder="1" applyAlignment="1">
      <alignment horizontal="center" vertical="center" wrapText="1"/>
    </xf>
    <xf numFmtId="172" fontId="13" fillId="0" borderId="35" xfId="44" applyNumberFormat="1" applyFont="1" applyFill="1" applyBorder="1" applyAlignment="1">
      <alignment horizontal="center" vertical="center"/>
    </xf>
    <xf numFmtId="172" fontId="13" fillId="0" borderId="36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22" xfId="0" applyNumberFormat="1" applyFont="1" applyFill="1" applyBorder="1" applyAlignment="1">
      <alignment horizontal="center" vertical="center" wrapText="1"/>
    </xf>
    <xf numFmtId="173" fontId="14" fillId="0" borderId="2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172" fontId="2" fillId="32" borderId="12" xfId="42" applyNumberFormat="1" applyFont="1" applyFill="1" applyBorder="1" applyAlignment="1">
      <alignment horizontal="right" vertical="center"/>
    </xf>
    <xf numFmtId="172" fontId="2" fillId="32" borderId="11" xfId="42" applyNumberFormat="1" applyFont="1" applyFill="1" applyBorder="1" applyAlignment="1">
      <alignment horizontal="right" vertical="center"/>
    </xf>
    <xf numFmtId="172" fontId="2" fillId="32" borderId="10" xfId="42" applyNumberFormat="1" applyFont="1" applyFill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30" xfId="43" applyNumberFormat="1" applyFont="1" applyFill="1" applyBorder="1" applyAlignment="1">
      <alignment horizontal="center" vertical="center"/>
    </xf>
    <xf numFmtId="172" fontId="7" fillId="32" borderId="31" xfId="43" applyNumberFormat="1" applyFont="1" applyFill="1" applyBorder="1" applyAlignment="1">
      <alignment horizontal="center" vertical="center"/>
    </xf>
    <xf numFmtId="172" fontId="7" fillId="32" borderId="29" xfId="43" applyNumberFormat="1" applyFont="1" applyFill="1" applyBorder="1" applyAlignment="1">
      <alignment horizontal="center" vertical="center"/>
    </xf>
    <xf numFmtId="172" fontId="7" fillId="32" borderId="32" xfId="43" applyNumberFormat="1" applyFont="1" applyFill="1" applyBorder="1" applyAlignment="1">
      <alignment horizontal="center" vertical="center"/>
    </xf>
    <xf numFmtId="172" fontId="7" fillId="32" borderId="33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1" fillId="0" borderId="12" xfId="42" applyNumberFormat="1" applyFont="1" applyBorder="1" applyAlignment="1">
      <alignment horizontal="left"/>
    </xf>
    <xf numFmtId="3" fontId="1" fillId="0" borderId="11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left" wrapText="1"/>
    </xf>
    <xf numFmtId="172" fontId="16" fillId="0" borderId="12" xfId="42" applyNumberFormat="1" applyFont="1" applyBorder="1" applyAlignment="1">
      <alignment horizontal="left" wrapText="1"/>
    </xf>
    <xf numFmtId="172" fontId="16" fillId="0" borderId="11" xfId="42" applyNumberFormat="1" applyFont="1" applyBorder="1" applyAlignment="1">
      <alignment horizontal="left" wrapText="1"/>
    </xf>
    <xf numFmtId="172" fontId="16" fillId="0" borderId="15" xfId="42" applyNumberFormat="1" applyFont="1" applyBorder="1" applyAlignment="1">
      <alignment horizontal="center"/>
    </xf>
    <xf numFmtId="172" fontId="16" fillId="0" borderId="13" xfId="42" applyNumberFormat="1" applyFont="1" applyBorder="1" applyAlignment="1">
      <alignment horizontal="center"/>
    </xf>
    <xf numFmtId="172" fontId="16" fillId="0" borderId="24" xfId="42" applyNumberFormat="1" applyFont="1" applyBorder="1" applyAlignment="1">
      <alignment horizontal="center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0" fontId="1" fillId="0" borderId="24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9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2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24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2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24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center" vertical="center"/>
    </xf>
    <xf numFmtId="38" fontId="12" fillId="0" borderId="24" xfId="45" applyNumberFormat="1" applyFont="1" applyFill="1" applyBorder="1" applyAlignment="1">
      <alignment horizontal="center" vertical="center"/>
    </xf>
    <xf numFmtId="38" fontId="12" fillId="0" borderId="13" xfId="45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31" xfId="0" applyFont="1" applyFill="1" applyBorder="1" applyAlignment="1" quotePrefix="1">
      <alignment horizontal="center" vertical="center"/>
    </xf>
    <xf numFmtId="0" fontId="12" fillId="0" borderId="29" xfId="0" applyFont="1" applyFill="1" applyBorder="1" applyAlignment="1" quotePrefix="1">
      <alignment horizontal="center" vertical="center"/>
    </xf>
    <xf numFmtId="0" fontId="12" fillId="0" borderId="33" xfId="0" applyFont="1" applyFill="1" applyBorder="1" applyAlignment="1" quotePrefix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right" vertical="center"/>
    </xf>
    <xf numFmtId="0" fontId="22" fillId="0" borderId="0" xfId="0" applyFont="1" applyFill="1" applyAlignment="1">
      <alignment horizontal="center" vertical="center"/>
    </xf>
    <xf numFmtId="174" fontId="23" fillId="0" borderId="15" xfId="0" applyNumberFormat="1" applyFont="1" applyFill="1" applyBorder="1" applyAlignment="1">
      <alignment horizontal="center" vertical="center"/>
    </xf>
    <xf numFmtId="174" fontId="23" fillId="0" borderId="24" xfId="0" applyNumberFormat="1" applyFont="1" applyFill="1" applyBorder="1" applyAlignment="1">
      <alignment horizontal="center" vertical="center"/>
    </xf>
    <xf numFmtId="174" fontId="23" fillId="0" borderId="13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  <xf numFmtId="172" fontId="24" fillId="0" borderId="15" xfId="44" applyNumberFormat="1" applyFont="1" applyFill="1" applyBorder="1" applyAlignment="1">
      <alignment horizontal="center"/>
    </xf>
    <xf numFmtId="172" fontId="24" fillId="0" borderId="13" xfId="44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right" vertical="center"/>
    </xf>
    <xf numFmtId="3" fontId="28" fillId="0" borderId="24" xfId="0" applyNumberFormat="1" applyFont="1" applyFill="1" applyBorder="1" applyAlignment="1">
      <alignment horizontal="right" vertical="center"/>
    </xf>
    <xf numFmtId="3" fontId="28" fillId="0" borderId="13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right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74" fontId="25" fillId="0" borderId="15" xfId="0" applyNumberFormat="1" applyFont="1" applyFill="1" applyBorder="1" applyAlignment="1">
      <alignment horizontal="center" vertical="center"/>
    </xf>
    <xf numFmtId="174" fontId="25" fillId="0" borderId="24" xfId="0" applyNumberFormat="1" applyFont="1" applyFill="1" applyBorder="1" applyAlignment="1">
      <alignment horizontal="center" vertical="center"/>
    </xf>
    <xf numFmtId="174" fontId="25" fillId="0" borderId="13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174" fontId="25" fillId="0" borderId="1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 wrapText="1"/>
    </xf>
    <xf numFmtId="173" fontId="25" fillId="0" borderId="31" xfId="0" applyNumberFormat="1" applyFont="1" applyFill="1" applyBorder="1" applyAlignment="1">
      <alignment horizontal="center" vertical="center" wrapText="1"/>
    </xf>
    <xf numFmtId="173" fontId="25" fillId="0" borderId="22" xfId="0" applyNumberFormat="1" applyFont="1" applyFill="1" applyBorder="1" applyAlignment="1">
      <alignment horizontal="center" vertical="center" wrapText="1"/>
    </xf>
    <xf numFmtId="173" fontId="25" fillId="0" borderId="41" xfId="0" applyNumberFormat="1" applyFont="1" applyFill="1" applyBorder="1" applyAlignment="1">
      <alignment horizontal="center" vertical="center" wrapText="1"/>
    </xf>
    <xf numFmtId="173" fontId="25" fillId="0" borderId="29" xfId="0" applyNumberFormat="1" applyFont="1" applyFill="1" applyBorder="1" applyAlignment="1">
      <alignment horizontal="center" vertical="center" wrapText="1"/>
    </xf>
    <xf numFmtId="173" fontId="25" fillId="0" borderId="33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right"/>
    </xf>
    <xf numFmtId="17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right"/>
    </xf>
    <xf numFmtId="3" fontId="16" fillId="0" borderId="10" xfId="42" applyNumberFormat="1" applyFont="1" applyBorder="1" applyAlignment="1">
      <alignment horizontal="right"/>
    </xf>
    <xf numFmtId="1" fontId="16" fillId="0" borderId="10" xfId="42" applyNumberFormat="1" applyFont="1" applyBorder="1" applyAlignment="1">
      <alignment horizontal="right"/>
    </xf>
    <xf numFmtId="3" fontId="1" fillId="0" borderId="10" xfId="42" applyNumberFormat="1" applyFont="1" applyFill="1" applyBorder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.%20PARANCSIKONJA\2016.%20&#233;vi%20kv.%20tervez&#233;shez\&#211;voda%202016\El&#337;terjeszt&#233;s%202016.&#233;vi%20Mp%20&#211;voda%20K&#246;lts&#233;gvet&#233;s&#233;re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.%20PARANCSIKONJA\2016.%20&#233;vi%20kv.%20tervez&#233;shez\Hivatal\El&#337;terjeszt&#233;s-hivatal%202016.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9">
          <cell r="AX19">
            <v>475153</v>
          </cell>
        </row>
        <row r="53">
          <cell r="AX53">
            <v>6964433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2">
        <row r="56">
          <cell r="D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7.875" style="111" bestFit="1" customWidth="1"/>
    <col min="2" max="2" width="10.25390625" style="127" customWidth="1"/>
    <col min="3" max="3" width="59.875" style="111" customWidth="1"/>
    <col min="4" max="4" width="19.75390625" style="111" bestFit="1" customWidth="1"/>
    <col min="5" max="5" width="11.875" style="127" bestFit="1" customWidth="1"/>
    <col min="6" max="6" width="49.875" style="111" customWidth="1"/>
    <col min="7" max="7" width="19.75390625" style="111" bestFit="1" customWidth="1"/>
    <col min="8" max="16384" width="9.125" style="111" customWidth="1"/>
  </cols>
  <sheetData>
    <row r="1" spans="1:7" ht="15.75">
      <c r="A1" s="398" t="s">
        <v>357</v>
      </c>
      <c r="B1" s="109" t="s">
        <v>3</v>
      </c>
      <c r="C1" s="109" t="s">
        <v>155</v>
      </c>
      <c r="D1" s="109" t="s">
        <v>5</v>
      </c>
      <c r="E1" s="110" t="s">
        <v>6</v>
      </c>
      <c r="F1" s="109" t="s">
        <v>7</v>
      </c>
      <c r="G1" s="109" t="s">
        <v>337</v>
      </c>
    </row>
    <row r="2" spans="1:7" ht="40.5" customHeight="1">
      <c r="A2" s="399"/>
      <c r="B2" s="394" t="s">
        <v>338</v>
      </c>
      <c r="C2" s="395"/>
      <c r="D2" s="395"/>
      <c r="E2" s="396" t="s">
        <v>339</v>
      </c>
      <c r="F2" s="397"/>
      <c r="G2" s="397"/>
    </row>
    <row r="3" spans="1:7" s="115" customFormat="1" ht="35.25" customHeight="1">
      <c r="A3" s="400"/>
      <c r="B3" s="112" t="s">
        <v>340</v>
      </c>
      <c r="C3" s="113" t="s">
        <v>9</v>
      </c>
      <c r="D3" s="112" t="s">
        <v>341</v>
      </c>
      <c r="E3" s="114" t="s">
        <v>340</v>
      </c>
      <c r="F3" s="113" t="s">
        <v>9</v>
      </c>
      <c r="G3" s="113" t="s">
        <v>342</v>
      </c>
    </row>
    <row r="4" spans="1:7" ht="29.25" customHeight="1">
      <c r="A4" s="116">
        <v>1</v>
      </c>
      <c r="B4" s="117" t="s">
        <v>175</v>
      </c>
      <c r="C4" s="118" t="s">
        <v>174</v>
      </c>
      <c r="D4" s="119">
        <f>SUM('2.m'!E13:E13)</f>
        <v>61888711</v>
      </c>
      <c r="E4" s="120" t="s">
        <v>343</v>
      </c>
      <c r="F4" s="121" t="s">
        <v>344</v>
      </c>
      <c r="G4" s="119">
        <f>SUM('4.a.m'!AG26:AG26)</f>
        <v>14284953</v>
      </c>
    </row>
    <row r="5" spans="1:7" ht="29.25" customHeight="1">
      <c r="A5" s="116">
        <v>2</v>
      </c>
      <c r="B5" s="117" t="s">
        <v>190</v>
      </c>
      <c r="C5" s="118" t="s">
        <v>189</v>
      </c>
      <c r="D5" s="119">
        <f>SUM('2.m'!E26:E26)</f>
        <v>31626433</v>
      </c>
      <c r="E5" s="120" t="s">
        <v>345</v>
      </c>
      <c r="F5" s="121" t="s">
        <v>346</v>
      </c>
      <c r="G5" s="119">
        <f>SUM('4.a.m'!AG27:AG27)</f>
        <v>3454257</v>
      </c>
    </row>
    <row r="6" spans="1:7" ht="29.25" customHeight="1">
      <c r="A6" s="116">
        <v>3</v>
      </c>
      <c r="B6" s="117" t="s">
        <v>199</v>
      </c>
      <c r="C6" s="118" t="s">
        <v>198</v>
      </c>
      <c r="D6" s="119">
        <f>SUM('2.m'!E34:E34)</f>
        <v>28783147</v>
      </c>
      <c r="E6" s="120" t="s">
        <v>347</v>
      </c>
      <c r="F6" s="121" t="s">
        <v>20</v>
      </c>
      <c r="G6" s="119">
        <f>SUM('4.a.m'!AG53:AG53)</f>
        <v>48299674</v>
      </c>
    </row>
    <row r="7" spans="1:7" ht="29.25" customHeight="1">
      <c r="A7" s="116">
        <v>4</v>
      </c>
      <c r="B7" s="117" t="s">
        <v>202</v>
      </c>
      <c r="C7" s="118" t="s">
        <v>201</v>
      </c>
      <c r="D7" s="119">
        <f>SUM('2.m'!E35:E35)</f>
        <v>1467180</v>
      </c>
      <c r="E7" s="120" t="s">
        <v>348</v>
      </c>
      <c r="F7" s="118" t="s">
        <v>104</v>
      </c>
      <c r="G7" s="119">
        <f>'3.m'!H32</f>
        <v>4615649</v>
      </c>
    </row>
    <row r="8" spans="1:7" ht="29.25" customHeight="1">
      <c r="A8" s="116">
        <v>5</v>
      </c>
      <c r="B8" s="117" t="s">
        <v>222</v>
      </c>
      <c r="C8" s="118" t="s">
        <v>221</v>
      </c>
      <c r="D8" s="119">
        <f>SUM('2.m'!E48:E48)</f>
        <v>6903184</v>
      </c>
      <c r="E8" s="120" t="s">
        <v>349</v>
      </c>
      <c r="F8" s="119" t="s">
        <v>22</v>
      </c>
      <c r="G8" s="119">
        <f>'3.m'!I32</f>
        <v>102113523</v>
      </c>
    </row>
    <row r="9" spans="1:7" ht="29.25" customHeight="1">
      <c r="A9" s="116">
        <v>6</v>
      </c>
      <c r="B9" s="117" t="s">
        <v>259</v>
      </c>
      <c r="C9" s="118" t="s">
        <v>1089</v>
      </c>
      <c r="D9" s="119">
        <f>SUM('2.m'!E69:E69)</f>
        <v>5250500</v>
      </c>
      <c r="E9" s="120" t="s">
        <v>577</v>
      </c>
      <c r="F9" s="119" t="s">
        <v>708</v>
      </c>
      <c r="G9" s="119">
        <f>SUM('4.a.m'!AG83:AG83)</f>
        <v>1501140</v>
      </c>
    </row>
    <row r="10" spans="1:7" ht="29.25" customHeight="1">
      <c r="A10" s="116">
        <v>7</v>
      </c>
      <c r="B10" s="117" t="s">
        <v>275</v>
      </c>
      <c r="C10" s="118" t="s">
        <v>274</v>
      </c>
      <c r="D10" s="119">
        <f>SUM('2.m'!E80:E80)</f>
        <v>17866670</v>
      </c>
      <c r="E10" s="120" t="s">
        <v>350</v>
      </c>
      <c r="F10" s="119" t="s">
        <v>351</v>
      </c>
      <c r="G10" s="119">
        <f>SUM('4.a.m'!AG88:AG88)</f>
        <v>1000000</v>
      </c>
    </row>
    <row r="11" spans="1:7" ht="29.25" customHeight="1">
      <c r="A11" s="116">
        <v>8</v>
      </c>
      <c r="B11" s="117" t="s">
        <v>287</v>
      </c>
      <c r="C11" s="118" t="s">
        <v>353</v>
      </c>
      <c r="D11" s="119">
        <f>SUM('2.m'!E88:E88)</f>
        <v>35170500</v>
      </c>
      <c r="E11" s="120" t="s">
        <v>352</v>
      </c>
      <c r="F11" s="119" t="s">
        <v>38</v>
      </c>
      <c r="G11" s="119">
        <f>SUM('4.a.m'!AG99:AG99)</f>
        <v>78687133</v>
      </c>
    </row>
    <row r="12" spans="1:7" ht="29.25" customHeight="1">
      <c r="A12" s="116">
        <v>9</v>
      </c>
      <c r="B12" s="117" t="s">
        <v>327</v>
      </c>
      <c r="C12" s="118" t="s">
        <v>726</v>
      </c>
      <c r="D12" s="119">
        <f>SUM('2.m'!E105:E105)</f>
        <v>65000000</v>
      </c>
      <c r="E12" s="120"/>
      <c r="F12" s="119"/>
      <c r="G12" s="119"/>
    </row>
    <row r="13" spans="1:7" ht="47.25" customHeight="1" thickBot="1">
      <c r="A13" s="122">
        <v>10</v>
      </c>
      <c r="B13" s="123" t="s">
        <v>354</v>
      </c>
      <c r="C13" s="123" t="s">
        <v>355</v>
      </c>
      <c r="D13" s="124">
        <f>SUM(D4:D12)</f>
        <v>253956325</v>
      </c>
      <c r="E13" s="125" t="s">
        <v>709</v>
      </c>
      <c r="F13" s="126" t="s">
        <v>356</v>
      </c>
      <c r="G13" s="124">
        <f>SUM(G4:G12)</f>
        <v>253956329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&amp;LMAGYARPOLÁNY KÖZSÉG ÖNKORMÁNYZATA&amp;C2016. KÖLTSÉGVETÉS
BEVÉTELEK ÉS KIADÁSOK ALAKULÁSA&amp;R1. melléklet Magyarpolány Község Önkormányat Képviselő-testületének
1/2016. (II. 25.)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SheetLayoutView="100" workbookViewId="0" topLeftCell="A1">
      <selection activeCell="V1" sqref="V1:Y1"/>
    </sheetView>
  </sheetViews>
  <sheetFormatPr defaultColWidth="2.75390625" defaultRowHeight="12.75"/>
  <cols>
    <col min="1" max="1" width="2.75390625" style="142" customWidth="1"/>
    <col min="2" max="2" width="4.625" style="142" customWidth="1"/>
    <col min="3" max="3" width="2.75390625" style="95" customWidth="1"/>
    <col min="4" max="4" width="6.875" style="92" customWidth="1"/>
    <col min="5" max="5" width="80.375" style="96" bestFit="1" customWidth="1"/>
    <col min="6" max="7" width="2.75390625" style="92" customWidth="1"/>
    <col min="8" max="8" width="1.12109375" style="97" customWidth="1"/>
    <col min="9" max="9" width="1.625" style="97" customWidth="1"/>
    <col min="10" max="11" width="4.75390625" style="97" customWidth="1"/>
    <col min="12" max="12" width="4.75390625" style="92" customWidth="1"/>
    <col min="13" max="13" width="1.12109375" style="92" customWidth="1"/>
    <col min="14" max="15" width="4.75390625" style="97" customWidth="1"/>
    <col min="16" max="16" width="4.75390625" style="92" customWidth="1"/>
    <col min="17" max="17" width="1.12109375" style="92" customWidth="1"/>
    <col min="18" max="19" width="4.75390625" style="97" customWidth="1"/>
    <col min="20" max="20" width="4.75390625" style="92" customWidth="1"/>
    <col min="21" max="21" width="1.12109375" style="92" customWidth="1"/>
    <col min="22" max="23" width="4.75390625" style="97" customWidth="1"/>
    <col min="24" max="24" width="4.75390625" style="92" customWidth="1"/>
    <col min="25" max="25" width="1.12109375" style="92" customWidth="1"/>
    <col min="26" max="226" width="9.125" style="92" customWidth="1"/>
    <col min="227" max="227" width="2.75390625" style="92" customWidth="1"/>
    <col min="228" max="228" width="3.125" style="92" customWidth="1"/>
    <col min="229" max="229" width="2.75390625" style="92" customWidth="1"/>
    <col min="230" max="230" width="6.875" style="92" customWidth="1"/>
    <col min="231" max="16384" width="2.75390625" style="92" customWidth="1"/>
  </cols>
  <sheetData>
    <row r="1" spans="1:25" ht="15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 t="s">
        <v>2</v>
      </c>
      <c r="W1" s="488"/>
      <c r="X1" s="488"/>
      <c r="Y1" s="488"/>
    </row>
    <row r="2" spans="1:25" s="141" customFormat="1" ht="15.75">
      <c r="A2" s="495" t="s">
        <v>357</v>
      </c>
      <c r="B2" s="496"/>
      <c r="C2" s="413" t="s">
        <v>3</v>
      </c>
      <c r="D2" s="414"/>
      <c r="E2" s="414"/>
      <c r="F2" s="516" t="s">
        <v>155</v>
      </c>
      <c r="G2" s="517"/>
      <c r="H2" s="517"/>
      <c r="I2" s="517"/>
      <c r="J2" s="489" t="s">
        <v>5</v>
      </c>
      <c r="K2" s="490"/>
      <c r="L2" s="490"/>
      <c r="M2" s="491"/>
      <c r="N2" s="489" t="s">
        <v>6</v>
      </c>
      <c r="O2" s="490"/>
      <c r="P2" s="490"/>
      <c r="Q2" s="491"/>
      <c r="R2" s="489" t="s">
        <v>7</v>
      </c>
      <c r="S2" s="490"/>
      <c r="T2" s="490"/>
      <c r="U2" s="491"/>
      <c r="V2" s="489" t="s">
        <v>337</v>
      </c>
      <c r="W2" s="490"/>
      <c r="X2" s="490"/>
      <c r="Y2" s="491"/>
    </row>
    <row r="3" spans="1:25" s="141" customFormat="1" ht="32.25" customHeight="1">
      <c r="A3" s="497"/>
      <c r="B3" s="498"/>
      <c r="C3" s="514" t="s">
        <v>781</v>
      </c>
      <c r="D3" s="515"/>
      <c r="E3" s="515"/>
      <c r="F3" s="403" t="s">
        <v>782</v>
      </c>
      <c r="G3" s="502"/>
      <c r="H3" s="502"/>
      <c r="I3" s="503"/>
      <c r="J3" s="492" t="s">
        <v>783</v>
      </c>
      <c r="K3" s="493"/>
      <c r="L3" s="493"/>
      <c r="M3" s="494"/>
      <c r="N3" s="492" t="s">
        <v>784</v>
      </c>
      <c r="O3" s="493"/>
      <c r="P3" s="493"/>
      <c r="Q3" s="494"/>
      <c r="R3" s="492" t="s">
        <v>785</v>
      </c>
      <c r="S3" s="493"/>
      <c r="T3" s="493"/>
      <c r="U3" s="494"/>
      <c r="V3" s="492" t="s">
        <v>1083</v>
      </c>
      <c r="W3" s="493"/>
      <c r="X3" s="493"/>
      <c r="Y3" s="494"/>
    </row>
    <row r="4" spans="1:25" ht="15" customHeight="1">
      <c r="A4" s="504">
        <v>1</v>
      </c>
      <c r="B4" s="505"/>
      <c r="C4" s="506"/>
      <c r="D4" s="507"/>
      <c r="E4" s="278" t="s">
        <v>260</v>
      </c>
      <c r="F4" s="511"/>
      <c r="G4" s="512"/>
      <c r="H4" s="512"/>
      <c r="I4" s="513"/>
      <c r="J4" s="482">
        <v>171</v>
      </c>
      <c r="K4" s="483"/>
      <c r="L4" s="483"/>
      <c r="M4" s="484"/>
      <c r="N4" s="482">
        <v>171</v>
      </c>
      <c r="O4" s="483"/>
      <c r="P4" s="483"/>
      <c r="Q4" s="484"/>
      <c r="R4" s="482">
        <v>171</v>
      </c>
      <c r="S4" s="483"/>
      <c r="T4" s="483"/>
      <c r="U4" s="484"/>
      <c r="V4" s="482">
        <v>171</v>
      </c>
      <c r="W4" s="483"/>
      <c r="X4" s="483"/>
      <c r="Y4" s="484"/>
    </row>
    <row r="5" spans="1:25" ht="15" customHeight="1">
      <c r="A5" s="499">
        <v>2</v>
      </c>
      <c r="B5" s="500"/>
      <c r="C5" s="506"/>
      <c r="D5" s="518"/>
      <c r="E5" s="278" t="s">
        <v>261</v>
      </c>
      <c r="F5" s="511"/>
      <c r="G5" s="512"/>
      <c r="H5" s="512"/>
      <c r="I5" s="513"/>
      <c r="J5" s="482">
        <v>5250</v>
      </c>
      <c r="K5" s="483"/>
      <c r="L5" s="483"/>
      <c r="M5" s="484"/>
      <c r="N5" s="482">
        <v>5250</v>
      </c>
      <c r="O5" s="483"/>
      <c r="P5" s="483"/>
      <c r="Q5" s="484"/>
      <c r="R5" s="482">
        <v>5250</v>
      </c>
      <c r="S5" s="483"/>
      <c r="T5" s="483"/>
      <c r="U5" s="484"/>
      <c r="V5" s="482">
        <v>5250</v>
      </c>
      <c r="W5" s="483"/>
      <c r="X5" s="483"/>
      <c r="Y5" s="484"/>
    </row>
    <row r="6" spans="1:25" ht="30" customHeight="1">
      <c r="A6" s="499">
        <v>3</v>
      </c>
      <c r="B6" s="500"/>
      <c r="C6" s="403" t="s">
        <v>719</v>
      </c>
      <c r="D6" s="404"/>
      <c r="E6" s="404"/>
      <c r="F6" s="501" t="s">
        <v>259</v>
      </c>
      <c r="G6" s="502"/>
      <c r="H6" s="502"/>
      <c r="I6" s="503"/>
      <c r="J6" s="479">
        <f>SUM(J4:M5)</f>
        <v>5421</v>
      </c>
      <c r="K6" s="480"/>
      <c r="L6" s="480"/>
      <c r="M6" s="481"/>
      <c r="N6" s="479">
        <f>SUM(N4:Q5)</f>
        <v>5421</v>
      </c>
      <c r="O6" s="480"/>
      <c r="P6" s="480"/>
      <c r="Q6" s="481"/>
      <c r="R6" s="479">
        <f>SUM(R4:U5)</f>
        <v>5421</v>
      </c>
      <c r="S6" s="480"/>
      <c r="T6" s="480"/>
      <c r="U6" s="481"/>
      <c r="V6" s="479">
        <f>SUM(V4:Y5)</f>
        <v>5421</v>
      </c>
      <c r="W6" s="480"/>
      <c r="X6" s="480"/>
      <c r="Y6" s="481"/>
    </row>
    <row r="7" spans="1:25" ht="15.75" customHeight="1">
      <c r="A7" s="499">
        <v>4</v>
      </c>
      <c r="B7" s="500"/>
      <c r="C7" s="506"/>
      <c r="D7" s="507"/>
      <c r="E7" s="273" t="s">
        <v>729</v>
      </c>
      <c r="F7" s="501" t="s">
        <v>262</v>
      </c>
      <c r="G7" s="502"/>
      <c r="H7" s="502"/>
      <c r="I7" s="503"/>
      <c r="J7" s="479">
        <f>SUM(J8)</f>
        <v>12500</v>
      </c>
      <c r="K7" s="480"/>
      <c r="L7" s="480"/>
      <c r="M7" s="481"/>
      <c r="N7" s="479">
        <f>SUM(N8)</f>
        <v>12500</v>
      </c>
      <c r="O7" s="480"/>
      <c r="P7" s="480"/>
      <c r="Q7" s="481"/>
      <c r="R7" s="479">
        <f>SUM(R8)</f>
        <v>12500</v>
      </c>
      <c r="S7" s="480"/>
      <c r="T7" s="480"/>
      <c r="U7" s="481"/>
      <c r="V7" s="479">
        <f>SUM(V8)</f>
        <v>12500</v>
      </c>
      <c r="W7" s="480"/>
      <c r="X7" s="480"/>
      <c r="Y7" s="481"/>
    </row>
    <row r="8" spans="1:25" ht="15.75" customHeight="1">
      <c r="A8" s="504">
        <v>5</v>
      </c>
      <c r="B8" s="505"/>
      <c r="C8" s="506"/>
      <c r="D8" s="507"/>
      <c r="E8" s="278" t="s">
        <v>263</v>
      </c>
      <c r="F8" s="511"/>
      <c r="G8" s="512"/>
      <c r="H8" s="512"/>
      <c r="I8" s="513"/>
      <c r="J8" s="482">
        <v>12500</v>
      </c>
      <c r="K8" s="483"/>
      <c r="L8" s="483"/>
      <c r="M8" s="484"/>
      <c r="N8" s="482">
        <v>12500</v>
      </c>
      <c r="O8" s="483"/>
      <c r="P8" s="483"/>
      <c r="Q8" s="484"/>
      <c r="R8" s="482">
        <v>12500</v>
      </c>
      <c r="S8" s="483"/>
      <c r="T8" s="483"/>
      <c r="U8" s="484"/>
      <c r="V8" s="482">
        <v>12500</v>
      </c>
      <c r="W8" s="483"/>
      <c r="X8" s="483"/>
      <c r="Y8" s="484"/>
    </row>
    <row r="9" spans="1:25" ht="15.75" customHeight="1">
      <c r="A9" s="499">
        <v>6</v>
      </c>
      <c r="B9" s="500"/>
      <c r="C9" s="506"/>
      <c r="D9" s="507"/>
      <c r="E9" s="273" t="s">
        <v>730</v>
      </c>
      <c r="F9" s="501" t="s">
        <v>269</v>
      </c>
      <c r="G9" s="502"/>
      <c r="H9" s="502"/>
      <c r="I9" s="503"/>
      <c r="J9" s="479">
        <f>SUM(J10)</f>
        <v>4300</v>
      </c>
      <c r="K9" s="480"/>
      <c r="L9" s="480"/>
      <c r="M9" s="481"/>
      <c r="N9" s="479">
        <f>SUM(N10)</f>
        <v>4300</v>
      </c>
      <c r="O9" s="480"/>
      <c r="P9" s="480"/>
      <c r="Q9" s="481"/>
      <c r="R9" s="479">
        <f>SUM(R10)</f>
        <v>4300</v>
      </c>
      <c r="S9" s="480"/>
      <c r="T9" s="480"/>
      <c r="U9" s="481"/>
      <c r="V9" s="479">
        <f>SUM(V10)</f>
        <v>4300</v>
      </c>
      <c r="W9" s="480"/>
      <c r="X9" s="480"/>
      <c r="Y9" s="481"/>
    </row>
    <row r="10" spans="1:25" ht="15.75" customHeight="1">
      <c r="A10" s="499">
        <v>7</v>
      </c>
      <c r="B10" s="500"/>
      <c r="C10" s="506"/>
      <c r="D10" s="507"/>
      <c r="E10" s="278" t="s">
        <v>270</v>
      </c>
      <c r="F10" s="511"/>
      <c r="G10" s="512"/>
      <c r="H10" s="512"/>
      <c r="I10" s="513"/>
      <c r="J10" s="482">
        <v>4300</v>
      </c>
      <c r="K10" s="483"/>
      <c r="L10" s="483"/>
      <c r="M10" s="484"/>
      <c r="N10" s="482">
        <v>4300</v>
      </c>
      <c r="O10" s="483"/>
      <c r="P10" s="483"/>
      <c r="Q10" s="484"/>
      <c r="R10" s="482">
        <v>4300</v>
      </c>
      <c r="S10" s="483"/>
      <c r="T10" s="483"/>
      <c r="U10" s="484"/>
      <c r="V10" s="482">
        <v>4300</v>
      </c>
      <c r="W10" s="483"/>
      <c r="X10" s="483"/>
      <c r="Y10" s="484"/>
    </row>
    <row r="11" spans="1:25" ht="15.75" customHeight="1">
      <c r="A11" s="504">
        <v>8</v>
      </c>
      <c r="B11" s="505"/>
      <c r="C11" s="506"/>
      <c r="D11" s="507"/>
      <c r="E11" s="273" t="s">
        <v>720</v>
      </c>
      <c r="F11" s="501" t="s">
        <v>271</v>
      </c>
      <c r="G11" s="502"/>
      <c r="H11" s="502"/>
      <c r="I11" s="503"/>
      <c r="J11" s="479">
        <f>SUM(J12:M13)</f>
        <v>850</v>
      </c>
      <c r="K11" s="480"/>
      <c r="L11" s="480"/>
      <c r="M11" s="481"/>
      <c r="N11" s="479">
        <f>SUM(N12:Q13)</f>
        <v>850</v>
      </c>
      <c r="O11" s="480"/>
      <c r="P11" s="480"/>
      <c r="Q11" s="481"/>
      <c r="R11" s="479">
        <f>SUM(R12:U13)</f>
        <v>850</v>
      </c>
      <c r="S11" s="480"/>
      <c r="T11" s="480"/>
      <c r="U11" s="481"/>
      <c r="V11" s="479">
        <f>SUM(V12:Y13)</f>
        <v>850</v>
      </c>
      <c r="W11" s="480"/>
      <c r="X11" s="480"/>
      <c r="Y11" s="481"/>
    </row>
    <row r="12" spans="1:25" ht="15.75" customHeight="1">
      <c r="A12" s="499">
        <v>9</v>
      </c>
      <c r="B12" s="500"/>
      <c r="C12" s="506"/>
      <c r="D12" s="507"/>
      <c r="E12" s="278" t="s">
        <v>272</v>
      </c>
      <c r="F12" s="511"/>
      <c r="G12" s="512"/>
      <c r="H12" s="512"/>
      <c r="I12" s="513"/>
      <c r="J12" s="482">
        <v>450</v>
      </c>
      <c r="K12" s="483"/>
      <c r="L12" s="483"/>
      <c r="M12" s="484"/>
      <c r="N12" s="482">
        <v>450</v>
      </c>
      <c r="O12" s="483"/>
      <c r="P12" s="483"/>
      <c r="Q12" s="484"/>
      <c r="R12" s="482">
        <v>450</v>
      </c>
      <c r="S12" s="483"/>
      <c r="T12" s="483"/>
      <c r="U12" s="484"/>
      <c r="V12" s="482">
        <v>450</v>
      </c>
      <c r="W12" s="483"/>
      <c r="X12" s="483"/>
      <c r="Y12" s="484"/>
    </row>
    <row r="13" spans="1:25" ht="15.75" customHeight="1">
      <c r="A13" s="499">
        <v>10</v>
      </c>
      <c r="B13" s="500"/>
      <c r="C13" s="506"/>
      <c r="D13" s="507"/>
      <c r="E13" s="278" t="s">
        <v>273</v>
      </c>
      <c r="F13" s="511"/>
      <c r="G13" s="512"/>
      <c r="H13" s="512"/>
      <c r="I13" s="513"/>
      <c r="J13" s="482">
        <v>400</v>
      </c>
      <c r="K13" s="483"/>
      <c r="L13" s="483"/>
      <c r="M13" s="484"/>
      <c r="N13" s="482">
        <v>400</v>
      </c>
      <c r="O13" s="483"/>
      <c r="P13" s="483"/>
      <c r="Q13" s="484"/>
      <c r="R13" s="482">
        <v>400</v>
      </c>
      <c r="S13" s="483"/>
      <c r="T13" s="483"/>
      <c r="U13" s="484"/>
      <c r="V13" s="482">
        <v>400</v>
      </c>
      <c r="W13" s="483"/>
      <c r="X13" s="483"/>
      <c r="Y13" s="484"/>
    </row>
    <row r="14" spans="1:25" ht="32.25" customHeight="1">
      <c r="A14" s="504">
        <v>11</v>
      </c>
      <c r="B14" s="505"/>
      <c r="C14" s="403" t="s">
        <v>721</v>
      </c>
      <c r="D14" s="404"/>
      <c r="E14" s="404"/>
      <c r="F14" s="501" t="s">
        <v>275</v>
      </c>
      <c r="G14" s="502"/>
      <c r="H14" s="502"/>
      <c r="I14" s="503"/>
      <c r="J14" s="479">
        <f>SUM(J7+J9+J11)</f>
        <v>17650</v>
      </c>
      <c r="K14" s="480"/>
      <c r="L14" s="480"/>
      <c r="M14" s="481"/>
      <c r="N14" s="479">
        <f>SUM(N7+N9+N11)</f>
        <v>17650</v>
      </c>
      <c r="O14" s="480"/>
      <c r="P14" s="480"/>
      <c r="Q14" s="481"/>
      <c r="R14" s="479">
        <f>SUM(R7+R9+R11)</f>
        <v>17650</v>
      </c>
      <c r="S14" s="480"/>
      <c r="T14" s="480"/>
      <c r="U14" s="481"/>
      <c r="V14" s="479">
        <f>SUM(V7+V9+V11)</f>
        <v>17650</v>
      </c>
      <c r="W14" s="480"/>
      <c r="X14" s="480"/>
      <c r="Y14" s="481"/>
    </row>
    <row r="15" spans="1:25" s="108" customFormat="1" ht="32.25" customHeight="1">
      <c r="A15" s="504">
        <v>12</v>
      </c>
      <c r="B15" s="505"/>
      <c r="C15" s="415" t="s">
        <v>722</v>
      </c>
      <c r="D15" s="416"/>
      <c r="E15" s="416"/>
      <c r="F15" s="508" t="s">
        <v>276</v>
      </c>
      <c r="G15" s="509"/>
      <c r="H15" s="509"/>
      <c r="I15" s="510"/>
      <c r="J15" s="485">
        <f>SUM(J6+J14)</f>
        <v>23071</v>
      </c>
      <c r="K15" s="486"/>
      <c r="L15" s="486"/>
      <c r="M15" s="487"/>
      <c r="N15" s="485">
        <f>SUM(N6+N14)</f>
        <v>23071</v>
      </c>
      <c r="O15" s="486"/>
      <c r="P15" s="486"/>
      <c r="Q15" s="487"/>
      <c r="R15" s="485">
        <f>SUM(R6+R14)</f>
        <v>23071</v>
      </c>
      <c r="S15" s="486"/>
      <c r="T15" s="486"/>
      <c r="U15" s="487"/>
      <c r="V15" s="485">
        <f>SUM(V6+V14)</f>
        <v>23071</v>
      </c>
      <c r="W15" s="486"/>
      <c r="X15" s="486"/>
      <c r="Y15" s="487"/>
    </row>
    <row r="16" spans="1:25" ht="15.75" customHeight="1">
      <c r="A16" s="499">
        <v>13</v>
      </c>
      <c r="B16" s="500"/>
      <c r="C16" s="506"/>
      <c r="D16" s="507"/>
      <c r="E16" s="281" t="s">
        <v>277</v>
      </c>
      <c r="F16" s="501" t="s">
        <v>278</v>
      </c>
      <c r="G16" s="502"/>
      <c r="H16" s="502"/>
      <c r="I16" s="503"/>
      <c r="J16" s="479">
        <v>3966</v>
      </c>
      <c r="K16" s="480"/>
      <c r="L16" s="480"/>
      <c r="M16" s="481"/>
      <c r="N16" s="479">
        <v>3966</v>
      </c>
      <c r="O16" s="480"/>
      <c r="P16" s="480"/>
      <c r="Q16" s="481"/>
      <c r="R16" s="479">
        <v>3966</v>
      </c>
      <c r="S16" s="480"/>
      <c r="T16" s="480"/>
      <c r="U16" s="481"/>
      <c r="V16" s="479">
        <v>3966</v>
      </c>
      <c r="W16" s="480"/>
      <c r="X16" s="480"/>
      <c r="Y16" s="481"/>
    </row>
    <row r="17" spans="1:25" ht="15.75" customHeight="1">
      <c r="A17" s="504">
        <v>14</v>
      </c>
      <c r="B17" s="505"/>
      <c r="C17" s="506"/>
      <c r="D17" s="507"/>
      <c r="E17" s="281" t="s">
        <v>279</v>
      </c>
      <c r="F17" s="501" t="s">
        <v>280</v>
      </c>
      <c r="G17" s="502"/>
      <c r="H17" s="502"/>
      <c r="I17" s="503"/>
      <c r="J17" s="479">
        <v>600</v>
      </c>
      <c r="K17" s="480"/>
      <c r="L17" s="480"/>
      <c r="M17" s="481"/>
      <c r="N17" s="479">
        <v>600</v>
      </c>
      <c r="O17" s="480"/>
      <c r="P17" s="480"/>
      <c r="Q17" s="481"/>
      <c r="R17" s="479">
        <v>600</v>
      </c>
      <c r="S17" s="480"/>
      <c r="T17" s="480"/>
      <c r="U17" s="481"/>
      <c r="V17" s="479">
        <v>600</v>
      </c>
      <c r="W17" s="480"/>
      <c r="X17" s="480"/>
      <c r="Y17" s="481"/>
    </row>
    <row r="18" spans="1:25" ht="15.75" customHeight="1">
      <c r="A18" s="499">
        <v>15</v>
      </c>
      <c r="B18" s="500"/>
      <c r="C18" s="506"/>
      <c r="D18" s="507"/>
      <c r="E18" s="281" t="s">
        <v>281</v>
      </c>
      <c r="F18" s="501" t="s">
        <v>282</v>
      </c>
      <c r="G18" s="502"/>
      <c r="H18" s="502"/>
      <c r="I18" s="503"/>
      <c r="J18" s="479">
        <v>325</v>
      </c>
      <c r="K18" s="480"/>
      <c r="L18" s="480"/>
      <c r="M18" s="481"/>
      <c r="N18" s="479">
        <v>325</v>
      </c>
      <c r="O18" s="480"/>
      <c r="P18" s="480"/>
      <c r="Q18" s="481"/>
      <c r="R18" s="479">
        <v>325</v>
      </c>
      <c r="S18" s="480"/>
      <c r="T18" s="480"/>
      <c r="U18" s="481"/>
      <c r="V18" s="479">
        <v>325</v>
      </c>
      <c r="W18" s="480"/>
      <c r="X18" s="480"/>
      <c r="Y18" s="481"/>
    </row>
    <row r="19" spans="1:25" ht="15.75" customHeight="1">
      <c r="A19" s="504">
        <v>16</v>
      </c>
      <c r="B19" s="505"/>
      <c r="C19" s="506"/>
      <c r="D19" s="507"/>
      <c r="E19" s="281" t="s">
        <v>283</v>
      </c>
      <c r="F19" s="501" t="s">
        <v>284</v>
      </c>
      <c r="G19" s="502"/>
      <c r="H19" s="502"/>
      <c r="I19" s="503"/>
      <c r="J19" s="479">
        <v>5278</v>
      </c>
      <c r="K19" s="480"/>
      <c r="L19" s="480"/>
      <c r="M19" s="481"/>
      <c r="N19" s="479">
        <v>5278</v>
      </c>
      <c r="O19" s="480"/>
      <c r="P19" s="480"/>
      <c r="Q19" s="481"/>
      <c r="R19" s="479">
        <v>5278</v>
      </c>
      <c r="S19" s="480"/>
      <c r="T19" s="480"/>
      <c r="U19" s="481"/>
      <c r="V19" s="479">
        <v>5278</v>
      </c>
      <c r="W19" s="480"/>
      <c r="X19" s="480"/>
      <c r="Y19" s="481"/>
    </row>
    <row r="20" spans="1:25" ht="15.75" customHeight="1">
      <c r="A20" s="499">
        <v>17</v>
      </c>
      <c r="B20" s="500"/>
      <c r="C20" s="506"/>
      <c r="D20" s="507"/>
      <c r="E20" s="281" t="s">
        <v>285</v>
      </c>
      <c r="F20" s="501" t="s">
        <v>286</v>
      </c>
      <c r="G20" s="502"/>
      <c r="H20" s="502"/>
      <c r="I20" s="503"/>
      <c r="J20" s="479">
        <v>1200</v>
      </c>
      <c r="K20" s="480"/>
      <c r="L20" s="480"/>
      <c r="M20" s="481"/>
      <c r="N20" s="479">
        <v>1200</v>
      </c>
      <c r="O20" s="480"/>
      <c r="P20" s="480"/>
      <c r="Q20" s="481"/>
      <c r="R20" s="479">
        <v>1200</v>
      </c>
      <c r="S20" s="480"/>
      <c r="T20" s="480"/>
      <c r="U20" s="481"/>
      <c r="V20" s="479">
        <v>1200</v>
      </c>
      <c r="W20" s="480"/>
      <c r="X20" s="480"/>
      <c r="Y20" s="481"/>
    </row>
    <row r="21" spans="1:25" ht="37.5" customHeight="1">
      <c r="A21" s="499">
        <v>18</v>
      </c>
      <c r="B21" s="500"/>
      <c r="C21" s="408" t="s">
        <v>723</v>
      </c>
      <c r="D21" s="409"/>
      <c r="E21" s="409"/>
      <c r="F21" s="501" t="s">
        <v>287</v>
      </c>
      <c r="G21" s="502"/>
      <c r="H21" s="502"/>
      <c r="I21" s="503"/>
      <c r="J21" s="479">
        <f>SUM(J16:M20)</f>
        <v>11369</v>
      </c>
      <c r="K21" s="480"/>
      <c r="L21" s="480"/>
      <c r="M21" s="481"/>
      <c r="N21" s="479">
        <f>SUM(N16:Q20)</f>
        <v>11369</v>
      </c>
      <c r="O21" s="480"/>
      <c r="P21" s="480"/>
      <c r="Q21" s="481"/>
      <c r="R21" s="479">
        <f>SUM(R16:U20)</f>
        <v>11369</v>
      </c>
      <c r="S21" s="480"/>
      <c r="T21" s="480"/>
      <c r="U21" s="481"/>
      <c r="V21" s="479">
        <f>SUM(V16:Y20)</f>
        <v>11369</v>
      </c>
      <c r="W21" s="480"/>
      <c r="X21" s="480"/>
      <c r="Y21" s="481"/>
    </row>
    <row r="22" spans="1:25" ht="37.5" customHeight="1">
      <c r="A22" s="504">
        <v>19</v>
      </c>
      <c r="B22" s="505"/>
      <c r="C22" s="408" t="s">
        <v>780</v>
      </c>
      <c r="D22" s="409"/>
      <c r="E22" s="409"/>
      <c r="F22" s="501" t="s">
        <v>324</v>
      </c>
      <c r="G22" s="502"/>
      <c r="H22" s="502"/>
      <c r="I22" s="503"/>
      <c r="J22" s="479">
        <f>SUM(J15+J21)</f>
        <v>34440</v>
      </c>
      <c r="K22" s="480"/>
      <c r="L22" s="480"/>
      <c r="M22" s="481"/>
      <c r="N22" s="479">
        <f>SUM(N15+N21)</f>
        <v>34440</v>
      </c>
      <c r="O22" s="480"/>
      <c r="P22" s="480"/>
      <c r="Q22" s="481"/>
      <c r="R22" s="479">
        <f>SUM(R15+R21)</f>
        <v>34440</v>
      </c>
      <c r="S22" s="480"/>
      <c r="T22" s="480"/>
      <c r="U22" s="481"/>
      <c r="V22" s="479">
        <f>SUM(V15+V21)</f>
        <v>34440</v>
      </c>
      <c r="W22" s="480"/>
      <c r="X22" s="480"/>
      <c r="Y22" s="481"/>
    </row>
  </sheetData>
  <sheetProtection/>
  <mergeCells count="151">
    <mergeCell ref="A22:B22"/>
    <mergeCell ref="F22:I22"/>
    <mergeCell ref="J22:M22"/>
    <mergeCell ref="A1:I1"/>
    <mergeCell ref="J1:M1"/>
    <mergeCell ref="C2:E2"/>
    <mergeCell ref="F2:I2"/>
    <mergeCell ref="J2:M2"/>
    <mergeCell ref="C5:D5"/>
    <mergeCell ref="F3:I3"/>
    <mergeCell ref="J3:M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A11:B11"/>
    <mergeCell ref="C11:D11"/>
    <mergeCell ref="F11:I11"/>
    <mergeCell ref="J11:M11"/>
    <mergeCell ref="A12:B12"/>
    <mergeCell ref="C12:D12"/>
    <mergeCell ref="F12:I12"/>
    <mergeCell ref="J12:M12"/>
    <mergeCell ref="A13:B13"/>
    <mergeCell ref="C13:D13"/>
    <mergeCell ref="F13:I13"/>
    <mergeCell ref="J13:M13"/>
    <mergeCell ref="A14:B14"/>
    <mergeCell ref="C14:E14"/>
    <mergeCell ref="F14:I14"/>
    <mergeCell ref="J14:M14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C20:D20"/>
    <mergeCell ref="F20:I20"/>
    <mergeCell ref="J20:M20"/>
    <mergeCell ref="C22:E22"/>
    <mergeCell ref="A17:B17"/>
    <mergeCell ref="C17:D17"/>
    <mergeCell ref="F17:I17"/>
    <mergeCell ref="J17:M17"/>
    <mergeCell ref="A18:B18"/>
    <mergeCell ref="C18:D18"/>
    <mergeCell ref="A2:B3"/>
    <mergeCell ref="A21:B21"/>
    <mergeCell ref="C21:E21"/>
    <mergeCell ref="F21:I21"/>
    <mergeCell ref="J21:M21"/>
    <mergeCell ref="A19:B19"/>
    <mergeCell ref="C19:D19"/>
    <mergeCell ref="F19:I19"/>
    <mergeCell ref="J19:M19"/>
    <mergeCell ref="A20:B20"/>
    <mergeCell ref="N1:Q1"/>
    <mergeCell ref="N2:Q2"/>
    <mergeCell ref="N3:Q3"/>
    <mergeCell ref="N4:Q4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V1:Y1"/>
    <mergeCell ref="V2:Y2"/>
    <mergeCell ref="V3:Y3"/>
    <mergeCell ref="V4:Y4"/>
    <mergeCell ref="V5:Y5"/>
    <mergeCell ref="V6:Y6"/>
    <mergeCell ref="V7:Y7"/>
    <mergeCell ref="V8:Y8"/>
    <mergeCell ref="V9:Y9"/>
    <mergeCell ref="V10:Y10"/>
    <mergeCell ref="V11:Y11"/>
    <mergeCell ref="V12:Y12"/>
    <mergeCell ref="V19:Y19"/>
    <mergeCell ref="V20:Y20"/>
    <mergeCell ref="V21:Y21"/>
    <mergeCell ref="V22:Y22"/>
    <mergeCell ref="V13:Y13"/>
    <mergeCell ref="V14:Y14"/>
    <mergeCell ref="V15:Y15"/>
    <mergeCell ref="V16:Y16"/>
    <mergeCell ref="V17:Y17"/>
    <mergeCell ref="V18:Y18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8" r:id="rId1"/>
  <headerFooter alignWithMargins="0">
    <oddHeader>&amp;LMAGYARPOLÁNY KÖZSÉG
ÖNKORMÁNYZATA&amp;C2016. ÉVI KÖLTSÉGVETÉS
SAJÁT BEVÉTELEKNEK
 A KÖLTSÉGVETÉSI ÉVET KÖVETŐ HÁROM ÉVRE VÁRHATÓ ÖSSZEGE
&amp;R9. melléklet Magyarpolány Község Önkormányat Képviselő-testületének
1/2016. (II. 25.)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2" sqref="A2"/>
    </sheetView>
  </sheetViews>
  <sheetFormatPr defaultColWidth="9.00390625" defaultRowHeight="36.75" customHeight="1"/>
  <cols>
    <col min="1" max="1" width="6.625" style="38" bestFit="1" customWidth="1"/>
    <col min="2" max="2" width="55.375" style="38" customWidth="1"/>
    <col min="3" max="3" width="14.625" style="38" bestFit="1" customWidth="1"/>
    <col min="4" max="4" width="54.00390625" style="38" customWidth="1"/>
    <col min="5" max="5" width="14.625" style="38" bestFit="1" customWidth="1"/>
    <col min="6" max="7" width="12.125" style="38" customWidth="1"/>
    <col min="8" max="16384" width="9.125" style="38" customWidth="1"/>
  </cols>
  <sheetData>
    <row r="1" spans="1:5" ht="36.75" customHeight="1">
      <c r="A1" s="268"/>
      <c r="B1" s="268"/>
      <c r="C1" s="268"/>
      <c r="D1" s="268"/>
      <c r="E1" s="268"/>
    </row>
    <row r="2" spans="1:5" ht="36.75" customHeight="1">
      <c r="A2" s="269"/>
      <c r="B2" s="269" t="s">
        <v>3</v>
      </c>
      <c r="C2" s="269" t="s">
        <v>155</v>
      </c>
      <c r="D2" s="269" t="s">
        <v>5</v>
      </c>
      <c r="E2" s="269" t="s">
        <v>6</v>
      </c>
    </row>
    <row r="3" spans="1:5" ht="36.75" customHeight="1">
      <c r="A3" s="375">
        <v>1</v>
      </c>
      <c r="B3" s="269" t="s">
        <v>338</v>
      </c>
      <c r="C3" s="269"/>
      <c r="D3" s="269" t="s">
        <v>339</v>
      </c>
      <c r="E3" s="269"/>
    </row>
    <row r="4" spans="1:5" ht="36.75" customHeight="1">
      <c r="A4" s="270">
        <v>2</v>
      </c>
      <c r="B4" s="199" t="s">
        <v>1057</v>
      </c>
      <c r="C4" s="200">
        <v>38334600</v>
      </c>
      <c r="D4" s="201" t="s">
        <v>344</v>
      </c>
      <c r="E4" s="200">
        <f>'10.b.m'!E6</f>
        <v>21881642</v>
      </c>
    </row>
    <row r="5" spans="1:5" ht="36.75" customHeight="1">
      <c r="A5" s="270">
        <v>3</v>
      </c>
      <c r="B5" s="199" t="s">
        <v>1096</v>
      </c>
      <c r="C5" s="200">
        <v>872000</v>
      </c>
      <c r="D5" s="201" t="s">
        <v>879</v>
      </c>
      <c r="E5" s="200">
        <f>'10.b.m'!F6</f>
        <v>5806541.406200001</v>
      </c>
    </row>
    <row r="6" spans="1:5" ht="36.75" customHeight="1">
      <c r="A6" s="270">
        <v>4</v>
      </c>
      <c r="B6" s="199" t="s">
        <v>1097</v>
      </c>
      <c r="C6" s="200">
        <v>872000</v>
      </c>
      <c r="D6" s="201" t="s">
        <v>880</v>
      </c>
      <c r="E6" s="200">
        <f>'10.b.m'!G6</f>
        <v>9890470</v>
      </c>
    </row>
    <row r="7" spans="1:5" ht="36.75" customHeight="1">
      <c r="A7" s="270">
        <v>5</v>
      </c>
      <c r="B7" s="199" t="s">
        <v>1098</v>
      </c>
      <c r="C7" s="200">
        <v>329000</v>
      </c>
      <c r="D7" s="201" t="s">
        <v>142</v>
      </c>
      <c r="E7" s="200">
        <f>'10.b.m'!H6</f>
        <v>2654947</v>
      </c>
    </row>
    <row r="8" spans="1:5" ht="36.75" customHeight="1">
      <c r="A8" s="270">
        <v>6</v>
      </c>
      <c r="B8" s="199" t="s">
        <v>1099</v>
      </c>
      <c r="C8" s="200">
        <v>526000</v>
      </c>
      <c r="D8" s="201" t="s">
        <v>881</v>
      </c>
      <c r="E8" s="200">
        <f>'10.b.m'!I6</f>
        <v>700000</v>
      </c>
    </row>
    <row r="9" spans="1:5" ht="36.75" customHeight="1">
      <c r="A9" s="270">
        <v>7</v>
      </c>
      <c r="B9" s="267" t="s">
        <v>882</v>
      </c>
      <c r="C9" s="355">
        <f>SUM(C4:C8)</f>
        <v>40933600</v>
      </c>
      <c r="D9" s="267" t="s">
        <v>356</v>
      </c>
      <c r="E9" s="355">
        <f>SUM(E4:E8)</f>
        <v>40933600.4062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&amp;LMAGYARPOLÁNYI KÖZÖS
ÖNKORMÁNYZATI HIVATAL&amp;C2016. ÉVI KÖLTSÉGVETÉS
BEVÉTELEK ÉS KIADÁSOK ALAKULÁSA&amp;R10.a. melléklet Magyarpolány Község Önkormányat
Képviselő-testületének
1/2016. (II. 25.)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D3" sqref="D3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9" width="26.00390625" style="38" customWidth="1"/>
    <col min="10" max="16384" width="9.125" style="38" customWidth="1"/>
  </cols>
  <sheetData>
    <row r="1" spans="1:9" ht="12.75">
      <c r="A1" s="176"/>
      <c r="B1" s="181"/>
      <c r="C1" s="176"/>
      <c r="D1" s="176"/>
      <c r="E1" s="176"/>
      <c r="F1" s="176"/>
      <c r="G1" s="176"/>
      <c r="H1" s="176"/>
      <c r="I1" s="176"/>
    </row>
    <row r="2" spans="1:9" ht="12.75">
      <c r="A2" s="183"/>
      <c r="B2" s="177" t="s">
        <v>3</v>
      </c>
      <c r="C2" s="177" t="s">
        <v>155</v>
      </c>
      <c r="D2" s="177" t="s">
        <v>5</v>
      </c>
      <c r="E2" s="177" t="s">
        <v>6</v>
      </c>
      <c r="F2" s="177" t="s">
        <v>7</v>
      </c>
      <c r="G2" s="177" t="s">
        <v>337</v>
      </c>
      <c r="H2" s="177" t="s">
        <v>337</v>
      </c>
      <c r="I2" s="177" t="s">
        <v>337</v>
      </c>
    </row>
    <row r="3" spans="1:9" ht="76.5">
      <c r="A3" s="178">
        <v>1</v>
      </c>
      <c r="B3" s="179" t="s">
        <v>798</v>
      </c>
      <c r="C3" s="179" t="s">
        <v>799</v>
      </c>
      <c r="D3" s="179" t="s">
        <v>800</v>
      </c>
      <c r="E3" s="179" t="s">
        <v>801</v>
      </c>
      <c r="F3" s="179" t="s">
        <v>883</v>
      </c>
      <c r="G3" s="179" t="s">
        <v>803</v>
      </c>
      <c r="H3" s="179" t="s">
        <v>884</v>
      </c>
      <c r="I3" s="179" t="s">
        <v>885</v>
      </c>
    </row>
    <row r="4" spans="1:9" ht="49.5" customHeight="1">
      <c r="A4" s="178">
        <v>2</v>
      </c>
      <c r="B4" s="185" t="s">
        <v>809</v>
      </c>
      <c r="C4" s="252" t="s">
        <v>886</v>
      </c>
      <c r="D4" s="14">
        <f>E4+F4+G4+H4+I4</f>
        <v>20466799.8654</v>
      </c>
      <c r="E4" s="14">
        <f>'10.c.m'!G13</f>
        <v>11624322</v>
      </c>
      <c r="F4" s="14">
        <f>'10.c.m'!G17</f>
        <v>3076133.8654</v>
      </c>
      <c r="G4" s="14">
        <f>'10.c.m'!G48</f>
        <v>4780300</v>
      </c>
      <c r="H4" s="14">
        <f>'10.c.m'!G49</f>
        <v>986044</v>
      </c>
      <c r="I4" s="14">
        <f>SUM('[2]2.a. m'!D56:D56)</f>
        <v>0</v>
      </c>
    </row>
    <row r="5" spans="1:9" ht="49.5" customHeight="1">
      <c r="A5" s="178">
        <v>3</v>
      </c>
      <c r="B5" s="185" t="s">
        <v>809</v>
      </c>
      <c r="C5" s="252" t="s">
        <v>887</v>
      </c>
      <c r="D5" s="14">
        <f>E5+F5+G5+H5+I5</f>
        <v>20466800.5408</v>
      </c>
      <c r="E5" s="14">
        <f>'10.c.m'!H13</f>
        <v>10257320</v>
      </c>
      <c r="F5" s="14">
        <f>'10.c.m'!H17</f>
        <v>2730407.5408000005</v>
      </c>
      <c r="G5" s="14">
        <f>'10.c.m'!H48</f>
        <v>5110170</v>
      </c>
      <c r="H5" s="14">
        <f>'10.c.m'!H49</f>
        <v>1668903</v>
      </c>
      <c r="I5" s="14">
        <f>'10.c.m'!H52</f>
        <v>700000</v>
      </c>
    </row>
    <row r="6" spans="1:9" ht="49.5" customHeight="1">
      <c r="A6" s="178">
        <v>4</v>
      </c>
      <c r="B6" s="422" t="s">
        <v>888</v>
      </c>
      <c r="C6" s="422"/>
      <c r="D6" s="52">
        <f aca="true" t="shared" si="0" ref="D6:I6">SUM(D4:D5)</f>
        <v>40933600.40620001</v>
      </c>
      <c r="E6" s="52">
        <f t="shared" si="0"/>
        <v>21881642</v>
      </c>
      <c r="F6" s="52">
        <f t="shared" si="0"/>
        <v>5806541.406200001</v>
      </c>
      <c r="G6" s="52">
        <f t="shared" si="0"/>
        <v>9890470</v>
      </c>
      <c r="H6" s="52">
        <f t="shared" si="0"/>
        <v>2654947</v>
      </c>
      <c r="I6" s="52">
        <f t="shared" si="0"/>
        <v>700000</v>
      </c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HIVATAL&amp;C2016.ÉVI KÖLTSÉGVETÉS
KIADÁSOK &amp;R10.b. melléklet Magyarpolány Község Önkormányat Képviselő-testületének
1/2016. (II. 25.)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8"/>
  <sheetViews>
    <sheetView zoomScale="90" zoomScaleNormal="90" zoomScaleSheetLayoutView="75" workbookViewId="0" topLeftCell="A4">
      <selection activeCell="A6" sqref="A6:A55"/>
    </sheetView>
  </sheetViews>
  <sheetFormatPr defaultColWidth="9.00390625" defaultRowHeight="12.75"/>
  <cols>
    <col min="1" max="1" width="7.125" style="209" customWidth="1"/>
    <col min="2" max="2" width="82.625" style="203" bestFit="1" customWidth="1"/>
    <col min="3" max="3" width="4.625" style="210" customWidth="1"/>
    <col min="4" max="4" width="2.125" style="210" customWidth="1"/>
    <col min="5" max="6" width="4.625" style="210" customWidth="1"/>
    <col min="7" max="9" width="17.125" style="203" bestFit="1" customWidth="1"/>
    <col min="10" max="10" width="2.875" style="203" customWidth="1"/>
    <col min="11" max="24" width="3.875" style="203" customWidth="1"/>
    <col min="25" max="25" width="3.75390625" style="203" customWidth="1"/>
    <col min="26" max="28" width="3.875" style="203" customWidth="1"/>
    <col min="29" max="29" width="1.625" style="203" customWidth="1"/>
    <col min="30" max="33" width="3.875" style="203" customWidth="1"/>
    <col min="34" max="40" width="3.875" style="208" customWidth="1"/>
    <col min="41" max="41" width="3.125" style="208" customWidth="1"/>
    <col min="42" max="45" width="3.875" style="208" customWidth="1"/>
    <col min="46" max="47" width="3.875" style="203" customWidth="1"/>
    <col min="48" max="16384" width="9.125" style="203" customWidth="1"/>
  </cols>
  <sheetData>
    <row r="1" spans="1:45" ht="25.5" customHeight="1">
      <c r="A1" s="533" t="s">
        <v>889</v>
      </c>
      <c r="B1" s="533"/>
      <c r="C1" s="533"/>
      <c r="D1" s="533"/>
      <c r="E1" s="533"/>
      <c r="F1" s="533"/>
      <c r="G1" s="533"/>
      <c r="H1" s="533"/>
      <c r="I1" s="533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</row>
    <row r="2" spans="1:45" ht="15.75" customHeight="1">
      <c r="A2" s="534"/>
      <c r="B2" s="534"/>
      <c r="C2" s="534"/>
      <c r="D2" s="534"/>
      <c r="E2" s="534"/>
      <c r="F2" s="534"/>
      <c r="G2" s="534"/>
      <c r="H2" s="534"/>
      <c r="I2" s="53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</row>
    <row r="3" spans="1:10" s="206" customFormat="1" ht="32.25" customHeight="1">
      <c r="A3" s="343"/>
      <c r="B3" s="344" t="s">
        <v>3</v>
      </c>
      <c r="C3" s="535" t="s">
        <v>155</v>
      </c>
      <c r="D3" s="426"/>
      <c r="E3" s="426"/>
      <c r="F3" s="426"/>
      <c r="G3" s="285" t="s">
        <v>5</v>
      </c>
      <c r="H3" s="285" t="s">
        <v>6</v>
      </c>
      <c r="I3" s="285" t="s">
        <v>732</v>
      </c>
      <c r="J3" s="205"/>
    </row>
    <row r="4" spans="1:45" ht="53.25" customHeight="1">
      <c r="A4" s="340" t="s">
        <v>357</v>
      </c>
      <c r="B4" s="341" t="s">
        <v>890</v>
      </c>
      <c r="C4" s="531" t="s">
        <v>156</v>
      </c>
      <c r="D4" s="532"/>
      <c r="E4" s="532"/>
      <c r="F4" s="532"/>
      <c r="G4" s="342" t="s">
        <v>1108</v>
      </c>
      <c r="H4" s="342" t="s">
        <v>1108</v>
      </c>
      <c r="I4" s="342" t="s">
        <v>1108</v>
      </c>
      <c r="J4" s="205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</row>
    <row r="5" spans="1:45" ht="23.25" customHeight="1">
      <c r="A5" s="326">
        <v>1</v>
      </c>
      <c r="B5" s="337" t="s">
        <v>891</v>
      </c>
      <c r="C5" s="528"/>
      <c r="D5" s="529"/>
      <c r="E5" s="529"/>
      <c r="F5" s="530"/>
      <c r="G5" s="338" t="s">
        <v>892</v>
      </c>
      <c r="H5" s="338" t="s">
        <v>893</v>
      </c>
      <c r="I5" s="339" t="s">
        <v>894</v>
      </c>
      <c r="J5" s="205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</row>
    <row r="6" spans="1:45" ht="24" customHeight="1">
      <c r="A6" s="326">
        <f>A5+1</f>
        <v>2</v>
      </c>
      <c r="B6" s="336" t="s">
        <v>401</v>
      </c>
      <c r="C6" s="525" t="s">
        <v>402</v>
      </c>
      <c r="D6" s="526"/>
      <c r="E6" s="526"/>
      <c r="F6" s="527"/>
      <c r="G6" s="331">
        <v>8024903</v>
      </c>
      <c r="H6" s="331">
        <v>8547462</v>
      </c>
      <c r="I6" s="329">
        <f aca="true" t="shared" si="0" ref="I6:I11">SUM(G6+H6)</f>
        <v>16572365</v>
      </c>
      <c r="J6" s="205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</row>
    <row r="7" spans="1:45" ht="24" customHeight="1">
      <c r="A7" s="326">
        <f aca="true" t="shared" si="1" ref="A7:A55">A6+1</f>
        <v>3</v>
      </c>
      <c r="B7" s="335" t="s">
        <v>895</v>
      </c>
      <c r="C7" s="525" t="s">
        <v>402</v>
      </c>
      <c r="D7" s="526"/>
      <c r="E7" s="526"/>
      <c r="F7" s="527"/>
      <c r="G7" s="331">
        <v>1193250</v>
      </c>
      <c r="H7" s="331">
        <v>900000</v>
      </c>
      <c r="I7" s="329">
        <f t="shared" si="0"/>
        <v>2093250</v>
      </c>
      <c r="J7" s="205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</row>
    <row r="8" spans="1:45" ht="24" customHeight="1">
      <c r="A8" s="326">
        <f t="shared" si="1"/>
        <v>4</v>
      </c>
      <c r="B8" s="335" t="s">
        <v>418</v>
      </c>
      <c r="C8" s="524" t="s">
        <v>408</v>
      </c>
      <c r="D8" s="524"/>
      <c r="E8" s="524"/>
      <c r="F8" s="524"/>
      <c r="G8" s="331">
        <v>434169</v>
      </c>
      <c r="H8" s="331">
        <v>520408</v>
      </c>
      <c r="I8" s="329">
        <f t="shared" si="0"/>
        <v>954577</v>
      </c>
      <c r="J8" s="205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</row>
    <row r="9" spans="1:45" ht="24" customHeight="1">
      <c r="A9" s="326">
        <f t="shared" si="1"/>
        <v>5</v>
      </c>
      <c r="B9" s="330" t="s">
        <v>423</v>
      </c>
      <c r="C9" s="524" t="s">
        <v>419</v>
      </c>
      <c r="D9" s="524"/>
      <c r="E9" s="524"/>
      <c r="F9" s="524"/>
      <c r="G9" s="331">
        <v>135000</v>
      </c>
      <c r="H9" s="331">
        <v>72450</v>
      </c>
      <c r="I9" s="329">
        <f t="shared" si="0"/>
        <v>207450</v>
      </c>
      <c r="J9" s="205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1:45" ht="24" customHeight="1">
      <c r="A10" s="326">
        <f t="shared" si="1"/>
        <v>6</v>
      </c>
      <c r="B10" s="330" t="s">
        <v>425</v>
      </c>
      <c r="C10" s="524" t="s">
        <v>419</v>
      </c>
      <c r="D10" s="524"/>
      <c r="E10" s="524"/>
      <c r="F10" s="524"/>
      <c r="G10" s="331">
        <v>217000</v>
      </c>
      <c r="H10" s="331">
        <v>217000</v>
      </c>
      <c r="I10" s="329">
        <f t="shared" si="0"/>
        <v>434000</v>
      </c>
      <c r="J10" s="205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1:45" ht="24" customHeight="1">
      <c r="A11" s="326">
        <f t="shared" si="1"/>
        <v>7</v>
      </c>
      <c r="B11" s="334" t="s">
        <v>896</v>
      </c>
      <c r="C11" s="524" t="s">
        <v>424</v>
      </c>
      <c r="D11" s="524"/>
      <c r="E11" s="524"/>
      <c r="F11" s="524"/>
      <c r="G11" s="328">
        <f>SUM(G6:G10)</f>
        <v>10004322</v>
      </c>
      <c r="H11" s="328">
        <f>SUM(H6:H10)</f>
        <v>10257320</v>
      </c>
      <c r="I11" s="329">
        <f t="shared" si="0"/>
        <v>20261642</v>
      </c>
      <c r="J11" s="205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</row>
    <row r="12" spans="1:45" ht="24" customHeight="1">
      <c r="A12" s="326">
        <f t="shared" si="1"/>
        <v>8</v>
      </c>
      <c r="B12" s="334" t="s">
        <v>1056</v>
      </c>
      <c r="C12" s="524" t="s">
        <v>426</v>
      </c>
      <c r="D12" s="524"/>
      <c r="E12" s="524"/>
      <c r="F12" s="524"/>
      <c r="G12" s="328">
        <v>1620000</v>
      </c>
      <c r="H12" s="328"/>
      <c r="I12" s="329">
        <f>SUM(G12:H12)</f>
        <v>1620000</v>
      </c>
      <c r="J12" s="205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1:45" ht="24" customHeight="1">
      <c r="A13" s="326">
        <f t="shared" si="1"/>
        <v>9</v>
      </c>
      <c r="B13" s="334" t="s">
        <v>897</v>
      </c>
      <c r="C13" s="524" t="s">
        <v>426</v>
      </c>
      <c r="D13" s="524"/>
      <c r="E13" s="524"/>
      <c r="F13" s="524"/>
      <c r="G13" s="328">
        <f>SUM(G11:G12)</f>
        <v>11624322</v>
      </c>
      <c r="H13" s="328">
        <f>SUM(H11)</f>
        <v>10257320</v>
      </c>
      <c r="I13" s="329">
        <f aca="true" t="shared" si="2" ref="I13:I52">SUM(G13+H13)</f>
        <v>21881642</v>
      </c>
      <c r="J13" s="205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</row>
    <row r="14" spans="1:10" s="206" customFormat="1" ht="24" customHeight="1">
      <c r="A14" s="326">
        <f t="shared" si="1"/>
        <v>10</v>
      </c>
      <c r="B14" s="333" t="s">
        <v>898</v>
      </c>
      <c r="C14" s="523" t="s">
        <v>437</v>
      </c>
      <c r="D14" s="523"/>
      <c r="E14" s="523"/>
      <c r="F14" s="523"/>
      <c r="G14" s="331">
        <f>(G6+G7+G12)*0.27</f>
        <v>2926301.31</v>
      </c>
      <c r="H14" s="331">
        <f>(H6+H7)*0.27</f>
        <v>2550814.74</v>
      </c>
      <c r="I14" s="329">
        <f t="shared" si="2"/>
        <v>5477116.050000001</v>
      </c>
      <c r="J14" s="205"/>
    </row>
    <row r="15" spans="1:45" ht="27.75" customHeight="1">
      <c r="A15" s="326">
        <f t="shared" si="1"/>
        <v>11</v>
      </c>
      <c r="B15" s="333" t="s">
        <v>899</v>
      </c>
      <c r="C15" s="523" t="s">
        <v>343</v>
      </c>
      <c r="D15" s="523"/>
      <c r="E15" s="523"/>
      <c r="F15" s="523"/>
      <c r="G15" s="331">
        <f>(G8*1.19)*0.14</f>
        <v>72332.55540000001</v>
      </c>
      <c r="H15" s="331">
        <f>(H8*1.19)*0.14</f>
        <v>86699.97280000002</v>
      </c>
      <c r="I15" s="329">
        <f t="shared" si="2"/>
        <v>159032.52820000003</v>
      </c>
      <c r="J15" s="205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</row>
    <row r="16" spans="1:10" s="208" customFormat="1" ht="24.75" customHeight="1">
      <c r="A16" s="326">
        <f t="shared" si="1"/>
        <v>12</v>
      </c>
      <c r="B16" s="333" t="s">
        <v>900</v>
      </c>
      <c r="C16" s="524" t="s">
        <v>345</v>
      </c>
      <c r="D16" s="524"/>
      <c r="E16" s="524"/>
      <c r="F16" s="524"/>
      <c r="G16" s="331">
        <v>77500</v>
      </c>
      <c r="H16" s="331">
        <f>(H8*1.19)*0.15</f>
        <v>92892.828</v>
      </c>
      <c r="I16" s="329">
        <f t="shared" si="2"/>
        <v>170392.82799999998</v>
      </c>
      <c r="J16" s="207"/>
    </row>
    <row r="17" spans="1:10" s="208" customFormat="1" ht="24.75" customHeight="1">
      <c r="A17" s="326">
        <f t="shared" si="1"/>
        <v>13</v>
      </c>
      <c r="B17" s="332" t="s">
        <v>901</v>
      </c>
      <c r="C17" s="524" t="s">
        <v>345</v>
      </c>
      <c r="D17" s="524"/>
      <c r="E17" s="524"/>
      <c r="F17" s="524"/>
      <c r="G17" s="328">
        <f>SUM(G14:G16)</f>
        <v>3076133.8654</v>
      </c>
      <c r="H17" s="328">
        <f>SUM(H14:H16)</f>
        <v>2730407.5408000005</v>
      </c>
      <c r="I17" s="329">
        <f t="shared" si="2"/>
        <v>5806541.406200001</v>
      </c>
      <c r="J17" s="207"/>
    </row>
    <row r="18" spans="1:10" s="208" customFormat="1" ht="24.75" customHeight="1">
      <c r="A18" s="326">
        <f t="shared" si="1"/>
        <v>14</v>
      </c>
      <c r="B18" s="333" t="s">
        <v>902</v>
      </c>
      <c r="C18" s="524" t="s">
        <v>345</v>
      </c>
      <c r="D18" s="524"/>
      <c r="E18" s="524"/>
      <c r="F18" s="524"/>
      <c r="G18" s="331">
        <v>40000</v>
      </c>
      <c r="H18" s="331">
        <v>20000</v>
      </c>
      <c r="I18" s="329">
        <f t="shared" si="2"/>
        <v>60000</v>
      </c>
      <c r="J18" s="207"/>
    </row>
    <row r="19" spans="1:10" s="208" customFormat="1" ht="27.75" customHeight="1">
      <c r="A19" s="326">
        <f t="shared" si="1"/>
        <v>15</v>
      </c>
      <c r="B19" s="333" t="s">
        <v>903</v>
      </c>
      <c r="C19" s="523" t="s">
        <v>345</v>
      </c>
      <c r="D19" s="523"/>
      <c r="E19" s="523"/>
      <c r="F19" s="523"/>
      <c r="G19" s="331">
        <v>25000</v>
      </c>
      <c r="H19" s="331">
        <v>25000</v>
      </c>
      <c r="I19" s="329">
        <f t="shared" si="2"/>
        <v>50000</v>
      </c>
      <c r="J19" s="207"/>
    </row>
    <row r="20" spans="1:45" ht="24.75" customHeight="1">
      <c r="A20" s="326">
        <f t="shared" si="1"/>
        <v>16</v>
      </c>
      <c r="B20" s="333" t="s">
        <v>904</v>
      </c>
      <c r="C20" s="524" t="s">
        <v>450</v>
      </c>
      <c r="D20" s="524"/>
      <c r="E20" s="524"/>
      <c r="F20" s="524"/>
      <c r="G20" s="331">
        <v>25000</v>
      </c>
      <c r="H20" s="331">
        <v>25000</v>
      </c>
      <c r="I20" s="329">
        <f t="shared" si="2"/>
        <v>50000</v>
      </c>
      <c r="J20" s="205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</row>
    <row r="21" spans="1:45" ht="24.75" customHeight="1">
      <c r="A21" s="326">
        <f t="shared" si="1"/>
        <v>17</v>
      </c>
      <c r="B21" s="333" t="s">
        <v>905</v>
      </c>
      <c r="C21" s="524" t="s">
        <v>452</v>
      </c>
      <c r="D21" s="524"/>
      <c r="E21" s="524"/>
      <c r="F21" s="524"/>
      <c r="G21" s="331">
        <v>500000</v>
      </c>
      <c r="H21" s="331">
        <v>370000</v>
      </c>
      <c r="I21" s="329">
        <f t="shared" si="2"/>
        <v>870000</v>
      </c>
      <c r="J21" s="205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</row>
    <row r="22" spans="1:45" ht="24.75" customHeight="1">
      <c r="A22" s="326">
        <f t="shared" si="1"/>
        <v>18</v>
      </c>
      <c r="B22" s="333" t="s">
        <v>906</v>
      </c>
      <c r="C22" s="524" t="s">
        <v>450</v>
      </c>
      <c r="D22" s="524"/>
      <c r="E22" s="524"/>
      <c r="F22" s="524"/>
      <c r="G22" s="331">
        <v>160000</v>
      </c>
      <c r="H22" s="331">
        <v>215000</v>
      </c>
      <c r="I22" s="329">
        <f t="shared" si="2"/>
        <v>375000</v>
      </c>
      <c r="J22" s="205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</row>
    <row r="23" spans="1:45" ht="24.75" customHeight="1">
      <c r="A23" s="326">
        <f t="shared" si="1"/>
        <v>19</v>
      </c>
      <c r="B23" s="332" t="s">
        <v>907</v>
      </c>
      <c r="C23" s="524" t="s">
        <v>452</v>
      </c>
      <c r="D23" s="524"/>
      <c r="E23" s="524"/>
      <c r="F23" s="524"/>
      <c r="G23" s="328">
        <f>SUM(G18:G22)</f>
        <v>750000</v>
      </c>
      <c r="H23" s="328">
        <f>SUM(H18:H22)</f>
        <v>655000</v>
      </c>
      <c r="I23" s="329">
        <f t="shared" si="2"/>
        <v>1405000</v>
      </c>
      <c r="J23" s="205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</row>
    <row r="24" spans="1:45" ht="24.75" customHeight="1">
      <c r="A24" s="326">
        <f t="shared" si="1"/>
        <v>20</v>
      </c>
      <c r="B24" s="333" t="s">
        <v>908</v>
      </c>
      <c r="C24" s="524" t="s">
        <v>450</v>
      </c>
      <c r="D24" s="524"/>
      <c r="E24" s="524"/>
      <c r="F24" s="524"/>
      <c r="G24" s="331">
        <v>40000</v>
      </c>
      <c r="H24" s="331">
        <v>130000</v>
      </c>
      <c r="I24" s="329">
        <f t="shared" si="2"/>
        <v>170000</v>
      </c>
      <c r="J24" s="205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</row>
    <row r="25" spans="1:45" ht="27.75" customHeight="1">
      <c r="A25" s="326">
        <f t="shared" si="1"/>
        <v>21</v>
      </c>
      <c r="B25" s="333" t="s">
        <v>909</v>
      </c>
      <c r="C25" s="523" t="s">
        <v>457</v>
      </c>
      <c r="D25" s="523"/>
      <c r="E25" s="523"/>
      <c r="F25" s="523"/>
      <c r="G25" s="331">
        <v>50000</v>
      </c>
      <c r="H25" s="331">
        <v>50000</v>
      </c>
      <c r="I25" s="329">
        <f t="shared" si="2"/>
        <v>100000</v>
      </c>
      <c r="J25" s="205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</row>
    <row r="26" spans="1:45" ht="24.75" customHeight="1">
      <c r="A26" s="326">
        <f t="shared" si="1"/>
        <v>22</v>
      </c>
      <c r="B26" s="333" t="s">
        <v>910</v>
      </c>
      <c r="C26" s="524" t="s">
        <v>459</v>
      </c>
      <c r="D26" s="524"/>
      <c r="E26" s="524"/>
      <c r="F26" s="524"/>
      <c r="G26" s="331">
        <v>270000</v>
      </c>
      <c r="H26" s="331">
        <v>270000</v>
      </c>
      <c r="I26" s="329">
        <f t="shared" si="2"/>
        <v>540000</v>
      </c>
      <c r="J26" s="205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</row>
    <row r="27" spans="1:45" ht="24.75" customHeight="1">
      <c r="A27" s="326">
        <f t="shared" si="1"/>
        <v>23</v>
      </c>
      <c r="B27" s="333" t="s">
        <v>911</v>
      </c>
      <c r="C27" s="524" t="s">
        <v>459</v>
      </c>
      <c r="D27" s="524"/>
      <c r="E27" s="524"/>
      <c r="F27" s="524"/>
      <c r="G27" s="331">
        <v>30000</v>
      </c>
      <c r="H27" s="331">
        <v>30000</v>
      </c>
      <c r="I27" s="329">
        <f t="shared" si="2"/>
        <v>60000</v>
      </c>
      <c r="J27" s="205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</row>
    <row r="28" spans="1:45" ht="24.75" customHeight="1">
      <c r="A28" s="326">
        <f t="shared" si="1"/>
        <v>24</v>
      </c>
      <c r="B28" s="333" t="s">
        <v>912</v>
      </c>
      <c r="C28" s="524" t="s">
        <v>459</v>
      </c>
      <c r="D28" s="524"/>
      <c r="E28" s="524"/>
      <c r="F28" s="524"/>
      <c r="G28" s="331">
        <v>40000</v>
      </c>
      <c r="H28" s="331">
        <v>40000</v>
      </c>
      <c r="I28" s="329">
        <f t="shared" si="2"/>
        <v>80000</v>
      </c>
      <c r="J28" s="205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</row>
    <row r="29" spans="1:45" ht="24.75" customHeight="1">
      <c r="A29" s="326">
        <f t="shared" si="1"/>
        <v>25</v>
      </c>
      <c r="B29" s="333" t="s">
        <v>913</v>
      </c>
      <c r="C29" s="524" t="s">
        <v>459</v>
      </c>
      <c r="D29" s="524"/>
      <c r="E29" s="524"/>
      <c r="F29" s="524"/>
      <c r="G29" s="331">
        <v>450000</v>
      </c>
      <c r="H29" s="331">
        <v>450000</v>
      </c>
      <c r="I29" s="329">
        <f t="shared" si="2"/>
        <v>900000</v>
      </c>
      <c r="J29" s="205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</row>
    <row r="30" spans="1:45" ht="24.75" customHeight="1">
      <c r="A30" s="326">
        <f t="shared" si="1"/>
        <v>26</v>
      </c>
      <c r="B30" s="333" t="s">
        <v>914</v>
      </c>
      <c r="C30" s="524" t="s">
        <v>459</v>
      </c>
      <c r="D30" s="524"/>
      <c r="E30" s="524"/>
      <c r="F30" s="524"/>
      <c r="G30" s="331">
        <v>150000</v>
      </c>
      <c r="H30" s="331">
        <v>150000</v>
      </c>
      <c r="I30" s="329">
        <f t="shared" si="2"/>
        <v>300000</v>
      </c>
      <c r="J30" s="205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</row>
    <row r="31" spans="1:45" ht="24.75" customHeight="1">
      <c r="A31" s="326">
        <f t="shared" si="1"/>
        <v>27</v>
      </c>
      <c r="B31" s="332" t="s">
        <v>915</v>
      </c>
      <c r="C31" s="524" t="s">
        <v>459</v>
      </c>
      <c r="D31" s="524"/>
      <c r="E31" s="524"/>
      <c r="F31" s="524"/>
      <c r="G31" s="328">
        <f>SUM(G24:G30)</f>
        <v>1030000</v>
      </c>
      <c r="H31" s="328">
        <f>SUM(H24:H30)</f>
        <v>1120000</v>
      </c>
      <c r="I31" s="329">
        <f t="shared" si="2"/>
        <v>2150000</v>
      </c>
      <c r="J31" s="205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</row>
    <row r="32" spans="1:45" ht="24.75" customHeight="1">
      <c r="A32" s="326">
        <f t="shared" si="1"/>
        <v>28</v>
      </c>
      <c r="B32" s="332" t="s">
        <v>916</v>
      </c>
      <c r="C32" s="524" t="s">
        <v>459</v>
      </c>
      <c r="D32" s="524"/>
      <c r="E32" s="524"/>
      <c r="F32" s="524"/>
      <c r="G32" s="328">
        <v>300</v>
      </c>
      <c r="H32" s="328">
        <v>170</v>
      </c>
      <c r="I32" s="329">
        <f t="shared" si="2"/>
        <v>470</v>
      </c>
      <c r="J32" s="205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</row>
    <row r="33" spans="1:45" ht="27.75" customHeight="1">
      <c r="A33" s="326">
        <f t="shared" si="1"/>
        <v>29</v>
      </c>
      <c r="B33" s="332" t="s">
        <v>917</v>
      </c>
      <c r="C33" s="523" t="s">
        <v>459</v>
      </c>
      <c r="D33" s="523"/>
      <c r="E33" s="523"/>
      <c r="F33" s="523"/>
      <c r="G33" s="328">
        <f>SUM(G31+G32)</f>
        <v>1030300</v>
      </c>
      <c r="H33" s="328">
        <f>SUM(H31+H32)</f>
        <v>1120170</v>
      </c>
      <c r="I33" s="329">
        <f t="shared" si="2"/>
        <v>2150470</v>
      </c>
      <c r="J33" s="205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</row>
    <row r="34" spans="1:45" ht="27.75" customHeight="1">
      <c r="A34" s="326">
        <f t="shared" si="1"/>
        <v>30</v>
      </c>
      <c r="B34" s="333" t="s">
        <v>918</v>
      </c>
      <c r="C34" s="523" t="s">
        <v>461</v>
      </c>
      <c r="D34" s="523"/>
      <c r="E34" s="523"/>
      <c r="F34" s="523"/>
      <c r="G34" s="331">
        <v>450000</v>
      </c>
      <c r="H34" s="331">
        <v>950000</v>
      </c>
      <c r="I34" s="329">
        <f t="shared" si="2"/>
        <v>1400000</v>
      </c>
      <c r="J34" s="205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</row>
    <row r="35" spans="1:45" ht="27.75" customHeight="1">
      <c r="A35" s="326">
        <f t="shared" si="1"/>
        <v>31</v>
      </c>
      <c r="B35" s="333" t="s">
        <v>919</v>
      </c>
      <c r="C35" s="523" t="s">
        <v>463</v>
      </c>
      <c r="D35" s="523"/>
      <c r="E35" s="523"/>
      <c r="F35" s="523"/>
      <c r="G35" s="331">
        <v>190000</v>
      </c>
      <c r="H35" s="331">
        <v>300000</v>
      </c>
      <c r="I35" s="329">
        <f t="shared" si="2"/>
        <v>490000</v>
      </c>
      <c r="J35" s="205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</row>
    <row r="36" spans="1:45" ht="24.75" customHeight="1">
      <c r="A36" s="326">
        <f t="shared" si="1"/>
        <v>32</v>
      </c>
      <c r="B36" s="333" t="s">
        <v>920</v>
      </c>
      <c r="C36" s="524" t="s">
        <v>465</v>
      </c>
      <c r="D36" s="524"/>
      <c r="E36" s="524"/>
      <c r="F36" s="524"/>
      <c r="G36" s="331">
        <v>25000</v>
      </c>
      <c r="H36" s="331">
        <v>0</v>
      </c>
      <c r="I36" s="329">
        <f t="shared" si="2"/>
        <v>25000</v>
      </c>
      <c r="J36" s="205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</row>
    <row r="37" spans="1:45" ht="24.75" customHeight="1">
      <c r="A37" s="326">
        <f t="shared" si="1"/>
        <v>33</v>
      </c>
      <c r="B37" s="332" t="s">
        <v>921</v>
      </c>
      <c r="C37" s="524" t="s">
        <v>465</v>
      </c>
      <c r="D37" s="524"/>
      <c r="E37" s="524"/>
      <c r="F37" s="524"/>
      <c r="G37" s="328">
        <f>SUM(G34:G36)</f>
        <v>665000</v>
      </c>
      <c r="H37" s="328">
        <f>SUM(H34:H36)</f>
        <v>1250000</v>
      </c>
      <c r="I37" s="329">
        <f t="shared" si="2"/>
        <v>1915000</v>
      </c>
      <c r="J37" s="205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</row>
    <row r="38" spans="1:45" ht="24.75" customHeight="1">
      <c r="A38" s="326">
        <f t="shared" si="1"/>
        <v>34</v>
      </c>
      <c r="B38" s="332" t="s">
        <v>922</v>
      </c>
      <c r="C38" s="524" t="s">
        <v>465</v>
      </c>
      <c r="D38" s="524"/>
      <c r="E38" s="524"/>
      <c r="F38" s="524"/>
      <c r="G38" s="328">
        <v>250000</v>
      </c>
      <c r="H38" s="328">
        <v>250000</v>
      </c>
      <c r="I38" s="329">
        <f t="shared" si="2"/>
        <v>500000</v>
      </c>
      <c r="J38" s="205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</row>
    <row r="39" spans="1:45" ht="27.75" customHeight="1">
      <c r="A39" s="326">
        <f t="shared" si="1"/>
        <v>35</v>
      </c>
      <c r="B39" s="332" t="s">
        <v>923</v>
      </c>
      <c r="C39" s="523" t="s">
        <v>465</v>
      </c>
      <c r="D39" s="523"/>
      <c r="E39" s="523"/>
      <c r="F39" s="523"/>
      <c r="G39" s="328">
        <v>600000</v>
      </c>
      <c r="H39" s="328">
        <v>200000</v>
      </c>
      <c r="I39" s="329">
        <f t="shared" si="2"/>
        <v>800000</v>
      </c>
      <c r="J39" s="205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10" s="208" customFormat="1" ht="27.75" customHeight="1">
      <c r="A40" s="326">
        <f t="shared" si="1"/>
        <v>36</v>
      </c>
      <c r="B40" s="333" t="s">
        <v>924</v>
      </c>
      <c r="C40" s="523" t="s">
        <v>472</v>
      </c>
      <c r="D40" s="523"/>
      <c r="E40" s="523"/>
      <c r="F40" s="523"/>
      <c r="G40" s="331">
        <v>200000</v>
      </c>
      <c r="H40" s="331">
        <v>200000</v>
      </c>
      <c r="I40" s="329">
        <f t="shared" si="2"/>
        <v>400000</v>
      </c>
      <c r="J40" s="207"/>
    </row>
    <row r="41" spans="1:45" ht="27.75" customHeight="1">
      <c r="A41" s="326">
        <f t="shared" si="1"/>
        <v>37</v>
      </c>
      <c r="B41" s="333" t="s">
        <v>925</v>
      </c>
      <c r="C41" s="523" t="s">
        <v>477</v>
      </c>
      <c r="D41" s="523"/>
      <c r="E41" s="523"/>
      <c r="F41" s="523"/>
      <c r="G41" s="331">
        <v>45000</v>
      </c>
      <c r="H41" s="331">
        <v>40000</v>
      </c>
      <c r="I41" s="329">
        <f t="shared" si="2"/>
        <v>85000</v>
      </c>
      <c r="J41" s="205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</row>
    <row r="42" spans="1:45" ht="24.75" customHeight="1">
      <c r="A42" s="326">
        <f t="shared" si="1"/>
        <v>38</v>
      </c>
      <c r="B42" s="333" t="s">
        <v>16</v>
      </c>
      <c r="C42" s="523" t="s">
        <v>479</v>
      </c>
      <c r="D42" s="523"/>
      <c r="E42" s="523"/>
      <c r="F42" s="523"/>
      <c r="G42" s="331">
        <v>100000</v>
      </c>
      <c r="H42" s="331">
        <v>100000</v>
      </c>
      <c r="I42" s="329">
        <f t="shared" si="2"/>
        <v>200000</v>
      </c>
      <c r="J42" s="205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</row>
    <row r="43" spans="1:45" ht="24.75" customHeight="1">
      <c r="A43" s="326">
        <f t="shared" si="1"/>
        <v>39</v>
      </c>
      <c r="B43" s="332" t="s">
        <v>926</v>
      </c>
      <c r="C43" s="523" t="s">
        <v>479</v>
      </c>
      <c r="D43" s="523"/>
      <c r="E43" s="523"/>
      <c r="F43" s="523"/>
      <c r="G43" s="328">
        <f>SUM(G40:G42)</f>
        <v>345000</v>
      </c>
      <c r="H43" s="328">
        <f>SUM(H40:H42)</f>
        <v>340000</v>
      </c>
      <c r="I43" s="329">
        <f t="shared" si="2"/>
        <v>685000</v>
      </c>
      <c r="J43" s="205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</row>
    <row r="44" spans="1:45" ht="24.75" customHeight="1">
      <c r="A44" s="326">
        <f t="shared" si="1"/>
        <v>40</v>
      </c>
      <c r="B44" s="332" t="s">
        <v>927</v>
      </c>
      <c r="C44" s="523" t="s">
        <v>479</v>
      </c>
      <c r="D44" s="523"/>
      <c r="E44" s="523"/>
      <c r="F44" s="523"/>
      <c r="G44" s="328">
        <f>SUM(G37+G38+G43+G39)</f>
        <v>1860000</v>
      </c>
      <c r="H44" s="328">
        <f>SUM(H37+H38+H43+H39)</f>
        <v>2040000</v>
      </c>
      <c r="I44" s="329">
        <f t="shared" si="2"/>
        <v>3900000</v>
      </c>
      <c r="J44" s="205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</row>
    <row r="45" spans="1:45" ht="27.75" customHeight="1">
      <c r="A45" s="326">
        <f t="shared" si="1"/>
        <v>41</v>
      </c>
      <c r="B45" s="332" t="s">
        <v>928</v>
      </c>
      <c r="C45" s="523" t="s">
        <v>479</v>
      </c>
      <c r="D45" s="523"/>
      <c r="E45" s="523"/>
      <c r="F45" s="523"/>
      <c r="G45" s="328">
        <v>400000</v>
      </c>
      <c r="H45" s="328">
        <v>400000</v>
      </c>
      <c r="I45" s="329">
        <f t="shared" si="2"/>
        <v>800000</v>
      </c>
      <c r="J45" s="205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</row>
    <row r="46" spans="1:10" s="208" customFormat="1" ht="27.75" customHeight="1">
      <c r="A46" s="326">
        <f t="shared" si="1"/>
        <v>42</v>
      </c>
      <c r="B46" s="330" t="s">
        <v>488</v>
      </c>
      <c r="C46" s="523" t="s">
        <v>481</v>
      </c>
      <c r="D46" s="523"/>
      <c r="E46" s="523"/>
      <c r="F46" s="523"/>
      <c r="G46" s="331">
        <v>740000</v>
      </c>
      <c r="H46" s="331">
        <v>895000</v>
      </c>
      <c r="I46" s="329">
        <f t="shared" si="2"/>
        <v>1635000</v>
      </c>
      <c r="J46" s="207"/>
    </row>
    <row r="47" spans="1:45" ht="27.75" customHeight="1">
      <c r="A47" s="326">
        <f t="shared" si="1"/>
        <v>43</v>
      </c>
      <c r="B47" s="332" t="s">
        <v>929</v>
      </c>
      <c r="C47" s="523" t="s">
        <v>487</v>
      </c>
      <c r="D47" s="523"/>
      <c r="E47" s="523"/>
      <c r="F47" s="523"/>
      <c r="G47" s="328">
        <f>SUM(G46:G46)</f>
        <v>740000</v>
      </c>
      <c r="H47" s="328">
        <f>SUM(H46:H46)</f>
        <v>895000</v>
      </c>
      <c r="I47" s="329">
        <f t="shared" si="2"/>
        <v>1635000</v>
      </c>
      <c r="J47" s="205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</row>
    <row r="48" spans="1:45" ht="24.75" customHeight="1">
      <c r="A48" s="326">
        <f t="shared" si="1"/>
        <v>44</v>
      </c>
      <c r="B48" s="332" t="s">
        <v>930</v>
      </c>
      <c r="C48" s="524" t="s">
        <v>489</v>
      </c>
      <c r="D48" s="524"/>
      <c r="E48" s="524"/>
      <c r="F48" s="524"/>
      <c r="G48" s="328">
        <f>SUM(G23+G33+G44+G45+G47)</f>
        <v>4780300</v>
      </c>
      <c r="H48" s="328">
        <f>SUM(H23+H33+H44+H45+H47)</f>
        <v>5110170</v>
      </c>
      <c r="I48" s="329">
        <f t="shared" si="2"/>
        <v>9890470</v>
      </c>
      <c r="J48" s="205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</row>
    <row r="49" spans="1:45" ht="27.75" customHeight="1">
      <c r="A49" s="326">
        <f t="shared" si="1"/>
        <v>45</v>
      </c>
      <c r="B49" s="332" t="s">
        <v>931</v>
      </c>
      <c r="C49" s="523" t="s">
        <v>502</v>
      </c>
      <c r="D49" s="523"/>
      <c r="E49" s="523"/>
      <c r="F49" s="523"/>
      <c r="G49" s="328">
        <v>986044</v>
      </c>
      <c r="H49" s="328">
        <v>1668903</v>
      </c>
      <c r="I49" s="329">
        <f t="shared" si="2"/>
        <v>2654947</v>
      </c>
      <c r="J49" s="205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</row>
    <row r="50" spans="1:45" ht="27.75" customHeight="1">
      <c r="A50" s="326">
        <f t="shared" si="1"/>
        <v>46</v>
      </c>
      <c r="B50" s="330" t="s">
        <v>1076</v>
      </c>
      <c r="C50" s="523" t="s">
        <v>347</v>
      </c>
      <c r="D50" s="523"/>
      <c r="E50" s="523"/>
      <c r="F50" s="523"/>
      <c r="G50" s="331"/>
      <c r="H50" s="331">
        <v>551181</v>
      </c>
      <c r="I50" s="329">
        <f t="shared" si="2"/>
        <v>551181</v>
      </c>
      <c r="J50" s="205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</row>
    <row r="51" spans="1:45" ht="24.75" customHeight="1">
      <c r="A51" s="326">
        <f t="shared" si="1"/>
        <v>47</v>
      </c>
      <c r="B51" s="330" t="s">
        <v>1055</v>
      </c>
      <c r="C51" s="524" t="s">
        <v>560</v>
      </c>
      <c r="D51" s="524"/>
      <c r="E51" s="524"/>
      <c r="F51" s="524"/>
      <c r="G51" s="331"/>
      <c r="H51" s="331">
        <v>148819</v>
      </c>
      <c r="I51" s="329">
        <f t="shared" si="2"/>
        <v>148819</v>
      </c>
      <c r="J51" s="205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</row>
    <row r="52" spans="1:45" ht="24.75" customHeight="1">
      <c r="A52" s="326">
        <f t="shared" si="1"/>
        <v>48</v>
      </c>
      <c r="B52" s="332" t="s">
        <v>708</v>
      </c>
      <c r="C52" s="524" t="s">
        <v>560</v>
      </c>
      <c r="D52" s="524"/>
      <c r="E52" s="524"/>
      <c r="F52" s="524"/>
      <c r="G52" s="328">
        <f>SUM(G50:G51)</f>
        <v>0</v>
      </c>
      <c r="H52" s="328">
        <f>SUM(H50:H51)</f>
        <v>700000</v>
      </c>
      <c r="I52" s="329">
        <f t="shared" si="2"/>
        <v>700000</v>
      </c>
      <c r="J52" s="205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</row>
    <row r="53" spans="1:45" ht="24.75" customHeight="1">
      <c r="A53" s="326">
        <f t="shared" si="1"/>
        <v>49</v>
      </c>
      <c r="B53" s="327" t="s">
        <v>933</v>
      </c>
      <c r="C53" s="524" t="s">
        <v>560</v>
      </c>
      <c r="D53" s="524"/>
      <c r="E53" s="524"/>
      <c r="F53" s="524"/>
      <c r="G53" s="328">
        <f>SUM(G13+G17+G48+G52+G49)</f>
        <v>20466799.8654</v>
      </c>
      <c r="H53" s="328">
        <f>SUM(H13+H17+H48+H52+H49)</f>
        <v>20466800.5408</v>
      </c>
      <c r="I53" s="329">
        <f>SUM(I13+I17+I48+I52+I49)</f>
        <v>40933600.4062</v>
      </c>
      <c r="J53" s="205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</row>
    <row r="54" spans="1:45" ht="27.75" customHeight="1">
      <c r="A54" s="326">
        <f t="shared" si="1"/>
        <v>50</v>
      </c>
      <c r="B54" s="330" t="s">
        <v>934</v>
      </c>
      <c r="C54" s="523" t="s">
        <v>577</v>
      </c>
      <c r="D54" s="523"/>
      <c r="E54" s="523"/>
      <c r="F54" s="523"/>
      <c r="G54" s="331">
        <v>20466800</v>
      </c>
      <c r="H54" s="331">
        <v>20466800</v>
      </c>
      <c r="I54" s="329">
        <f>SUM(G54+H54)</f>
        <v>40933600</v>
      </c>
      <c r="J54" s="205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</row>
    <row r="55" spans="1:10" s="208" customFormat="1" ht="27.75" customHeight="1">
      <c r="A55" s="326">
        <f t="shared" si="1"/>
        <v>51</v>
      </c>
      <c r="B55" s="327" t="s">
        <v>935</v>
      </c>
      <c r="C55" s="520" t="s">
        <v>616</v>
      </c>
      <c r="D55" s="521"/>
      <c r="E55" s="521"/>
      <c r="F55" s="522"/>
      <c r="G55" s="328">
        <f>SUM(G54:G54)</f>
        <v>20466800</v>
      </c>
      <c r="H55" s="328">
        <f>SUM(H54:H54)</f>
        <v>20466800</v>
      </c>
      <c r="I55" s="329">
        <f>SUM(I54:I54)</f>
        <v>40933600</v>
      </c>
      <c r="J55" s="207"/>
    </row>
    <row r="56" spans="1:45" ht="27.75" customHeight="1">
      <c r="A56" s="374"/>
      <c r="B56" s="325"/>
      <c r="C56" s="205"/>
      <c r="D56" s="203"/>
      <c r="E56" s="203"/>
      <c r="F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</row>
    <row r="57" spans="1:3" s="208" customFormat="1" ht="27.75" customHeight="1">
      <c r="A57" s="325"/>
      <c r="B57" s="203"/>
      <c r="C57" s="207"/>
    </row>
    <row r="58" spans="3:41" ht="12.75">
      <c r="C58" s="519"/>
      <c r="D58" s="519"/>
      <c r="E58" s="519"/>
      <c r="F58" s="519"/>
      <c r="AL58" s="204"/>
      <c r="AM58" s="204"/>
      <c r="AN58" s="204"/>
      <c r="AO58" s="204"/>
    </row>
  </sheetData>
  <sheetProtection/>
  <mergeCells count="56">
    <mergeCell ref="C8:F8"/>
    <mergeCell ref="C7:F7"/>
    <mergeCell ref="C6:F6"/>
    <mergeCell ref="C5:F5"/>
    <mergeCell ref="C4:F4"/>
    <mergeCell ref="A1:I1"/>
    <mergeCell ref="A2:I2"/>
    <mergeCell ref="C3:F3"/>
    <mergeCell ref="C14:F14"/>
    <mergeCell ref="C13:F13"/>
    <mergeCell ref="C12:F12"/>
    <mergeCell ref="C11:F11"/>
    <mergeCell ref="C10:F10"/>
    <mergeCell ref="C9:F9"/>
    <mergeCell ref="C20:F20"/>
    <mergeCell ref="C19:F19"/>
    <mergeCell ref="C18:F18"/>
    <mergeCell ref="C17:F17"/>
    <mergeCell ref="C16:F16"/>
    <mergeCell ref="C15:F15"/>
    <mergeCell ref="C26:F26"/>
    <mergeCell ref="C25:F25"/>
    <mergeCell ref="C24:F24"/>
    <mergeCell ref="C23:F23"/>
    <mergeCell ref="C22:F22"/>
    <mergeCell ref="C21:F21"/>
    <mergeCell ref="C32:F32"/>
    <mergeCell ref="C31:F31"/>
    <mergeCell ref="C30:F30"/>
    <mergeCell ref="C29:F29"/>
    <mergeCell ref="C28:F28"/>
    <mergeCell ref="C27:F27"/>
    <mergeCell ref="C38:F38"/>
    <mergeCell ref="C37:F37"/>
    <mergeCell ref="C36:F36"/>
    <mergeCell ref="C35:F35"/>
    <mergeCell ref="C34:F34"/>
    <mergeCell ref="C33:F33"/>
    <mergeCell ref="C44:F44"/>
    <mergeCell ref="C43:F43"/>
    <mergeCell ref="C42:F42"/>
    <mergeCell ref="C41:F41"/>
    <mergeCell ref="C40:F40"/>
    <mergeCell ref="C39:F39"/>
    <mergeCell ref="C50:F50"/>
    <mergeCell ref="C49:F49"/>
    <mergeCell ref="C48:F48"/>
    <mergeCell ref="C47:F47"/>
    <mergeCell ref="C46:F46"/>
    <mergeCell ref="C45:F45"/>
    <mergeCell ref="C58:F58"/>
    <mergeCell ref="C55:F55"/>
    <mergeCell ref="C54:F54"/>
    <mergeCell ref="C53:F53"/>
    <mergeCell ref="C52:F52"/>
    <mergeCell ref="C51:F51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HIVATAL&amp;C2016. ÉVI KÖLTSÉGVETÉS&amp;R10.c. melléklet Magyarpolány Község Önkormányat Képviselő-testületének
1/2016. (II. 25.)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workbookViewId="0" topLeftCell="A19">
      <selection activeCell="G1" sqref="G1"/>
    </sheetView>
  </sheetViews>
  <sheetFormatPr defaultColWidth="9.00390625" defaultRowHeight="12.75"/>
  <cols>
    <col min="1" max="1" width="7.75390625" style="211" bestFit="1" customWidth="1"/>
    <col min="2" max="2" width="9.875" style="212" bestFit="1" customWidth="1"/>
    <col min="3" max="3" width="64.75390625" style="213" customWidth="1"/>
    <col min="4" max="4" width="21.875" style="213" bestFit="1" customWidth="1"/>
    <col min="5" max="5" width="9.875" style="212" bestFit="1" customWidth="1"/>
    <col min="6" max="6" width="47.125" style="213" customWidth="1"/>
    <col min="7" max="7" width="21.875" style="213" bestFit="1" customWidth="1"/>
    <col min="8" max="16384" width="9.125" style="215" customWidth="1"/>
  </cols>
  <sheetData>
    <row r="1" ht="18">
      <c r="G1" s="214"/>
    </row>
    <row r="2" spans="1:7" s="218" customFormat="1" ht="18">
      <c r="A2" s="216"/>
      <c r="B2" s="217" t="s">
        <v>3</v>
      </c>
      <c r="C2" s="217" t="s">
        <v>4</v>
      </c>
      <c r="D2" s="217" t="s">
        <v>5</v>
      </c>
      <c r="E2" s="217" t="s">
        <v>6</v>
      </c>
      <c r="F2" s="217" t="s">
        <v>7</v>
      </c>
      <c r="G2" s="217" t="s">
        <v>337</v>
      </c>
    </row>
    <row r="3" spans="1:7" s="221" customFormat="1" ht="36">
      <c r="A3" s="219">
        <v>1</v>
      </c>
      <c r="B3" s="220" t="s">
        <v>936</v>
      </c>
      <c r="C3" s="538" t="s">
        <v>338</v>
      </c>
      <c r="D3" s="539"/>
      <c r="E3" s="220" t="s">
        <v>936</v>
      </c>
      <c r="F3" s="538" t="s">
        <v>339</v>
      </c>
      <c r="G3" s="539"/>
    </row>
    <row r="4" spans="1:8" ht="37.5" customHeight="1">
      <c r="A4" s="219">
        <v>2</v>
      </c>
      <c r="B4" s="222"/>
      <c r="C4" s="223" t="s">
        <v>1100</v>
      </c>
      <c r="D4" s="224">
        <v>14072800</v>
      </c>
      <c r="E4" s="222" t="s">
        <v>1061</v>
      </c>
      <c r="F4" s="226" t="s">
        <v>344</v>
      </c>
      <c r="G4" s="224">
        <v>22218846</v>
      </c>
      <c r="H4" s="225"/>
    </row>
    <row r="5" spans="1:8" ht="37.5" customHeight="1">
      <c r="A5" s="219">
        <v>3</v>
      </c>
      <c r="B5" s="222"/>
      <c r="C5" s="223" t="s">
        <v>1101</v>
      </c>
      <c r="D5" s="224">
        <v>3600000</v>
      </c>
      <c r="E5" s="222" t="s">
        <v>937</v>
      </c>
      <c r="F5" s="226" t="s">
        <v>939</v>
      </c>
      <c r="G5" s="224">
        <v>5959673</v>
      </c>
      <c r="H5" s="225"/>
    </row>
    <row r="6" spans="1:8" ht="37.5" customHeight="1">
      <c r="A6" s="219">
        <v>4</v>
      </c>
      <c r="B6" s="222"/>
      <c r="C6" s="223" t="s">
        <v>1102</v>
      </c>
      <c r="D6" s="224">
        <v>7610800</v>
      </c>
      <c r="E6" s="222" t="s">
        <v>938</v>
      </c>
      <c r="F6" s="226" t="s">
        <v>880</v>
      </c>
      <c r="G6" s="224">
        <v>2525038</v>
      </c>
      <c r="H6" s="225"/>
    </row>
    <row r="7" spans="1:8" ht="30">
      <c r="A7" s="219">
        <v>5</v>
      </c>
      <c r="B7" s="222"/>
      <c r="C7" s="223" t="s">
        <v>1103</v>
      </c>
      <c r="D7" s="224">
        <v>185500</v>
      </c>
      <c r="E7" s="222" t="s">
        <v>940</v>
      </c>
      <c r="F7" s="226" t="s">
        <v>708</v>
      </c>
      <c r="G7" s="224"/>
      <c r="H7" s="227"/>
    </row>
    <row r="8" spans="1:7" ht="30">
      <c r="A8" s="219">
        <v>6</v>
      </c>
      <c r="B8" s="222"/>
      <c r="C8" s="223" t="s">
        <v>1104</v>
      </c>
      <c r="D8" s="224">
        <v>1800000</v>
      </c>
      <c r="E8" s="222"/>
      <c r="F8" s="224"/>
      <c r="G8" s="224"/>
    </row>
    <row r="9" spans="1:7" ht="54">
      <c r="A9" s="219">
        <v>7</v>
      </c>
      <c r="B9" s="228"/>
      <c r="C9" s="229" t="s">
        <v>941</v>
      </c>
      <c r="D9" s="230">
        <f>SUM(D4:D8)</f>
        <v>27269100</v>
      </c>
      <c r="E9" s="228"/>
      <c r="F9" s="230"/>
      <c r="G9" s="224"/>
    </row>
    <row r="10" spans="1:7" ht="30">
      <c r="A10" s="219">
        <v>8</v>
      </c>
      <c r="B10" s="222"/>
      <c r="C10" s="223" t="s">
        <v>1105</v>
      </c>
      <c r="D10" s="224"/>
      <c r="E10" s="222"/>
      <c r="F10" s="224"/>
      <c r="G10" s="224"/>
    </row>
    <row r="11" spans="1:7" ht="30">
      <c r="A11" s="219">
        <v>9</v>
      </c>
      <c r="B11" s="222"/>
      <c r="C11" s="223" t="s">
        <v>1106</v>
      </c>
      <c r="D11" s="224">
        <v>2560000</v>
      </c>
      <c r="E11" s="222"/>
      <c r="F11" s="224"/>
      <c r="G11" s="224"/>
    </row>
    <row r="12" spans="1:7" ht="30">
      <c r="A12" s="219">
        <v>10</v>
      </c>
      <c r="B12" s="222"/>
      <c r="C12" s="223" t="s">
        <v>1107</v>
      </c>
      <c r="D12" s="224">
        <v>1413333</v>
      </c>
      <c r="E12" s="222"/>
      <c r="F12" s="224"/>
      <c r="G12" s="224"/>
    </row>
    <row r="13" spans="1:7" s="231" customFormat="1" ht="35.25" customHeight="1">
      <c r="A13" s="219">
        <v>11</v>
      </c>
      <c r="B13" s="228"/>
      <c r="C13" s="229" t="s">
        <v>942</v>
      </c>
      <c r="D13" s="230">
        <f>SUM(D10:D12)</f>
        <v>3973333</v>
      </c>
      <c r="E13" s="228"/>
      <c r="F13" s="230"/>
      <c r="G13" s="224"/>
    </row>
    <row r="14" spans="1:7" s="231" customFormat="1" ht="30">
      <c r="A14" s="219">
        <v>12</v>
      </c>
      <c r="B14" s="222"/>
      <c r="C14" s="223" t="s">
        <v>943</v>
      </c>
      <c r="D14" s="224">
        <v>384000</v>
      </c>
      <c r="E14" s="222"/>
      <c r="F14" s="230"/>
      <c r="G14" s="224"/>
    </row>
    <row r="15" spans="1:37" s="234" customFormat="1" ht="64.5" customHeight="1">
      <c r="A15" s="219">
        <v>13</v>
      </c>
      <c r="B15" s="228"/>
      <c r="C15" s="232" t="s">
        <v>944</v>
      </c>
      <c r="D15" s="230">
        <f>SUM(D9+D13+D14)</f>
        <v>31626433</v>
      </c>
      <c r="E15" s="228"/>
      <c r="F15" s="232" t="s">
        <v>945</v>
      </c>
      <c r="G15" s="230">
        <f>SUM(G4:G14)</f>
        <v>30703557</v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536"/>
      <c r="AE15" s="536"/>
      <c r="AF15" s="536"/>
      <c r="AG15" s="536"/>
      <c r="AH15" s="537"/>
      <c r="AI15" s="537"/>
      <c r="AJ15" s="537"/>
      <c r="AK15" s="537"/>
    </row>
    <row r="16" spans="1:37" s="239" customFormat="1" ht="38.25" customHeight="1">
      <c r="A16" s="219">
        <v>14</v>
      </c>
      <c r="B16" s="235"/>
      <c r="C16" s="223" t="s">
        <v>946</v>
      </c>
      <c r="D16" s="224">
        <v>5466322</v>
      </c>
      <c r="E16" s="235"/>
      <c r="F16" s="143" t="s">
        <v>344</v>
      </c>
      <c r="G16" s="224">
        <v>1745620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7"/>
      <c r="AE16" s="237"/>
      <c r="AF16" s="237"/>
      <c r="AG16" s="237"/>
      <c r="AH16" s="238"/>
      <c r="AI16" s="238"/>
      <c r="AJ16" s="238"/>
      <c r="AK16" s="238"/>
    </row>
    <row r="17" spans="1:37" s="239" customFormat="1" ht="38.25" customHeight="1">
      <c r="A17" s="219">
        <v>15</v>
      </c>
      <c r="B17" s="235"/>
      <c r="C17" s="223" t="s">
        <v>947</v>
      </c>
      <c r="D17" s="224">
        <v>2160630</v>
      </c>
      <c r="E17" s="235"/>
      <c r="F17" s="143" t="s">
        <v>879</v>
      </c>
      <c r="G17" s="224">
        <f>SUM('[1]2.b.m.'!AX19:BA19)</f>
        <v>475153</v>
      </c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7"/>
      <c r="AE17" s="237"/>
      <c r="AF17" s="237"/>
      <c r="AG17" s="237"/>
      <c r="AH17" s="238"/>
      <c r="AI17" s="238"/>
      <c r="AJ17" s="238"/>
      <c r="AK17" s="238"/>
    </row>
    <row r="18" spans="1:37" s="239" customFormat="1" ht="38.25" customHeight="1">
      <c r="A18" s="219">
        <v>16</v>
      </c>
      <c r="B18" s="240"/>
      <c r="C18" s="223"/>
      <c r="D18" s="230">
        <v>0</v>
      </c>
      <c r="E18" s="240"/>
      <c r="F18" s="143" t="s">
        <v>880</v>
      </c>
      <c r="G18" s="224">
        <f>SUM('[1]2.b.m.'!AX53:BA53)</f>
        <v>6964433</v>
      </c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37"/>
      <c r="AF18" s="237"/>
      <c r="AG18" s="237"/>
      <c r="AH18" s="238"/>
      <c r="AI18" s="238"/>
      <c r="AJ18" s="238"/>
      <c r="AK18" s="238"/>
    </row>
    <row r="19" spans="1:37" s="234" customFormat="1" ht="56.25" customHeight="1">
      <c r="A19" s="219">
        <v>17</v>
      </c>
      <c r="B19" s="228"/>
      <c r="C19" s="223"/>
      <c r="D19" s="230"/>
      <c r="E19" s="240"/>
      <c r="F19" s="143" t="s">
        <v>1062</v>
      </c>
      <c r="G19" s="224">
        <v>25400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536"/>
      <c r="AE19" s="536"/>
      <c r="AF19" s="536"/>
      <c r="AG19" s="536"/>
      <c r="AH19" s="537"/>
      <c r="AI19" s="537"/>
      <c r="AJ19" s="537"/>
      <c r="AK19" s="537"/>
    </row>
    <row r="20" spans="1:37" s="239" customFormat="1" ht="36.75" thickBot="1">
      <c r="A20" s="241">
        <v>18</v>
      </c>
      <c r="B20" s="242"/>
      <c r="C20" s="232" t="s">
        <v>948</v>
      </c>
      <c r="D20" s="230">
        <f>SUM(D16:D18)</f>
        <v>7626952</v>
      </c>
      <c r="E20" s="228"/>
      <c r="F20" s="232" t="s">
        <v>948</v>
      </c>
      <c r="G20" s="230">
        <f>SUM(G16:G19)</f>
        <v>9210606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237"/>
      <c r="AF20" s="237"/>
      <c r="AG20" s="237"/>
      <c r="AH20" s="238"/>
      <c r="AI20" s="238"/>
      <c r="AJ20" s="238"/>
      <c r="AK20" s="238"/>
    </row>
    <row r="21" spans="1:37" s="239" customFormat="1" ht="37.5" thickBot="1" thickTop="1">
      <c r="A21" s="245">
        <v>19</v>
      </c>
      <c r="B21" s="246"/>
      <c r="C21" s="250" t="s">
        <v>1063</v>
      </c>
      <c r="D21" s="243">
        <v>660778</v>
      </c>
      <c r="E21" s="242"/>
      <c r="F21" s="244"/>
      <c r="G21" s="243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7"/>
      <c r="AE21" s="237"/>
      <c r="AF21" s="237"/>
      <c r="AG21" s="237"/>
      <c r="AH21" s="238"/>
      <c r="AI21" s="238"/>
      <c r="AJ21" s="238"/>
      <c r="AK21" s="238"/>
    </row>
    <row r="22" spans="1:37" s="239" customFormat="1" ht="43.5" customHeight="1" thickBot="1" thickTop="1">
      <c r="A22" s="241">
        <v>20</v>
      </c>
      <c r="B22" s="242" t="s">
        <v>155</v>
      </c>
      <c r="C22" s="247" t="s">
        <v>949</v>
      </c>
      <c r="D22" s="248">
        <f>D15+D16+D21</f>
        <v>37753533</v>
      </c>
      <c r="E22" s="246"/>
      <c r="F22" s="249"/>
      <c r="G22" s="248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7"/>
      <c r="AE22" s="237"/>
      <c r="AF22" s="237"/>
      <c r="AG22" s="237"/>
      <c r="AH22" s="238"/>
      <c r="AI22" s="238"/>
      <c r="AJ22" s="238"/>
      <c r="AK22" s="238"/>
    </row>
    <row r="23" spans="1:37" s="234" customFormat="1" ht="64.5" customHeight="1" thickBot="1" thickTop="1">
      <c r="A23" s="245">
        <v>21</v>
      </c>
      <c r="B23" s="251" t="s">
        <v>951</v>
      </c>
      <c r="C23" s="250" t="s">
        <v>950</v>
      </c>
      <c r="D23" s="243">
        <f>SUM(D17)</f>
        <v>2160630</v>
      </c>
      <c r="E23" s="242"/>
      <c r="F23" s="244"/>
      <c r="G23" s="24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536"/>
      <c r="AE23" s="536"/>
      <c r="AF23" s="536"/>
      <c r="AG23" s="536"/>
      <c r="AH23" s="537"/>
      <c r="AI23" s="537"/>
      <c r="AJ23" s="537"/>
      <c r="AK23" s="537"/>
    </row>
    <row r="24" spans="3:7" ht="36.75" thickTop="1">
      <c r="C24" s="247" t="s">
        <v>952</v>
      </c>
      <c r="D24" s="248">
        <f>SUM(D22:D23)</f>
        <v>39914163</v>
      </c>
      <c r="E24" s="251" t="s">
        <v>11</v>
      </c>
      <c r="F24" s="247" t="s">
        <v>953</v>
      </c>
      <c r="G24" s="248">
        <f>SUM(G15+G20+G21)</f>
        <v>39914163</v>
      </c>
    </row>
  </sheetData>
  <sheetProtection/>
  <mergeCells count="8">
    <mergeCell ref="AD23:AG23"/>
    <mergeCell ref="AH23:AK23"/>
    <mergeCell ref="C3:D3"/>
    <mergeCell ref="F3:G3"/>
    <mergeCell ref="AD15:AG15"/>
    <mergeCell ref="AH15:AK15"/>
    <mergeCell ref="AD19:AG19"/>
    <mergeCell ref="AH19:AK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  <headerFooter>
    <oddHeader>&amp;LMagyarpolányi Hosszú-hegyi Német Nemzetiségi Óvoda és Egységes Óvoda-bölcsőde&amp;C2016. ÉVI KÖLTSÉGVETÉS
BEVÉTELEK ÉS KIADÁSOK ALAKULÁSA&amp;R11.a. melléklet Magyarpolány Község Önkormányat Képviselő-testületének
1/2016. (II. 25.)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3" sqref="E3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8" width="26.00390625" style="38" customWidth="1"/>
    <col min="9" max="16384" width="9.125" style="38" customWidth="1"/>
  </cols>
  <sheetData>
    <row r="1" spans="1:8" ht="12.75">
      <c r="A1" s="176"/>
      <c r="B1" s="181"/>
      <c r="C1" s="176"/>
      <c r="D1" s="176"/>
      <c r="E1" s="176"/>
      <c r="F1" s="176"/>
      <c r="G1" s="176"/>
      <c r="H1" s="176"/>
    </row>
    <row r="2" spans="1:8" ht="12.75">
      <c r="A2" s="183"/>
      <c r="B2" s="177" t="s">
        <v>3</v>
      </c>
      <c r="C2" s="177" t="s">
        <v>155</v>
      </c>
      <c r="D2" s="177" t="s">
        <v>5</v>
      </c>
      <c r="E2" s="177" t="s">
        <v>6</v>
      </c>
      <c r="F2" s="177" t="s">
        <v>7</v>
      </c>
      <c r="G2" s="177" t="s">
        <v>337</v>
      </c>
      <c r="H2" s="177" t="s">
        <v>733</v>
      </c>
    </row>
    <row r="3" spans="1:8" ht="76.5">
      <c r="A3" s="178">
        <v>1</v>
      </c>
      <c r="B3" s="179" t="s">
        <v>798</v>
      </c>
      <c r="C3" s="179" t="s">
        <v>799</v>
      </c>
      <c r="D3" s="179" t="s">
        <v>800</v>
      </c>
      <c r="E3" s="179" t="s">
        <v>801</v>
      </c>
      <c r="F3" s="179" t="s">
        <v>883</v>
      </c>
      <c r="G3" s="179" t="s">
        <v>803</v>
      </c>
      <c r="H3" s="179" t="s">
        <v>885</v>
      </c>
    </row>
    <row r="4" spans="1:8" ht="49.5" customHeight="1">
      <c r="A4" s="178">
        <v>2</v>
      </c>
      <c r="B4" s="185" t="s">
        <v>954</v>
      </c>
      <c r="C4" s="252" t="s">
        <v>955</v>
      </c>
      <c r="D4" s="14">
        <f>E4+F4+G4+H4</f>
        <v>18541555</v>
      </c>
      <c r="E4" s="14">
        <v>14401966</v>
      </c>
      <c r="F4" s="14">
        <v>3868139</v>
      </c>
      <c r="G4" s="14">
        <v>271450</v>
      </c>
      <c r="H4" s="14"/>
    </row>
    <row r="5" spans="1:8" ht="49.5" customHeight="1">
      <c r="A5" s="178">
        <v>3</v>
      </c>
      <c r="B5" s="185" t="s">
        <v>956</v>
      </c>
      <c r="C5" s="252" t="s">
        <v>957</v>
      </c>
      <c r="D5" s="14">
        <f>E5+F5+G5+H5</f>
        <v>2200888</v>
      </c>
      <c r="E5" s="14"/>
      <c r="F5" s="14"/>
      <c r="G5" s="14">
        <v>2200888</v>
      </c>
      <c r="H5" s="14"/>
    </row>
    <row r="6" spans="1:8" ht="49.5" customHeight="1">
      <c r="A6" s="178">
        <v>4</v>
      </c>
      <c r="B6" s="185" t="s">
        <v>958</v>
      </c>
      <c r="C6" s="252" t="s">
        <v>959</v>
      </c>
      <c r="D6" s="14">
        <f>E6+F6+G6+H6</f>
        <v>9961114</v>
      </c>
      <c r="E6" s="14">
        <v>7816880</v>
      </c>
      <c r="F6" s="14">
        <v>2091534</v>
      </c>
      <c r="G6" s="14">
        <v>52700</v>
      </c>
      <c r="H6" s="14"/>
    </row>
    <row r="7" spans="1:8" ht="49.5" customHeight="1">
      <c r="A7" s="178">
        <v>5</v>
      </c>
      <c r="B7" s="185" t="s">
        <v>960</v>
      </c>
      <c r="C7" s="252" t="s">
        <v>961</v>
      </c>
      <c r="D7" s="14">
        <f>E7+F7+G7+H7</f>
        <v>9210606</v>
      </c>
      <c r="E7" s="14">
        <v>1745620</v>
      </c>
      <c r="F7" s="14">
        <v>475153</v>
      </c>
      <c r="G7" s="14">
        <v>6964433</v>
      </c>
      <c r="H7" s="14">
        <v>25400</v>
      </c>
    </row>
    <row r="8" spans="1:8" ht="49.5" customHeight="1">
      <c r="A8" s="178">
        <v>6</v>
      </c>
      <c r="B8" s="422" t="s">
        <v>888</v>
      </c>
      <c r="C8" s="422"/>
      <c r="D8" s="14">
        <f>E8+F8+G8+H8</f>
        <v>39914163</v>
      </c>
      <c r="E8" s="52">
        <f>SUM(E4:E7)</f>
        <v>23964466</v>
      </c>
      <c r="F8" s="52">
        <f>SUM(F4:F7)</f>
        <v>6434826</v>
      </c>
      <c r="G8" s="52">
        <f>SUM(G4:G7)</f>
        <v>9489471</v>
      </c>
      <c r="H8" s="52">
        <f>SUM(H4:H7)</f>
        <v>25400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Hosszú-hegyi Német Nemzetiségi Óvoda és Egységes Óvoda-bölcsőde&amp;C2016. ÉVI KÖLTSÉGVETÉS
KIADÁSOK&amp;R11.b. melléklet Magyarpolány Község Önkormányat Képviselő-testületének
1/2016. (II. 25.)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workbookViewId="0" topLeftCell="A1">
      <selection activeCell="A2" sqref="A2:BE2"/>
    </sheetView>
  </sheetViews>
  <sheetFormatPr defaultColWidth="9.00390625" defaultRowHeight="12.75"/>
  <cols>
    <col min="1" max="2" width="2.75390625" style="259" customWidth="1"/>
    <col min="3" max="3" width="2.75390625" style="264" customWidth="1"/>
    <col min="4" max="28" width="2.75390625" style="253" customWidth="1"/>
    <col min="29" max="29" width="16.125" style="265" bestFit="1" customWidth="1"/>
    <col min="30" max="33" width="2.75390625" style="266" customWidth="1"/>
    <col min="34" max="45" width="5.125" style="253" customWidth="1"/>
    <col min="46" max="49" width="5.125" style="258" customWidth="1"/>
    <col min="50" max="53" width="5.125" style="253" customWidth="1"/>
    <col min="54" max="57" width="5.125" style="258" customWidth="1"/>
    <col min="58" max="16384" width="9.125" style="253" customWidth="1"/>
  </cols>
  <sheetData>
    <row r="1" spans="1:57" ht="25.5" customHeight="1">
      <c r="A1" s="604" t="s">
        <v>889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  <c r="BC1" s="604"/>
      <c r="BD1" s="604"/>
      <c r="BE1" s="604"/>
    </row>
    <row r="2" spans="1:57" ht="15.7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</row>
    <row r="3" spans="1:57" ht="34.5" customHeight="1">
      <c r="A3" s="606"/>
      <c r="B3" s="584"/>
      <c r="C3" s="547" t="s">
        <v>3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9"/>
      <c r="AD3" s="607" t="s">
        <v>155</v>
      </c>
      <c r="AE3" s="585"/>
      <c r="AF3" s="585"/>
      <c r="AG3" s="585"/>
      <c r="AH3" s="584" t="s">
        <v>5</v>
      </c>
      <c r="AI3" s="585"/>
      <c r="AJ3" s="585"/>
      <c r="AK3" s="585"/>
      <c r="AL3" s="584" t="s">
        <v>6</v>
      </c>
      <c r="AM3" s="585"/>
      <c r="AN3" s="585"/>
      <c r="AO3" s="585"/>
      <c r="AP3" s="584" t="s">
        <v>732</v>
      </c>
      <c r="AQ3" s="585"/>
      <c r="AR3" s="585"/>
      <c r="AS3" s="585"/>
      <c r="AT3" s="584" t="s">
        <v>337</v>
      </c>
      <c r="AU3" s="585"/>
      <c r="AV3" s="585"/>
      <c r="AW3" s="585"/>
      <c r="AX3" s="584" t="s">
        <v>733</v>
      </c>
      <c r="AY3" s="585"/>
      <c r="AZ3" s="585"/>
      <c r="BA3" s="585"/>
      <c r="BB3" s="584" t="s">
        <v>734</v>
      </c>
      <c r="BC3" s="585"/>
      <c r="BD3" s="585"/>
      <c r="BE3" s="585"/>
    </row>
    <row r="4" spans="1:57" ht="34.5" customHeight="1">
      <c r="A4" s="586" t="s">
        <v>357</v>
      </c>
      <c r="B4" s="587"/>
      <c r="C4" s="574" t="s">
        <v>9</v>
      </c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6"/>
      <c r="AD4" s="595" t="s">
        <v>156</v>
      </c>
      <c r="AE4" s="596"/>
      <c r="AF4" s="596"/>
      <c r="AG4" s="597"/>
      <c r="AH4" s="601" t="s">
        <v>358</v>
      </c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3"/>
    </row>
    <row r="5" spans="1:57" ht="38.25" customHeight="1">
      <c r="A5" s="588"/>
      <c r="B5" s="589"/>
      <c r="C5" s="592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4"/>
      <c r="AD5" s="598"/>
      <c r="AE5" s="599"/>
      <c r="AF5" s="599"/>
      <c r="AG5" s="600"/>
      <c r="AH5" s="547" t="s">
        <v>962</v>
      </c>
      <c r="AI5" s="548"/>
      <c r="AJ5" s="548"/>
      <c r="AK5" s="549"/>
      <c r="AL5" s="547" t="s">
        <v>963</v>
      </c>
      <c r="AM5" s="548"/>
      <c r="AN5" s="548"/>
      <c r="AO5" s="549"/>
      <c r="AP5" s="547" t="s">
        <v>964</v>
      </c>
      <c r="AQ5" s="548"/>
      <c r="AR5" s="548"/>
      <c r="AS5" s="549"/>
      <c r="AT5" s="595"/>
      <c r="AU5" s="596"/>
      <c r="AV5" s="596"/>
      <c r="AW5" s="597"/>
      <c r="AX5" s="547" t="s">
        <v>965</v>
      </c>
      <c r="AY5" s="548"/>
      <c r="AZ5" s="548"/>
      <c r="BA5" s="549"/>
      <c r="BB5" s="574" t="s">
        <v>375</v>
      </c>
      <c r="BC5" s="575"/>
      <c r="BD5" s="575"/>
      <c r="BE5" s="576"/>
    </row>
    <row r="6" spans="1:57" ht="148.5" customHeight="1">
      <c r="A6" s="590"/>
      <c r="B6" s="591"/>
      <c r="C6" s="577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9"/>
      <c r="AD6" s="581"/>
      <c r="AE6" s="582"/>
      <c r="AF6" s="582"/>
      <c r="AG6" s="583"/>
      <c r="AH6" s="580" t="s">
        <v>966</v>
      </c>
      <c r="AI6" s="548"/>
      <c r="AJ6" s="548"/>
      <c r="AK6" s="549"/>
      <c r="AL6" s="580" t="s">
        <v>967</v>
      </c>
      <c r="AM6" s="548"/>
      <c r="AN6" s="548"/>
      <c r="AO6" s="549"/>
      <c r="AP6" s="580" t="s">
        <v>968</v>
      </c>
      <c r="AQ6" s="548"/>
      <c r="AR6" s="548"/>
      <c r="AS6" s="549"/>
      <c r="AT6" s="581" t="s">
        <v>969</v>
      </c>
      <c r="AU6" s="582"/>
      <c r="AV6" s="582"/>
      <c r="AW6" s="583"/>
      <c r="AX6" s="580" t="s">
        <v>970</v>
      </c>
      <c r="AY6" s="548"/>
      <c r="AZ6" s="548"/>
      <c r="BA6" s="549"/>
      <c r="BB6" s="577"/>
      <c r="BC6" s="578"/>
      <c r="BD6" s="578"/>
      <c r="BE6" s="579"/>
    </row>
    <row r="7" spans="1:57" ht="22.5" customHeight="1">
      <c r="A7" s="546">
        <v>1</v>
      </c>
      <c r="B7" s="546"/>
      <c r="C7" s="569" t="s">
        <v>401</v>
      </c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254"/>
      <c r="AD7" s="571" t="s">
        <v>402</v>
      </c>
      <c r="AE7" s="572"/>
      <c r="AF7" s="572"/>
      <c r="AG7" s="573"/>
      <c r="AH7" s="543">
        <v>13303856</v>
      </c>
      <c r="AI7" s="544"/>
      <c r="AJ7" s="544"/>
      <c r="AK7" s="545"/>
      <c r="AL7" s="543"/>
      <c r="AM7" s="544"/>
      <c r="AN7" s="544"/>
      <c r="AO7" s="545"/>
      <c r="AP7" s="543">
        <v>7405368</v>
      </c>
      <c r="AQ7" s="544"/>
      <c r="AR7" s="544"/>
      <c r="AS7" s="545"/>
      <c r="AT7" s="540">
        <f aca="true" t="shared" si="0" ref="AT7:AT12">SUM(AH7:AS7)</f>
        <v>20709224</v>
      </c>
      <c r="AU7" s="541"/>
      <c r="AV7" s="541"/>
      <c r="AW7" s="542"/>
      <c r="AX7" s="543">
        <v>1350000</v>
      </c>
      <c r="AY7" s="544"/>
      <c r="AZ7" s="544"/>
      <c r="BA7" s="545"/>
      <c r="BB7" s="540">
        <f aca="true" t="shared" si="1" ref="BB7:BB14">SUM(AT7:BA7)</f>
        <v>22059224</v>
      </c>
      <c r="BC7" s="541"/>
      <c r="BD7" s="541"/>
      <c r="BE7" s="542"/>
    </row>
    <row r="8" spans="1:57" ht="22.5" customHeight="1">
      <c r="A8" s="546">
        <v>2</v>
      </c>
      <c r="B8" s="546"/>
      <c r="C8" s="569" t="s">
        <v>407</v>
      </c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254"/>
      <c r="AD8" s="558" t="s">
        <v>408</v>
      </c>
      <c r="AE8" s="558"/>
      <c r="AF8" s="558"/>
      <c r="AG8" s="558"/>
      <c r="AH8" s="543"/>
      <c r="AI8" s="544"/>
      <c r="AJ8" s="544"/>
      <c r="AK8" s="545"/>
      <c r="AL8" s="543"/>
      <c r="AM8" s="544"/>
      <c r="AN8" s="544"/>
      <c r="AO8" s="545"/>
      <c r="AP8" s="543"/>
      <c r="AQ8" s="544"/>
      <c r="AR8" s="544"/>
      <c r="AS8" s="545"/>
      <c r="AT8" s="540">
        <f t="shared" si="0"/>
        <v>0</v>
      </c>
      <c r="AU8" s="541"/>
      <c r="AV8" s="541"/>
      <c r="AW8" s="542"/>
      <c r="AX8" s="543"/>
      <c r="AY8" s="544"/>
      <c r="AZ8" s="544"/>
      <c r="BA8" s="545"/>
      <c r="BB8" s="540">
        <f t="shared" si="1"/>
        <v>0</v>
      </c>
      <c r="BC8" s="541"/>
      <c r="BD8" s="541"/>
      <c r="BE8" s="542"/>
    </row>
    <row r="9" spans="1:57" ht="22.5" customHeight="1">
      <c r="A9" s="546">
        <v>3</v>
      </c>
      <c r="B9" s="546"/>
      <c r="C9" s="567" t="s">
        <v>410</v>
      </c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255"/>
      <c r="AD9" s="558" t="s">
        <v>411</v>
      </c>
      <c r="AE9" s="558"/>
      <c r="AF9" s="558"/>
      <c r="AG9" s="558"/>
      <c r="AH9" s="543">
        <v>155566</v>
      </c>
      <c r="AI9" s="544"/>
      <c r="AJ9" s="544"/>
      <c r="AK9" s="545"/>
      <c r="AL9" s="543"/>
      <c r="AM9" s="544"/>
      <c r="AN9" s="544"/>
      <c r="AO9" s="545"/>
      <c r="AP9" s="543">
        <v>96644</v>
      </c>
      <c r="AQ9" s="544"/>
      <c r="AR9" s="544"/>
      <c r="AS9" s="545"/>
      <c r="AT9" s="540">
        <f t="shared" si="0"/>
        <v>252210</v>
      </c>
      <c r="AU9" s="541"/>
      <c r="AV9" s="541"/>
      <c r="AW9" s="542"/>
      <c r="AX9" s="543">
        <v>17620</v>
      </c>
      <c r="AY9" s="544"/>
      <c r="AZ9" s="544"/>
      <c r="BA9" s="545"/>
      <c r="BB9" s="540">
        <f t="shared" si="1"/>
        <v>269830</v>
      </c>
      <c r="BC9" s="541"/>
      <c r="BD9" s="541"/>
      <c r="BE9" s="542"/>
    </row>
    <row r="10" spans="1:57" ht="22.5" customHeight="1">
      <c r="A10" s="546">
        <v>4</v>
      </c>
      <c r="B10" s="546"/>
      <c r="C10" s="567" t="s">
        <v>418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255"/>
      <c r="AD10" s="558" t="s">
        <v>419</v>
      </c>
      <c r="AE10" s="558"/>
      <c r="AF10" s="558"/>
      <c r="AG10" s="558"/>
      <c r="AH10" s="543">
        <v>480000</v>
      </c>
      <c r="AI10" s="544"/>
      <c r="AJ10" s="544"/>
      <c r="AK10" s="545"/>
      <c r="AL10" s="543"/>
      <c r="AM10" s="544"/>
      <c r="AN10" s="544"/>
      <c r="AO10" s="545"/>
      <c r="AP10" s="543">
        <v>192000</v>
      </c>
      <c r="AQ10" s="544"/>
      <c r="AR10" s="544"/>
      <c r="AS10" s="545"/>
      <c r="AT10" s="540">
        <f>AH10+AL10+AP10</f>
        <v>672000</v>
      </c>
      <c r="AU10" s="541"/>
      <c r="AV10" s="541"/>
      <c r="AW10" s="542"/>
      <c r="AX10" s="543">
        <v>96000</v>
      </c>
      <c r="AY10" s="544"/>
      <c r="AZ10" s="544"/>
      <c r="BA10" s="545"/>
      <c r="BB10" s="540">
        <f t="shared" si="1"/>
        <v>768000</v>
      </c>
      <c r="BC10" s="541"/>
      <c r="BD10" s="541"/>
      <c r="BE10" s="542"/>
    </row>
    <row r="11" spans="1:57" ht="22.5" customHeight="1">
      <c r="A11" s="546">
        <v>5</v>
      </c>
      <c r="B11" s="546"/>
      <c r="C11" s="556" t="s">
        <v>423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255"/>
      <c r="AD11" s="558" t="s">
        <v>424</v>
      </c>
      <c r="AE11" s="558"/>
      <c r="AF11" s="558"/>
      <c r="AG11" s="558"/>
      <c r="AH11" s="543">
        <v>146544</v>
      </c>
      <c r="AI11" s="544"/>
      <c r="AJ11" s="544"/>
      <c r="AK11" s="545"/>
      <c r="AL11" s="543"/>
      <c r="AM11" s="544"/>
      <c r="AN11" s="544"/>
      <c r="AO11" s="545"/>
      <c r="AP11" s="543">
        <v>98868</v>
      </c>
      <c r="AQ11" s="544"/>
      <c r="AR11" s="544"/>
      <c r="AS11" s="545"/>
      <c r="AT11" s="540">
        <f t="shared" si="0"/>
        <v>245412</v>
      </c>
      <c r="AU11" s="541"/>
      <c r="AV11" s="541"/>
      <c r="AW11" s="542"/>
      <c r="AX11" s="543"/>
      <c r="AY11" s="544"/>
      <c r="AZ11" s="544"/>
      <c r="BA11" s="545"/>
      <c r="BB11" s="540">
        <f t="shared" si="1"/>
        <v>245412</v>
      </c>
      <c r="BC11" s="541"/>
      <c r="BD11" s="541"/>
      <c r="BE11" s="542"/>
    </row>
    <row r="12" spans="1:57" ht="22.5" customHeight="1">
      <c r="A12" s="546">
        <v>6</v>
      </c>
      <c r="B12" s="546"/>
      <c r="C12" s="556" t="s">
        <v>425</v>
      </c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255"/>
      <c r="AD12" s="558" t="s">
        <v>426</v>
      </c>
      <c r="AE12" s="558"/>
      <c r="AF12" s="558"/>
      <c r="AG12" s="558"/>
      <c r="AH12" s="543">
        <v>60000</v>
      </c>
      <c r="AI12" s="544"/>
      <c r="AJ12" s="544"/>
      <c r="AK12" s="545"/>
      <c r="AL12" s="543"/>
      <c r="AM12" s="544"/>
      <c r="AN12" s="544"/>
      <c r="AO12" s="545"/>
      <c r="AP12" s="543">
        <v>24000</v>
      </c>
      <c r="AQ12" s="544"/>
      <c r="AR12" s="544"/>
      <c r="AS12" s="545"/>
      <c r="AT12" s="540">
        <f t="shared" si="0"/>
        <v>84000</v>
      </c>
      <c r="AU12" s="541"/>
      <c r="AV12" s="541"/>
      <c r="AW12" s="542"/>
      <c r="AX12" s="543">
        <v>12000</v>
      </c>
      <c r="AY12" s="544"/>
      <c r="AZ12" s="544"/>
      <c r="BA12" s="545"/>
      <c r="BB12" s="540">
        <f t="shared" si="1"/>
        <v>96000</v>
      </c>
      <c r="BC12" s="541"/>
      <c r="BD12" s="541"/>
      <c r="BE12" s="542"/>
    </row>
    <row r="13" spans="1:57" s="257" customFormat="1" ht="39.75" customHeight="1">
      <c r="A13" s="546">
        <v>7</v>
      </c>
      <c r="B13" s="546"/>
      <c r="C13" s="565" t="s">
        <v>971</v>
      </c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256" t="s">
        <v>972</v>
      </c>
      <c r="AD13" s="555" t="s">
        <v>437</v>
      </c>
      <c r="AE13" s="555"/>
      <c r="AF13" s="555"/>
      <c r="AG13" s="555"/>
      <c r="AH13" s="540">
        <f>SUM(AH7:AK12)</f>
        <v>14145966</v>
      </c>
      <c r="AI13" s="541"/>
      <c r="AJ13" s="541"/>
      <c r="AK13" s="542"/>
      <c r="AL13" s="540">
        <f>SUM(AL7:AO12)</f>
        <v>0</v>
      </c>
      <c r="AM13" s="541"/>
      <c r="AN13" s="541"/>
      <c r="AO13" s="542"/>
      <c r="AP13" s="540">
        <f>SUM(AP7:AS12)</f>
        <v>7816880</v>
      </c>
      <c r="AQ13" s="541"/>
      <c r="AR13" s="541"/>
      <c r="AS13" s="542"/>
      <c r="AT13" s="540">
        <f>SUM(AT7:AW12)</f>
        <v>21962846</v>
      </c>
      <c r="AU13" s="541"/>
      <c r="AV13" s="541"/>
      <c r="AW13" s="542"/>
      <c r="AX13" s="540">
        <f>SUM(AX7:BA12)</f>
        <v>1475620</v>
      </c>
      <c r="AY13" s="541"/>
      <c r="AZ13" s="541"/>
      <c r="BA13" s="542"/>
      <c r="BB13" s="540">
        <f t="shared" si="1"/>
        <v>23438466</v>
      </c>
      <c r="BC13" s="541"/>
      <c r="BD13" s="541"/>
      <c r="BE13" s="542"/>
    </row>
    <row r="14" spans="1:57" ht="22.5" customHeight="1">
      <c r="A14" s="546">
        <v>8</v>
      </c>
      <c r="B14" s="546"/>
      <c r="C14" s="556" t="s">
        <v>973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255"/>
      <c r="AD14" s="558" t="s">
        <v>424</v>
      </c>
      <c r="AE14" s="558"/>
      <c r="AF14" s="558"/>
      <c r="AG14" s="558"/>
      <c r="AH14" s="543">
        <v>256000</v>
      </c>
      <c r="AI14" s="544"/>
      <c r="AJ14" s="544"/>
      <c r="AK14" s="545"/>
      <c r="AL14" s="543"/>
      <c r="AM14" s="544"/>
      <c r="AN14" s="544"/>
      <c r="AO14" s="545"/>
      <c r="AP14" s="543"/>
      <c r="AQ14" s="544"/>
      <c r="AR14" s="544"/>
      <c r="AS14" s="545"/>
      <c r="AT14" s="540">
        <f>SUM(AH14:AS14)</f>
        <v>256000</v>
      </c>
      <c r="AU14" s="541"/>
      <c r="AV14" s="541"/>
      <c r="AW14" s="542"/>
      <c r="AX14" s="543">
        <v>270000</v>
      </c>
      <c r="AY14" s="544"/>
      <c r="AZ14" s="544"/>
      <c r="BA14" s="545"/>
      <c r="BB14" s="540">
        <f t="shared" si="1"/>
        <v>526000</v>
      </c>
      <c r="BC14" s="541"/>
      <c r="BD14" s="541"/>
      <c r="BE14" s="542"/>
    </row>
    <row r="15" spans="1:57" ht="36" customHeight="1">
      <c r="A15" s="546">
        <v>9</v>
      </c>
      <c r="B15" s="546"/>
      <c r="C15" s="565" t="s">
        <v>974</v>
      </c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256" t="s">
        <v>975</v>
      </c>
      <c r="AD15" s="555" t="s">
        <v>343</v>
      </c>
      <c r="AE15" s="555"/>
      <c r="AF15" s="555"/>
      <c r="AG15" s="555"/>
      <c r="AH15" s="540">
        <f>SUM(AH13:AK14)</f>
        <v>14401966</v>
      </c>
      <c r="AI15" s="541"/>
      <c r="AJ15" s="541"/>
      <c r="AK15" s="542"/>
      <c r="AL15" s="540">
        <f>SUM(AL13:AO14)</f>
        <v>0</v>
      </c>
      <c r="AM15" s="541"/>
      <c r="AN15" s="541"/>
      <c r="AO15" s="542"/>
      <c r="AP15" s="540">
        <f>SUM(AP13:AS14)</f>
        <v>7816880</v>
      </c>
      <c r="AQ15" s="541"/>
      <c r="AR15" s="541"/>
      <c r="AS15" s="542"/>
      <c r="AT15" s="540">
        <f>SUM(AT13:AW14)</f>
        <v>22218846</v>
      </c>
      <c r="AU15" s="541"/>
      <c r="AV15" s="541"/>
      <c r="AW15" s="542"/>
      <c r="AX15" s="540">
        <f>SUM(AX13:BA14)</f>
        <v>1745620</v>
      </c>
      <c r="AY15" s="541"/>
      <c r="AZ15" s="541"/>
      <c r="BA15" s="542"/>
      <c r="BB15" s="540">
        <f>SUM(BB13:BE14)</f>
        <v>23964466</v>
      </c>
      <c r="BC15" s="541"/>
      <c r="BD15" s="541"/>
      <c r="BE15" s="542"/>
    </row>
    <row r="16" spans="1:57" ht="22.5" customHeight="1">
      <c r="A16" s="546">
        <v>10</v>
      </c>
      <c r="B16" s="546"/>
      <c r="C16" s="556" t="s">
        <v>898</v>
      </c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9"/>
      <c r="AD16" s="558" t="s">
        <v>345</v>
      </c>
      <c r="AE16" s="558"/>
      <c r="AF16" s="558"/>
      <c r="AG16" s="558"/>
      <c r="AH16" s="543">
        <v>3703163</v>
      </c>
      <c r="AI16" s="544"/>
      <c r="AJ16" s="544"/>
      <c r="AK16" s="545"/>
      <c r="AL16" s="543">
        <f>AL7*0.27</f>
        <v>0</v>
      </c>
      <c r="AM16" s="544"/>
      <c r="AN16" s="544"/>
      <c r="AO16" s="545"/>
      <c r="AP16" s="543">
        <v>2025544</v>
      </c>
      <c r="AQ16" s="544"/>
      <c r="AR16" s="544"/>
      <c r="AS16" s="545"/>
      <c r="AT16" s="540">
        <f>SUM(AH16:AS16)</f>
        <v>5728707</v>
      </c>
      <c r="AU16" s="541"/>
      <c r="AV16" s="541"/>
      <c r="AW16" s="542"/>
      <c r="AX16" s="543">
        <v>442157</v>
      </c>
      <c r="AY16" s="544"/>
      <c r="AZ16" s="544"/>
      <c r="BA16" s="545"/>
      <c r="BB16" s="540">
        <f aca="true" t="shared" si="2" ref="BB16:BB57">SUM(AT16:BA16)</f>
        <v>6170864</v>
      </c>
      <c r="BC16" s="541"/>
      <c r="BD16" s="541"/>
      <c r="BE16" s="542"/>
    </row>
    <row r="17" spans="1:57" ht="22.5" customHeight="1">
      <c r="A17" s="546">
        <v>11</v>
      </c>
      <c r="B17" s="546"/>
      <c r="C17" s="556" t="s">
        <v>899</v>
      </c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9"/>
      <c r="AD17" s="558" t="s">
        <v>345</v>
      </c>
      <c r="AE17" s="558"/>
      <c r="AF17" s="558"/>
      <c r="AG17" s="558"/>
      <c r="AH17" s="543">
        <f>(AH10*1.18)*0.14</f>
        <v>79296.00000000001</v>
      </c>
      <c r="AI17" s="544"/>
      <c r="AJ17" s="544"/>
      <c r="AK17" s="545"/>
      <c r="AL17" s="543">
        <f>(AL10*1.18)*0.14</f>
        <v>0</v>
      </c>
      <c r="AM17" s="544"/>
      <c r="AN17" s="544"/>
      <c r="AO17" s="545"/>
      <c r="AP17" s="543">
        <f>(AP10*1.18)*0.14</f>
        <v>31718.4</v>
      </c>
      <c r="AQ17" s="544"/>
      <c r="AR17" s="544"/>
      <c r="AS17" s="545"/>
      <c r="AT17" s="540">
        <f>SUM(AH17:AS17)</f>
        <v>111014.40000000002</v>
      </c>
      <c r="AU17" s="541"/>
      <c r="AV17" s="541"/>
      <c r="AW17" s="542"/>
      <c r="AX17" s="543">
        <v>15860</v>
      </c>
      <c r="AY17" s="544"/>
      <c r="AZ17" s="544"/>
      <c r="BA17" s="545"/>
      <c r="BB17" s="540">
        <f t="shared" si="2"/>
        <v>126874.40000000002</v>
      </c>
      <c r="BC17" s="541"/>
      <c r="BD17" s="541"/>
      <c r="BE17" s="542"/>
    </row>
    <row r="18" spans="1:57" ht="22.5" customHeight="1">
      <c r="A18" s="546">
        <v>12</v>
      </c>
      <c r="B18" s="546"/>
      <c r="C18" s="556" t="s">
        <v>900</v>
      </c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9"/>
      <c r="AD18" s="558" t="s">
        <v>345</v>
      </c>
      <c r="AE18" s="558"/>
      <c r="AF18" s="558"/>
      <c r="AG18" s="558"/>
      <c r="AH18" s="543">
        <f>(AH10*1.19)*0.15</f>
        <v>85680</v>
      </c>
      <c r="AI18" s="544"/>
      <c r="AJ18" s="544"/>
      <c r="AK18" s="545"/>
      <c r="AL18" s="543"/>
      <c r="AM18" s="544"/>
      <c r="AN18" s="544"/>
      <c r="AO18" s="545"/>
      <c r="AP18" s="543">
        <f>(AP10*1.19)*0.15</f>
        <v>34272</v>
      </c>
      <c r="AQ18" s="544"/>
      <c r="AR18" s="544"/>
      <c r="AS18" s="545"/>
      <c r="AT18" s="540">
        <f>SUM(AH18:AS18)</f>
        <v>119952</v>
      </c>
      <c r="AU18" s="541"/>
      <c r="AV18" s="541"/>
      <c r="AW18" s="542"/>
      <c r="AX18" s="543">
        <f>(AX10*1.19)*0.15</f>
        <v>17136</v>
      </c>
      <c r="AY18" s="544"/>
      <c r="AZ18" s="544"/>
      <c r="BA18" s="545"/>
      <c r="BB18" s="540">
        <f t="shared" si="2"/>
        <v>137088</v>
      </c>
      <c r="BC18" s="541"/>
      <c r="BD18" s="541"/>
      <c r="BE18" s="542"/>
    </row>
    <row r="19" spans="1:57" s="258" customFormat="1" ht="37.5" customHeight="1">
      <c r="A19" s="546">
        <v>13</v>
      </c>
      <c r="B19" s="546"/>
      <c r="C19" s="553" t="s">
        <v>976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256" t="s">
        <v>977</v>
      </c>
      <c r="AD19" s="555" t="s">
        <v>345</v>
      </c>
      <c r="AE19" s="555"/>
      <c r="AF19" s="555"/>
      <c r="AG19" s="555"/>
      <c r="AH19" s="540">
        <f>SUM(AH16:AK18)</f>
        <v>3868139</v>
      </c>
      <c r="AI19" s="541"/>
      <c r="AJ19" s="541"/>
      <c r="AK19" s="542"/>
      <c r="AL19" s="540">
        <f>SUM(AL16:AO18)</f>
        <v>0</v>
      </c>
      <c r="AM19" s="541"/>
      <c r="AN19" s="541"/>
      <c r="AO19" s="542"/>
      <c r="AP19" s="540">
        <f>SUM(AP16:AS18)</f>
        <v>2091534.4</v>
      </c>
      <c r="AQ19" s="541"/>
      <c r="AR19" s="541"/>
      <c r="AS19" s="542"/>
      <c r="AT19" s="540">
        <f>SUM(AT16:AW18)</f>
        <v>5959673.4</v>
      </c>
      <c r="AU19" s="541"/>
      <c r="AV19" s="541"/>
      <c r="AW19" s="542"/>
      <c r="AX19" s="540">
        <f>SUM(AX16:BA18)</f>
        <v>475153</v>
      </c>
      <c r="AY19" s="541"/>
      <c r="AZ19" s="541"/>
      <c r="BA19" s="542"/>
      <c r="BB19" s="540">
        <f t="shared" si="2"/>
        <v>6434826.4</v>
      </c>
      <c r="BC19" s="541"/>
      <c r="BD19" s="541"/>
      <c r="BE19" s="542"/>
    </row>
    <row r="20" spans="1:57" ht="22.5" customHeight="1">
      <c r="A20" s="546">
        <v>14</v>
      </c>
      <c r="B20" s="546"/>
      <c r="C20" s="563" t="s">
        <v>978</v>
      </c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255"/>
      <c r="AD20" s="558" t="s">
        <v>450</v>
      </c>
      <c r="AE20" s="558"/>
      <c r="AF20" s="558"/>
      <c r="AG20" s="558"/>
      <c r="AH20" s="543"/>
      <c r="AI20" s="544"/>
      <c r="AJ20" s="544"/>
      <c r="AK20" s="545"/>
      <c r="AL20" s="543">
        <v>10000</v>
      </c>
      <c r="AM20" s="544"/>
      <c r="AN20" s="544"/>
      <c r="AO20" s="545"/>
      <c r="AP20" s="543"/>
      <c r="AQ20" s="544"/>
      <c r="AR20" s="544"/>
      <c r="AS20" s="545"/>
      <c r="AT20" s="540">
        <f>SUM(AH20:AS20)</f>
        <v>10000</v>
      </c>
      <c r="AU20" s="541"/>
      <c r="AV20" s="541"/>
      <c r="AW20" s="542"/>
      <c r="AX20" s="543"/>
      <c r="AY20" s="544"/>
      <c r="AZ20" s="544"/>
      <c r="BA20" s="545"/>
      <c r="BB20" s="540">
        <f>AT20+AX20</f>
        <v>10000</v>
      </c>
      <c r="BC20" s="541"/>
      <c r="BD20" s="541"/>
      <c r="BE20" s="542"/>
    </row>
    <row r="21" spans="1:57" ht="22.5" customHeight="1">
      <c r="A21" s="546">
        <v>15</v>
      </c>
      <c r="B21" s="546"/>
      <c r="C21" s="563" t="s">
        <v>979</v>
      </c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255"/>
      <c r="AD21" s="558" t="s">
        <v>450</v>
      </c>
      <c r="AE21" s="558"/>
      <c r="AF21" s="558"/>
      <c r="AG21" s="558"/>
      <c r="AH21" s="543"/>
      <c r="AI21" s="544"/>
      <c r="AJ21" s="544"/>
      <c r="AK21" s="545"/>
      <c r="AL21" s="543">
        <v>55000</v>
      </c>
      <c r="AM21" s="544"/>
      <c r="AN21" s="544"/>
      <c r="AO21" s="545"/>
      <c r="AP21" s="543"/>
      <c r="AQ21" s="544"/>
      <c r="AR21" s="544"/>
      <c r="AS21" s="545"/>
      <c r="AT21" s="540">
        <f>SUM(AH21:AS21)</f>
        <v>55000</v>
      </c>
      <c r="AU21" s="541"/>
      <c r="AV21" s="541"/>
      <c r="AW21" s="542"/>
      <c r="AX21" s="543"/>
      <c r="AY21" s="544"/>
      <c r="AZ21" s="544"/>
      <c r="BA21" s="545"/>
      <c r="BB21" s="540">
        <f>AT21+AX21</f>
        <v>55000</v>
      </c>
      <c r="BC21" s="541"/>
      <c r="BD21" s="541"/>
      <c r="BE21" s="542"/>
    </row>
    <row r="22" spans="1:57" ht="22.5" customHeight="1">
      <c r="A22" s="546">
        <v>16</v>
      </c>
      <c r="B22" s="546"/>
      <c r="C22" s="563" t="s">
        <v>980</v>
      </c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255"/>
      <c r="AD22" s="558" t="s">
        <v>450</v>
      </c>
      <c r="AE22" s="558"/>
      <c r="AF22" s="558"/>
      <c r="AG22" s="558"/>
      <c r="AH22" s="543"/>
      <c r="AI22" s="544"/>
      <c r="AJ22" s="544"/>
      <c r="AK22" s="545"/>
      <c r="AL22" s="543">
        <v>25000</v>
      </c>
      <c r="AM22" s="544"/>
      <c r="AN22" s="544"/>
      <c r="AO22" s="545"/>
      <c r="AP22" s="543"/>
      <c r="AQ22" s="544"/>
      <c r="AR22" s="544"/>
      <c r="AS22" s="545"/>
      <c r="AT22" s="540">
        <f>SUM(AH22:AS22)</f>
        <v>25000</v>
      </c>
      <c r="AU22" s="541"/>
      <c r="AV22" s="541"/>
      <c r="AW22" s="542"/>
      <c r="AX22" s="543"/>
      <c r="AY22" s="544"/>
      <c r="AZ22" s="544"/>
      <c r="BA22" s="545"/>
      <c r="BB22" s="540">
        <f>AT22+AX22</f>
        <v>25000</v>
      </c>
      <c r="BC22" s="541"/>
      <c r="BD22" s="541"/>
      <c r="BE22" s="542"/>
    </row>
    <row r="23" spans="1:57" ht="22.5" customHeight="1">
      <c r="A23" s="546">
        <v>17</v>
      </c>
      <c r="B23" s="546"/>
      <c r="C23" s="563" t="s">
        <v>981</v>
      </c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255"/>
      <c r="AD23" s="558" t="s">
        <v>450</v>
      </c>
      <c r="AE23" s="558"/>
      <c r="AF23" s="558"/>
      <c r="AG23" s="558"/>
      <c r="AH23" s="543"/>
      <c r="AI23" s="544"/>
      <c r="AJ23" s="544"/>
      <c r="AK23" s="545"/>
      <c r="AL23" s="543">
        <v>180000</v>
      </c>
      <c r="AM23" s="544"/>
      <c r="AN23" s="544"/>
      <c r="AO23" s="545"/>
      <c r="AP23" s="543"/>
      <c r="AQ23" s="544"/>
      <c r="AR23" s="544"/>
      <c r="AS23" s="545"/>
      <c r="AT23" s="540">
        <f>SUM(AH23:AS23)</f>
        <v>180000</v>
      </c>
      <c r="AU23" s="541"/>
      <c r="AV23" s="541"/>
      <c r="AW23" s="542"/>
      <c r="AX23" s="543">
        <v>130000</v>
      </c>
      <c r="AY23" s="544"/>
      <c r="AZ23" s="544"/>
      <c r="BA23" s="545"/>
      <c r="BB23" s="540">
        <f>AT23+AX23</f>
        <v>310000</v>
      </c>
      <c r="BC23" s="541"/>
      <c r="BD23" s="541"/>
      <c r="BE23" s="542"/>
    </row>
    <row r="24" spans="1:57" ht="45" customHeight="1">
      <c r="A24" s="546">
        <v>18</v>
      </c>
      <c r="B24" s="546"/>
      <c r="C24" s="556" t="s">
        <v>982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255" t="s">
        <v>983</v>
      </c>
      <c r="AD24" s="558" t="s">
        <v>450</v>
      </c>
      <c r="AE24" s="558"/>
      <c r="AF24" s="558"/>
      <c r="AG24" s="558"/>
      <c r="AH24" s="543">
        <f>SUM(AH20:AK23)</f>
        <v>0</v>
      </c>
      <c r="AI24" s="544"/>
      <c r="AJ24" s="544"/>
      <c r="AK24" s="545"/>
      <c r="AL24" s="543">
        <f>SUM(AL20:AO23)</f>
        <v>270000</v>
      </c>
      <c r="AM24" s="544"/>
      <c r="AN24" s="544"/>
      <c r="AO24" s="545"/>
      <c r="AP24" s="543">
        <f>SUM(AP20:AS23)</f>
        <v>0</v>
      </c>
      <c r="AQ24" s="544"/>
      <c r="AR24" s="544"/>
      <c r="AS24" s="545"/>
      <c r="AT24" s="540">
        <f>SUM(AT20:AW23)</f>
        <v>270000</v>
      </c>
      <c r="AU24" s="541"/>
      <c r="AV24" s="541"/>
      <c r="AW24" s="542"/>
      <c r="AX24" s="543">
        <f>SUM(AX20:BA23)</f>
        <v>130000</v>
      </c>
      <c r="AY24" s="544"/>
      <c r="AZ24" s="544"/>
      <c r="BA24" s="545"/>
      <c r="BB24" s="540">
        <f>SUM(BB20:BB23)</f>
        <v>400000</v>
      </c>
      <c r="BC24" s="541"/>
      <c r="BD24" s="541"/>
      <c r="BE24" s="542"/>
    </row>
    <row r="25" spans="1:57" ht="22.5" customHeight="1">
      <c r="A25" s="546">
        <v>19</v>
      </c>
      <c r="B25" s="546"/>
      <c r="C25" s="563" t="s">
        <v>984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255"/>
      <c r="AD25" s="558" t="s">
        <v>452</v>
      </c>
      <c r="AE25" s="558"/>
      <c r="AF25" s="558"/>
      <c r="AG25" s="558"/>
      <c r="AH25" s="543"/>
      <c r="AI25" s="544"/>
      <c r="AJ25" s="544"/>
      <c r="AK25" s="545"/>
      <c r="AL25" s="543"/>
      <c r="AM25" s="544"/>
      <c r="AN25" s="544"/>
      <c r="AO25" s="545"/>
      <c r="AP25" s="543"/>
      <c r="AQ25" s="544"/>
      <c r="AR25" s="544"/>
      <c r="AS25" s="545"/>
      <c r="AT25" s="540">
        <f>SUM(AH25:AS25)</f>
        <v>0</v>
      </c>
      <c r="AU25" s="541"/>
      <c r="AV25" s="541"/>
      <c r="AW25" s="542"/>
      <c r="AX25" s="543">
        <v>1132354</v>
      </c>
      <c r="AY25" s="544"/>
      <c r="AZ25" s="544"/>
      <c r="BA25" s="545"/>
      <c r="BB25" s="540">
        <f t="shared" si="2"/>
        <v>1132354</v>
      </c>
      <c r="BC25" s="541"/>
      <c r="BD25" s="541"/>
      <c r="BE25" s="542"/>
    </row>
    <row r="26" spans="1:57" ht="22.5" customHeight="1">
      <c r="A26" s="546">
        <v>20</v>
      </c>
      <c r="B26" s="546"/>
      <c r="C26" s="563" t="s">
        <v>81</v>
      </c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255"/>
      <c r="AD26" s="558" t="s">
        <v>452</v>
      </c>
      <c r="AE26" s="558"/>
      <c r="AF26" s="558"/>
      <c r="AG26" s="558"/>
      <c r="AH26" s="543"/>
      <c r="AI26" s="544"/>
      <c r="AJ26" s="544"/>
      <c r="AK26" s="545"/>
      <c r="AL26" s="543">
        <v>50000</v>
      </c>
      <c r="AM26" s="544"/>
      <c r="AN26" s="544"/>
      <c r="AO26" s="545"/>
      <c r="AP26" s="543"/>
      <c r="AQ26" s="544"/>
      <c r="AR26" s="544"/>
      <c r="AS26" s="545"/>
      <c r="AT26" s="540">
        <f>SUM(AH26:AS26)</f>
        <v>50000</v>
      </c>
      <c r="AU26" s="541"/>
      <c r="AV26" s="541"/>
      <c r="AW26" s="542"/>
      <c r="AX26" s="543">
        <v>2000</v>
      </c>
      <c r="AY26" s="544"/>
      <c r="AZ26" s="544"/>
      <c r="BA26" s="545"/>
      <c r="BB26" s="540">
        <f t="shared" si="2"/>
        <v>52000</v>
      </c>
      <c r="BC26" s="541"/>
      <c r="BD26" s="541"/>
      <c r="BE26" s="542"/>
    </row>
    <row r="27" spans="1:57" ht="22.5" customHeight="1">
      <c r="A27" s="546">
        <v>21</v>
      </c>
      <c r="B27" s="546"/>
      <c r="C27" s="563" t="s">
        <v>109</v>
      </c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255"/>
      <c r="AD27" s="558" t="s">
        <v>452</v>
      </c>
      <c r="AE27" s="558"/>
      <c r="AF27" s="558"/>
      <c r="AG27" s="558"/>
      <c r="AH27" s="543">
        <v>78740</v>
      </c>
      <c r="AI27" s="544"/>
      <c r="AJ27" s="544"/>
      <c r="AK27" s="545"/>
      <c r="AL27" s="543"/>
      <c r="AM27" s="544"/>
      <c r="AN27" s="544"/>
      <c r="AO27" s="545"/>
      <c r="AP27" s="543">
        <v>31496</v>
      </c>
      <c r="AQ27" s="544"/>
      <c r="AR27" s="544"/>
      <c r="AS27" s="545"/>
      <c r="AT27" s="540">
        <f>SUM(AH27:AS27)</f>
        <v>110236</v>
      </c>
      <c r="AU27" s="541"/>
      <c r="AV27" s="541"/>
      <c r="AW27" s="542"/>
      <c r="AX27" s="543">
        <v>15748</v>
      </c>
      <c r="AY27" s="544"/>
      <c r="AZ27" s="544"/>
      <c r="BA27" s="545"/>
      <c r="BB27" s="540">
        <f t="shared" si="2"/>
        <v>125984</v>
      </c>
      <c r="BC27" s="541"/>
      <c r="BD27" s="541"/>
      <c r="BE27" s="542"/>
    </row>
    <row r="28" spans="1:57" ht="22.5" customHeight="1">
      <c r="A28" s="546">
        <v>22</v>
      </c>
      <c r="B28" s="546"/>
      <c r="C28" s="563" t="s">
        <v>985</v>
      </c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255"/>
      <c r="AD28" s="558" t="s">
        <v>452</v>
      </c>
      <c r="AE28" s="558"/>
      <c r="AF28" s="558"/>
      <c r="AG28" s="558"/>
      <c r="AH28" s="543"/>
      <c r="AI28" s="544"/>
      <c r="AJ28" s="544"/>
      <c r="AK28" s="545"/>
      <c r="AL28" s="543">
        <v>80000</v>
      </c>
      <c r="AM28" s="544"/>
      <c r="AN28" s="544"/>
      <c r="AO28" s="545"/>
      <c r="AP28" s="543"/>
      <c r="AQ28" s="544"/>
      <c r="AR28" s="544"/>
      <c r="AS28" s="545"/>
      <c r="AT28" s="540">
        <f>SUM(AH28:AS28)</f>
        <v>80000</v>
      </c>
      <c r="AU28" s="541"/>
      <c r="AV28" s="541"/>
      <c r="AW28" s="542"/>
      <c r="AX28" s="543">
        <v>150000</v>
      </c>
      <c r="AY28" s="544"/>
      <c r="AZ28" s="544"/>
      <c r="BA28" s="545"/>
      <c r="BB28" s="540">
        <f t="shared" si="2"/>
        <v>230000</v>
      </c>
      <c r="BC28" s="541"/>
      <c r="BD28" s="541"/>
      <c r="BE28" s="542"/>
    </row>
    <row r="29" spans="1:57" ht="22.5" customHeight="1">
      <c r="A29" s="546">
        <v>23</v>
      </c>
      <c r="B29" s="546"/>
      <c r="C29" s="563" t="s">
        <v>986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255"/>
      <c r="AD29" s="558" t="s">
        <v>452</v>
      </c>
      <c r="AE29" s="558"/>
      <c r="AF29" s="558"/>
      <c r="AG29" s="558"/>
      <c r="AH29" s="543"/>
      <c r="AI29" s="544"/>
      <c r="AJ29" s="544"/>
      <c r="AK29" s="545"/>
      <c r="AL29" s="543">
        <v>50000</v>
      </c>
      <c r="AM29" s="544"/>
      <c r="AN29" s="544"/>
      <c r="AO29" s="545"/>
      <c r="AP29" s="543"/>
      <c r="AQ29" s="544"/>
      <c r="AR29" s="544"/>
      <c r="AS29" s="545"/>
      <c r="AT29" s="540">
        <f>SUM(AH29:AS29)</f>
        <v>50000</v>
      </c>
      <c r="AU29" s="541"/>
      <c r="AV29" s="541"/>
      <c r="AW29" s="542"/>
      <c r="AX29" s="543"/>
      <c r="AY29" s="544"/>
      <c r="AZ29" s="544"/>
      <c r="BA29" s="545"/>
      <c r="BB29" s="540">
        <f t="shared" si="2"/>
        <v>50000</v>
      </c>
      <c r="BC29" s="541"/>
      <c r="BD29" s="541"/>
      <c r="BE29" s="542"/>
    </row>
    <row r="30" spans="1:57" ht="34.5" customHeight="1">
      <c r="A30" s="546">
        <v>24</v>
      </c>
      <c r="B30" s="546"/>
      <c r="C30" s="556" t="s">
        <v>987</v>
      </c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255" t="s">
        <v>988</v>
      </c>
      <c r="AD30" s="558" t="s">
        <v>452</v>
      </c>
      <c r="AE30" s="558"/>
      <c r="AF30" s="558"/>
      <c r="AG30" s="558"/>
      <c r="AH30" s="543">
        <f>SUM(AH26:AK29)</f>
        <v>78740</v>
      </c>
      <c r="AI30" s="544"/>
      <c r="AJ30" s="544"/>
      <c r="AK30" s="545"/>
      <c r="AL30" s="543">
        <f>SUM(AL25:AO29)</f>
        <v>180000</v>
      </c>
      <c r="AM30" s="544"/>
      <c r="AN30" s="544"/>
      <c r="AO30" s="545"/>
      <c r="AP30" s="543">
        <f>SUM(AP26:AS29)</f>
        <v>31496</v>
      </c>
      <c r="AQ30" s="544"/>
      <c r="AR30" s="544"/>
      <c r="AS30" s="545"/>
      <c r="AT30" s="540">
        <f>SUM(AT26:AW29)</f>
        <v>290236</v>
      </c>
      <c r="AU30" s="541"/>
      <c r="AV30" s="541"/>
      <c r="AW30" s="542"/>
      <c r="AX30" s="543">
        <f>SUM(AX25:BA29)</f>
        <v>1300102</v>
      </c>
      <c r="AY30" s="544"/>
      <c r="AZ30" s="544"/>
      <c r="BA30" s="545"/>
      <c r="BB30" s="540">
        <f t="shared" si="2"/>
        <v>1590338</v>
      </c>
      <c r="BC30" s="541"/>
      <c r="BD30" s="541"/>
      <c r="BE30" s="542"/>
    </row>
    <row r="31" spans="1:57" ht="36.75" customHeight="1">
      <c r="A31" s="546">
        <v>25</v>
      </c>
      <c r="B31" s="546"/>
      <c r="C31" s="553" t="s">
        <v>989</v>
      </c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256" t="s">
        <v>990</v>
      </c>
      <c r="AD31" s="555" t="s">
        <v>457</v>
      </c>
      <c r="AE31" s="555"/>
      <c r="AF31" s="555"/>
      <c r="AG31" s="555"/>
      <c r="AH31" s="540">
        <f>SUM(AH24+AH30)</f>
        <v>78740</v>
      </c>
      <c r="AI31" s="541"/>
      <c r="AJ31" s="541"/>
      <c r="AK31" s="542"/>
      <c r="AL31" s="540">
        <f>SUM(AL24+AL30)</f>
        <v>450000</v>
      </c>
      <c r="AM31" s="541"/>
      <c r="AN31" s="541"/>
      <c r="AO31" s="542"/>
      <c r="AP31" s="540">
        <f>SUM(AP24+AP30)</f>
        <v>31496</v>
      </c>
      <c r="AQ31" s="541"/>
      <c r="AR31" s="541"/>
      <c r="AS31" s="542"/>
      <c r="AT31" s="540">
        <f>SUM(AT24+AT30)</f>
        <v>560236</v>
      </c>
      <c r="AU31" s="541"/>
      <c r="AV31" s="541"/>
      <c r="AW31" s="542"/>
      <c r="AX31" s="540">
        <f>SUM(AX24+AX30)</f>
        <v>1430102</v>
      </c>
      <c r="AY31" s="541"/>
      <c r="AZ31" s="541"/>
      <c r="BA31" s="542"/>
      <c r="BB31" s="540">
        <f t="shared" si="2"/>
        <v>1990338</v>
      </c>
      <c r="BC31" s="541"/>
      <c r="BD31" s="541"/>
      <c r="BE31" s="542"/>
    </row>
    <row r="32" spans="1:57" ht="22.5" customHeight="1">
      <c r="A32" s="546">
        <v>26</v>
      </c>
      <c r="B32" s="546"/>
      <c r="C32" s="563" t="s">
        <v>908</v>
      </c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255"/>
      <c r="AD32" s="558" t="s">
        <v>459</v>
      </c>
      <c r="AE32" s="558"/>
      <c r="AF32" s="558"/>
      <c r="AG32" s="558"/>
      <c r="AH32" s="543"/>
      <c r="AI32" s="544"/>
      <c r="AJ32" s="544"/>
      <c r="AK32" s="545"/>
      <c r="AL32" s="543">
        <v>25000</v>
      </c>
      <c r="AM32" s="544"/>
      <c r="AN32" s="544"/>
      <c r="AO32" s="545"/>
      <c r="AP32" s="543"/>
      <c r="AQ32" s="544"/>
      <c r="AR32" s="544"/>
      <c r="AS32" s="545"/>
      <c r="AT32" s="540">
        <f aca="true" t="shared" si="3" ref="AT32:AT37">SUM(AH32:AS32)</f>
        <v>25000</v>
      </c>
      <c r="AU32" s="541"/>
      <c r="AV32" s="541"/>
      <c r="AW32" s="542"/>
      <c r="AX32" s="543"/>
      <c r="AY32" s="544"/>
      <c r="AZ32" s="544"/>
      <c r="BA32" s="545"/>
      <c r="BB32" s="540">
        <f t="shared" si="2"/>
        <v>25000</v>
      </c>
      <c r="BC32" s="541"/>
      <c r="BD32" s="541"/>
      <c r="BE32" s="542"/>
    </row>
    <row r="33" spans="1:57" ht="22.5" customHeight="1">
      <c r="A33" s="546">
        <v>27</v>
      </c>
      <c r="B33" s="546"/>
      <c r="C33" s="563" t="s">
        <v>991</v>
      </c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255"/>
      <c r="AD33" s="558" t="s">
        <v>461</v>
      </c>
      <c r="AE33" s="558"/>
      <c r="AF33" s="558"/>
      <c r="AG33" s="558"/>
      <c r="AH33" s="543"/>
      <c r="AI33" s="544"/>
      <c r="AJ33" s="544"/>
      <c r="AK33" s="545"/>
      <c r="AL33" s="543">
        <v>100000</v>
      </c>
      <c r="AM33" s="544"/>
      <c r="AN33" s="544"/>
      <c r="AO33" s="545"/>
      <c r="AP33" s="543"/>
      <c r="AQ33" s="544"/>
      <c r="AR33" s="544"/>
      <c r="AS33" s="545"/>
      <c r="AT33" s="540">
        <f t="shared" si="3"/>
        <v>100000</v>
      </c>
      <c r="AU33" s="541"/>
      <c r="AV33" s="541"/>
      <c r="AW33" s="542"/>
      <c r="AX33" s="543"/>
      <c r="AY33" s="544"/>
      <c r="AZ33" s="544"/>
      <c r="BA33" s="545"/>
      <c r="BB33" s="540">
        <f t="shared" si="2"/>
        <v>100000</v>
      </c>
      <c r="BC33" s="541"/>
      <c r="BD33" s="541"/>
      <c r="BE33" s="542"/>
    </row>
    <row r="34" spans="1:57" ht="19.5" customHeight="1">
      <c r="A34" s="546">
        <v>28</v>
      </c>
      <c r="B34" s="546"/>
      <c r="C34" s="553" t="s">
        <v>992</v>
      </c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256" t="s">
        <v>993</v>
      </c>
      <c r="AD34" s="555" t="s">
        <v>463</v>
      </c>
      <c r="AE34" s="555"/>
      <c r="AF34" s="555"/>
      <c r="AG34" s="555"/>
      <c r="AH34" s="540">
        <f>SUM(AH32:AK33)</f>
        <v>0</v>
      </c>
      <c r="AI34" s="541"/>
      <c r="AJ34" s="541"/>
      <c r="AK34" s="542"/>
      <c r="AL34" s="540">
        <f>SUM(AL32:AO33)</f>
        <v>125000</v>
      </c>
      <c r="AM34" s="541"/>
      <c r="AN34" s="541"/>
      <c r="AO34" s="542"/>
      <c r="AP34" s="540">
        <f>SUM(AP32:AS33)</f>
        <v>0</v>
      </c>
      <c r="AQ34" s="541"/>
      <c r="AR34" s="541"/>
      <c r="AS34" s="542"/>
      <c r="AT34" s="540">
        <f t="shared" si="3"/>
        <v>125000</v>
      </c>
      <c r="AU34" s="541"/>
      <c r="AV34" s="541"/>
      <c r="AW34" s="542"/>
      <c r="AX34" s="540">
        <f>SUM(AX32:BA33)</f>
        <v>0</v>
      </c>
      <c r="AY34" s="541"/>
      <c r="AZ34" s="541"/>
      <c r="BA34" s="542"/>
      <c r="BB34" s="540">
        <f t="shared" si="2"/>
        <v>125000</v>
      </c>
      <c r="BC34" s="541"/>
      <c r="BD34" s="541"/>
      <c r="BE34" s="542"/>
    </row>
    <row r="35" spans="1:57" ht="22.5" customHeight="1">
      <c r="A35" s="546">
        <v>29</v>
      </c>
      <c r="B35" s="546"/>
      <c r="C35" s="563" t="s">
        <v>994</v>
      </c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255"/>
      <c r="AD35" s="558" t="s">
        <v>465</v>
      </c>
      <c r="AE35" s="558"/>
      <c r="AF35" s="558"/>
      <c r="AG35" s="558"/>
      <c r="AH35" s="543"/>
      <c r="AI35" s="544"/>
      <c r="AJ35" s="544"/>
      <c r="AK35" s="545"/>
      <c r="AL35" s="543">
        <v>300000</v>
      </c>
      <c r="AM35" s="544"/>
      <c r="AN35" s="544"/>
      <c r="AO35" s="545"/>
      <c r="AP35" s="543"/>
      <c r="AQ35" s="544"/>
      <c r="AR35" s="544"/>
      <c r="AS35" s="545"/>
      <c r="AT35" s="540">
        <f t="shared" si="3"/>
        <v>300000</v>
      </c>
      <c r="AU35" s="541"/>
      <c r="AV35" s="541"/>
      <c r="AW35" s="542"/>
      <c r="AX35" s="543">
        <v>30000</v>
      </c>
      <c r="AY35" s="544"/>
      <c r="AZ35" s="544"/>
      <c r="BA35" s="545"/>
      <c r="BB35" s="540">
        <f t="shared" si="2"/>
        <v>330000</v>
      </c>
      <c r="BC35" s="541"/>
      <c r="BD35" s="541"/>
      <c r="BE35" s="542"/>
    </row>
    <row r="36" spans="1:57" ht="22.5" customHeight="1">
      <c r="A36" s="546">
        <v>30</v>
      </c>
      <c r="B36" s="546"/>
      <c r="C36" s="563" t="s">
        <v>995</v>
      </c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255"/>
      <c r="AD36" s="558" t="s">
        <v>465</v>
      </c>
      <c r="AE36" s="558"/>
      <c r="AF36" s="558"/>
      <c r="AG36" s="558"/>
      <c r="AH36" s="543"/>
      <c r="AI36" s="544"/>
      <c r="AJ36" s="544"/>
      <c r="AK36" s="545"/>
      <c r="AL36" s="543">
        <v>185000</v>
      </c>
      <c r="AM36" s="544"/>
      <c r="AN36" s="544"/>
      <c r="AO36" s="545"/>
      <c r="AP36" s="543"/>
      <c r="AQ36" s="544"/>
      <c r="AR36" s="544"/>
      <c r="AS36" s="545"/>
      <c r="AT36" s="540">
        <f t="shared" si="3"/>
        <v>185000</v>
      </c>
      <c r="AU36" s="541"/>
      <c r="AV36" s="541"/>
      <c r="AW36" s="542"/>
      <c r="AX36" s="543">
        <v>15000</v>
      </c>
      <c r="AY36" s="544"/>
      <c r="AZ36" s="544"/>
      <c r="BA36" s="545"/>
      <c r="BB36" s="540">
        <f t="shared" si="2"/>
        <v>200000</v>
      </c>
      <c r="BC36" s="541"/>
      <c r="BD36" s="541"/>
      <c r="BE36" s="542"/>
    </row>
    <row r="37" spans="1:57" ht="22.5" customHeight="1">
      <c r="A37" s="546">
        <v>31</v>
      </c>
      <c r="B37" s="546"/>
      <c r="C37" s="563" t="s">
        <v>996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255"/>
      <c r="AD37" s="558" t="s">
        <v>465</v>
      </c>
      <c r="AE37" s="558"/>
      <c r="AF37" s="558"/>
      <c r="AG37" s="558"/>
      <c r="AH37" s="543"/>
      <c r="AI37" s="544"/>
      <c r="AJ37" s="544"/>
      <c r="AK37" s="545"/>
      <c r="AL37" s="543">
        <v>100000</v>
      </c>
      <c r="AM37" s="544"/>
      <c r="AN37" s="544"/>
      <c r="AO37" s="545"/>
      <c r="AP37" s="543"/>
      <c r="AQ37" s="544"/>
      <c r="AR37" s="544"/>
      <c r="AS37" s="545"/>
      <c r="AT37" s="540">
        <f t="shared" si="3"/>
        <v>100000</v>
      </c>
      <c r="AU37" s="541"/>
      <c r="AV37" s="541"/>
      <c r="AW37" s="542"/>
      <c r="AX37" s="543">
        <v>60000</v>
      </c>
      <c r="AY37" s="544"/>
      <c r="AZ37" s="544"/>
      <c r="BA37" s="545"/>
      <c r="BB37" s="540">
        <f t="shared" si="2"/>
        <v>160000</v>
      </c>
      <c r="BC37" s="541"/>
      <c r="BD37" s="541"/>
      <c r="BE37" s="542"/>
    </row>
    <row r="38" spans="1:57" ht="22.5" customHeight="1">
      <c r="A38" s="546">
        <v>32</v>
      </c>
      <c r="B38" s="546"/>
      <c r="C38" s="556" t="s">
        <v>464</v>
      </c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255" t="s">
        <v>997</v>
      </c>
      <c r="AD38" s="558" t="s">
        <v>465</v>
      </c>
      <c r="AE38" s="558"/>
      <c r="AF38" s="558"/>
      <c r="AG38" s="558"/>
      <c r="AH38" s="543">
        <f>SUM(AH35:AK37)</f>
        <v>0</v>
      </c>
      <c r="AI38" s="544"/>
      <c r="AJ38" s="544"/>
      <c r="AK38" s="545"/>
      <c r="AL38" s="543">
        <f>SUM(AL35:AO37)</f>
        <v>585000</v>
      </c>
      <c r="AM38" s="544"/>
      <c r="AN38" s="544"/>
      <c r="AO38" s="545"/>
      <c r="AP38" s="543">
        <f>SUM(AP35:AS37)</f>
        <v>0</v>
      </c>
      <c r="AQ38" s="544"/>
      <c r="AR38" s="544"/>
      <c r="AS38" s="545"/>
      <c r="AT38" s="540">
        <f>SUM(AT35:AW37)</f>
        <v>585000</v>
      </c>
      <c r="AU38" s="541"/>
      <c r="AV38" s="541"/>
      <c r="AW38" s="542"/>
      <c r="AX38" s="543">
        <f>SUM(AX35:BA37)</f>
        <v>105000</v>
      </c>
      <c r="AY38" s="544"/>
      <c r="AZ38" s="544"/>
      <c r="BA38" s="545"/>
      <c r="BB38" s="540">
        <f t="shared" si="2"/>
        <v>690000</v>
      </c>
      <c r="BC38" s="541"/>
      <c r="BD38" s="541"/>
      <c r="BE38" s="542"/>
    </row>
    <row r="39" spans="1:57" ht="22.5" customHeight="1">
      <c r="A39" s="546">
        <v>33</v>
      </c>
      <c r="B39" s="546"/>
      <c r="C39" s="556" t="s">
        <v>466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255"/>
      <c r="AD39" s="558" t="s">
        <v>467</v>
      </c>
      <c r="AE39" s="558"/>
      <c r="AF39" s="558"/>
      <c r="AG39" s="558"/>
      <c r="AH39" s="543">
        <f>SUM(AH36:AK38)</f>
        <v>0</v>
      </c>
      <c r="AI39" s="544"/>
      <c r="AJ39" s="544"/>
      <c r="AK39" s="545"/>
      <c r="AL39" s="543">
        <v>0</v>
      </c>
      <c r="AM39" s="544"/>
      <c r="AN39" s="544"/>
      <c r="AO39" s="545"/>
      <c r="AP39" s="543">
        <f>SUM(AP36:AS38)</f>
        <v>0</v>
      </c>
      <c r="AQ39" s="544"/>
      <c r="AR39" s="544"/>
      <c r="AS39" s="545"/>
      <c r="AT39" s="540">
        <f aca="true" t="shared" si="4" ref="AT39:AT46">SUM(AH39:AS39)</f>
        <v>0</v>
      </c>
      <c r="AU39" s="541"/>
      <c r="AV39" s="541"/>
      <c r="AW39" s="542"/>
      <c r="AX39" s="543">
        <v>3194125</v>
      </c>
      <c r="AY39" s="544"/>
      <c r="AZ39" s="544"/>
      <c r="BA39" s="545"/>
      <c r="BB39" s="540">
        <f t="shared" si="2"/>
        <v>3194125</v>
      </c>
      <c r="BC39" s="541"/>
      <c r="BD39" s="541"/>
      <c r="BE39" s="542"/>
    </row>
    <row r="40" spans="1:57" ht="38.25" customHeight="1">
      <c r="A40" s="546">
        <v>34</v>
      </c>
      <c r="B40" s="546"/>
      <c r="C40" s="556" t="s">
        <v>998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255"/>
      <c r="AD40" s="558" t="s">
        <v>472</v>
      </c>
      <c r="AE40" s="558"/>
      <c r="AF40" s="558"/>
      <c r="AG40" s="558"/>
      <c r="AH40" s="543"/>
      <c r="AI40" s="544"/>
      <c r="AJ40" s="544"/>
      <c r="AK40" s="545"/>
      <c r="AL40" s="543">
        <v>150000</v>
      </c>
      <c r="AM40" s="544"/>
      <c r="AN40" s="544"/>
      <c r="AO40" s="545"/>
      <c r="AP40" s="543"/>
      <c r="AQ40" s="544"/>
      <c r="AR40" s="544"/>
      <c r="AS40" s="545"/>
      <c r="AT40" s="540">
        <f t="shared" si="4"/>
        <v>150000</v>
      </c>
      <c r="AU40" s="541"/>
      <c r="AV40" s="541"/>
      <c r="AW40" s="542"/>
      <c r="AX40" s="543">
        <v>10000</v>
      </c>
      <c r="AY40" s="544"/>
      <c r="AZ40" s="544"/>
      <c r="BA40" s="545"/>
      <c r="BB40" s="540">
        <f t="shared" si="2"/>
        <v>160000</v>
      </c>
      <c r="BC40" s="541"/>
      <c r="BD40" s="541"/>
      <c r="BE40" s="542"/>
    </row>
    <row r="41" spans="1:57" ht="22.5" customHeight="1">
      <c r="A41" s="546">
        <v>35</v>
      </c>
      <c r="B41" s="546"/>
      <c r="C41" s="556" t="s">
        <v>999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255"/>
      <c r="AD41" s="558" t="s">
        <v>475</v>
      </c>
      <c r="AE41" s="558"/>
      <c r="AF41" s="558"/>
      <c r="AG41" s="558"/>
      <c r="AH41" s="543"/>
      <c r="AI41" s="544"/>
      <c r="AJ41" s="544"/>
      <c r="AK41" s="545"/>
      <c r="AL41" s="543">
        <v>98100</v>
      </c>
      <c r="AM41" s="544"/>
      <c r="AN41" s="544"/>
      <c r="AO41" s="545"/>
      <c r="AP41" s="543"/>
      <c r="AQ41" s="544"/>
      <c r="AR41" s="544"/>
      <c r="AS41" s="545"/>
      <c r="AT41" s="540">
        <f t="shared" si="4"/>
        <v>98100</v>
      </c>
      <c r="AU41" s="541"/>
      <c r="AV41" s="541"/>
      <c r="AW41" s="542"/>
      <c r="AX41" s="543"/>
      <c r="AY41" s="544"/>
      <c r="AZ41" s="544"/>
      <c r="BA41" s="545"/>
      <c r="BB41" s="540">
        <f t="shared" si="2"/>
        <v>98100</v>
      </c>
      <c r="BC41" s="541"/>
      <c r="BD41" s="541"/>
      <c r="BE41" s="542"/>
    </row>
    <row r="42" spans="1:57" ht="22.5" customHeight="1">
      <c r="A42" s="546">
        <v>36</v>
      </c>
      <c r="B42" s="546"/>
      <c r="C42" s="556" t="s">
        <v>476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254"/>
      <c r="AD42" s="558" t="s">
        <v>477</v>
      </c>
      <c r="AE42" s="558"/>
      <c r="AF42" s="558"/>
      <c r="AG42" s="558"/>
      <c r="AH42" s="543"/>
      <c r="AI42" s="544"/>
      <c r="AJ42" s="544"/>
      <c r="AK42" s="545"/>
      <c r="AL42" s="543"/>
      <c r="AM42" s="544"/>
      <c r="AN42" s="544"/>
      <c r="AO42" s="545"/>
      <c r="AP42" s="543"/>
      <c r="AQ42" s="544"/>
      <c r="AR42" s="544"/>
      <c r="AS42" s="545"/>
      <c r="AT42" s="540">
        <f t="shared" si="4"/>
        <v>0</v>
      </c>
      <c r="AU42" s="541"/>
      <c r="AV42" s="541"/>
      <c r="AW42" s="542"/>
      <c r="AX42" s="543"/>
      <c r="AY42" s="544"/>
      <c r="AZ42" s="544"/>
      <c r="BA42" s="545"/>
      <c r="BB42" s="540">
        <f t="shared" si="2"/>
        <v>0</v>
      </c>
      <c r="BC42" s="541"/>
      <c r="BD42" s="541"/>
      <c r="BE42" s="542"/>
    </row>
    <row r="43" spans="1:57" ht="22.5" customHeight="1">
      <c r="A43" s="546">
        <v>37</v>
      </c>
      <c r="B43" s="546"/>
      <c r="C43" s="563" t="s">
        <v>16</v>
      </c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255"/>
      <c r="AD43" s="558" t="s">
        <v>479</v>
      </c>
      <c r="AE43" s="558"/>
      <c r="AF43" s="558"/>
      <c r="AG43" s="558"/>
      <c r="AH43" s="543"/>
      <c r="AI43" s="544"/>
      <c r="AJ43" s="544"/>
      <c r="AK43" s="545"/>
      <c r="AL43" s="543">
        <v>70000</v>
      </c>
      <c r="AM43" s="544"/>
      <c r="AN43" s="544"/>
      <c r="AO43" s="545"/>
      <c r="AP43" s="543"/>
      <c r="AQ43" s="544"/>
      <c r="AR43" s="544"/>
      <c r="AS43" s="545"/>
      <c r="AT43" s="540">
        <f t="shared" si="4"/>
        <v>70000</v>
      </c>
      <c r="AU43" s="541"/>
      <c r="AV43" s="541"/>
      <c r="AW43" s="542"/>
      <c r="AX43" s="543"/>
      <c r="AY43" s="544"/>
      <c r="AZ43" s="544"/>
      <c r="BA43" s="545"/>
      <c r="BB43" s="540">
        <f t="shared" si="2"/>
        <v>70000</v>
      </c>
      <c r="BC43" s="541"/>
      <c r="BD43" s="541"/>
      <c r="BE43" s="542"/>
    </row>
    <row r="44" spans="1:57" ht="22.5" customHeight="1">
      <c r="A44" s="546">
        <v>38</v>
      </c>
      <c r="B44" s="546"/>
      <c r="C44" s="563" t="s">
        <v>15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255"/>
      <c r="AD44" s="558" t="s">
        <v>479</v>
      </c>
      <c r="AE44" s="558"/>
      <c r="AF44" s="558"/>
      <c r="AG44" s="558"/>
      <c r="AH44" s="543">
        <v>35000</v>
      </c>
      <c r="AI44" s="544"/>
      <c r="AJ44" s="544"/>
      <c r="AK44" s="545"/>
      <c r="AL44" s="543">
        <v>5000</v>
      </c>
      <c r="AM44" s="544"/>
      <c r="AN44" s="544"/>
      <c r="AO44" s="545"/>
      <c r="AP44" s="543">
        <v>10000</v>
      </c>
      <c r="AQ44" s="544"/>
      <c r="AR44" s="544"/>
      <c r="AS44" s="545"/>
      <c r="AT44" s="540">
        <f t="shared" si="4"/>
        <v>50000</v>
      </c>
      <c r="AU44" s="541"/>
      <c r="AV44" s="541"/>
      <c r="AW44" s="542"/>
      <c r="AX44" s="543">
        <v>5000</v>
      </c>
      <c r="AY44" s="544"/>
      <c r="AZ44" s="544"/>
      <c r="BA44" s="545"/>
      <c r="BB44" s="540">
        <f t="shared" si="2"/>
        <v>55000</v>
      </c>
      <c r="BC44" s="541"/>
      <c r="BD44" s="541"/>
      <c r="BE44" s="542"/>
    </row>
    <row r="45" spans="1:57" ht="22.5" customHeight="1">
      <c r="A45" s="546">
        <v>39</v>
      </c>
      <c r="B45" s="546"/>
      <c r="C45" s="563" t="s">
        <v>1000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255"/>
      <c r="AD45" s="558" t="s">
        <v>479</v>
      </c>
      <c r="AE45" s="558"/>
      <c r="AF45" s="558"/>
      <c r="AG45" s="558"/>
      <c r="AH45" s="543"/>
      <c r="AI45" s="544"/>
      <c r="AJ45" s="544"/>
      <c r="AK45" s="545"/>
      <c r="AL45" s="543">
        <v>30000</v>
      </c>
      <c r="AM45" s="544"/>
      <c r="AN45" s="544"/>
      <c r="AO45" s="545"/>
      <c r="AP45" s="543"/>
      <c r="AQ45" s="544"/>
      <c r="AR45" s="544"/>
      <c r="AS45" s="545"/>
      <c r="AT45" s="540">
        <f t="shared" si="4"/>
        <v>30000</v>
      </c>
      <c r="AU45" s="541"/>
      <c r="AV45" s="541"/>
      <c r="AW45" s="542"/>
      <c r="AX45" s="543">
        <v>30000</v>
      </c>
      <c r="AY45" s="544"/>
      <c r="AZ45" s="544"/>
      <c r="BA45" s="545"/>
      <c r="BB45" s="540">
        <f t="shared" si="2"/>
        <v>60000</v>
      </c>
      <c r="BC45" s="541"/>
      <c r="BD45" s="541"/>
      <c r="BE45" s="542"/>
    </row>
    <row r="46" spans="1:57" ht="22.5" customHeight="1">
      <c r="A46" s="546">
        <v>40</v>
      </c>
      <c r="B46" s="546"/>
      <c r="C46" s="563" t="s">
        <v>31</v>
      </c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255"/>
      <c r="AD46" s="558" t="s">
        <v>479</v>
      </c>
      <c r="AE46" s="558"/>
      <c r="AF46" s="558"/>
      <c r="AG46" s="558"/>
      <c r="AH46" s="543"/>
      <c r="AI46" s="544"/>
      <c r="AJ46" s="544"/>
      <c r="AK46" s="545"/>
      <c r="AL46" s="543">
        <v>20000</v>
      </c>
      <c r="AM46" s="544"/>
      <c r="AN46" s="544"/>
      <c r="AO46" s="545"/>
      <c r="AP46" s="543"/>
      <c r="AQ46" s="544"/>
      <c r="AR46" s="544"/>
      <c r="AS46" s="545"/>
      <c r="AT46" s="540">
        <f t="shared" si="4"/>
        <v>20000</v>
      </c>
      <c r="AU46" s="541"/>
      <c r="AV46" s="541"/>
      <c r="AW46" s="542"/>
      <c r="AX46" s="543">
        <v>5000</v>
      </c>
      <c r="AY46" s="544"/>
      <c r="AZ46" s="544"/>
      <c r="BA46" s="545"/>
      <c r="BB46" s="540">
        <f t="shared" si="2"/>
        <v>25000</v>
      </c>
      <c r="BC46" s="541"/>
      <c r="BD46" s="541"/>
      <c r="BE46" s="542"/>
    </row>
    <row r="47" spans="1:57" ht="22.5" customHeight="1">
      <c r="A47" s="546">
        <v>41</v>
      </c>
      <c r="B47" s="546"/>
      <c r="C47" s="556" t="s">
        <v>478</v>
      </c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255" t="s">
        <v>1001</v>
      </c>
      <c r="AD47" s="558" t="s">
        <v>479</v>
      </c>
      <c r="AE47" s="558"/>
      <c r="AF47" s="558"/>
      <c r="AG47" s="558"/>
      <c r="AH47" s="543">
        <v>100000</v>
      </c>
      <c r="AI47" s="544"/>
      <c r="AJ47" s="544"/>
      <c r="AK47" s="545"/>
      <c r="AL47" s="560"/>
      <c r="AM47" s="561"/>
      <c r="AN47" s="561"/>
      <c r="AO47" s="562"/>
      <c r="AP47" s="560"/>
      <c r="AQ47" s="561"/>
      <c r="AR47" s="561"/>
      <c r="AS47" s="562"/>
      <c r="AT47" s="560"/>
      <c r="AU47" s="561"/>
      <c r="AV47" s="561"/>
      <c r="AW47" s="562"/>
      <c r="AX47" s="560"/>
      <c r="AY47" s="561"/>
      <c r="AZ47" s="561"/>
      <c r="BA47" s="562"/>
      <c r="BB47" s="540">
        <v>100000</v>
      </c>
      <c r="BC47" s="541"/>
      <c r="BD47" s="541"/>
      <c r="BE47" s="542"/>
    </row>
    <row r="48" spans="1:57" ht="27" customHeight="1">
      <c r="A48" s="546">
        <v>42</v>
      </c>
      <c r="B48" s="546"/>
      <c r="C48" s="547" t="s">
        <v>1002</v>
      </c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9"/>
      <c r="AD48" s="555" t="s">
        <v>481</v>
      </c>
      <c r="AE48" s="555"/>
      <c r="AF48" s="555"/>
      <c r="AG48" s="555"/>
      <c r="AH48" s="543">
        <v>135000</v>
      </c>
      <c r="AI48" s="544"/>
      <c r="AJ48" s="544"/>
      <c r="AK48" s="545"/>
      <c r="AL48" s="543">
        <f>SUM(AL43:AO46)</f>
        <v>125000</v>
      </c>
      <c r="AM48" s="544"/>
      <c r="AN48" s="544"/>
      <c r="AO48" s="545"/>
      <c r="AP48" s="543">
        <f>SUM(AP43:AS46)</f>
        <v>10000</v>
      </c>
      <c r="AQ48" s="544"/>
      <c r="AR48" s="544"/>
      <c r="AS48" s="545"/>
      <c r="AT48" s="540">
        <f>SUM(AT43:AW46)</f>
        <v>170000</v>
      </c>
      <c r="AU48" s="541"/>
      <c r="AV48" s="541"/>
      <c r="AW48" s="542"/>
      <c r="AX48" s="543">
        <f>SUM(AX44:AX47)</f>
        <v>40000</v>
      </c>
      <c r="AY48" s="544"/>
      <c r="AZ48" s="544"/>
      <c r="BA48" s="545"/>
      <c r="BB48" s="540">
        <f t="shared" si="2"/>
        <v>210000</v>
      </c>
      <c r="BC48" s="541"/>
      <c r="BD48" s="541"/>
      <c r="BE48" s="542"/>
    </row>
    <row r="49" spans="1:57" ht="30" customHeight="1">
      <c r="A49" s="546">
        <v>43</v>
      </c>
      <c r="B49" s="546"/>
      <c r="C49" s="553" t="s">
        <v>928</v>
      </c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256"/>
      <c r="AD49" s="555" t="s">
        <v>487</v>
      </c>
      <c r="AE49" s="555"/>
      <c r="AF49" s="555"/>
      <c r="AG49" s="555"/>
      <c r="AH49" s="540">
        <f>SUM(AH38+AH40+AH41+AH42+AH48)</f>
        <v>135000</v>
      </c>
      <c r="AI49" s="541"/>
      <c r="AJ49" s="541"/>
      <c r="AK49" s="542"/>
      <c r="AL49" s="540">
        <f>SUM(AL38+AL40+AL41+AL42+AL48)</f>
        <v>958100</v>
      </c>
      <c r="AM49" s="541"/>
      <c r="AN49" s="541"/>
      <c r="AO49" s="542"/>
      <c r="AP49" s="540">
        <f>SUM(AP38+AP40+AP41+AP42+AP48)</f>
        <v>10000</v>
      </c>
      <c r="AQ49" s="541"/>
      <c r="AR49" s="541"/>
      <c r="AS49" s="542"/>
      <c r="AT49" s="540">
        <f aca="true" t="shared" si="5" ref="AT49:AT57">SUM(AH49:AS49)</f>
        <v>1103100</v>
      </c>
      <c r="AU49" s="541"/>
      <c r="AV49" s="541"/>
      <c r="AW49" s="542"/>
      <c r="AX49" s="540">
        <f>SUM(AX38+AX40+AX41+AX42+AX48+AX39)</f>
        <v>3349125</v>
      </c>
      <c r="AY49" s="541"/>
      <c r="AZ49" s="541"/>
      <c r="BA49" s="542"/>
      <c r="BB49" s="540">
        <f t="shared" si="2"/>
        <v>4452225</v>
      </c>
      <c r="BC49" s="541"/>
      <c r="BD49" s="541"/>
      <c r="BE49" s="542"/>
    </row>
    <row r="50" spans="1:57" ht="22.5" customHeight="1">
      <c r="A50" s="546">
        <v>44</v>
      </c>
      <c r="B50" s="546"/>
      <c r="C50" s="556" t="s">
        <v>488</v>
      </c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  <c r="Z50" s="557"/>
      <c r="AA50" s="557"/>
      <c r="AB50" s="557"/>
      <c r="AC50" s="559"/>
      <c r="AD50" s="558" t="s">
        <v>489</v>
      </c>
      <c r="AE50" s="558"/>
      <c r="AF50" s="558"/>
      <c r="AG50" s="558"/>
      <c r="AH50" s="540">
        <v>0</v>
      </c>
      <c r="AI50" s="541"/>
      <c r="AJ50" s="541"/>
      <c r="AK50" s="542"/>
      <c r="AL50" s="540">
        <v>50000</v>
      </c>
      <c r="AM50" s="541"/>
      <c r="AN50" s="541"/>
      <c r="AO50" s="542"/>
      <c r="AP50" s="540">
        <v>0</v>
      </c>
      <c r="AQ50" s="541"/>
      <c r="AR50" s="541"/>
      <c r="AS50" s="542"/>
      <c r="AT50" s="540">
        <f t="shared" si="5"/>
        <v>50000</v>
      </c>
      <c r="AU50" s="541"/>
      <c r="AV50" s="541"/>
      <c r="AW50" s="542"/>
      <c r="AX50" s="540">
        <v>0</v>
      </c>
      <c r="AY50" s="541"/>
      <c r="AZ50" s="541"/>
      <c r="BA50" s="542"/>
      <c r="BB50" s="540">
        <f t="shared" si="2"/>
        <v>50000</v>
      </c>
      <c r="BC50" s="541"/>
      <c r="BD50" s="541"/>
      <c r="BE50" s="542"/>
    </row>
    <row r="51" spans="1:57" ht="34.5" customHeight="1">
      <c r="A51" s="546">
        <v>45</v>
      </c>
      <c r="B51" s="546"/>
      <c r="C51" s="553" t="s">
        <v>19</v>
      </c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256" t="s">
        <v>1003</v>
      </c>
      <c r="AD51" s="555" t="s">
        <v>502</v>
      </c>
      <c r="AE51" s="555"/>
      <c r="AF51" s="555"/>
      <c r="AG51" s="555"/>
      <c r="AH51" s="543">
        <f>SUM(AH31+AH34+AH38+AH39+AH40+AH46+AH49)*0.27</f>
        <v>57709.8</v>
      </c>
      <c r="AI51" s="544"/>
      <c r="AJ51" s="544"/>
      <c r="AK51" s="545"/>
      <c r="AL51" s="543">
        <v>617788</v>
      </c>
      <c r="AM51" s="544"/>
      <c r="AN51" s="544"/>
      <c r="AO51" s="545"/>
      <c r="AP51" s="543">
        <f>SUM(AP31+AP34+AP38+AP39+AP40+AP46+AP49)*0.27</f>
        <v>11203.92</v>
      </c>
      <c r="AQ51" s="544"/>
      <c r="AR51" s="544"/>
      <c r="AS51" s="545"/>
      <c r="AT51" s="540">
        <f t="shared" si="5"/>
        <v>686701.7200000001</v>
      </c>
      <c r="AU51" s="541"/>
      <c r="AV51" s="541"/>
      <c r="AW51" s="542"/>
      <c r="AX51" s="543">
        <v>2185206</v>
      </c>
      <c r="AY51" s="544"/>
      <c r="AZ51" s="544"/>
      <c r="BA51" s="545"/>
      <c r="BB51" s="540">
        <f t="shared" si="2"/>
        <v>2871907.72</v>
      </c>
      <c r="BC51" s="541"/>
      <c r="BD51" s="541"/>
      <c r="BE51" s="542"/>
    </row>
    <row r="52" spans="1:57" ht="46.5" customHeight="1">
      <c r="A52" s="546">
        <v>46</v>
      </c>
      <c r="B52" s="546"/>
      <c r="C52" s="547" t="s">
        <v>1004</v>
      </c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  <c r="AC52" s="549"/>
      <c r="AD52" s="555" t="s">
        <v>347</v>
      </c>
      <c r="AE52" s="555"/>
      <c r="AF52" s="555"/>
      <c r="AG52" s="555"/>
      <c r="AH52" s="540">
        <f>SUM(AH51:AK51)</f>
        <v>57709.8</v>
      </c>
      <c r="AI52" s="541"/>
      <c r="AJ52" s="541"/>
      <c r="AK52" s="542"/>
      <c r="AL52" s="540">
        <f>SUM(AL51:AO51)</f>
        <v>617788</v>
      </c>
      <c r="AM52" s="541"/>
      <c r="AN52" s="541"/>
      <c r="AO52" s="542"/>
      <c r="AP52" s="540">
        <f>SUM(AP51:AS51)</f>
        <v>11203.92</v>
      </c>
      <c r="AQ52" s="541"/>
      <c r="AR52" s="541"/>
      <c r="AS52" s="542"/>
      <c r="AT52" s="540">
        <f t="shared" si="5"/>
        <v>686701.7200000001</v>
      </c>
      <c r="AU52" s="541"/>
      <c r="AV52" s="541"/>
      <c r="AW52" s="542"/>
      <c r="AX52" s="540">
        <f>SUM(AX51:BA51)</f>
        <v>2185206</v>
      </c>
      <c r="AY52" s="541"/>
      <c r="AZ52" s="541"/>
      <c r="BA52" s="542"/>
      <c r="BB52" s="540">
        <f t="shared" si="2"/>
        <v>2871907.72</v>
      </c>
      <c r="BC52" s="541"/>
      <c r="BD52" s="541"/>
      <c r="BE52" s="542"/>
    </row>
    <row r="53" spans="1:57" ht="22.5" customHeight="1">
      <c r="A53" s="546">
        <v>47</v>
      </c>
      <c r="B53" s="546"/>
      <c r="C53" s="556" t="s">
        <v>1005</v>
      </c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255"/>
      <c r="AD53" s="558" t="s">
        <v>560</v>
      </c>
      <c r="AE53" s="558"/>
      <c r="AF53" s="558"/>
      <c r="AG53" s="558"/>
      <c r="AH53" s="540">
        <f>SUM(AH31+AH34+AH49+AH50+AH52)</f>
        <v>271449.8</v>
      </c>
      <c r="AI53" s="541"/>
      <c r="AJ53" s="541"/>
      <c r="AK53" s="542"/>
      <c r="AL53" s="540">
        <f>SUM(AL31+AL34+AL49+AL50+AL52)</f>
        <v>2200888</v>
      </c>
      <c r="AM53" s="541"/>
      <c r="AN53" s="541"/>
      <c r="AO53" s="542"/>
      <c r="AP53" s="540">
        <f>SUM(AP31+AP34+AP49+AP50+AP52)</f>
        <v>52699.92</v>
      </c>
      <c r="AQ53" s="541"/>
      <c r="AR53" s="541"/>
      <c r="AS53" s="542"/>
      <c r="AT53" s="540">
        <f>AH53+AL53+AP53</f>
        <v>2525037.7199999997</v>
      </c>
      <c r="AU53" s="541"/>
      <c r="AV53" s="541"/>
      <c r="AW53" s="542"/>
      <c r="AX53" s="540">
        <f>SUM(AX31+AX34+AX49+AX50+AX52)</f>
        <v>6964433</v>
      </c>
      <c r="AY53" s="541"/>
      <c r="AZ53" s="541"/>
      <c r="BA53" s="542"/>
      <c r="BB53" s="540">
        <f t="shared" si="2"/>
        <v>9489470.719999999</v>
      </c>
      <c r="BC53" s="541"/>
      <c r="BD53" s="541"/>
      <c r="BE53" s="542"/>
    </row>
    <row r="54" spans="1:57" ht="22.5" customHeight="1">
      <c r="A54" s="546">
        <v>48</v>
      </c>
      <c r="B54" s="546"/>
      <c r="C54" s="556" t="s">
        <v>1006</v>
      </c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255"/>
      <c r="AD54" s="558" t="s">
        <v>567</v>
      </c>
      <c r="AE54" s="558"/>
      <c r="AF54" s="558"/>
      <c r="AG54" s="558"/>
      <c r="AH54" s="543"/>
      <c r="AI54" s="544"/>
      <c r="AJ54" s="544"/>
      <c r="AK54" s="545"/>
      <c r="AL54" s="543"/>
      <c r="AM54" s="544"/>
      <c r="AN54" s="544"/>
      <c r="AO54" s="545"/>
      <c r="AP54" s="543"/>
      <c r="AQ54" s="544"/>
      <c r="AR54" s="544"/>
      <c r="AS54" s="545"/>
      <c r="AT54" s="540">
        <f t="shared" si="5"/>
        <v>0</v>
      </c>
      <c r="AU54" s="541"/>
      <c r="AV54" s="541"/>
      <c r="AW54" s="542"/>
      <c r="AX54" s="543">
        <v>20000</v>
      </c>
      <c r="AY54" s="544"/>
      <c r="AZ54" s="544"/>
      <c r="BA54" s="545"/>
      <c r="BB54" s="540">
        <f t="shared" si="2"/>
        <v>20000</v>
      </c>
      <c r="BC54" s="541"/>
      <c r="BD54" s="541"/>
      <c r="BE54" s="542"/>
    </row>
    <row r="55" spans="1:57" ht="22.5" customHeight="1">
      <c r="A55" s="546">
        <v>49</v>
      </c>
      <c r="B55" s="546"/>
      <c r="C55" s="556" t="s">
        <v>932</v>
      </c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255"/>
      <c r="AD55" s="558" t="s">
        <v>575</v>
      </c>
      <c r="AE55" s="558"/>
      <c r="AF55" s="558"/>
      <c r="AG55" s="558"/>
      <c r="AH55" s="543"/>
      <c r="AI55" s="544"/>
      <c r="AJ55" s="544"/>
      <c r="AK55" s="545"/>
      <c r="AL55" s="543"/>
      <c r="AM55" s="544"/>
      <c r="AN55" s="544"/>
      <c r="AO55" s="545"/>
      <c r="AP55" s="543"/>
      <c r="AQ55" s="544"/>
      <c r="AR55" s="544"/>
      <c r="AS55" s="545"/>
      <c r="AT55" s="540">
        <f t="shared" si="5"/>
        <v>0</v>
      </c>
      <c r="AU55" s="541"/>
      <c r="AV55" s="541"/>
      <c r="AW55" s="542"/>
      <c r="AX55" s="543"/>
      <c r="AY55" s="544"/>
      <c r="AZ55" s="544"/>
      <c r="BA55" s="545"/>
      <c r="BB55" s="540">
        <f t="shared" si="2"/>
        <v>0</v>
      </c>
      <c r="BC55" s="541"/>
      <c r="BD55" s="541"/>
      <c r="BE55" s="542"/>
    </row>
    <row r="56" spans="1:57" ht="36.75" customHeight="1">
      <c r="A56" s="546">
        <v>50</v>
      </c>
      <c r="B56" s="546"/>
      <c r="C56" s="553" t="s">
        <v>708</v>
      </c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256" t="s">
        <v>1007</v>
      </c>
      <c r="AD56" s="555" t="s">
        <v>577</v>
      </c>
      <c r="AE56" s="555"/>
      <c r="AF56" s="555"/>
      <c r="AG56" s="555"/>
      <c r="AH56" s="543"/>
      <c r="AI56" s="544"/>
      <c r="AJ56" s="544"/>
      <c r="AK56" s="545"/>
      <c r="AL56" s="543"/>
      <c r="AM56" s="544"/>
      <c r="AN56" s="544"/>
      <c r="AO56" s="545"/>
      <c r="AP56" s="543"/>
      <c r="AQ56" s="544"/>
      <c r="AR56" s="544"/>
      <c r="AS56" s="545"/>
      <c r="AT56" s="540">
        <f t="shared" si="5"/>
        <v>0</v>
      </c>
      <c r="AU56" s="541"/>
      <c r="AV56" s="541"/>
      <c r="AW56" s="542"/>
      <c r="AX56" s="543">
        <v>5400</v>
      </c>
      <c r="AY56" s="544"/>
      <c r="AZ56" s="544"/>
      <c r="BA56" s="545"/>
      <c r="BB56" s="540">
        <f t="shared" si="2"/>
        <v>5400</v>
      </c>
      <c r="BC56" s="541"/>
      <c r="BD56" s="541"/>
      <c r="BE56" s="542"/>
    </row>
    <row r="57" spans="1:57" s="258" customFormat="1" ht="42.75" customHeight="1">
      <c r="A57" s="546">
        <v>51</v>
      </c>
      <c r="B57" s="546"/>
      <c r="C57" s="547" t="s">
        <v>1008</v>
      </c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9"/>
      <c r="AD57" s="550" t="s">
        <v>616</v>
      </c>
      <c r="AE57" s="551"/>
      <c r="AF57" s="551"/>
      <c r="AG57" s="552"/>
      <c r="AH57" s="543"/>
      <c r="AI57" s="544"/>
      <c r="AJ57" s="544"/>
      <c r="AK57" s="545"/>
      <c r="AL57" s="543">
        <f>SUM(AL54:AO56)</f>
        <v>0</v>
      </c>
      <c r="AM57" s="544"/>
      <c r="AN57" s="544"/>
      <c r="AO57" s="545"/>
      <c r="AP57" s="543"/>
      <c r="AQ57" s="544"/>
      <c r="AR57" s="544"/>
      <c r="AS57" s="545"/>
      <c r="AT57" s="540">
        <f t="shared" si="5"/>
        <v>0</v>
      </c>
      <c r="AU57" s="541"/>
      <c r="AV57" s="541"/>
      <c r="AW57" s="542"/>
      <c r="AX57" s="543">
        <f>SUM(AX54:AX56)</f>
        <v>25400</v>
      </c>
      <c r="AY57" s="544"/>
      <c r="AZ57" s="544"/>
      <c r="BA57" s="545"/>
      <c r="BB57" s="540">
        <f t="shared" si="2"/>
        <v>25400</v>
      </c>
      <c r="BC57" s="541"/>
      <c r="BD57" s="541"/>
      <c r="BE57" s="542"/>
    </row>
    <row r="58" spans="3:57" ht="20.25">
      <c r="C58" s="260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2"/>
      <c r="AD58" s="263"/>
      <c r="AE58" s="263"/>
      <c r="AF58" s="263"/>
      <c r="AG58" s="263"/>
      <c r="AH58" s="540">
        <f>SUM(AH15+AH19+AH53+AH57)</f>
        <v>18541554.8</v>
      </c>
      <c r="AI58" s="541"/>
      <c r="AJ58" s="541"/>
      <c r="AK58" s="542"/>
      <c r="AL58" s="540">
        <f>SUM(AL15+AL19+AL53+AL57)</f>
        <v>2200888</v>
      </c>
      <c r="AM58" s="541"/>
      <c r="AN58" s="541"/>
      <c r="AO58" s="542"/>
      <c r="AP58" s="540">
        <f>SUM(AP15+AP19+AP53+AP57)</f>
        <v>9961114.32</v>
      </c>
      <c r="AQ58" s="541"/>
      <c r="AR58" s="541"/>
      <c r="AS58" s="542"/>
      <c r="AT58" s="540">
        <f>SUM(AT15+AT19+AT53+AT57)</f>
        <v>30703557.119999997</v>
      </c>
      <c r="AU58" s="541"/>
      <c r="AV58" s="541"/>
      <c r="AW58" s="542"/>
      <c r="AX58" s="540">
        <f>SUM(AX15+AX19+AX53+AX57)</f>
        <v>9210606</v>
      </c>
      <c r="AY58" s="541"/>
      <c r="AZ58" s="541"/>
      <c r="BA58" s="542"/>
      <c r="BB58" s="540">
        <f>SUM(BB15+BB19+BB53+BB57)</f>
        <v>39914163.12</v>
      </c>
      <c r="BC58" s="541"/>
      <c r="BD58" s="541"/>
      <c r="BE58" s="542"/>
    </row>
    <row r="59" spans="3:33" ht="18">
      <c r="C59" s="260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2"/>
      <c r="AD59" s="263"/>
      <c r="AE59" s="263"/>
      <c r="AF59" s="263"/>
      <c r="AG59" s="263"/>
    </row>
    <row r="60" spans="3:33" ht="18">
      <c r="C60" s="260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2"/>
      <c r="AD60" s="263"/>
      <c r="AE60" s="263"/>
      <c r="AF60" s="263"/>
      <c r="AG60" s="263"/>
    </row>
    <row r="61" spans="3:33" ht="18">
      <c r="C61" s="260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2"/>
      <c r="AD61" s="263"/>
      <c r="AE61" s="263"/>
      <c r="AF61" s="263"/>
      <c r="AG61" s="263"/>
    </row>
    <row r="62" spans="3:33" ht="18">
      <c r="C62" s="260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2"/>
      <c r="AD62" s="263"/>
      <c r="AE62" s="263"/>
      <c r="AF62" s="263"/>
      <c r="AG62" s="263"/>
    </row>
    <row r="63" spans="3:33" ht="18">
      <c r="C63" s="260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2"/>
      <c r="AD63" s="263"/>
      <c r="AE63" s="263"/>
      <c r="AF63" s="263"/>
      <c r="AG63" s="263"/>
    </row>
    <row r="64" spans="30:33" ht="18">
      <c r="AD64" s="263"/>
      <c r="AE64" s="263"/>
      <c r="AF64" s="263"/>
      <c r="AG64" s="263"/>
    </row>
    <row r="65" spans="30:33" ht="18">
      <c r="AD65" s="263"/>
      <c r="AE65" s="263"/>
      <c r="AF65" s="263"/>
      <c r="AG65" s="263"/>
    </row>
  </sheetData>
  <sheetProtection/>
  <mergeCells count="491">
    <mergeCell ref="A1:BE1"/>
    <mergeCell ref="A2:BE2"/>
    <mergeCell ref="A3:B3"/>
    <mergeCell ref="C3:AC3"/>
    <mergeCell ref="AD3:AG3"/>
    <mergeCell ref="AH3:AK3"/>
    <mergeCell ref="AL3:AO3"/>
    <mergeCell ref="AP3:AS3"/>
    <mergeCell ref="AT3:AW3"/>
    <mergeCell ref="AX3:BA3"/>
    <mergeCell ref="BB3:BE3"/>
    <mergeCell ref="A4:B6"/>
    <mergeCell ref="C4:AC6"/>
    <mergeCell ref="AD4:AG6"/>
    <mergeCell ref="AH4:BE4"/>
    <mergeCell ref="AH5:AK5"/>
    <mergeCell ref="AL5:AO5"/>
    <mergeCell ref="AP5:AS5"/>
    <mergeCell ref="AT5:AW5"/>
    <mergeCell ref="AX5:BA5"/>
    <mergeCell ref="BB5:BE6"/>
    <mergeCell ref="AH6:AK6"/>
    <mergeCell ref="AL6:AO6"/>
    <mergeCell ref="AP6:AS6"/>
    <mergeCell ref="AT6:AW6"/>
    <mergeCell ref="AX6:BA6"/>
    <mergeCell ref="A7:B7"/>
    <mergeCell ref="C7:AB7"/>
    <mergeCell ref="AD7:AG7"/>
    <mergeCell ref="AH7:AK7"/>
    <mergeCell ref="AL7:AO7"/>
    <mergeCell ref="AP7:AS7"/>
    <mergeCell ref="AT7:AW7"/>
    <mergeCell ref="AX7:BA7"/>
    <mergeCell ref="BB7:BE7"/>
    <mergeCell ref="A8:B8"/>
    <mergeCell ref="C8:AB8"/>
    <mergeCell ref="AD8:AG8"/>
    <mergeCell ref="AH8:AK8"/>
    <mergeCell ref="AL8:AO8"/>
    <mergeCell ref="AP8:AS8"/>
    <mergeCell ref="AT8:AW8"/>
    <mergeCell ref="AX8:BA8"/>
    <mergeCell ref="BB8:BE8"/>
    <mergeCell ref="A9:B9"/>
    <mergeCell ref="C9:AB9"/>
    <mergeCell ref="AD9:AG9"/>
    <mergeCell ref="AH9:AK9"/>
    <mergeCell ref="AL9:AO9"/>
    <mergeCell ref="AP9:AS9"/>
    <mergeCell ref="AT9:AW9"/>
    <mergeCell ref="AX9:BA9"/>
    <mergeCell ref="BB9:BE9"/>
    <mergeCell ref="A10:B10"/>
    <mergeCell ref="C10:AB10"/>
    <mergeCell ref="AD10:AG10"/>
    <mergeCell ref="AH10:AK10"/>
    <mergeCell ref="AL10:AO10"/>
    <mergeCell ref="AP10:AS10"/>
    <mergeCell ref="AT10:AW10"/>
    <mergeCell ref="AX10:BA10"/>
    <mergeCell ref="BB10:BE10"/>
    <mergeCell ref="A11:B11"/>
    <mergeCell ref="C11:AB11"/>
    <mergeCell ref="AD11:AG11"/>
    <mergeCell ref="AH11:AK11"/>
    <mergeCell ref="AL11:AO11"/>
    <mergeCell ref="AP11:AS11"/>
    <mergeCell ref="AT11:AW11"/>
    <mergeCell ref="AX11:BA11"/>
    <mergeCell ref="BB11:BE11"/>
    <mergeCell ref="A12:B12"/>
    <mergeCell ref="C12:AB12"/>
    <mergeCell ref="AD12:AG12"/>
    <mergeCell ref="AH12:AK12"/>
    <mergeCell ref="AL12:AO12"/>
    <mergeCell ref="AP12:AS12"/>
    <mergeCell ref="AT12:AW12"/>
    <mergeCell ref="AX12:BA12"/>
    <mergeCell ref="BB12:BE12"/>
    <mergeCell ref="A13:B13"/>
    <mergeCell ref="C13:AB13"/>
    <mergeCell ref="AD13:AG13"/>
    <mergeCell ref="AH13:AK13"/>
    <mergeCell ref="AL13:AO13"/>
    <mergeCell ref="AP13:AS13"/>
    <mergeCell ref="AT13:AW13"/>
    <mergeCell ref="AX13:BA13"/>
    <mergeCell ref="BB13:BE13"/>
    <mergeCell ref="A14:B14"/>
    <mergeCell ref="C14:AB14"/>
    <mergeCell ref="AD14:AG14"/>
    <mergeCell ref="AH14:AK14"/>
    <mergeCell ref="AL14:AO14"/>
    <mergeCell ref="AP14:AS14"/>
    <mergeCell ref="AT14:AW14"/>
    <mergeCell ref="AX14:BA14"/>
    <mergeCell ref="BB14:BE14"/>
    <mergeCell ref="A15:B15"/>
    <mergeCell ref="C15:AB15"/>
    <mergeCell ref="AD15:AG15"/>
    <mergeCell ref="AH15:AK15"/>
    <mergeCell ref="AL15:AO15"/>
    <mergeCell ref="AP15:AS15"/>
    <mergeCell ref="AT15:AW15"/>
    <mergeCell ref="AX15:BA15"/>
    <mergeCell ref="BB15:BE15"/>
    <mergeCell ref="A16:B16"/>
    <mergeCell ref="C16:AC16"/>
    <mergeCell ref="AD16:AG16"/>
    <mergeCell ref="AH16:AK16"/>
    <mergeCell ref="AL16:AO16"/>
    <mergeCell ref="AP16:AS16"/>
    <mergeCell ref="AT16:AW16"/>
    <mergeCell ref="AX16:BA16"/>
    <mergeCell ref="BB16:BE16"/>
    <mergeCell ref="A17:B17"/>
    <mergeCell ref="C17:AC17"/>
    <mergeCell ref="AD17:AG17"/>
    <mergeCell ref="AH17:AK17"/>
    <mergeCell ref="AL17:AO17"/>
    <mergeCell ref="AP17:AS17"/>
    <mergeCell ref="AT17:AW17"/>
    <mergeCell ref="AX17:BA17"/>
    <mergeCell ref="BB17:BE17"/>
    <mergeCell ref="A18:B18"/>
    <mergeCell ref="C18:AC18"/>
    <mergeCell ref="AD18:AG18"/>
    <mergeCell ref="AH18:AK18"/>
    <mergeCell ref="AL18:AO18"/>
    <mergeCell ref="AP18:AS18"/>
    <mergeCell ref="AT18:AW18"/>
    <mergeCell ref="AX18:BA18"/>
    <mergeCell ref="BB18:BE18"/>
    <mergeCell ref="A19:B19"/>
    <mergeCell ref="C19:AB19"/>
    <mergeCell ref="AD19:AG19"/>
    <mergeCell ref="AH19:AK19"/>
    <mergeCell ref="AL19:AO19"/>
    <mergeCell ref="AP19:AS19"/>
    <mergeCell ref="AT19:AW19"/>
    <mergeCell ref="AX19:BA19"/>
    <mergeCell ref="BB19:BE19"/>
    <mergeCell ref="A20:B20"/>
    <mergeCell ref="C20:AB20"/>
    <mergeCell ref="AD20:AG20"/>
    <mergeCell ref="AH20:AK20"/>
    <mergeCell ref="AL20:AO20"/>
    <mergeCell ref="AP20:AS20"/>
    <mergeCell ref="AT20:AW20"/>
    <mergeCell ref="AX20:BA20"/>
    <mergeCell ref="BB20:BE20"/>
    <mergeCell ref="A21:B21"/>
    <mergeCell ref="C21:AB21"/>
    <mergeCell ref="AD21:AG21"/>
    <mergeCell ref="AH21:AK21"/>
    <mergeCell ref="AL21:AO21"/>
    <mergeCell ref="AP21:AS21"/>
    <mergeCell ref="AT21:AW21"/>
    <mergeCell ref="AX21:BA21"/>
    <mergeCell ref="BB21:BE21"/>
    <mergeCell ref="A22:B22"/>
    <mergeCell ref="C22:AB22"/>
    <mergeCell ref="AD22:AG22"/>
    <mergeCell ref="AH22:AK22"/>
    <mergeCell ref="AL22:AO22"/>
    <mergeCell ref="AP22:AS22"/>
    <mergeCell ref="AT22:AW22"/>
    <mergeCell ref="AX22:BA22"/>
    <mergeCell ref="BB22:BE22"/>
    <mergeCell ref="A23:B23"/>
    <mergeCell ref="C23:AB23"/>
    <mergeCell ref="AD23:AG23"/>
    <mergeCell ref="AH23:AK23"/>
    <mergeCell ref="AL23:AO23"/>
    <mergeCell ref="AP23:AS23"/>
    <mergeCell ref="AT23:AW23"/>
    <mergeCell ref="AX23:BA23"/>
    <mergeCell ref="BB23:BE23"/>
    <mergeCell ref="A24:B24"/>
    <mergeCell ref="C24:AB24"/>
    <mergeCell ref="AD24:AG24"/>
    <mergeCell ref="AH24:AK24"/>
    <mergeCell ref="AL24:AO24"/>
    <mergeCell ref="AP24:AS24"/>
    <mergeCell ref="AT24:AW24"/>
    <mergeCell ref="AX24:BA24"/>
    <mergeCell ref="BB24:BE24"/>
    <mergeCell ref="A25:B25"/>
    <mergeCell ref="C25:AB25"/>
    <mergeCell ref="AD25:AG25"/>
    <mergeCell ref="AH25:AK25"/>
    <mergeCell ref="AL25:AO25"/>
    <mergeCell ref="AP25:AS25"/>
    <mergeCell ref="AT25:AW25"/>
    <mergeCell ref="AX25:BA25"/>
    <mergeCell ref="BB25:BE25"/>
    <mergeCell ref="A26:B26"/>
    <mergeCell ref="C26:AB26"/>
    <mergeCell ref="AD26:AG26"/>
    <mergeCell ref="AH26:AK26"/>
    <mergeCell ref="AL26:AO26"/>
    <mergeCell ref="AP26:AS26"/>
    <mergeCell ref="AT26:AW26"/>
    <mergeCell ref="AX26:BA26"/>
    <mergeCell ref="BB26:BE26"/>
    <mergeCell ref="A27:B27"/>
    <mergeCell ref="C27:AB27"/>
    <mergeCell ref="AD27:AG27"/>
    <mergeCell ref="AH27:AK27"/>
    <mergeCell ref="AL27:AO27"/>
    <mergeCell ref="AP27:AS27"/>
    <mergeCell ref="AT27:AW27"/>
    <mergeCell ref="AX27:BA27"/>
    <mergeCell ref="BB27:BE27"/>
    <mergeCell ref="A28:B28"/>
    <mergeCell ref="C28:AB28"/>
    <mergeCell ref="AD28:AG28"/>
    <mergeCell ref="AH28:AK28"/>
    <mergeCell ref="AL28:AO28"/>
    <mergeCell ref="AP28:AS28"/>
    <mergeCell ref="AT28:AW28"/>
    <mergeCell ref="AX28:BA28"/>
    <mergeCell ref="BB28:BE28"/>
    <mergeCell ref="A29:B29"/>
    <mergeCell ref="C29:AB29"/>
    <mergeCell ref="AD29:AG29"/>
    <mergeCell ref="AH29:AK29"/>
    <mergeCell ref="AL29:AO29"/>
    <mergeCell ref="AP29:AS29"/>
    <mergeCell ref="AT29:AW29"/>
    <mergeCell ref="AX29:BA29"/>
    <mergeCell ref="BB29:BE29"/>
    <mergeCell ref="A30:B30"/>
    <mergeCell ref="C30:AB30"/>
    <mergeCell ref="AD30:AG30"/>
    <mergeCell ref="AH30:AK30"/>
    <mergeCell ref="AL30:AO30"/>
    <mergeCell ref="AP30:AS30"/>
    <mergeCell ref="AT30:AW30"/>
    <mergeCell ref="AX30:BA30"/>
    <mergeCell ref="BB30:BE30"/>
    <mergeCell ref="A31:B31"/>
    <mergeCell ref="C31:AB31"/>
    <mergeCell ref="AD31:AG31"/>
    <mergeCell ref="AH31:AK31"/>
    <mergeCell ref="AL31:AO31"/>
    <mergeCell ref="AP31:AS31"/>
    <mergeCell ref="AT31:AW31"/>
    <mergeCell ref="AX31:BA31"/>
    <mergeCell ref="BB31:BE31"/>
    <mergeCell ref="A32:B32"/>
    <mergeCell ref="C32:AB32"/>
    <mergeCell ref="AD32:AG32"/>
    <mergeCell ref="AH32:AK32"/>
    <mergeCell ref="AL32:AO32"/>
    <mergeCell ref="AP32:AS32"/>
    <mergeCell ref="AT32:AW32"/>
    <mergeCell ref="AX32:BA32"/>
    <mergeCell ref="BB32:BE32"/>
    <mergeCell ref="A33:B33"/>
    <mergeCell ref="C33:AB33"/>
    <mergeCell ref="AD33:AG33"/>
    <mergeCell ref="AH33:AK33"/>
    <mergeCell ref="AL33:AO33"/>
    <mergeCell ref="AP33:AS33"/>
    <mergeCell ref="AT33:AW33"/>
    <mergeCell ref="AX33:BA33"/>
    <mergeCell ref="BB33:BE33"/>
    <mergeCell ref="A34:B34"/>
    <mergeCell ref="C34:AB34"/>
    <mergeCell ref="AD34:AG34"/>
    <mergeCell ref="AH34:AK34"/>
    <mergeCell ref="AL34:AO34"/>
    <mergeCell ref="AP34:AS34"/>
    <mergeCell ref="AT34:AW34"/>
    <mergeCell ref="AX34:BA34"/>
    <mergeCell ref="BB34:BE34"/>
    <mergeCell ref="A35:B35"/>
    <mergeCell ref="C35:AB35"/>
    <mergeCell ref="AD35:AG35"/>
    <mergeCell ref="AH35:AK35"/>
    <mergeCell ref="AL35:AO35"/>
    <mergeCell ref="AP35:AS35"/>
    <mergeCell ref="AT35:AW35"/>
    <mergeCell ref="AX35:BA35"/>
    <mergeCell ref="BB35:BE35"/>
    <mergeCell ref="A36:B36"/>
    <mergeCell ref="C36:AB36"/>
    <mergeCell ref="AD36:AG36"/>
    <mergeCell ref="AH36:AK36"/>
    <mergeCell ref="AL36:AO36"/>
    <mergeCell ref="AP36:AS36"/>
    <mergeCell ref="AT36:AW36"/>
    <mergeCell ref="AX36:BA36"/>
    <mergeCell ref="BB36:BE36"/>
    <mergeCell ref="A37:B37"/>
    <mergeCell ref="C37:AB37"/>
    <mergeCell ref="AD37:AG37"/>
    <mergeCell ref="AH37:AK37"/>
    <mergeCell ref="AL37:AO37"/>
    <mergeCell ref="AP37:AS37"/>
    <mergeCell ref="AT37:AW37"/>
    <mergeCell ref="AX37:BA37"/>
    <mergeCell ref="BB37:BE37"/>
    <mergeCell ref="A38:B38"/>
    <mergeCell ref="C38:AB38"/>
    <mergeCell ref="AD38:AG38"/>
    <mergeCell ref="AH38:AK38"/>
    <mergeCell ref="AL38:AO38"/>
    <mergeCell ref="AP38:AS38"/>
    <mergeCell ref="AT38:AW38"/>
    <mergeCell ref="AX38:BA38"/>
    <mergeCell ref="BB38:BE38"/>
    <mergeCell ref="A39:B39"/>
    <mergeCell ref="C39:AB39"/>
    <mergeCell ref="AD39:AG39"/>
    <mergeCell ref="AH39:AK39"/>
    <mergeCell ref="AL39:AO39"/>
    <mergeCell ref="AP39:AS39"/>
    <mergeCell ref="AT39:AW39"/>
    <mergeCell ref="AX39:BA39"/>
    <mergeCell ref="BB39:BE39"/>
    <mergeCell ref="A40:B40"/>
    <mergeCell ref="C40:AB40"/>
    <mergeCell ref="AD40:AG40"/>
    <mergeCell ref="AH40:AK40"/>
    <mergeCell ref="AL40:AO40"/>
    <mergeCell ref="AP40:AS40"/>
    <mergeCell ref="AT40:AW40"/>
    <mergeCell ref="AX40:BA40"/>
    <mergeCell ref="BB40:BE40"/>
    <mergeCell ref="A41:B41"/>
    <mergeCell ref="C41:AB41"/>
    <mergeCell ref="AD41:AG41"/>
    <mergeCell ref="AH41:AK41"/>
    <mergeCell ref="AL41:AO41"/>
    <mergeCell ref="AP41:AS41"/>
    <mergeCell ref="AT41:AW41"/>
    <mergeCell ref="AX41:BA41"/>
    <mergeCell ref="BB41:BE41"/>
    <mergeCell ref="A42:B42"/>
    <mergeCell ref="C42:AB42"/>
    <mergeCell ref="AD42:AG42"/>
    <mergeCell ref="AH42:AK42"/>
    <mergeCell ref="AL42:AO42"/>
    <mergeCell ref="AP42:AS42"/>
    <mergeCell ref="AT42:AW42"/>
    <mergeCell ref="AX42:BA42"/>
    <mergeCell ref="BB42:BE42"/>
    <mergeCell ref="A43:B43"/>
    <mergeCell ref="C43:AB43"/>
    <mergeCell ref="AD43:AG43"/>
    <mergeCell ref="AH43:AK43"/>
    <mergeCell ref="AL43:AO43"/>
    <mergeCell ref="AP43:AS43"/>
    <mergeCell ref="AT43:AW43"/>
    <mergeCell ref="AX43:BA43"/>
    <mergeCell ref="BB43:BE43"/>
    <mergeCell ref="A44:B44"/>
    <mergeCell ref="C44:AB44"/>
    <mergeCell ref="AD44:AG44"/>
    <mergeCell ref="AH44:AK44"/>
    <mergeCell ref="AL44:AO44"/>
    <mergeCell ref="AP44:AS44"/>
    <mergeCell ref="AT44:AW44"/>
    <mergeCell ref="AX44:BA44"/>
    <mergeCell ref="BB44:BE44"/>
    <mergeCell ref="A45:B45"/>
    <mergeCell ref="C45:AB45"/>
    <mergeCell ref="AD45:AG45"/>
    <mergeCell ref="AH45:AK45"/>
    <mergeCell ref="AL45:AO45"/>
    <mergeCell ref="AP45:AS45"/>
    <mergeCell ref="AT45:AW45"/>
    <mergeCell ref="AX45:BA45"/>
    <mergeCell ref="BB45:BE45"/>
    <mergeCell ref="A46:B46"/>
    <mergeCell ref="C46:AB46"/>
    <mergeCell ref="AD46:AG46"/>
    <mergeCell ref="AH46:AK46"/>
    <mergeCell ref="AL46:AO46"/>
    <mergeCell ref="AP46:AS46"/>
    <mergeCell ref="AT46:AW46"/>
    <mergeCell ref="AX46:BA46"/>
    <mergeCell ref="BB46:BE46"/>
    <mergeCell ref="A47:B47"/>
    <mergeCell ref="C47:AB47"/>
    <mergeCell ref="AD47:AG47"/>
    <mergeCell ref="AH47:AK47"/>
    <mergeCell ref="AL47:AO47"/>
    <mergeCell ref="AP47:AS47"/>
    <mergeCell ref="AT47:AW47"/>
    <mergeCell ref="AX47:BA47"/>
    <mergeCell ref="BB47:BE47"/>
    <mergeCell ref="A48:B48"/>
    <mergeCell ref="C48:AC48"/>
    <mergeCell ref="AD48:AG48"/>
    <mergeCell ref="AH48:AK48"/>
    <mergeCell ref="AL48:AO48"/>
    <mergeCell ref="AP48:AS48"/>
    <mergeCell ref="AT48:AW48"/>
    <mergeCell ref="AX48:BA48"/>
    <mergeCell ref="BB48:BE48"/>
    <mergeCell ref="A49:B49"/>
    <mergeCell ref="C49:AB49"/>
    <mergeCell ref="AD49:AG49"/>
    <mergeCell ref="AH49:AK49"/>
    <mergeCell ref="AL49:AO49"/>
    <mergeCell ref="AP49:AS49"/>
    <mergeCell ref="AT49:AW49"/>
    <mergeCell ref="AX49:BA49"/>
    <mergeCell ref="BB49:BE49"/>
    <mergeCell ref="A50:B50"/>
    <mergeCell ref="C50:AC50"/>
    <mergeCell ref="AD50:AG50"/>
    <mergeCell ref="AH50:AK50"/>
    <mergeCell ref="AL50:AO50"/>
    <mergeCell ref="AP50:AS50"/>
    <mergeCell ref="AT50:AW50"/>
    <mergeCell ref="AX50:BA50"/>
    <mergeCell ref="BB50:BE50"/>
    <mergeCell ref="A51:B51"/>
    <mergeCell ref="C51:AB51"/>
    <mergeCell ref="AD51:AG51"/>
    <mergeCell ref="AH51:AK51"/>
    <mergeCell ref="AL51:AO51"/>
    <mergeCell ref="AP51:AS51"/>
    <mergeCell ref="AT51:AW51"/>
    <mergeCell ref="AX51:BA51"/>
    <mergeCell ref="BB51:BE51"/>
    <mergeCell ref="A52:B52"/>
    <mergeCell ref="C52:AC52"/>
    <mergeCell ref="AD52:AG52"/>
    <mergeCell ref="AH52:AK52"/>
    <mergeCell ref="AL52:AO52"/>
    <mergeCell ref="AP52:AS52"/>
    <mergeCell ref="AT52:AW52"/>
    <mergeCell ref="AX52:BA52"/>
    <mergeCell ref="BB52:BE52"/>
    <mergeCell ref="A53:B53"/>
    <mergeCell ref="C53:AB53"/>
    <mergeCell ref="AD53:AG53"/>
    <mergeCell ref="AH53:AK53"/>
    <mergeCell ref="AL53:AO53"/>
    <mergeCell ref="AP53:AS53"/>
    <mergeCell ref="AT53:AW53"/>
    <mergeCell ref="AX53:BA53"/>
    <mergeCell ref="BB53:BE53"/>
    <mergeCell ref="A54:B54"/>
    <mergeCell ref="C54:AB54"/>
    <mergeCell ref="AD54:AG54"/>
    <mergeCell ref="AH54:AK54"/>
    <mergeCell ref="AL54:AO54"/>
    <mergeCell ref="AP54:AS54"/>
    <mergeCell ref="AT54:AW54"/>
    <mergeCell ref="AX54:BA54"/>
    <mergeCell ref="BB54:BE54"/>
    <mergeCell ref="AT56:AW56"/>
    <mergeCell ref="A55:B55"/>
    <mergeCell ref="C55:AB55"/>
    <mergeCell ref="AD55:AG55"/>
    <mergeCell ref="AH55:AK55"/>
    <mergeCell ref="AL55:AO55"/>
    <mergeCell ref="AP55:AS55"/>
    <mergeCell ref="AX57:BA57"/>
    <mergeCell ref="AT55:AW55"/>
    <mergeCell ref="AX55:BA55"/>
    <mergeCell ref="BB55:BE55"/>
    <mergeCell ref="A56:B56"/>
    <mergeCell ref="C56:AB56"/>
    <mergeCell ref="AD56:AG56"/>
    <mergeCell ref="AH56:AK56"/>
    <mergeCell ref="AL56:AO56"/>
    <mergeCell ref="AP56:AS56"/>
    <mergeCell ref="BB57:BE57"/>
    <mergeCell ref="AX56:BA56"/>
    <mergeCell ref="BB56:BE56"/>
    <mergeCell ref="A57:B57"/>
    <mergeCell ref="C57:AC57"/>
    <mergeCell ref="AD57:AG57"/>
    <mergeCell ref="AH57:AK57"/>
    <mergeCell ref="AL57:AO57"/>
    <mergeCell ref="AP57:AS57"/>
    <mergeCell ref="AT57:AW57"/>
    <mergeCell ref="AH58:AK58"/>
    <mergeCell ref="AL58:AO58"/>
    <mergeCell ref="AP58:AS58"/>
    <mergeCell ref="AT58:AW58"/>
    <mergeCell ref="AX58:BA58"/>
    <mergeCell ref="BB58:BE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Header>&amp;LMagyarpolányi Hosszú-hegyi Német Nemzetiségi Óvoda és Egységes Óvoda-bölcsőde&amp;C2016. ÉVI KÖLTSÉGVETÉS&amp;R11.c. melléklet Magyarpolány Község Önkormányat Képviselő-testületének
1/2016. (II. 25.)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SheetLayoutView="100" workbookViewId="0" topLeftCell="A1">
      <selection activeCell="B112" sqref="B112:C114"/>
    </sheetView>
  </sheetViews>
  <sheetFormatPr defaultColWidth="2.75390625" defaultRowHeight="12.75"/>
  <cols>
    <col min="1" max="1" width="5.75390625" style="91" bestFit="1" customWidth="1"/>
    <col min="2" max="2" width="9.75390625" style="95" bestFit="1" customWidth="1"/>
    <col min="3" max="3" width="81.25390625" style="96" customWidth="1"/>
    <col min="4" max="4" width="8.375" style="92" bestFit="1" customWidth="1"/>
    <col min="5" max="5" width="19.75390625" style="97" bestFit="1" customWidth="1"/>
    <col min="6" max="7" width="3.00390625" style="91" customWidth="1"/>
    <col min="8" max="8" width="3.75390625" style="91" customWidth="1"/>
    <col min="9" max="218" width="9.125" style="92" customWidth="1"/>
    <col min="219" max="219" width="2.75390625" style="92" customWidth="1"/>
    <col min="220" max="220" width="3.125" style="92" customWidth="1"/>
    <col min="221" max="221" width="2.75390625" style="92" customWidth="1"/>
    <col min="222" max="222" width="6.875" style="92" customWidth="1"/>
    <col min="223" max="16384" width="2.75390625" style="92" customWidth="1"/>
  </cols>
  <sheetData>
    <row r="1" spans="1:5" ht="15.75" thickBot="1">
      <c r="A1" s="410"/>
      <c r="B1" s="410"/>
      <c r="C1" s="410"/>
      <c r="D1" s="410"/>
      <c r="E1" s="308"/>
    </row>
    <row r="2" spans="1:8" ht="27" customHeight="1">
      <c r="A2" s="309"/>
      <c r="B2" s="411" t="s">
        <v>3</v>
      </c>
      <c r="C2" s="412"/>
      <c r="D2" s="310" t="s">
        <v>155</v>
      </c>
      <c r="E2" s="311" t="s">
        <v>5</v>
      </c>
      <c r="F2" s="92"/>
      <c r="G2" s="92"/>
      <c r="H2" s="92"/>
    </row>
    <row r="3" spans="1:8" ht="39" customHeight="1">
      <c r="A3" s="312">
        <v>1</v>
      </c>
      <c r="B3" s="413" t="s">
        <v>9</v>
      </c>
      <c r="C3" s="414"/>
      <c r="D3" s="274" t="s">
        <v>156</v>
      </c>
      <c r="E3" s="313" t="s">
        <v>1037</v>
      </c>
      <c r="F3" s="92"/>
      <c r="G3" s="92"/>
      <c r="H3" s="92"/>
    </row>
    <row r="4" spans="1:8" ht="15" customHeight="1">
      <c r="A4" s="312">
        <v>2</v>
      </c>
      <c r="B4" s="272" t="s">
        <v>157</v>
      </c>
      <c r="C4" s="273" t="s">
        <v>1109</v>
      </c>
      <c r="D4" s="271"/>
      <c r="E4" s="314">
        <v>38334600</v>
      </c>
      <c r="F4" s="92"/>
      <c r="G4" s="92"/>
      <c r="H4" s="92"/>
    </row>
    <row r="5" spans="1:8" ht="15" customHeight="1">
      <c r="A5" s="312">
        <v>3</v>
      </c>
      <c r="B5" s="272" t="s">
        <v>158</v>
      </c>
      <c r="C5" s="273" t="s">
        <v>718</v>
      </c>
      <c r="D5" s="271"/>
      <c r="E5" s="314">
        <v>8784170</v>
      </c>
      <c r="F5" s="92"/>
      <c r="G5" s="92"/>
      <c r="H5" s="92"/>
    </row>
    <row r="6" spans="1:8" ht="15" customHeight="1">
      <c r="A6" s="312">
        <v>4</v>
      </c>
      <c r="B6" s="272" t="s">
        <v>159</v>
      </c>
      <c r="C6" s="273" t="s">
        <v>160</v>
      </c>
      <c r="D6" s="271"/>
      <c r="E6" s="314">
        <v>2785270</v>
      </c>
      <c r="F6" s="92"/>
      <c r="G6" s="92"/>
      <c r="H6" s="92"/>
    </row>
    <row r="7" spans="1:8" ht="15" customHeight="1">
      <c r="A7" s="312">
        <v>5</v>
      </c>
      <c r="B7" s="272" t="s">
        <v>161</v>
      </c>
      <c r="C7" s="273" t="s">
        <v>162</v>
      </c>
      <c r="D7" s="271"/>
      <c r="E7" s="314">
        <v>4064000</v>
      </c>
      <c r="F7" s="92"/>
      <c r="G7" s="92"/>
      <c r="H7" s="92"/>
    </row>
    <row r="8" spans="1:8" ht="15" customHeight="1">
      <c r="A8" s="312">
        <v>6</v>
      </c>
      <c r="B8" s="272" t="s">
        <v>163</v>
      </c>
      <c r="C8" s="273" t="s">
        <v>164</v>
      </c>
      <c r="D8" s="271"/>
      <c r="E8" s="314">
        <v>414000</v>
      </c>
      <c r="F8" s="92"/>
      <c r="G8" s="92"/>
      <c r="H8" s="92"/>
    </row>
    <row r="9" spans="1:8" ht="15" customHeight="1">
      <c r="A9" s="312">
        <v>7</v>
      </c>
      <c r="B9" s="272" t="s">
        <v>165</v>
      </c>
      <c r="C9" s="273" t="s">
        <v>166</v>
      </c>
      <c r="D9" s="271"/>
      <c r="E9" s="314">
        <v>1520900</v>
      </c>
      <c r="F9" s="92"/>
      <c r="G9" s="92"/>
      <c r="H9" s="92"/>
    </row>
    <row r="10" spans="1:8" ht="15" customHeight="1">
      <c r="A10" s="312">
        <v>8</v>
      </c>
      <c r="B10" s="272" t="s">
        <v>167</v>
      </c>
      <c r="C10" s="273" t="s">
        <v>168</v>
      </c>
      <c r="D10" s="271"/>
      <c r="E10" s="314">
        <v>6000000</v>
      </c>
      <c r="F10" s="92"/>
      <c r="G10" s="92"/>
      <c r="H10" s="92"/>
    </row>
    <row r="11" spans="1:8" ht="15" customHeight="1">
      <c r="A11" s="312">
        <v>9</v>
      </c>
      <c r="B11" s="272" t="s">
        <v>169</v>
      </c>
      <c r="C11" s="273" t="s">
        <v>170</v>
      </c>
      <c r="D11" s="271"/>
      <c r="E11" s="314">
        <v>697500</v>
      </c>
      <c r="F11" s="92"/>
      <c r="G11" s="92"/>
      <c r="H11" s="92"/>
    </row>
    <row r="12" spans="1:8" ht="15" customHeight="1">
      <c r="A12" s="312">
        <v>10</v>
      </c>
      <c r="B12" s="272" t="s">
        <v>171</v>
      </c>
      <c r="C12" s="273" t="s">
        <v>172</v>
      </c>
      <c r="D12" s="271"/>
      <c r="E12" s="314">
        <v>8072441</v>
      </c>
      <c r="F12" s="92"/>
      <c r="G12" s="92"/>
      <c r="H12" s="92"/>
    </row>
    <row r="13" spans="1:8" ht="30.75" customHeight="1">
      <c r="A13" s="312">
        <v>11</v>
      </c>
      <c r="B13" s="275" t="s">
        <v>173</v>
      </c>
      <c r="C13" s="276" t="s">
        <v>711</v>
      </c>
      <c r="D13" s="277" t="s">
        <v>175</v>
      </c>
      <c r="E13" s="315">
        <f>SUM(E4+E5+E10+E11+E12)</f>
        <v>61888711</v>
      </c>
      <c r="F13" s="92"/>
      <c r="G13" s="92"/>
      <c r="H13" s="92"/>
    </row>
    <row r="14" spans="1:8" ht="30" customHeight="1">
      <c r="A14" s="312">
        <v>12</v>
      </c>
      <c r="B14" s="275" t="s">
        <v>176</v>
      </c>
      <c r="C14" s="276" t="s">
        <v>712</v>
      </c>
      <c r="D14" s="277"/>
      <c r="E14" s="315">
        <f>SUM(E15:E19)</f>
        <v>27269100</v>
      </c>
      <c r="F14" s="92"/>
      <c r="G14" s="92"/>
      <c r="H14" s="92"/>
    </row>
    <row r="15" spans="1:8" ht="15" customHeight="1">
      <c r="A15" s="312">
        <v>13</v>
      </c>
      <c r="B15" s="93" t="s">
        <v>177</v>
      </c>
      <c r="C15" s="273" t="s">
        <v>1023</v>
      </c>
      <c r="D15" s="271"/>
      <c r="E15" s="314">
        <v>14072800</v>
      </c>
      <c r="F15" s="92"/>
      <c r="G15" s="92"/>
      <c r="H15" s="92"/>
    </row>
    <row r="16" spans="1:8" ht="15" customHeight="1">
      <c r="A16" s="312">
        <v>14</v>
      </c>
      <c r="B16" s="93" t="s">
        <v>178</v>
      </c>
      <c r="C16" s="273" t="s">
        <v>1024</v>
      </c>
      <c r="D16" s="271"/>
      <c r="E16" s="314">
        <v>3600000</v>
      </c>
      <c r="F16" s="92"/>
      <c r="G16" s="92"/>
      <c r="H16" s="92"/>
    </row>
    <row r="17" spans="1:8" ht="15" customHeight="1">
      <c r="A17" s="312">
        <v>15</v>
      </c>
      <c r="B17" s="93" t="s">
        <v>179</v>
      </c>
      <c r="C17" s="273" t="s">
        <v>1025</v>
      </c>
      <c r="D17" s="271"/>
      <c r="E17" s="314">
        <v>7610800</v>
      </c>
      <c r="F17" s="92"/>
      <c r="G17" s="92"/>
      <c r="H17" s="92"/>
    </row>
    <row r="18" spans="1:8" ht="15" customHeight="1">
      <c r="A18" s="312">
        <v>16</v>
      </c>
      <c r="B18" s="93" t="s">
        <v>180</v>
      </c>
      <c r="C18" s="273" t="s">
        <v>1033</v>
      </c>
      <c r="D18" s="271"/>
      <c r="E18" s="314">
        <v>185500</v>
      </c>
      <c r="F18" s="92"/>
      <c r="G18" s="92"/>
      <c r="H18" s="92"/>
    </row>
    <row r="19" spans="1:8" ht="15" customHeight="1">
      <c r="A19" s="312">
        <v>17</v>
      </c>
      <c r="B19" s="93" t="s">
        <v>181</v>
      </c>
      <c r="C19" s="273" t="s">
        <v>1026</v>
      </c>
      <c r="D19" s="271"/>
      <c r="E19" s="314">
        <v>1800000</v>
      </c>
      <c r="F19" s="92"/>
      <c r="G19" s="92"/>
      <c r="H19" s="92"/>
    </row>
    <row r="20" spans="1:8" ht="29.25" customHeight="1">
      <c r="A20" s="312">
        <v>18</v>
      </c>
      <c r="B20" s="275" t="s">
        <v>182</v>
      </c>
      <c r="C20" s="276" t="s">
        <v>713</v>
      </c>
      <c r="D20" s="277"/>
      <c r="E20" s="315">
        <f>E22+E23</f>
        <v>3973333</v>
      </c>
      <c r="F20" s="92"/>
      <c r="G20" s="92"/>
      <c r="H20" s="92"/>
    </row>
    <row r="21" spans="1:8" ht="15" customHeight="1">
      <c r="A21" s="312">
        <v>19</v>
      </c>
      <c r="B21" s="93" t="s">
        <v>183</v>
      </c>
      <c r="C21" s="273" t="s">
        <v>1027</v>
      </c>
      <c r="D21" s="271"/>
      <c r="E21" s="314"/>
      <c r="F21" s="92"/>
      <c r="G21" s="92"/>
      <c r="H21" s="92"/>
    </row>
    <row r="22" spans="1:8" ht="15" customHeight="1">
      <c r="A22" s="312">
        <v>20</v>
      </c>
      <c r="B22" s="93" t="s">
        <v>184</v>
      </c>
      <c r="C22" s="273" t="s">
        <v>1028</v>
      </c>
      <c r="D22" s="271"/>
      <c r="E22" s="314">
        <v>2560000</v>
      </c>
      <c r="F22" s="92"/>
      <c r="G22" s="92"/>
      <c r="H22" s="92"/>
    </row>
    <row r="23" spans="1:8" ht="15" customHeight="1">
      <c r="A23" s="312">
        <v>21</v>
      </c>
      <c r="B23" s="93" t="s">
        <v>185</v>
      </c>
      <c r="C23" s="273" t="s">
        <v>1029</v>
      </c>
      <c r="D23" s="271"/>
      <c r="E23" s="314">
        <v>1413333</v>
      </c>
      <c r="F23" s="92"/>
      <c r="G23" s="92"/>
      <c r="H23" s="92"/>
    </row>
    <row r="24" spans="1:8" ht="15">
      <c r="A24" s="312"/>
      <c r="B24" s="93" t="s">
        <v>1022</v>
      </c>
      <c r="C24" s="273" t="s">
        <v>1030</v>
      </c>
      <c r="D24" s="271"/>
      <c r="E24" s="314">
        <v>384000</v>
      </c>
      <c r="F24" s="92"/>
      <c r="G24" s="92"/>
      <c r="H24" s="92"/>
    </row>
    <row r="25" spans="1:8" ht="33.75" customHeight="1">
      <c r="A25" s="312">
        <v>22</v>
      </c>
      <c r="B25" s="275" t="s">
        <v>186</v>
      </c>
      <c r="C25" s="276" t="s">
        <v>187</v>
      </c>
      <c r="D25" s="277"/>
      <c r="E25" s="315">
        <f>E24</f>
        <v>384000</v>
      </c>
      <c r="F25" s="92"/>
      <c r="G25" s="92"/>
      <c r="H25" s="92"/>
    </row>
    <row r="26" spans="1:8" ht="30" customHeight="1">
      <c r="A26" s="312">
        <v>23</v>
      </c>
      <c r="B26" s="275" t="s">
        <v>188</v>
      </c>
      <c r="C26" s="276" t="s">
        <v>714</v>
      </c>
      <c r="D26" s="277" t="s">
        <v>190</v>
      </c>
      <c r="E26" s="315">
        <f>SUM(E14+E20+E25)</f>
        <v>31626433</v>
      </c>
      <c r="F26" s="92"/>
      <c r="G26" s="92"/>
      <c r="H26" s="92"/>
    </row>
    <row r="27" spans="1:8" ht="15" customHeight="1">
      <c r="A27" s="312">
        <v>24</v>
      </c>
      <c r="B27" s="93" t="s">
        <v>191</v>
      </c>
      <c r="C27" s="273" t="s">
        <v>1084</v>
      </c>
      <c r="D27" s="271"/>
      <c r="E27" s="314">
        <v>7435732</v>
      </c>
      <c r="F27" s="92"/>
      <c r="G27" s="92"/>
      <c r="H27" s="92"/>
    </row>
    <row r="28" spans="1:8" ht="15" customHeight="1">
      <c r="A28" s="312"/>
      <c r="B28" s="93" t="s">
        <v>1031</v>
      </c>
      <c r="C28" s="273" t="s">
        <v>1032</v>
      </c>
      <c r="D28" s="271"/>
      <c r="E28" s="314">
        <v>2103680</v>
      </c>
      <c r="F28" s="92"/>
      <c r="G28" s="92"/>
      <c r="H28" s="92"/>
    </row>
    <row r="29" spans="1:8" ht="15" customHeight="1">
      <c r="A29" s="312"/>
      <c r="B29" s="93" t="s">
        <v>1034</v>
      </c>
      <c r="C29" s="273" t="s">
        <v>844</v>
      </c>
      <c r="D29" s="271"/>
      <c r="E29" s="314">
        <v>1305000</v>
      </c>
      <c r="F29" s="92"/>
      <c r="G29" s="92"/>
      <c r="H29" s="92"/>
    </row>
    <row r="30" spans="1:8" ht="15" customHeight="1">
      <c r="A30" s="312">
        <v>27</v>
      </c>
      <c r="B30" s="93" t="s">
        <v>192</v>
      </c>
      <c r="C30" s="273" t="s">
        <v>727</v>
      </c>
      <c r="D30" s="271"/>
      <c r="E30" s="314">
        <f>SUM(E31:E32)</f>
        <v>17475325</v>
      </c>
      <c r="F30" s="92"/>
      <c r="G30" s="92"/>
      <c r="H30" s="92"/>
    </row>
    <row r="31" spans="1:8" ht="15" customHeight="1">
      <c r="A31" s="312">
        <v>28</v>
      </c>
      <c r="B31" s="93" t="s">
        <v>193</v>
      </c>
      <c r="C31" s="273" t="s">
        <v>194</v>
      </c>
      <c r="D31" s="271"/>
      <c r="E31" s="314">
        <v>9269760</v>
      </c>
      <c r="F31" s="92"/>
      <c r="G31" s="92"/>
      <c r="H31" s="92"/>
    </row>
    <row r="32" spans="1:8" ht="15" customHeight="1">
      <c r="A32" s="312">
        <v>29</v>
      </c>
      <c r="B32" s="93" t="s">
        <v>195</v>
      </c>
      <c r="C32" s="273" t="s">
        <v>196</v>
      </c>
      <c r="D32" s="271"/>
      <c r="E32" s="314">
        <v>8205565</v>
      </c>
      <c r="F32" s="92"/>
      <c r="G32" s="92"/>
      <c r="H32" s="92"/>
    </row>
    <row r="33" spans="1:8" ht="15" customHeight="1">
      <c r="A33" s="312"/>
      <c r="B33" s="93" t="s">
        <v>1035</v>
      </c>
      <c r="C33" s="273" t="s">
        <v>1036</v>
      </c>
      <c r="D33" s="271"/>
      <c r="E33" s="314">
        <v>463410</v>
      </c>
      <c r="F33" s="92"/>
      <c r="G33" s="92"/>
      <c r="H33" s="92"/>
    </row>
    <row r="34" spans="1:8" ht="30.75" customHeight="1">
      <c r="A34" s="312">
        <v>30</v>
      </c>
      <c r="B34" s="275" t="s">
        <v>197</v>
      </c>
      <c r="C34" s="276" t="s">
        <v>715</v>
      </c>
      <c r="D34" s="277" t="s">
        <v>199</v>
      </c>
      <c r="E34" s="315">
        <f>E27+E28+E29+E30+E33</f>
        <v>28783147</v>
      </c>
      <c r="F34" s="92"/>
      <c r="G34" s="92"/>
      <c r="H34" s="92"/>
    </row>
    <row r="35" spans="1:8" ht="32.25" customHeight="1">
      <c r="A35" s="312">
        <v>31</v>
      </c>
      <c r="B35" s="275" t="s">
        <v>200</v>
      </c>
      <c r="C35" s="276" t="s">
        <v>201</v>
      </c>
      <c r="D35" s="277" t="s">
        <v>202</v>
      </c>
      <c r="E35" s="315">
        <v>1467180</v>
      </c>
      <c r="F35" s="92"/>
      <c r="G35" s="92"/>
      <c r="H35" s="92"/>
    </row>
    <row r="36" spans="1:5" s="94" customFormat="1" ht="28.5" customHeight="1" hidden="1">
      <c r="A36" s="312">
        <v>28</v>
      </c>
      <c r="B36" s="275" t="s">
        <v>203</v>
      </c>
      <c r="C36" s="276" t="s">
        <v>204</v>
      </c>
      <c r="D36" s="277" t="s">
        <v>205</v>
      </c>
      <c r="E36" s="315">
        <v>0</v>
      </c>
    </row>
    <row r="37" spans="1:5" s="94" customFormat="1" ht="30.75" customHeight="1">
      <c r="A37" s="316">
        <v>32</v>
      </c>
      <c r="B37" s="403" t="s">
        <v>728</v>
      </c>
      <c r="C37" s="404"/>
      <c r="D37" s="277" t="s">
        <v>206</v>
      </c>
      <c r="E37" s="315">
        <f>SUM(E13+E26+E34+E35+E36)</f>
        <v>123765471</v>
      </c>
    </row>
    <row r="38" spans="1:8" ht="27.75" customHeight="1" hidden="1">
      <c r="A38" s="312">
        <v>37</v>
      </c>
      <c r="B38" s="403" t="s">
        <v>207</v>
      </c>
      <c r="C38" s="404"/>
      <c r="D38" s="277" t="s">
        <v>208</v>
      </c>
      <c r="E38" s="315"/>
      <c r="F38" s="92"/>
      <c r="G38" s="92"/>
      <c r="H38" s="92"/>
    </row>
    <row r="39" spans="1:8" ht="27.75" customHeight="1" hidden="1">
      <c r="A39" s="316">
        <v>38</v>
      </c>
      <c r="B39" s="403" t="s">
        <v>209</v>
      </c>
      <c r="C39" s="404"/>
      <c r="D39" s="277" t="s">
        <v>210</v>
      </c>
      <c r="E39" s="315"/>
      <c r="F39" s="92"/>
      <c r="G39" s="92"/>
      <c r="H39" s="92"/>
    </row>
    <row r="40" spans="1:8" ht="27.75" customHeight="1" hidden="1">
      <c r="A40" s="312">
        <v>39</v>
      </c>
      <c r="B40" s="403" t="s">
        <v>211</v>
      </c>
      <c r="C40" s="404"/>
      <c r="D40" s="277" t="s">
        <v>212</v>
      </c>
      <c r="E40" s="315"/>
      <c r="F40" s="92"/>
      <c r="G40" s="92"/>
      <c r="H40" s="92"/>
    </row>
    <row r="41" spans="1:8" ht="27.75" customHeight="1" hidden="1">
      <c r="A41" s="316">
        <v>37</v>
      </c>
      <c r="B41" s="403" t="s">
        <v>213</v>
      </c>
      <c r="C41" s="404"/>
      <c r="D41" s="277" t="s">
        <v>214</v>
      </c>
      <c r="E41" s="315" t="e">
        <f>SUM(#REF!)/1000</f>
        <v>#REF!</v>
      </c>
      <c r="F41" s="92"/>
      <c r="G41" s="92"/>
      <c r="H41" s="92"/>
    </row>
    <row r="42" spans="1:8" ht="27.75" customHeight="1" hidden="1">
      <c r="A42" s="312">
        <v>41</v>
      </c>
      <c r="B42" s="401" t="s">
        <v>215</v>
      </c>
      <c r="C42" s="402"/>
      <c r="D42" s="271"/>
      <c r="E42" s="315"/>
      <c r="F42" s="92"/>
      <c r="G42" s="92"/>
      <c r="H42" s="92"/>
    </row>
    <row r="43" spans="1:8" ht="27.75" customHeight="1" hidden="1">
      <c r="A43" s="312">
        <v>42</v>
      </c>
      <c r="B43" s="401" t="s">
        <v>216</v>
      </c>
      <c r="C43" s="402"/>
      <c r="D43" s="271"/>
      <c r="E43" s="315"/>
      <c r="F43" s="92"/>
      <c r="G43" s="92"/>
      <c r="H43" s="92"/>
    </row>
    <row r="44" spans="1:8" ht="27.75" customHeight="1" hidden="1">
      <c r="A44" s="316">
        <v>43</v>
      </c>
      <c r="B44" s="401" t="s">
        <v>217</v>
      </c>
      <c r="C44" s="402"/>
      <c r="D44" s="271"/>
      <c r="E44" s="315"/>
      <c r="F44" s="92"/>
      <c r="G44" s="92"/>
      <c r="H44" s="92"/>
    </row>
    <row r="45" spans="1:8" ht="27.75" customHeight="1" hidden="1">
      <c r="A45" s="312">
        <v>44</v>
      </c>
      <c r="B45" s="401" t="s">
        <v>218</v>
      </c>
      <c r="C45" s="402"/>
      <c r="D45" s="271"/>
      <c r="E45" s="315"/>
      <c r="F45" s="92"/>
      <c r="G45" s="92"/>
      <c r="H45" s="92"/>
    </row>
    <row r="46" spans="1:8" ht="27.75" customHeight="1" hidden="1">
      <c r="A46" s="316">
        <v>45</v>
      </c>
      <c r="B46" s="401" t="s">
        <v>219</v>
      </c>
      <c r="C46" s="402"/>
      <c r="D46" s="271"/>
      <c r="E46" s="315"/>
      <c r="F46" s="92"/>
      <c r="G46" s="92"/>
      <c r="H46" s="92"/>
    </row>
    <row r="47" spans="1:8" ht="27.75" customHeight="1" hidden="1">
      <c r="A47" s="312">
        <v>46</v>
      </c>
      <c r="B47" s="401" t="s">
        <v>220</v>
      </c>
      <c r="C47" s="402"/>
      <c r="D47" s="271"/>
      <c r="E47" s="315"/>
      <c r="F47" s="92"/>
      <c r="G47" s="92"/>
      <c r="H47" s="92"/>
    </row>
    <row r="48" spans="1:8" ht="27.75" customHeight="1">
      <c r="A48" s="316">
        <v>33</v>
      </c>
      <c r="B48" s="403" t="s">
        <v>716</v>
      </c>
      <c r="C48" s="404"/>
      <c r="D48" s="277" t="s">
        <v>222</v>
      </c>
      <c r="E48" s="315">
        <f>SUM(E49:E51)</f>
        <v>6903184</v>
      </c>
      <c r="F48" s="92"/>
      <c r="G48" s="92"/>
      <c r="H48" s="92"/>
    </row>
    <row r="49" spans="1:8" ht="15">
      <c r="A49" s="312">
        <v>34</v>
      </c>
      <c r="B49" s="307" t="s">
        <v>223</v>
      </c>
      <c r="C49" s="273" t="s">
        <v>224</v>
      </c>
      <c r="D49" s="271"/>
      <c r="E49" s="314">
        <v>4070800</v>
      </c>
      <c r="F49" s="92"/>
      <c r="G49" s="92"/>
      <c r="H49" s="92"/>
    </row>
    <row r="50" spans="1:8" ht="15">
      <c r="A50" s="312">
        <v>35</v>
      </c>
      <c r="B50" s="307" t="s">
        <v>223</v>
      </c>
      <c r="C50" s="273" t="s">
        <v>129</v>
      </c>
      <c r="D50" s="271"/>
      <c r="E50" s="314">
        <v>276000</v>
      </c>
      <c r="F50" s="92"/>
      <c r="G50" s="92"/>
      <c r="H50" s="92"/>
    </row>
    <row r="51" spans="1:8" ht="15">
      <c r="A51" s="316">
        <v>36</v>
      </c>
      <c r="B51" s="307"/>
      <c r="C51" s="273" t="s">
        <v>225</v>
      </c>
      <c r="D51" s="271"/>
      <c r="E51" s="314">
        <v>2556384</v>
      </c>
      <c r="F51" s="92"/>
      <c r="G51" s="92"/>
      <c r="H51" s="92"/>
    </row>
    <row r="52" spans="1:8" ht="15.75" customHeight="1" hidden="1">
      <c r="A52" s="312">
        <v>42</v>
      </c>
      <c r="B52" s="401" t="s">
        <v>218</v>
      </c>
      <c r="C52" s="402"/>
      <c r="D52" s="271"/>
      <c r="E52" s="315"/>
      <c r="F52" s="92"/>
      <c r="G52" s="92"/>
      <c r="H52" s="92"/>
    </row>
    <row r="53" spans="1:8" ht="15.75" customHeight="1" hidden="1">
      <c r="A53" s="316" t="s">
        <v>226</v>
      </c>
      <c r="B53" s="401" t="s">
        <v>219</v>
      </c>
      <c r="C53" s="402"/>
      <c r="D53" s="271"/>
      <c r="E53" s="315"/>
      <c r="F53" s="92"/>
      <c r="G53" s="92"/>
      <c r="H53" s="92"/>
    </row>
    <row r="54" spans="1:8" ht="15.75" customHeight="1" hidden="1">
      <c r="A54" s="312" t="s">
        <v>227</v>
      </c>
      <c r="B54" s="401" t="s">
        <v>220</v>
      </c>
      <c r="C54" s="402"/>
      <c r="D54" s="271"/>
      <c r="E54" s="315"/>
      <c r="F54" s="92"/>
      <c r="G54" s="92"/>
      <c r="H54" s="92"/>
    </row>
    <row r="55" spans="1:8" ht="30.75" customHeight="1">
      <c r="A55" s="316">
        <v>37</v>
      </c>
      <c r="B55" s="403" t="s">
        <v>717</v>
      </c>
      <c r="C55" s="404"/>
      <c r="D55" s="277" t="s">
        <v>228</v>
      </c>
      <c r="E55" s="315">
        <f>SUM(E37+E48)</f>
        <v>130668655</v>
      </c>
      <c r="F55" s="92"/>
      <c r="G55" s="92"/>
      <c r="H55" s="92"/>
    </row>
    <row r="56" spans="1:8" ht="12.75" customHeight="1" hidden="1">
      <c r="A56" s="316">
        <v>43</v>
      </c>
      <c r="B56" s="308"/>
      <c r="C56" s="273" t="s">
        <v>229</v>
      </c>
      <c r="D56" s="271" t="s">
        <v>230</v>
      </c>
      <c r="E56" s="315" t="e">
        <f>SUM(#REF!)</f>
        <v>#REF!</v>
      </c>
      <c r="F56" s="92"/>
      <c r="G56" s="92"/>
      <c r="H56" s="92"/>
    </row>
    <row r="57" spans="1:8" ht="12.75" customHeight="1" hidden="1">
      <c r="A57" s="312" t="s">
        <v>231</v>
      </c>
      <c r="B57" s="279"/>
      <c r="C57" s="273" t="s">
        <v>232</v>
      </c>
      <c r="D57" s="271" t="s">
        <v>233</v>
      </c>
      <c r="E57" s="315" t="e">
        <f>SUM(#REF!)</f>
        <v>#REF!</v>
      </c>
      <c r="F57" s="92"/>
      <c r="G57" s="92"/>
      <c r="H57" s="92"/>
    </row>
    <row r="58" spans="1:8" ht="12.75" customHeight="1" hidden="1">
      <c r="A58" s="316" t="s">
        <v>234</v>
      </c>
      <c r="B58" s="279"/>
      <c r="C58" s="273" t="s">
        <v>235</v>
      </c>
      <c r="D58" s="271" t="s">
        <v>236</v>
      </c>
      <c r="E58" s="315" t="e">
        <f>SUM(#REF!)</f>
        <v>#REF!</v>
      </c>
      <c r="F58" s="92"/>
      <c r="G58" s="92"/>
      <c r="H58" s="92"/>
    </row>
    <row r="59" spans="1:8" ht="12.75" customHeight="1" hidden="1">
      <c r="A59" s="312">
        <v>45</v>
      </c>
      <c r="B59" s="279"/>
      <c r="C59" s="273" t="s">
        <v>237</v>
      </c>
      <c r="D59" s="271" t="s">
        <v>238</v>
      </c>
      <c r="E59" s="315" t="e">
        <f>SUM(#REF!)</f>
        <v>#REF!</v>
      </c>
      <c r="F59" s="92"/>
      <c r="G59" s="92"/>
      <c r="H59" s="92"/>
    </row>
    <row r="60" spans="1:8" ht="12.75" customHeight="1" hidden="1">
      <c r="A60" s="316" t="s">
        <v>239</v>
      </c>
      <c r="B60" s="279"/>
      <c r="C60" s="273" t="s">
        <v>240</v>
      </c>
      <c r="D60" s="271" t="s">
        <v>241</v>
      </c>
      <c r="E60" s="315" t="e">
        <f>SUM(#REF!)</f>
        <v>#REF!</v>
      </c>
      <c r="F60" s="92"/>
      <c r="G60" s="92"/>
      <c r="H60" s="92"/>
    </row>
    <row r="61" spans="1:8" ht="15.75" customHeight="1" hidden="1">
      <c r="A61" s="312">
        <v>36</v>
      </c>
      <c r="B61" s="403" t="s">
        <v>242</v>
      </c>
      <c r="C61" s="404"/>
      <c r="D61" s="277" t="s">
        <v>243</v>
      </c>
      <c r="E61" s="315">
        <v>0</v>
      </c>
      <c r="F61" s="92"/>
      <c r="G61" s="92"/>
      <c r="H61" s="92"/>
    </row>
    <row r="62" spans="1:8" ht="12.75" customHeight="1" hidden="1">
      <c r="A62" s="316" t="s">
        <v>244</v>
      </c>
      <c r="B62" s="279"/>
      <c r="C62" s="278" t="s">
        <v>245</v>
      </c>
      <c r="D62" s="271" t="s">
        <v>246</v>
      </c>
      <c r="E62" s="315" t="e">
        <f>SUM(#REF!)</f>
        <v>#REF!</v>
      </c>
      <c r="F62" s="92"/>
      <c r="G62" s="92"/>
      <c r="H62" s="92"/>
    </row>
    <row r="63" spans="1:8" ht="12.75" customHeight="1" hidden="1">
      <c r="A63" s="312" t="s">
        <v>247</v>
      </c>
      <c r="B63" s="279"/>
      <c r="C63" s="278" t="s">
        <v>248</v>
      </c>
      <c r="D63" s="271" t="s">
        <v>249</v>
      </c>
      <c r="E63" s="315" t="e">
        <f>SUM(#REF!)</f>
        <v>#REF!</v>
      </c>
      <c r="F63" s="92"/>
      <c r="G63" s="92"/>
      <c r="H63" s="92"/>
    </row>
    <row r="64" spans="1:8" ht="12.75" customHeight="1" hidden="1">
      <c r="A64" s="316" t="s">
        <v>250</v>
      </c>
      <c r="B64" s="279"/>
      <c r="C64" s="273" t="s">
        <v>251</v>
      </c>
      <c r="D64" s="271" t="s">
        <v>252</v>
      </c>
      <c r="E64" s="315" t="e">
        <f>SUM(#REF!)</f>
        <v>#REF!</v>
      </c>
      <c r="F64" s="92"/>
      <c r="G64" s="92"/>
      <c r="H64" s="92"/>
    </row>
    <row r="65" spans="1:5" s="96" customFormat="1" ht="12.75" customHeight="1" hidden="1">
      <c r="A65" s="312">
        <v>54</v>
      </c>
      <c r="B65" s="279"/>
      <c r="C65" s="273" t="s">
        <v>253</v>
      </c>
      <c r="D65" s="271" t="s">
        <v>254</v>
      </c>
      <c r="E65" s="315" t="e">
        <f>SUM(#REF!)</f>
        <v>#REF!</v>
      </c>
    </row>
    <row r="66" spans="1:8" ht="12.75" customHeight="1" hidden="1">
      <c r="A66" s="316" t="s">
        <v>255</v>
      </c>
      <c r="B66" s="279"/>
      <c r="C66" s="273" t="s">
        <v>256</v>
      </c>
      <c r="D66" s="271" t="s">
        <v>257</v>
      </c>
      <c r="E66" s="315" t="e">
        <f>SUM(#REF!)</f>
        <v>#REF!</v>
      </c>
      <c r="F66" s="92"/>
      <c r="G66" s="92"/>
      <c r="H66" s="92"/>
    </row>
    <row r="67" spans="1:8" ht="15" customHeight="1">
      <c r="A67" s="316">
        <v>38</v>
      </c>
      <c r="B67" s="279"/>
      <c r="C67" s="273" t="s">
        <v>260</v>
      </c>
      <c r="D67" s="271"/>
      <c r="E67" s="314">
        <v>171000</v>
      </c>
      <c r="F67" s="92"/>
      <c r="G67" s="92"/>
      <c r="H67" s="92"/>
    </row>
    <row r="68" spans="1:8" ht="15" customHeight="1">
      <c r="A68" s="312">
        <v>39</v>
      </c>
      <c r="B68" s="279"/>
      <c r="C68" s="273" t="s">
        <v>261</v>
      </c>
      <c r="D68" s="271"/>
      <c r="E68" s="314">
        <v>5079500</v>
      </c>
      <c r="F68" s="92"/>
      <c r="G68" s="92"/>
      <c r="H68" s="92"/>
    </row>
    <row r="69" spans="1:8" ht="17.25" customHeight="1">
      <c r="A69" s="312">
        <v>40</v>
      </c>
      <c r="B69" s="403" t="s">
        <v>719</v>
      </c>
      <c r="C69" s="404"/>
      <c r="D69" s="277" t="s">
        <v>259</v>
      </c>
      <c r="E69" s="315">
        <f>SUM(E67:E68)</f>
        <v>5250500</v>
      </c>
      <c r="F69" s="92"/>
      <c r="G69" s="92"/>
      <c r="H69" s="92"/>
    </row>
    <row r="70" spans="1:8" ht="15.75" customHeight="1">
      <c r="A70" s="312">
        <v>41</v>
      </c>
      <c r="B70" s="279"/>
      <c r="C70" s="273" t="s">
        <v>729</v>
      </c>
      <c r="D70" s="277" t="s">
        <v>262</v>
      </c>
      <c r="E70" s="315">
        <f>SUM(E71)</f>
        <v>12500000</v>
      </c>
      <c r="F70" s="92"/>
      <c r="G70" s="92"/>
      <c r="H70" s="92"/>
    </row>
    <row r="71" spans="1:8" ht="15" customHeight="1">
      <c r="A71" s="316">
        <v>42</v>
      </c>
      <c r="B71" s="279"/>
      <c r="C71" s="278" t="s">
        <v>263</v>
      </c>
      <c r="D71" s="271"/>
      <c r="E71" s="314">
        <v>12500000</v>
      </c>
      <c r="F71" s="92"/>
      <c r="G71" s="92"/>
      <c r="H71" s="92"/>
    </row>
    <row r="72" spans="1:8" ht="12.75" customHeight="1" hidden="1">
      <c r="A72" s="312">
        <v>43</v>
      </c>
      <c r="B72" s="279"/>
      <c r="C72" s="273" t="s">
        <v>264</v>
      </c>
      <c r="D72" s="271"/>
      <c r="E72" s="315" t="e">
        <f>SUM(#REF!)/1000</f>
        <v>#REF!</v>
      </c>
      <c r="F72" s="92"/>
      <c r="G72" s="92"/>
      <c r="H72" s="92"/>
    </row>
    <row r="73" spans="1:8" ht="12.75" customHeight="1" hidden="1">
      <c r="A73" s="312">
        <v>44</v>
      </c>
      <c r="B73" s="279"/>
      <c r="C73" s="273" t="s">
        <v>265</v>
      </c>
      <c r="D73" s="271" t="s">
        <v>266</v>
      </c>
      <c r="E73" s="315" t="e">
        <f>SUM(#REF!)/1000</f>
        <v>#REF!</v>
      </c>
      <c r="F73" s="92"/>
      <c r="G73" s="92"/>
      <c r="H73" s="92"/>
    </row>
    <row r="74" spans="1:8" ht="12.75" customHeight="1" hidden="1">
      <c r="A74" s="316">
        <v>45</v>
      </c>
      <c r="B74" s="279"/>
      <c r="C74" s="273" t="s">
        <v>267</v>
      </c>
      <c r="D74" s="271" t="s">
        <v>268</v>
      </c>
      <c r="E74" s="315" t="e">
        <f>SUM(#REF!)/1000</f>
        <v>#REF!</v>
      </c>
      <c r="F74" s="92"/>
      <c r="G74" s="92"/>
      <c r="H74" s="92"/>
    </row>
    <row r="75" spans="1:8" ht="15.75" customHeight="1">
      <c r="A75" s="312">
        <v>43</v>
      </c>
      <c r="B75" s="279"/>
      <c r="C75" s="273" t="s">
        <v>730</v>
      </c>
      <c r="D75" s="277" t="s">
        <v>269</v>
      </c>
      <c r="E75" s="315">
        <f>SUM(E76)</f>
        <v>4377000</v>
      </c>
      <c r="F75" s="92"/>
      <c r="G75" s="92"/>
      <c r="H75" s="92"/>
    </row>
    <row r="76" spans="1:8" ht="15" customHeight="1">
      <c r="A76" s="312">
        <v>44</v>
      </c>
      <c r="B76" s="279"/>
      <c r="C76" s="278" t="s">
        <v>270</v>
      </c>
      <c r="D76" s="271"/>
      <c r="E76" s="314">
        <v>4377000</v>
      </c>
      <c r="F76" s="92"/>
      <c r="G76" s="92"/>
      <c r="H76" s="92"/>
    </row>
    <row r="77" spans="1:8" ht="15.75" customHeight="1">
      <c r="A77" s="316">
        <v>45</v>
      </c>
      <c r="B77" s="279"/>
      <c r="C77" s="273" t="s">
        <v>720</v>
      </c>
      <c r="D77" s="277" t="s">
        <v>271</v>
      </c>
      <c r="E77" s="315">
        <f>SUM(E78:E79)</f>
        <v>989670</v>
      </c>
      <c r="F77" s="92"/>
      <c r="G77" s="92"/>
      <c r="H77" s="92"/>
    </row>
    <row r="78" spans="1:8" ht="15" customHeight="1">
      <c r="A78" s="312">
        <v>46</v>
      </c>
      <c r="B78" s="279"/>
      <c r="C78" s="278" t="s">
        <v>272</v>
      </c>
      <c r="D78" s="271"/>
      <c r="E78" s="314">
        <v>618000</v>
      </c>
      <c r="F78" s="92"/>
      <c r="G78" s="92"/>
      <c r="H78" s="92"/>
    </row>
    <row r="79" spans="1:8" ht="15" customHeight="1">
      <c r="A79" s="312">
        <v>47</v>
      </c>
      <c r="B79" s="279"/>
      <c r="C79" s="278" t="s">
        <v>273</v>
      </c>
      <c r="D79" s="271"/>
      <c r="E79" s="314">
        <v>371670</v>
      </c>
      <c r="F79" s="92"/>
      <c r="G79" s="92"/>
      <c r="H79" s="92"/>
    </row>
    <row r="80" spans="1:8" ht="15.75" customHeight="1">
      <c r="A80" s="316">
        <v>48</v>
      </c>
      <c r="B80" s="403" t="s">
        <v>721</v>
      </c>
      <c r="C80" s="404"/>
      <c r="D80" s="277" t="s">
        <v>275</v>
      </c>
      <c r="E80" s="315">
        <f>SUM(E70+E75+E77)</f>
        <v>17866670</v>
      </c>
      <c r="F80" s="92"/>
      <c r="G80" s="92"/>
      <c r="H80" s="92"/>
    </row>
    <row r="81" spans="1:5" s="108" customFormat="1" ht="30.75" customHeight="1">
      <c r="A81" s="317">
        <v>49</v>
      </c>
      <c r="B81" s="415" t="s">
        <v>722</v>
      </c>
      <c r="C81" s="416"/>
      <c r="D81" s="280" t="s">
        <v>276</v>
      </c>
      <c r="E81" s="318">
        <f>E69+E80</f>
        <v>23117170</v>
      </c>
    </row>
    <row r="82" spans="1:8" ht="15.75" customHeight="1">
      <c r="A82" s="312">
        <v>50</v>
      </c>
      <c r="B82" s="279"/>
      <c r="C82" s="281" t="s">
        <v>277</v>
      </c>
      <c r="D82" s="277" t="s">
        <v>278</v>
      </c>
      <c r="E82" s="315">
        <v>4969000</v>
      </c>
      <c r="F82" s="92"/>
      <c r="G82" s="92"/>
      <c r="H82" s="92"/>
    </row>
    <row r="83" spans="1:8" ht="15.75" customHeight="1">
      <c r="A83" s="316">
        <v>51</v>
      </c>
      <c r="B83" s="279"/>
      <c r="C83" s="281" t="s">
        <v>1085</v>
      </c>
      <c r="D83" s="277" t="s">
        <v>280</v>
      </c>
      <c r="E83" s="315">
        <v>3100000</v>
      </c>
      <c r="F83" s="92"/>
      <c r="G83" s="92"/>
      <c r="H83" s="92"/>
    </row>
    <row r="84" spans="1:8" ht="15.75" customHeight="1">
      <c r="A84" s="312">
        <v>52</v>
      </c>
      <c r="B84" s="279"/>
      <c r="C84" s="281" t="s">
        <v>281</v>
      </c>
      <c r="D84" s="277" t="s">
        <v>282</v>
      </c>
      <c r="E84" s="315">
        <v>708000</v>
      </c>
      <c r="F84" s="92"/>
      <c r="G84" s="92"/>
      <c r="H84" s="92"/>
    </row>
    <row r="85" spans="1:8" ht="15.75" customHeight="1">
      <c r="A85" s="316">
        <v>53</v>
      </c>
      <c r="B85" s="279"/>
      <c r="C85" s="281" t="s">
        <v>283</v>
      </c>
      <c r="D85" s="277" t="s">
        <v>284</v>
      </c>
      <c r="E85" s="315">
        <v>12525500</v>
      </c>
      <c r="F85" s="92"/>
      <c r="G85" s="92"/>
      <c r="H85" s="92"/>
    </row>
    <row r="86" spans="1:8" ht="15.75" customHeight="1">
      <c r="A86" s="312">
        <v>54</v>
      </c>
      <c r="B86" s="279"/>
      <c r="C86" s="281" t="s">
        <v>285</v>
      </c>
      <c r="D86" s="277" t="s">
        <v>286</v>
      </c>
      <c r="E86" s="315">
        <v>1868000</v>
      </c>
      <c r="F86" s="92"/>
      <c r="G86" s="92"/>
      <c r="H86" s="92"/>
    </row>
    <row r="87" spans="1:8" ht="15.75" customHeight="1">
      <c r="A87" s="312"/>
      <c r="B87" s="279"/>
      <c r="C87" s="369" t="s">
        <v>1081</v>
      </c>
      <c r="D87" s="277"/>
      <c r="E87" s="315">
        <v>12000000</v>
      </c>
      <c r="F87" s="92"/>
      <c r="G87" s="92"/>
      <c r="H87" s="92"/>
    </row>
    <row r="88" spans="1:8" ht="30.75" customHeight="1">
      <c r="A88" s="312">
        <v>55</v>
      </c>
      <c r="B88" s="408" t="s">
        <v>723</v>
      </c>
      <c r="C88" s="409"/>
      <c r="D88" s="277" t="s">
        <v>287</v>
      </c>
      <c r="E88" s="315">
        <f>SUM(E82:E87)</f>
        <v>35170500</v>
      </c>
      <c r="F88" s="92"/>
      <c r="G88" s="92"/>
      <c r="H88" s="92"/>
    </row>
    <row r="89" spans="1:8" ht="15.75" customHeight="1" hidden="1">
      <c r="A89" s="312">
        <v>70</v>
      </c>
      <c r="B89" s="279"/>
      <c r="C89" s="281" t="s">
        <v>288</v>
      </c>
      <c r="D89" s="271" t="s">
        <v>289</v>
      </c>
      <c r="E89" s="315"/>
      <c r="F89" s="92"/>
      <c r="G89" s="92"/>
      <c r="H89" s="92"/>
    </row>
    <row r="90" spans="1:8" ht="15.75" customHeight="1" hidden="1">
      <c r="A90" s="312" t="s">
        <v>290</v>
      </c>
      <c r="B90" s="279"/>
      <c r="C90" s="281" t="s">
        <v>291</v>
      </c>
      <c r="D90" s="271" t="s">
        <v>292</v>
      </c>
      <c r="E90" s="315"/>
      <c r="F90" s="92"/>
      <c r="G90" s="92"/>
      <c r="H90" s="92"/>
    </row>
    <row r="91" spans="1:8" ht="15.75" customHeight="1" hidden="1">
      <c r="A91" s="316" t="s">
        <v>293</v>
      </c>
      <c r="B91" s="279"/>
      <c r="C91" s="281" t="s">
        <v>294</v>
      </c>
      <c r="D91" s="271" t="s">
        <v>295</v>
      </c>
      <c r="E91" s="315"/>
      <c r="F91" s="92"/>
      <c r="G91" s="92"/>
      <c r="H91" s="92"/>
    </row>
    <row r="92" spans="1:8" ht="15.75" customHeight="1" hidden="1">
      <c r="A92" s="312">
        <v>56</v>
      </c>
      <c r="B92" s="279"/>
      <c r="C92" s="281" t="s">
        <v>296</v>
      </c>
      <c r="D92" s="271" t="s">
        <v>297</v>
      </c>
      <c r="E92" s="315"/>
      <c r="F92" s="92"/>
      <c r="G92" s="92"/>
      <c r="H92" s="92"/>
    </row>
    <row r="93" spans="1:8" ht="15.75" customHeight="1" hidden="1">
      <c r="A93" s="316">
        <v>71</v>
      </c>
      <c r="B93" s="279"/>
      <c r="C93" s="281" t="s">
        <v>298</v>
      </c>
      <c r="D93" s="271" t="s">
        <v>299</v>
      </c>
      <c r="E93" s="315"/>
      <c r="F93" s="92"/>
      <c r="G93" s="92"/>
      <c r="H93" s="92"/>
    </row>
    <row r="94" spans="1:8" ht="15.75" customHeight="1" hidden="1">
      <c r="A94" s="312">
        <v>57</v>
      </c>
      <c r="B94" s="406" t="s">
        <v>300</v>
      </c>
      <c r="C94" s="407"/>
      <c r="D94" s="271" t="s">
        <v>301</v>
      </c>
      <c r="E94" s="315">
        <v>0</v>
      </c>
      <c r="F94" s="92"/>
      <c r="G94" s="92"/>
      <c r="H94" s="92"/>
    </row>
    <row r="95" spans="1:8" ht="15.75" customHeight="1" hidden="1">
      <c r="A95" s="316" t="s">
        <v>302</v>
      </c>
      <c r="B95" s="279"/>
      <c r="C95" s="281" t="s">
        <v>303</v>
      </c>
      <c r="D95" s="271" t="s">
        <v>304</v>
      </c>
      <c r="E95" s="315"/>
      <c r="F95" s="92"/>
      <c r="G95" s="92"/>
      <c r="H95" s="92"/>
    </row>
    <row r="96" spans="1:8" ht="15.75" customHeight="1" hidden="1">
      <c r="A96" s="312" t="s">
        <v>305</v>
      </c>
      <c r="B96" s="279"/>
      <c r="C96" s="273" t="s">
        <v>306</v>
      </c>
      <c r="D96" s="271" t="s">
        <v>307</v>
      </c>
      <c r="E96" s="315"/>
      <c r="F96" s="92"/>
      <c r="G96" s="92"/>
      <c r="H96" s="92"/>
    </row>
    <row r="97" spans="1:8" ht="15.75" customHeight="1" hidden="1">
      <c r="A97" s="316" t="s">
        <v>308</v>
      </c>
      <c r="B97" s="279"/>
      <c r="C97" s="281" t="s">
        <v>309</v>
      </c>
      <c r="D97" s="271" t="s">
        <v>310</v>
      </c>
      <c r="E97" s="315"/>
      <c r="F97" s="92"/>
      <c r="G97" s="92"/>
      <c r="H97" s="92"/>
    </row>
    <row r="98" spans="1:8" ht="15.75" customHeight="1" hidden="1">
      <c r="A98" s="312">
        <v>58</v>
      </c>
      <c r="B98" s="406" t="s">
        <v>311</v>
      </c>
      <c r="C98" s="407"/>
      <c r="D98" s="271" t="s">
        <v>312</v>
      </c>
      <c r="E98" s="315">
        <v>0</v>
      </c>
      <c r="F98" s="92"/>
      <c r="G98" s="92"/>
      <c r="H98" s="92"/>
    </row>
    <row r="99" spans="1:8" ht="15.75" customHeight="1" hidden="1">
      <c r="A99" s="316" t="s">
        <v>313</v>
      </c>
      <c r="B99" s="279"/>
      <c r="C99" s="281" t="s">
        <v>314</v>
      </c>
      <c r="D99" s="271" t="s">
        <v>315</v>
      </c>
      <c r="E99" s="315"/>
      <c r="F99" s="92"/>
      <c r="G99" s="92"/>
      <c r="H99" s="92"/>
    </row>
    <row r="100" spans="1:8" ht="15.75" customHeight="1" hidden="1">
      <c r="A100" s="312" t="s">
        <v>316</v>
      </c>
      <c r="B100" s="279"/>
      <c r="C100" s="273" t="s">
        <v>317</v>
      </c>
      <c r="D100" s="271" t="s">
        <v>318</v>
      </c>
      <c r="E100" s="315"/>
      <c r="F100" s="92"/>
      <c r="G100" s="92"/>
      <c r="H100" s="92"/>
    </row>
    <row r="101" spans="1:8" ht="15.75" customHeight="1" hidden="1">
      <c r="A101" s="316" t="s">
        <v>319</v>
      </c>
      <c r="B101" s="279"/>
      <c r="C101" s="281" t="s">
        <v>320</v>
      </c>
      <c r="D101" s="271" t="s">
        <v>321</v>
      </c>
      <c r="E101" s="315"/>
      <c r="F101" s="92"/>
      <c r="G101" s="92"/>
      <c r="H101" s="92"/>
    </row>
    <row r="102" spans="1:8" ht="15.75" customHeight="1" hidden="1">
      <c r="A102" s="312">
        <v>59</v>
      </c>
      <c r="B102" s="406" t="s">
        <v>322</v>
      </c>
      <c r="C102" s="407"/>
      <c r="D102" s="271" t="s">
        <v>323</v>
      </c>
      <c r="E102" s="315">
        <v>0</v>
      </c>
      <c r="F102" s="92"/>
      <c r="G102" s="92"/>
      <c r="H102" s="92"/>
    </row>
    <row r="103" spans="1:8" ht="30.75" customHeight="1">
      <c r="A103" s="316">
        <v>56</v>
      </c>
      <c r="B103" s="408" t="s">
        <v>724</v>
      </c>
      <c r="C103" s="409"/>
      <c r="D103" s="277" t="s">
        <v>324</v>
      </c>
      <c r="E103" s="315">
        <f>SUM(E55+E61+E81+E88+E94+E98+E102)</f>
        <v>188956325</v>
      </c>
      <c r="F103" s="92"/>
      <c r="G103" s="92"/>
      <c r="H103" s="92"/>
    </row>
    <row r="104" spans="1:8" ht="15.75" customHeight="1">
      <c r="A104" s="312">
        <v>57</v>
      </c>
      <c r="B104" s="420" t="s">
        <v>325</v>
      </c>
      <c r="C104" s="421"/>
      <c r="D104" s="271" t="s">
        <v>326</v>
      </c>
      <c r="E104" s="315" t="s">
        <v>1070</v>
      </c>
      <c r="F104" s="92"/>
      <c r="G104" s="92"/>
      <c r="H104" s="92"/>
    </row>
    <row r="105" spans="1:8" ht="38.25" customHeight="1">
      <c r="A105" s="316">
        <v>58</v>
      </c>
      <c r="B105" s="408" t="s">
        <v>1071</v>
      </c>
      <c r="C105" s="409"/>
      <c r="D105" s="277" t="s">
        <v>327</v>
      </c>
      <c r="E105" s="315">
        <v>65000000</v>
      </c>
      <c r="F105" s="92"/>
      <c r="G105" s="92"/>
      <c r="H105" s="92"/>
    </row>
    <row r="106" spans="1:8" ht="36" customHeight="1" thickBot="1">
      <c r="A106" s="319">
        <v>59</v>
      </c>
      <c r="B106" s="418" t="s">
        <v>725</v>
      </c>
      <c r="C106" s="419"/>
      <c r="D106" s="320" t="s">
        <v>155</v>
      </c>
      <c r="E106" s="321">
        <f>SUM(E103+E105)</f>
        <v>253956325</v>
      </c>
      <c r="F106" s="92"/>
      <c r="G106" s="92"/>
      <c r="H106" s="92"/>
    </row>
    <row r="109" spans="1:3" ht="15">
      <c r="A109" s="91" t="s">
        <v>1070</v>
      </c>
      <c r="B109" s="405" t="s">
        <v>1113</v>
      </c>
      <c r="C109" s="405"/>
    </row>
    <row r="110" spans="2:3" ht="15">
      <c r="B110" s="405"/>
      <c r="C110" s="405"/>
    </row>
    <row r="111" spans="2:3" ht="15">
      <c r="B111" s="405"/>
      <c r="C111" s="405"/>
    </row>
    <row r="112" spans="2:3" ht="15" customHeight="1">
      <c r="B112" s="417" t="s">
        <v>1086</v>
      </c>
      <c r="C112" s="417"/>
    </row>
    <row r="113" spans="2:3" ht="15">
      <c r="B113" s="417"/>
      <c r="C113" s="417"/>
    </row>
    <row r="114" spans="2:3" ht="15">
      <c r="B114" s="417"/>
      <c r="C114" s="417"/>
    </row>
  </sheetData>
  <sheetProtection/>
  <mergeCells count="33">
    <mergeCell ref="B112:C114"/>
    <mergeCell ref="B106:C106"/>
    <mergeCell ref="B105:C105"/>
    <mergeCell ref="B104:C104"/>
    <mergeCell ref="B102:C102"/>
    <mergeCell ref="A1:D1"/>
    <mergeCell ref="B2:C2"/>
    <mergeCell ref="B3:C3"/>
    <mergeCell ref="B38:C38"/>
    <mergeCell ref="B37:C37"/>
    <mergeCell ref="B94:C94"/>
    <mergeCell ref="B81:C81"/>
    <mergeCell ref="B88:C88"/>
    <mergeCell ref="B53:C53"/>
    <mergeCell ref="B55:C55"/>
    <mergeCell ref="B48:C48"/>
    <mergeCell ref="B47:C47"/>
    <mergeCell ref="B52:C52"/>
    <mergeCell ref="B69:C69"/>
    <mergeCell ref="B80:C80"/>
    <mergeCell ref="B109:C111"/>
    <mergeCell ref="B98:C98"/>
    <mergeCell ref="B103:C103"/>
    <mergeCell ref="B54:C54"/>
    <mergeCell ref="B46:C46"/>
    <mergeCell ref="B45:C45"/>
    <mergeCell ref="B61:C61"/>
    <mergeCell ref="B40:C40"/>
    <mergeCell ref="B39:C39"/>
    <mergeCell ref="B42:C42"/>
    <mergeCell ref="B41:C41"/>
    <mergeCell ref="B44:C44"/>
    <mergeCell ref="B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&amp;LMAGYARPOLÁNY KÖZSÉG
ÖNKORMÁNYZATA&amp;C2016. ÉVI KÖLTSÉGVETÉS
BEVÉTELEK&amp;R2. melléklet Magyarpolány Község Önkormányat Képviselő-testületének
1/2016. (II. 25.) önkormányzati rendeletéhez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1">
      <selection activeCell="I21" sqref="I21"/>
    </sheetView>
  </sheetViews>
  <sheetFormatPr defaultColWidth="9.00390625" defaultRowHeight="16.5" customHeight="1"/>
  <cols>
    <col min="1" max="1" width="5.625" style="176" customWidth="1"/>
    <col min="2" max="2" width="13.75390625" style="181" bestFit="1" customWidth="1"/>
    <col min="3" max="3" width="56.25390625" style="176" bestFit="1" customWidth="1"/>
    <col min="4" max="4" width="15.00390625" style="176" customWidth="1"/>
    <col min="5" max="12" width="16.00390625" style="176" customWidth="1"/>
    <col min="13" max="16384" width="9.125" style="176" customWidth="1"/>
  </cols>
  <sheetData>
    <row r="1" spans="11:12" ht="16.5" customHeight="1">
      <c r="K1" s="182"/>
      <c r="L1" s="182" t="s">
        <v>2</v>
      </c>
    </row>
    <row r="2" spans="1:12" s="184" customFormat="1" ht="12.75">
      <c r="A2" s="183"/>
      <c r="B2" s="177" t="s">
        <v>3</v>
      </c>
      <c r="C2" s="177" t="s">
        <v>155</v>
      </c>
      <c r="D2" s="177" t="s">
        <v>5</v>
      </c>
      <c r="E2" s="177" t="s">
        <v>6</v>
      </c>
      <c r="F2" s="177" t="s">
        <v>7</v>
      </c>
      <c r="G2" s="177" t="s">
        <v>337</v>
      </c>
      <c r="H2" s="177" t="s">
        <v>733</v>
      </c>
      <c r="I2" s="177" t="s">
        <v>734</v>
      </c>
      <c r="J2" s="177" t="s">
        <v>735</v>
      </c>
      <c r="K2" s="177" t="s">
        <v>736</v>
      </c>
      <c r="L2" s="177" t="s">
        <v>849</v>
      </c>
    </row>
    <row r="3" spans="1:12" ht="63.75">
      <c r="A3" s="178">
        <v>1</v>
      </c>
      <c r="B3" s="179" t="s">
        <v>798</v>
      </c>
      <c r="C3" s="179" t="s">
        <v>799</v>
      </c>
      <c r="D3" s="179" t="s">
        <v>800</v>
      </c>
      <c r="E3" s="179" t="s">
        <v>801</v>
      </c>
      <c r="F3" s="179" t="s">
        <v>802</v>
      </c>
      <c r="G3" s="179" t="s">
        <v>803</v>
      </c>
      <c r="H3" s="179" t="s">
        <v>804</v>
      </c>
      <c r="I3" s="179" t="s">
        <v>805</v>
      </c>
      <c r="J3" s="179" t="s">
        <v>806</v>
      </c>
      <c r="K3" s="179" t="s">
        <v>807</v>
      </c>
      <c r="L3" s="179" t="s">
        <v>808</v>
      </c>
    </row>
    <row r="4" spans="1:12" s="186" customFormat="1" ht="12.75">
      <c r="A4" s="178">
        <v>2</v>
      </c>
      <c r="B4" s="185" t="s">
        <v>809</v>
      </c>
      <c r="C4" s="56" t="s">
        <v>810</v>
      </c>
      <c r="D4" s="14">
        <f aca="true" t="shared" si="0" ref="D4:D31">SUM(E4:L4)</f>
        <v>6004012</v>
      </c>
      <c r="E4" s="14">
        <v>2304632</v>
      </c>
      <c r="F4" s="14">
        <v>484380</v>
      </c>
      <c r="G4" s="14">
        <v>3055000</v>
      </c>
      <c r="H4" s="14"/>
      <c r="I4" s="14">
        <v>160000</v>
      </c>
      <c r="J4" s="14"/>
      <c r="K4" s="14"/>
      <c r="L4" s="14"/>
    </row>
    <row r="5" spans="1:12" s="186" customFormat="1" ht="12.75">
      <c r="A5" s="178">
        <v>3</v>
      </c>
      <c r="B5" s="185" t="s">
        <v>811</v>
      </c>
      <c r="C5" s="56" t="s">
        <v>812</v>
      </c>
      <c r="D5" s="14">
        <f t="shared" si="0"/>
        <v>527050</v>
      </c>
      <c r="E5" s="14"/>
      <c r="F5" s="14"/>
      <c r="G5" s="14">
        <v>527050</v>
      </c>
      <c r="H5" s="14"/>
      <c r="I5" s="14"/>
      <c r="J5" s="14"/>
      <c r="K5" s="14"/>
      <c r="L5" s="14"/>
    </row>
    <row r="6" spans="1:12" s="186" customFormat="1" ht="12.75">
      <c r="A6" s="178">
        <v>4</v>
      </c>
      <c r="B6" s="185" t="s">
        <v>1017</v>
      </c>
      <c r="C6" s="56" t="s">
        <v>1018</v>
      </c>
      <c r="D6" s="14">
        <f>SUM(E6:L6)</f>
        <v>2501140</v>
      </c>
      <c r="E6" s="14"/>
      <c r="F6" s="14"/>
      <c r="G6" s="14"/>
      <c r="H6" s="14"/>
      <c r="I6" s="14"/>
      <c r="J6" s="14">
        <v>1501140</v>
      </c>
      <c r="K6" s="14">
        <v>1000000</v>
      </c>
      <c r="L6" s="14"/>
    </row>
    <row r="7" spans="1:12" s="186" customFormat="1" ht="12.75">
      <c r="A7" s="178">
        <v>5</v>
      </c>
      <c r="B7" s="185" t="s">
        <v>813</v>
      </c>
      <c r="C7" s="56" t="s">
        <v>814</v>
      </c>
      <c r="D7" s="14">
        <f t="shared" si="0"/>
        <v>78687133</v>
      </c>
      <c r="E7" s="14"/>
      <c r="F7" s="14"/>
      <c r="G7" s="14"/>
      <c r="H7" s="14"/>
      <c r="I7" s="14"/>
      <c r="J7" s="14"/>
      <c r="K7" s="14"/>
      <c r="L7" s="14">
        <v>78687133</v>
      </c>
    </row>
    <row r="8" spans="1:12" s="186" customFormat="1" ht="12.75">
      <c r="A8" s="178">
        <v>6</v>
      </c>
      <c r="B8" s="185" t="s">
        <v>815</v>
      </c>
      <c r="C8" s="56" t="s">
        <v>816</v>
      </c>
      <c r="D8" s="14">
        <f t="shared" si="0"/>
        <v>0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178">
        <v>7</v>
      </c>
      <c r="B9" s="185" t="s">
        <v>817</v>
      </c>
      <c r="C9" s="56" t="s">
        <v>818</v>
      </c>
      <c r="D9" s="14">
        <f t="shared" si="0"/>
        <v>2556384</v>
      </c>
      <c r="E9" s="14">
        <v>2252321</v>
      </c>
      <c r="F9" s="14">
        <v>304063</v>
      </c>
      <c r="G9" s="14"/>
      <c r="H9" s="14"/>
      <c r="I9" s="14"/>
      <c r="J9" s="14"/>
      <c r="K9" s="14"/>
      <c r="L9" s="14"/>
    </row>
    <row r="10" spans="1:12" ht="12.75">
      <c r="A10" s="178">
        <v>8</v>
      </c>
      <c r="B10" s="185" t="s">
        <v>819</v>
      </c>
      <c r="C10" s="187" t="s">
        <v>820</v>
      </c>
      <c r="D10" s="14">
        <f t="shared" si="0"/>
        <v>3659940</v>
      </c>
      <c r="E10" s="14"/>
      <c r="F10" s="14"/>
      <c r="G10" s="14">
        <v>3659940</v>
      </c>
      <c r="H10" s="179"/>
      <c r="I10" s="179"/>
      <c r="J10" s="179"/>
      <c r="K10" s="188"/>
      <c r="L10" s="188"/>
    </row>
    <row r="11" spans="1:12" ht="12.75">
      <c r="A11" s="178">
        <v>9</v>
      </c>
      <c r="B11" s="185" t="s">
        <v>821</v>
      </c>
      <c r="C11" s="56" t="s">
        <v>822</v>
      </c>
      <c r="D11" s="14">
        <f t="shared" si="0"/>
        <v>5651500</v>
      </c>
      <c r="E11" s="14"/>
      <c r="F11" s="14"/>
      <c r="G11" s="14">
        <v>5651500</v>
      </c>
      <c r="H11" s="14"/>
      <c r="I11" s="14"/>
      <c r="J11" s="14"/>
      <c r="K11" s="14"/>
      <c r="L11" s="14"/>
    </row>
    <row r="12" spans="1:12" ht="12.75">
      <c r="A12" s="178">
        <v>10</v>
      </c>
      <c r="B12" s="185" t="s">
        <v>823</v>
      </c>
      <c r="C12" s="56" t="s">
        <v>384</v>
      </c>
      <c r="D12" s="14">
        <f t="shared" si="0"/>
        <v>2286000</v>
      </c>
      <c r="E12" s="14"/>
      <c r="F12" s="14"/>
      <c r="G12" s="14">
        <v>2286000</v>
      </c>
      <c r="H12" s="14"/>
      <c r="I12" s="14"/>
      <c r="J12" s="14"/>
      <c r="K12" s="14"/>
      <c r="L12" s="14"/>
    </row>
    <row r="13" spans="1:12" ht="12.75">
      <c r="A13" s="178">
        <v>11</v>
      </c>
      <c r="B13" s="185" t="s">
        <v>824</v>
      </c>
      <c r="C13" s="56" t="s">
        <v>825</v>
      </c>
      <c r="D13" s="14">
        <f t="shared" si="0"/>
        <v>2784970</v>
      </c>
      <c r="E13" s="14"/>
      <c r="F13" s="14"/>
      <c r="G13" s="14">
        <v>2784970</v>
      </c>
      <c r="H13" s="14"/>
      <c r="I13" s="14"/>
      <c r="J13" s="14"/>
      <c r="K13" s="14"/>
      <c r="L13" s="14"/>
    </row>
    <row r="14" spans="1:12" ht="12.75">
      <c r="A14" s="178">
        <v>12</v>
      </c>
      <c r="B14" s="185" t="s">
        <v>826</v>
      </c>
      <c r="C14" s="56" t="s">
        <v>69</v>
      </c>
      <c r="D14" s="14">
        <f t="shared" si="0"/>
        <v>319000</v>
      </c>
      <c r="E14" s="14"/>
      <c r="F14" s="14"/>
      <c r="G14" s="14"/>
      <c r="H14" s="14"/>
      <c r="I14" s="14">
        <v>319000</v>
      </c>
      <c r="J14" s="14"/>
      <c r="K14" s="14"/>
      <c r="L14" s="14"/>
    </row>
    <row r="15" spans="1:12" ht="12.75">
      <c r="A15" s="178">
        <v>13</v>
      </c>
      <c r="B15" s="185" t="s">
        <v>827</v>
      </c>
      <c r="C15" s="56" t="s">
        <v>72</v>
      </c>
      <c r="D15" s="14">
        <f t="shared" si="0"/>
        <v>200000</v>
      </c>
      <c r="E15" s="14"/>
      <c r="F15" s="14"/>
      <c r="G15" s="14"/>
      <c r="H15" s="14"/>
      <c r="I15" s="14">
        <v>200000</v>
      </c>
      <c r="J15" s="14"/>
      <c r="K15" s="14"/>
      <c r="L15" s="14"/>
    </row>
    <row r="16" spans="1:12" s="190" customFormat="1" ht="12.75">
      <c r="A16" s="178">
        <v>14</v>
      </c>
      <c r="B16" s="185" t="s">
        <v>828</v>
      </c>
      <c r="C16" s="189" t="s">
        <v>829</v>
      </c>
      <c r="D16" s="14">
        <f t="shared" si="0"/>
        <v>4573372</v>
      </c>
      <c r="E16" s="14">
        <v>2673600</v>
      </c>
      <c r="F16" s="14">
        <v>716122</v>
      </c>
      <c r="G16" s="14">
        <v>347650</v>
      </c>
      <c r="H16" s="14"/>
      <c r="I16" s="14">
        <v>836000</v>
      </c>
      <c r="J16" s="14"/>
      <c r="K16" s="14"/>
      <c r="L16" s="14"/>
    </row>
    <row r="17" spans="1:12" ht="12.75">
      <c r="A17" s="178">
        <v>15</v>
      </c>
      <c r="B17" s="185" t="s">
        <v>830</v>
      </c>
      <c r="C17" s="56" t="s">
        <v>831</v>
      </c>
      <c r="D17" s="14">
        <f t="shared" si="0"/>
        <v>535278</v>
      </c>
      <c r="E17" s="14">
        <v>354000</v>
      </c>
      <c r="F17" s="14">
        <v>86028</v>
      </c>
      <c r="G17" s="14">
        <v>95250</v>
      </c>
      <c r="H17" s="14"/>
      <c r="I17" s="14"/>
      <c r="J17" s="14"/>
      <c r="K17" s="14"/>
      <c r="L17" s="14"/>
    </row>
    <row r="18" spans="1:12" ht="12.75">
      <c r="A18" s="178">
        <v>16</v>
      </c>
      <c r="B18" s="185" t="s">
        <v>832</v>
      </c>
      <c r="C18" s="56" t="s">
        <v>833</v>
      </c>
      <c r="D18" s="14">
        <f t="shared" si="0"/>
        <v>4379720</v>
      </c>
      <c r="E18" s="14">
        <v>452000</v>
      </c>
      <c r="F18" s="14">
        <v>122040</v>
      </c>
      <c r="G18" s="14">
        <v>3805680</v>
      </c>
      <c r="H18" s="14"/>
      <c r="I18" s="14"/>
      <c r="J18" s="14"/>
      <c r="K18" s="14"/>
      <c r="L18" s="14"/>
    </row>
    <row r="19" spans="1:12" ht="12.75">
      <c r="A19" s="178">
        <v>17</v>
      </c>
      <c r="B19" s="185" t="s">
        <v>834</v>
      </c>
      <c r="C19" s="56" t="s">
        <v>835</v>
      </c>
      <c r="D19" s="14">
        <f t="shared" si="0"/>
        <v>16986906</v>
      </c>
      <c r="E19" s="14"/>
      <c r="F19" s="14"/>
      <c r="G19" s="14"/>
      <c r="H19" s="14"/>
      <c r="I19" s="14">
        <v>16986906</v>
      </c>
      <c r="J19" s="14"/>
      <c r="K19" s="14"/>
      <c r="L19" s="14"/>
    </row>
    <row r="20" spans="1:12" ht="12.75">
      <c r="A20" s="178">
        <v>18</v>
      </c>
      <c r="B20" s="185" t="s">
        <v>836</v>
      </c>
      <c r="C20" s="56" t="s">
        <v>837</v>
      </c>
      <c r="D20" s="14">
        <f t="shared" si="0"/>
        <v>150000</v>
      </c>
      <c r="E20" s="14"/>
      <c r="F20" s="14"/>
      <c r="G20" s="14"/>
      <c r="H20" s="14"/>
      <c r="I20" s="14">
        <v>150000</v>
      </c>
      <c r="J20" s="14"/>
      <c r="K20" s="14"/>
      <c r="L20" s="14"/>
    </row>
    <row r="21" spans="1:12" ht="12.75">
      <c r="A21" s="178">
        <v>19</v>
      </c>
      <c r="B21" s="185" t="s">
        <v>960</v>
      </c>
      <c r="C21" s="56" t="s">
        <v>1087</v>
      </c>
      <c r="D21" s="14">
        <f t="shared" si="0"/>
        <v>21250989</v>
      </c>
      <c r="E21" s="14">
        <v>2436000</v>
      </c>
      <c r="F21" s="14">
        <v>654770</v>
      </c>
      <c r="G21" s="14">
        <v>18160219</v>
      </c>
      <c r="H21" s="14"/>
      <c r="I21" s="14"/>
      <c r="J21" s="14"/>
      <c r="K21" s="14"/>
      <c r="L21" s="14"/>
    </row>
    <row r="22" spans="1:12" ht="12.75">
      <c r="A22" s="178">
        <v>20</v>
      </c>
      <c r="B22" s="185" t="s">
        <v>838</v>
      </c>
      <c r="C22" s="56" t="s">
        <v>1090</v>
      </c>
      <c r="D22" s="14">
        <f t="shared" si="0"/>
        <v>4087170</v>
      </c>
      <c r="E22" s="14">
        <v>1848000</v>
      </c>
      <c r="F22" s="14">
        <v>506170</v>
      </c>
      <c r="G22" s="14">
        <v>1733000</v>
      </c>
      <c r="H22" s="14"/>
      <c r="I22" s="14"/>
      <c r="J22" s="14"/>
      <c r="K22" s="14"/>
      <c r="L22" s="14"/>
    </row>
    <row r="23" spans="1:12" ht="12.75">
      <c r="A23" s="178">
        <v>21</v>
      </c>
      <c r="B23" s="177">
        <v>103010</v>
      </c>
      <c r="C23" s="56" t="s">
        <v>839</v>
      </c>
      <c r="D23" s="14">
        <f t="shared" si="0"/>
        <v>550000</v>
      </c>
      <c r="E23" s="14"/>
      <c r="F23" s="14"/>
      <c r="G23" s="14"/>
      <c r="H23" s="14">
        <v>550000</v>
      </c>
      <c r="I23" s="14"/>
      <c r="J23" s="14"/>
      <c r="K23" s="14"/>
      <c r="L23" s="14"/>
    </row>
    <row r="24" spans="1:12" ht="12.75">
      <c r="A24" s="178">
        <v>22</v>
      </c>
      <c r="B24" s="177">
        <v>104042</v>
      </c>
      <c r="C24" s="56" t="s">
        <v>840</v>
      </c>
      <c r="D24" s="14">
        <f t="shared" si="0"/>
        <v>349000</v>
      </c>
      <c r="E24" s="14"/>
      <c r="F24" s="14"/>
      <c r="G24" s="14"/>
      <c r="H24" s="14"/>
      <c r="I24" s="14">
        <v>349000</v>
      </c>
      <c r="J24" s="14"/>
      <c r="K24" s="14"/>
      <c r="L24" s="14"/>
    </row>
    <row r="25" spans="1:12" s="186" customFormat="1" ht="12.75">
      <c r="A25" s="178">
        <v>23</v>
      </c>
      <c r="B25" s="177">
        <v>104051</v>
      </c>
      <c r="C25" s="56" t="s">
        <v>841</v>
      </c>
      <c r="D25" s="14">
        <f t="shared" si="0"/>
        <v>276000</v>
      </c>
      <c r="E25" s="14"/>
      <c r="F25" s="14"/>
      <c r="G25" s="14"/>
      <c r="H25" s="14">
        <v>276000</v>
      </c>
      <c r="I25" s="14"/>
      <c r="J25" s="14"/>
      <c r="K25" s="14"/>
      <c r="L25" s="14"/>
    </row>
    <row r="26" spans="1:12" s="186" customFormat="1" ht="12.75">
      <c r="A26" s="178">
        <v>24</v>
      </c>
      <c r="B26" s="177">
        <v>105010</v>
      </c>
      <c r="C26" s="56" t="s">
        <v>842</v>
      </c>
      <c r="D26" s="14">
        <f t="shared" si="0"/>
        <v>0</v>
      </c>
      <c r="E26" s="14"/>
      <c r="F26" s="14"/>
      <c r="G26" s="14"/>
      <c r="H26" s="14"/>
      <c r="I26" s="14"/>
      <c r="J26" s="14"/>
      <c r="K26" s="14"/>
      <c r="L26" s="14"/>
    </row>
    <row r="27" spans="1:12" s="186" customFormat="1" ht="12.75">
      <c r="A27" s="178">
        <v>25</v>
      </c>
      <c r="B27" s="177">
        <v>107051</v>
      </c>
      <c r="C27" s="56" t="s">
        <v>843</v>
      </c>
      <c r="D27" s="14">
        <f t="shared" si="0"/>
        <v>6193415</v>
      </c>
      <c r="E27" s="14"/>
      <c r="F27" s="14"/>
      <c r="G27" s="14">
        <v>6193415</v>
      </c>
      <c r="H27" s="14"/>
      <c r="I27" s="14"/>
      <c r="J27" s="14"/>
      <c r="K27" s="14"/>
      <c r="L27" s="14"/>
    </row>
    <row r="28" spans="1:12" s="186" customFormat="1" ht="12.75">
      <c r="A28" s="178">
        <v>26</v>
      </c>
      <c r="B28" s="177">
        <v>107052</v>
      </c>
      <c r="C28" s="56" t="s">
        <v>844</v>
      </c>
      <c r="D28" s="14">
        <f t="shared" si="0"/>
        <v>2545084</v>
      </c>
      <c r="E28" s="14">
        <v>1964400</v>
      </c>
      <c r="F28" s="14">
        <v>580684</v>
      </c>
      <c r="G28" s="14"/>
      <c r="H28" s="14"/>
      <c r="I28" s="14"/>
      <c r="J28" s="14"/>
      <c r="K28" s="14"/>
      <c r="L28" s="14"/>
    </row>
    <row r="29" spans="1:12" s="186" customFormat="1" ht="12.75">
      <c r="A29" s="178">
        <v>27</v>
      </c>
      <c r="B29" s="177">
        <v>107054</v>
      </c>
      <c r="C29" s="56" t="s">
        <v>845</v>
      </c>
      <c r="D29" s="14">
        <f t="shared" si="0"/>
        <v>0</v>
      </c>
      <c r="E29" s="14"/>
      <c r="F29" s="14"/>
      <c r="G29" s="14"/>
      <c r="H29" s="14"/>
      <c r="I29" s="14"/>
      <c r="J29" s="14"/>
      <c r="K29" s="14"/>
      <c r="L29" s="14"/>
    </row>
    <row r="30" spans="1:12" s="186" customFormat="1" ht="12.75">
      <c r="A30" s="178">
        <v>28</v>
      </c>
      <c r="B30" s="177">
        <v>107060</v>
      </c>
      <c r="C30" s="56" t="s">
        <v>846</v>
      </c>
      <c r="D30" s="14">
        <f t="shared" si="0"/>
        <v>3789649</v>
      </c>
      <c r="E30" s="14"/>
      <c r="F30" s="14"/>
      <c r="G30" s="14"/>
      <c r="H30" s="14">
        <v>3789649</v>
      </c>
      <c r="I30" s="14"/>
      <c r="J30" s="14"/>
      <c r="K30" s="14"/>
      <c r="L30" s="14"/>
    </row>
    <row r="31" spans="1:12" s="186" customFormat="1" ht="12.75">
      <c r="A31" s="178">
        <v>29</v>
      </c>
      <c r="B31" s="177">
        <v>900070</v>
      </c>
      <c r="C31" s="56" t="s">
        <v>847</v>
      </c>
      <c r="D31" s="14">
        <f t="shared" si="0"/>
        <v>83112617</v>
      </c>
      <c r="E31" s="14"/>
      <c r="F31" s="14"/>
      <c r="G31" s="14"/>
      <c r="H31" s="14"/>
      <c r="I31" s="14">
        <v>83112617</v>
      </c>
      <c r="J31" s="14"/>
      <c r="K31" s="14"/>
      <c r="L31" s="191"/>
    </row>
    <row r="32" spans="1:12" s="186" customFormat="1" ht="16.5" customHeight="1">
      <c r="A32" s="178">
        <v>30</v>
      </c>
      <c r="B32" s="422" t="s">
        <v>848</v>
      </c>
      <c r="C32" s="422"/>
      <c r="D32" s="52">
        <f>SUM(D4:D31)</f>
        <v>253956329</v>
      </c>
      <c r="E32" s="52">
        <f aca="true" t="shared" si="1" ref="E32:L32">SUM(E4:E30)</f>
        <v>14284953</v>
      </c>
      <c r="F32" s="52">
        <f>SUM(F4:F30)</f>
        <v>3454257</v>
      </c>
      <c r="G32" s="52">
        <f t="shared" si="1"/>
        <v>48299674</v>
      </c>
      <c r="H32" s="52">
        <f t="shared" si="1"/>
        <v>4615649</v>
      </c>
      <c r="I32" s="52">
        <f>SUM(I4:I31)</f>
        <v>102113523</v>
      </c>
      <c r="J32" s="52">
        <f t="shared" si="1"/>
        <v>1501140</v>
      </c>
      <c r="K32" s="52">
        <f t="shared" si="1"/>
        <v>1000000</v>
      </c>
      <c r="L32" s="52">
        <f t="shared" si="1"/>
        <v>78687133</v>
      </c>
    </row>
    <row r="33" spans="2:12" ht="16.5" customHeight="1">
      <c r="B33" s="55"/>
      <c r="C33" s="54"/>
      <c r="D33" s="54"/>
      <c r="E33" s="192"/>
      <c r="F33" s="192"/>
      <c r="G33" s="192"/>
      <c r="H33" s="192"/>
      <c r="I33" s="192"/>
      <c r="J33" s="192"/>
      <c r="K33" s="192"/>
      <c r="L33" s="192"/>
    </row>
    <row r="34" spans="2:12" s="186" customFormat="1" ht="16.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6.5" customHeight="1">
      <c r="B36" s="193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ÖNKORMÁNYZATA&amp;C2016. ÉVI KÖLTSÉGVETÉS
KIADÁSOK 
&amp;R3. melléklet Magyarpolány Község Önkormányat Képviselő-testületének
1/2016. (II. 25.)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6"/>
  <sheetViews>
    <sheetView zoomScale="98" zoomScaleNormal="98" zoomScaleSheetLayoutView="32" workbookViewId="0" topLeftCell="Q51">
      <selection activeCell="AL77" sqref="AL77"/>
    </sheetView>
  </sheetViews>
  <sheetFormatPr defaultColWidth="9.00390625" defaultRowHeight="12.75"/>
  <cols>
    <col min="1" max="1" width="4.75390625" style="106" customWidth="1"/>
    <col min="2" max="2" width="58.25390625" style="101" bestFit="1" customWidth="1"/>
    <col min="3" max="3" width="6.25390625" style="101" bestFit="1" customWidth="1"/>
    <col min="4" max="4" width="12.75390625" style="101" bestFit="1" customWidth="1"/>
    <col min="5" max="5" width="10.75390625" style="101" bestFit="1" customWidth="1"/>
    <col min="6" max="6" width="12.875" style="101" bestFit="1" customWidth="1"/>
    <col min="7" max="7" width="12.75390625" style="101" bestFit="1" customWidth="1"/>
    <col min="8" max="8" width="10.875" style="101" bestFit="1" customWidth="1"/>
    <col min="9" max="10" width="11.375" style="101" bestFit="1" customWidth="1"/>
    <col min="11" max="11" width="12.75390625" style="101" bestFit="1" customWidth="1"/>
    <col min="12" max="13" width="11.375" style="101" bestFit="1" customWidth="1"/>
    <col min="14" max="15" width="9.625" style="101" bestFit="1" customWidth="1"/>
    <col min="16" max="16" width="11.75390625" style="102" bestFit="1" customWidth="1"/>
    <col min="17" max="17" width="9.625" style="101" bestFit="1" customWidth="1"/>
    <col min="18" max="18" width="11.375" style="101" bestFit="1" customWidth="1"/>
    <col min="19" max="19" width="13.00390625" style="101" bestFit="1" customWidth="1"/>
    <col min="20" max="20" width="10.875" style="101" bestFit="1" customWidth="1"/>
    <col min="21" max="21" width="12.75390625" style="101" bestFit="1" customWidth="1"/>
    <col min="22" max="22" width="11.375" style="101" bestFit="1" customWidth="1"/>
    <col min="23" max="23" width="10.00390625" style="101" bestFit="1" customWidth="1"/>
    <col min="24" max="25" width="9.625" style="101" bestFit="1" customWidth="1"/>
    <col min="26" max="26" width="8.375" style="101" bestFit="1" customWidth="1"/>
    <col min="27" max="27" width="11.375" style="101" bestFit="1" customWidth="1"/>
    <col min="28" max="28" width="11.625" style="101" customWidth="1"/>
    <col min="29" max="29" width="7.00390625" style="101" bestFit="1" customWidth="1"/>
    <col min="30" max="30" width="11.375" style="101" bestFit="1" customWidth="1"/>
    <col min="31" max="31" width="13.00390625" style="101" bestFit="1" customWidth="1"/>
    <col min="32" max="32" width="7.625" style="101" bestFit="1" customWidth="1"/>
    <col min="33" max="33" width="14.125" style="101" bestFit="1" customWidth="1"/>
    <col min="34" max="37" width="2.75390625" style="102" customWidth="1"/>
    <col min="38" max="16384" width="9.125" style="101" customWidth="1"/>
  </cols>
  <sheetData>
    <row r="1" spans="1:37" ht="25.5" customHeight="1">
      <c r="A1" s="428" t="s">
        <v>710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</row>
    <row r="2" spans="1:37" ht="15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</row>
    <row r="3" spans="1:37" ht="15.75" customHeight="1">
      <c r="A3" s="324"/>
      <c r="B3" s="290" t="s">
        <v>3</v>
      </c>
      <c r="C3" s="290" t="s">
        <v>155</v>
      </c>
      <c r="D3" s="291" t="s">
        <v>5</v>
      </c>
      <c r="E3" s="291" t="s">
        <v>6</v>
      </c>
      <c r="F3" s="284" t="s">
        <v>732</v>
      </c>
      <c r="G3" s="284" t="s">
        <v>732</v>
      </c>
      <c r="H3" s="291" t="s">
        <v>337</v>
      </c>
      <c r="I3" s="291" t="s">
        <v>733</v>
      </c>
      <c r="J3" s="291" t="s">
        <v>734</v>
      </c>
      <c r="K3" s="291" t="s">
        <v>735</v>
      </c>
      <c r="L3" s="291" t="s">
        <v>736</v>
      </c>
      <c r="M3" s="291" t="s">
        <v>11</v>
      </c>
      <c r="N3" s="291" t="s">
        <v>737</v>
      </c>
      <c r="O3" s="358" t="s">
        <v>738</v>
      </c>
      <c r="P3" s="291" t="s">
        <v>739</v>
      </c>
      <c r="Q3" s="291" t="s">
        <v>740</v>
      </c>
      <c r="R3" s="291" t="s">
        <v>741</v>
      </c>
      <c r="S3" s="291" t="s">
        <v>742</v>
      </c>
      <c r="T3" s="291" t="s">
        <v>743</v>
      </c>
      <c r="U3" s="291" t="s">
        <v>744</v>
      </c>
      <c r="V3" s="291" t="s">
        <v>745</v>
      </c>
      <c r="W3" s="291" t="s">
        <v>746</v>
      </c>
      <c r="X3" s="291" t="s">
        <v>747</v>
      </c>
      <c r="Y3" s="291" t="s">
        <v>748</v>
      </c>
      <c r="Z3" s="291" t="s">
        <v>749</v>
      </c>
      <c r="AA3" s="291" t="s">
        <v>750</v>
      </c>
      <c r="AB3" s="291" t="s">
        <v>751</v>
      </c>
      <c r="AC3" s="291" t="s">
        <v>752</v>
      </c>
      <c r="AD3" s="291" t="s">
        <v>753</v>
      </c>
      <c r="AE3" s="291" t="s">
        <v>754</v>
      </c>
      <c r="AF3" s="291" t="s">
        <v>755</v>
      </c>
      <c r="AG3" s="324" t="s">
        <v>756</v>
      </c>
      <c r="AH3" s="101"/>
      <c r="AI3" s="101"/>
      <c r="AJ3" s="101"/>
      <c r="AK3" s="101"/>
    </row>
    <row r="4" spans="1:37" ht="12.75" customHeight="1">
      <c r="A4" s="423" t="s">
        <v>357</v>
      </c>
      <c r="B4" s="286" t="s">
        <v>9</v>
      </c>
      <c r="C4" s="285" t="s">
        <v>156</v>
      </c>
      <c r="D4" s="285" t="s">
        <v>358</v>
      </c>
      <c r="E4" s="289" t="s">
        <v>358</v>
      </c>
      <c r="F4" s="285" t="s">
        <v>358</v>
      </c>
      <c r="G4" s="285" t="s">
        <v>358</v>
      </c>
      <c r="H4" s="285" t="s">
        <v>358</v>
      </c>
      <c r="I4" s="285" t="s">
        <v>358</v>
      </c>
      <c r="J4" s="285" t="s">
        <v>358</v>
      </c>
      <c r="K4" s="285" t="s">
        <v>358</v>
      </c>
      <c r="L4" s="285" t="s">
        <v>358</v>
      </c>
      <c r="M4" s="285" t="s">
        <v>358</v>
      </c>
      <c r="N4" s="285" t="s">
        <v>358</v>
      </c>
      <c r="O4" s="285" t="s">
        <v>358</v>
      </c>
      <c r="P4" s="285" t="s">
        <v>358</v>
      </c>
      <c r="Q4" s="285" t="s">
        <v>358</v>
      </c>
      <c r="R4" s="285" t="s">
        <v>358</v>
      </c>
      <c r="S4" s="285" t="s">
        <v>358</v>
      </c>
      <c r="T4" s="285" t="s">
        <v>358</v>
      </c>
      <c r="U4" s="285" t="s">
        <v>358</v>
      </c>
      <c r="V4" s="285" t="s">
        <v>358</v>
      </c>
      <c r="W4" s="285" t="s">
        <v>358</v>
      </c>
      <c r="X4" s="285" t="s">
        <v>358</v>
      </c>
      <c r="Y4" s="285" t="s">
        <v>358</v>
      </c>
      <c r="Z4" s="289" t="s">
        <v>358</v>
      </c>
      <c r="AA4" s="285" t="s">
        <v>358</v>
      </c>
      <c r="AB4" s="285" t="s">
        <v>358</v>
      </c>
      <c r="AC4" s="285" t="s">
        <v>358</v>
      </c>
      <c r="AD4" s="285" t="s">
        <v>358</v>
      </c>
      <c r="AE4" s="289" t="s">
        <v>358</v>
      </c>
      <c r="AF4" s="285" t="s">
        <v>358</v>
      </c>
      <c r="AG4" s="285" t="s">
        <v>358</v>
      </c>
      <c r="AH4" s="101"/>
      <c r="AI4" s="101"/>
      <c r="AJ4" s="101"/>
      <c r="AK4" s="101"/>
    </row>
    <row r="5" spans="1:37" ht="12.75">
      <c r="A5" s="424"/>
      <c r="B5" s="287" t="s">
        <v>359</v>
      </c>
      <c r="C5" s="287"/>
      <c r="D5" s="287" t="s">
        <v>360</v>
      </c>
      <c r="E5" s="287" t="s">
        <v>361</v>
      </c>
      <c r="F5" s="287" t="s">
        <v>1015</v>
      </c>
      <c r="G5" s="287" t="s">
        <v>362</v>
      </c>
      <c r="H5" s="287" t="s">
        <v>363</v>
      </c>
      <c r="I5" s="287" t="s">
        <v>364</v>
      </c>
      <c r="J5" s="287" t="s">
        <v>365</v>
      </c>
      <c r="K5" s="287" t="s">
        <v>366</v>
      </c>
      <c r="L5" s="287" t="s">
        <v>367</v>
      </c>
      <c r="M5" s="287" t="s">
        <v>368</v>
      </c>
      <c r="N5" s="287">
        <v>72112</v>
      </c>
      <c r="O5" s="359">
        <v>72312</v>
      </c>
      <c r="P5" s="287" t="s">
        <v>369</v>
      </c>
      <c r="Q5" s="287" t="s">
        <v>370</v>
      </c>
      <c r="R5" s="287" t="s">
        <v>703</v>
      </c>
      <c r="S5" s="287" t="s">
        <v>371</v>
      </c>
      <c r="T5" s="287" t="s">
        <v>372</v>
      </c>
      <c r="U5" s="357" t="s">
        <v>960</v>
      </c>
      <c r="V5" s="287" t="s">
        <v>373</v>
      </c>
      <c r="W5" s="287">
        <v>103010</v>
      </c>
      <c r="X5" s="287">
        <v>104042</v>
      </c>
      <c r="Y5" s="287">
        <v>104051</v>
      </c>
      <c r="Z5" s="287">
        <v>105010</v>
      </c>
      <c r="AA5" s="287">
        <v>107051</v>
      </c>
      <c r="AB5" s="287">
        <v>107052</v>
      </c>
      <c r="AC5" s="287">
        <v>107052</v>
      </c>
      <c r="AD5" s="287">
        <v>107060</v>
      </c>
      <c r="AE5" s="287">
        <v>900070</v>
      </c>
      <c r="AF5" s="287" t="s">
        <v>374</v>
      </c>
      <c r="AG5" s="426" t="s">
        <v>375</v>
      </c>
      <c r="AH5" s="101"/>
      <c r="AI5" s="101"/>
      <c r="AJ5" s="101"/>
      <c r="AK5" s="101"/>
    </row>
    <row r="6" spans="1:37" ht="12.75">
      <c r="A6" s="424"/>
      <c r="B6" s="287" t="s">
        <v>376</v>
      </c>
      <c r="C6" s="287"/>
      <c r="D6" s="287">
        <v>841112</v>
      </c>
      <c r="E6" s="287">
        <v>960302</v>
      </c>
      <c r="F6" s="287">
        <v>841913</v>
      </c>
      <c r="G6" s="287">
        <v>841913</v>
      </c>
      <c r="H6" s="287">
        <v>890444</v>
      </c>
      <c r="I6" s="287">
        <v>890442</v>
      </c>
      <c r="J6" s="287">
        <v>493909</v>
      </c>
      <c r="K6" s="287">
        <v>522001</v>
      </c>
      <c r="L6" s="287">
        <v>841402</v>
      </c>
      <c r="M6" s="287">
        <v>841403</v>
      </c>
      <c r="N6" s="287"/>
      <c r="O6" s="359"/>
      <c r="P6" s="287"/>
      <c r="Q6" s="287">
        <v>910123</v>
      </c>
      <c r="R6" s="287">
        <v>910502</v>
      </c>
      <c r="S6" s="287">
        <v>890301</v>
      </c>
      <c r="T6" s="287"/>
      <c r="U6" s="287">
        <v>562913</v>
      </c>
      <c r="V6" s="287"/>
      <c r="W6" s="287">
        <v>882123</v>
      </c>
      <c r="X6" s="287"/>
      <c r="Y6" s="287"/>
      <c r="Z6" s="287">
        <v>882111</v>
      </c>
      <c r="AA6" s="287"/>
      <c r="AB6" s="287"/>
      <c r="AC6" s="287"/>
      <c r="AD6" s="287">
        <v>882122</v>
      </c>
      <c r="AE6" s="287">
        <v>841908</v>
      </c>
      <c r="AF6" s="287">
        <v>890441</v>
      </c>
      <c r="AG6" s="426"/>
      <c r="AH6" s="101"/>
      <c r="AI6" s="101"/>
      <c r="AJ6" s="101"/>
      <c r="AK6" s="101"/>
    </row>
    <row r="7" spans="1:37" ht="59.25" customHeight="1">
      <c r="A7" s="425"/>
      <c r="B7" s="287" t="s">
        <v>731</v>
      </c>
      <c r="C7" s="287"/>
      <c r="D7" s="288" t="s">
        <v>377</v>
      </c>
      <c r="E7" s="288" t="s">
        <v>378</v>
      </c>
      <c r="F7" s="288" t="s">
        <v>1016</v>
      </c>
      <c r="G7" s="288" t="s">
        <v>379</v>
      </c>
      <c r="H7" s="287" t="s">
        <v>380</v>
      </c>
      <c r="I7" s="288" t="s">
        <v>381</v>
      </c>
      <c r="J7" s="288" t="s">
        <v>382</v>
      </c>
      <c r="K7" s="288" t="s">
        <v>383</v>
      </c>
      <c r="L7" s="287" t="s">
        <v>384</v>
      </c>
      <c r="M7" s="288" t="s">
        <v>385</v>
      </c>
      <c r="N7" s="288" t="s">
        <v>69</v>
      </c>
      <c r="O7" s="288" t="s">
        <v>72</v>
      </c>
      <c r="P7" s="288" t="s">
        <v>386</v>
      </c>
      <c r="Q7" s="288" t="s">
        <v>387</v>
      </c>
      <c r="R7" s="288" t="s">
        <v>704</v>
      </c>
      <c r="S7" s="288" t="s">
        <v>388</v>
      </c>
      <c r="T7" s="288" t="s">
        <v>389</v>
      </c>
      <c r="U7" s="288" t="s">
        <v>1088</v>
      </c>
      <c r="V7" s="288" t="s">
        <v>390</v>
      </c>
      <c r="W7" s="288" t="s">
        <v>391</v>
      </c>
      <c r="X7" s="288" t="s">
        <v>392</v>
      </c>
      <c r="Y7" s="288" t="s">
        <v>393</v>
      </c>
      <c r="Z7" s="288" t="s">
        <v>394</v>
      </c>
      <c r="AA7" s="288" t="s">
        <v>395</v>
      </c>
      <c r="AB7" s="288" t="s">
        <v>1060</v>
      </c>
      <c r="AC7" s="288" t="s">
        <v>396</v>
      </c>
      <c r="AD7" s="288" t="s">
        <v>397</v>
      </c>
      <c r="AE7" s="288" t="s">
        <v>398</v>
      </c>
      <c r="AF7" s="288" t="s">
        <v>399</v>
      </c>
      <c r="AG7" s="426"/>
      <c r="AH7" s="101"/>
      <c r="AI7" s="101"/>
      <c r="AJ7" s="101"/>
      <c r="AK7" s="101"/>
    </row>
    <row r="8" spans="1:37" ht="15.75">
      <c r="A8" s="323" t="s">
        <v>400</v>
      </c>
      <c r="B8" s="292" t="s">
        <v>401</v>
      </c>
      <c r="C8" s="293" t="s">
        <v>402</v>
      </c>
      <c r="D8" s="283"/>
      <c r="E8" s="283"/>
      <c r="F8" s="283"/>
      <c r="G8" s="283"/>
      <c r="H8" s="283"/>
      <c r="I8" s="283">
        <v>2252321</v>
      </c>
      <c r="J8" s="283"/>
      <c r="K8" s="283"/>
      <c r="L8" s="283"/>
      <c r="M8" s="283"/>
      <c r="N8" s="283"/>
      <c r="O8" s="282"/>
      <c r="P8" s="283">
        <v>2529600</v>
      </c>
      <c r="Q8" s="283"/>
      <c r="R8" s="283">
        <v>342000</v>
      </c>
      <c r="S8" s="283"/>
      <c r="T8" s="283"/>
      <c r="U8" s="283">
        <v>1998000</v>
      </c>
      <c r="V8" s="283">
        <v>1752000</v>
      </c>
      <c r="W8" s="283"/>
      <c r="X8" s="283"/>
      <c r="Y8" s="283"/>
      <c r="Z8" s="283"/>
      <c r="AA8" s="283"/>
      <c r="AB8" s="283">
        <v>1856400</v>
      </c>
      <c r="AC8" s="283"/>
      <c r="AD8" s="283"/>
      <c r="AE8" s="283"/>
      <c r="AF8" s="283"/>
      <c r="AG8" s="387">
        <f>SUM(D8:AF8)</f>
        <v>10730321</v>
      </c>
      <c r="AH8" s="101"/>
      <c r="AI8" s="101"/>
      <c r="AJ8" s="101"/>
      <c r="AK8" s="101"/>
    </row>
    <row r="9" spans="1:37" ht="19.5" customHeight="1" hidden="1">
      <c r="A9" s="323" t="s">
        <v>403</v>
      </c>
      <c r="B9" s="292" t="s">
        <v>404</v>
      </c>
      <c r="C9" s="294" t="s">
        <v>405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2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387">
        <f aca="true" t="shared" si="0" ref="AG9:AG71">SUM(D9:AF9)</f>
        <v>0</v>
      </c>
      <c r="AH9" s="101"/>
      <c r="AI9" s="101"/>
      <c r="AJ9" s="101"/>
      <c r="AK9" s="101"/>
    </row>
    <row r="10" spans="1:37" ht="19.5" customHeight="1" hidden="1">
      <c r="A10" s="323" t="s">
        <v>406</v>
      </c>
      <c r="B10" s="292" t="s">
        <v>407</v>
      </c>
      <c r="C10" s="294" t="s">
        <v>408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2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387">
        <f t="shared" si="0"/>
        <v>0</v>
      </c>
      <c r="AH10" s="101"/>
      <c r="AI10" s="101"/>
      <c r="AJ10" s="101"/>
      <c r="AK10" s="101"/>
    </row>
    <row r="11" spans="1:37" ht="19.5" customHeight="1" hidden="1">
      <c r="A11" s="323" t="s">
        <v>409</v>
      </c>
      <c r="B11" s="295" t="s">
        <v>410</v>
      </c>
      <c r="C11" s="294" t="s">
        <v>411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2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387">
        <f t="shared" si="0"/>
        <v>0</v>
      </c>
      <c r="AH11" s="101"/>
      <c r="AI11" s="101"/>
      <c r="AJ11" s="101"/>
      <c r="AK11" s="101"/>
    </row>
    <row r="12" spans="1:37" ht="19.5" customHeight="1" hidden="1">
      <c r="A12" s="323" t="s">
        <v>412</v>
      </c>
      <c r="B12" s="295" t="s">
        <v>413</v>
      </c>
      <c r="C12" s="294" t="s">
        <v>414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387">
        <f t="shared" si="0"/>
        <v>0</v>
      </c>
      <c r="AH12" s="101"/>
      <c r="AI12" s="101"/>
      <c r="AJ12" s="101"/>
      <c r="AK12" s="101"/>
    </row>
    <row r="13" spans="1:37" ht="19.5" customHeight="1" hidden="1">
      <c r="A13" s="323" t="s">
        <v>415</v>
      </c>
      <c r="B13" s="295" t="s">
        <v>416</v>
      </c>
      <c r="C13" s="294" t="s">
        <v>417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2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387">
        <f t="shared" si="0"/>
        <v>0</v>
      </c>
      <c r="AH13" s="101"/>
      <c r="AI13" s="101"/>
      <c r="AJ13" s="101"/>
      <c r="AK13" s="101"/>
    </row>
    <row r="14" spans="1:37" ht="19.5" customHeight="1">
      <c r="A14" s="323">
        <v>2</v>
      </c>
      <c r="B14" s="295" t="s">
        <v>418</v>
      </c>
      <c r="C14" s="294" t="s">
        <v>419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2"/>
      <c r="P14" s="283">
        <v>96000</v>
      </c>
      <c r="Q14" s="283"/>
      <c r="R14" s="283"/>
      <c r="S14" s="283"/>
      <c r="T14" s="283"/>
      <c r="U14" s="283">
        <v>144000</v>
      </c>
      <c r="V14" s="283">
        <v>96000</v>
      </c>
      <c r="W14" s="283"/>
      <c r="X14" s="283"/>
      <c r="Y14" s="283"/>
      <c r="Z14" s="283"/>
      <c r="AA14" s="283"/>
      <c r="AB14" s="283">
        <v>96000</v>
      </c>
      <c r="AC14" s="283"/>
      <c r="AD14" s="283"/>
      <c r="AE14" s="283"/>
      <c r="AF14" s="283"/>
      <c r="AG14" s="387">
        <f t="shared" si="0"/>
        <v>432000</v>
      </c>
      <c r="AH14" s="101"/>
      <c r="AI14" s="101"/>
      <c r="AJ14" s="101"/>
      <c r="AK14" s="101"/>
    </row>
    <row r="15" spans="1:37" ht="19.5" customHeight="1" hidden="1">
      <c r="A15" s="323" t="s">
        <v>420</v>
      </c>
      <c r="B15" s="295" t="s">
        <v>421</v>
      </c>
      <c r="C15" s="296" t="s">
        <v>422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2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387">
        <f t="shared" si="0"/>
        <v>0</v>
      </c>
      <c r="AH15" s="101"/>
      <c r="AI15" s="101"/>
      <c r="AJ15" s="101"/>
      <c r="AK15" s="101"/>
    </row>
    <row r="16" spans="1:37" ht="19.5" customHeight="1">
      <c r="A16" s="323">
        <v>3</v>
      </c>
      <c r="B16" s="297" t="s">
        <v>423</v>
      </c>
      <c r="C16" s="294" t="s">
        <v>424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2"/>
      <c r="P16" s="283">
        <v>36000</v>
      </c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387">
        <f t="shared" si="0"/>
        <v>36000</v>
      </c>
      <c r="AH16" s="101"/>
      <c r="AI16" s="101"/>
      <c r="AJ16" s="101"/>
      <c r="AK16" s="101"/>
    </row>
    <row r="17" spans="1:37" ht="19.5" customHeight="1">
      <c r="A17" s="323">
        <v>4</v>
      </c>
      <c r="B17" s="297" t="s">
        <v>425</v>
      </c>
      <c r="C17" s="294" t="s">
        <v>426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2"/>
      <c r="P17" s="283">
        <v>12000</v>
      </c>
      <c r="Q17" s="283"/>
      <c r="R17" s="283"/>
      <c r="S17" s="283"/>
      <c r="T17" s="283"/>
      <c r="U17" s="283">
        <v>24000</v>
      </c>
      <c r="V17" s="283"/>
      <c r="W17" s="283"/>
      <c r="X17" s="283"/>
      <c r="Y17" s="283"/>
      <c r="Z17" s="283"/>
      <c r="AA17" s="283"/>
      <c r="AB17" s="283">
        <v>12000</v>
      </c>
      <c r="AC17" s="283"/>
      <c r="AD17" s="283"/>
      <c r="AE17" s="283"/>
      <c r="AF17" s="283"/>
      <c r="AG17" s="387">
        <f t="shared" si="0"/>
        <v>48000</v>
      </c>
      <c r="AH17" s="101"/>
      <c r="AI17" s="101"/>
      <c r="AJ17" s="101"/>
      <c r="AK17" s="101"/>
    </row>
    <row r="18" spans="1:37" ht="19.5" customHeight="1" hidden="1">
      <c r="A18" s="323" t="s">
        <v>427</v>
      </c>
      <c r="B18" s="297" t="s">
        <v>428</v>
      </c>
      <c r="C18" s="294" t="s">
        <v>429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2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387">
        <f t="shared" si="0"/>
        <v>0</v>
      </c>
      <c r="AH18" s="101"/>
      <c r="AI18" s="101"/>
      <c r="AJ18" s="101"/>
      <c r="AK18" s="101"/>
    </row>
    <row r="19" spans="1:33" s="103" customFormat="1" ht="19.5" customHeight="1" hidden="1">
      <c r="A19" s="323" t="s">
        <v>430</v>
      </c>
      <c r="B19" s="297" t="s">
        <v>431</v>
      </c>
      <c r="C19" s="294" t="s">
        <v>432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387">
        <f t="shared" si="0"/>
        <v>0</v>
      </c>
    </row>
    <row r="20" spans="1:33" s="103" customFormat="1" ht="19.5" customHeight="1" hidden="1">
      <c r="A20" s="323" t="s">
        <v>433</v>
      </c>
      <c r="B20" s="297" t="s">
        <v>434</v>
      </c>
      <c r="C20" s="294" t="s">
        <v>435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2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387">
        <f t="shared" si="0"/>
        <v>0</v>
      </c>
    </row>
    <row r="21" spans="1:33" s="103" customFormat="1" ht="19.5" customHeight="1">
      <c r="A21" s="322">
        <v>5</v>
      </c>
      <c r="B21" s="298" t="s">
        <v>436</v>
      </c>
      <c r="C21" s="299" t="s">
        <v>437</v>
      </c>
      <c r="D21" s="282">
        <f aca="true" t="shared" si="1" ref="D21:J21">SUM(D8:D20)</f>
        <v>0</v>
      </c>
      <c r="E21" s="282">
        <f t="shared" si="1"/>
        <v>0</v>
      </c>
      <c r="F21" s="282">
        <f t="shared" si="1"/>
        <v>0</v>
      </c>
      <c r="G21" s="282">
        <f t="shared" si="1"/>
        <v>0</v>
      </c>
      <c r="H21" s="282">
        <f t="shared" si="1"/>
        <v>0</v>
      </c>
      <c r="I21" s="282">
        <f t="shared" si="1"/>
        <v>2252321</v>
      </c>
      <c r="J21" s="282">
        <f t="shared" si="1"/>
        <v>0</v>
      </c>
      <c r="K21" s="282">
        <f>SUM(K8:K20)</f>
        <v>0</v>
      </c>
      <c r="L21" s="282">
        <f>SUM(L8:L20)</f>
        <v>0</v>
      </c>
      <c r="M21" s="282">
        <f>SUM(M8:M20)</f>
        <v>0</v>
      </c>
      <c r="N21" s="282">
        <f>SUM(N8:N20)</f>
        <v>0</v>
      </c>
      <c r="O21" s="282">
        <f>SUM(O8:O20)</f>
        <v>0</v>
      </c>
      <c r="P21" s="282">
        <f aca="true" t="shared" si="2" ref="P21:W21">SUM(P8:P20)</f>
        <v>2673600</v>
      </c>
      <c r="Q21" s="282">
        <f t="shared" si="2"/>
        <v>0</v>
      </c>
      <c r="R21" s="282">
        <f t="shared" si="2"/>
        <v>342000</v>
      </c>
      <c r="S21" s="282">
        <f t="shared" si="2"/>
        <v>0</v>
      </c>
      <c r="T21" s="282">
        <f t="shared" si="2"/>
        <v>0</v>
      </c>
      <c r="U21" s="282">
        <f t="shared" si="2"/>
        <v>2166000</v>
      </c>
      <c r="V21" s="282">
        <f t="shared" si="2"/>
        <v>1848000</v>
      </c>
      <c r="W21" s="282">
        <f t="shared" si="2"/>
        <v>0</v>
      </c>
      <c r="X21" s="282">
        <f aca="true" t="shared" si="3" ref="X21:AF21">SUM(X8:X20)</f>
        <v>0</v>
      </c>
      <c r="Y21" s="282">
        <f t="shared" si="3"/>
        <v>0</v>
      </c>
      <c r="Z21" s="282">
        <f t="shared" si="3"/>
        <v>0</v>
      </c>
      <c r="AA21" s="282">
        <f t="shared" si="3"/>
        <v>0</v>
      </c>
      <c r="AB21" s="282">
        <f t="shared" si="3"/>
        <v>1964400</v>
      </c>
      <c r="AC21" s="282">
        <f t="shared" si="3"/>
        <v>0</v>
      </c>
      <c r="AD21" s="282">
        <f t="shared" si="3"/>
        <v>0</v>
      </c>
      <c r="AE21" s="282">
        <f t="shared" si="3"/>
        <v>0</v>
      </c>
      <c r="AF21" s="282">
        <f t="shared" si="3"/>
        <v>0</v>
      </c>
      <c r="AG21" s="387">
        <f t="shared" si="0"/>
        <v>11246321</v>
      </c>
    </row>
    <row r="22" spans="1:37" ht="19.5" customHeight="1">
      <c r="A22" s="323">
        <v>6</v>
      </c>
      <c r="B22" s="297" t="s">
        <v>438</v>
      </c>
      <c r="C22" s="294" t="s">
        <v>439</v>
      </c>
      <c r="D22" s="283">
        <v>2304632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2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387">
        <f t="shared" si="0"/>
        <v>2304632</v>
      </c>
      <c r="AH22" s="101"/>
      <c r="AI22" s="101"/>
      <c r="AJ22" s="101"/>
      <c r="AK22" s="101"/>
    </row>
    <row r="23" spans="1:37" ht="29.25" customHeight="1">
      <c r="A23" s="323">
        <v>7</v>
      </c>
      <c r="B23" s="297" t="s">
        <v>440</v>
      </c>
      <c r="C23" s="294" t="s">
        <v>441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2"/>
      <c r="P23" s="283"/>
      <c r="Q23" s="283">
        <v>354000</v>
      </c>
      <c r="R23" s="283">
        <v>110000</v>
      </c>
      <c r="S23" s="283"/>
      <c r="T23" s="283"/>
      <c r="U23" s="283">
        <v>270000</v>
      </c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387">
        <f t="shared" si="0"/>
        <v>734000</v>
      </c>
      <c r="AH23" s="101"/>
      <c r="AI23" s="101"/>
      <c r="AJ23" s="101"/>
      <c r="AK23" s="101"/>
    </row>
    <row r="24" spans="1:37" ht="19.5" customHeight="1" hidden="1">
      <c r="A24" s="323" t="s">
        <v>442</v>
      </c>
      <c r="B24" s="300" t="s">
        <v>443</v>
      </c>
      <c r="C24" s="294" t="s">
        <v>444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2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387">
        <f t="shared" si="0"/>
        <v>0</v>
      </c>
      <c r="AH24" s="101"/>
      <c r="AI24" s="101"/>
      <c r="AJ24" s="101"/>
      <c r="AK24" s="101"/>
    </row>
    <row r="25" spans="1:37" ht="19.5" customHeight="1">
      <c r="A25" s="322">
        <v>8</v>
      </c>
      <c r="B25" s="301" t="s">
        <v>445</v>
      </c>
      <c r="C25" s="299" t="s">
        <v>446</v>
      </c>
      <c r="D25" s="282">
        <f aca="true" t="shared" si="4" ref="D25:J25">SUM(D22:D24)</f>
        <v>2304632</v>
      </c>
      <c r="E25" s="282">
        <f t="shared" si="4"/>
        <v>0</v>
      </c>
      <c r="F25" s="282">
        <f t="shared" si="4"/>
        <v>0</v>
      </c>
      <c r="G25" s="282">
        <f t="shared" si="4"/>
        <v>0</v>
      </c>
      <c r="H25" s="282">
        <f t="shared" si="4"/>
        <v>0</v>
      </c>
      <c r="I25" s="282">
        <f t="shared" si="4"/>
        <v>0</v>
      </c>
      <c r="J25" s="282">
        <f t="shared" si="4"/>
        <v>0</v>
      </c>
      <c r="K25" s="282">
        <f aca="true" t="shared" si="5" ref="K25:Q25">SUM(K22:K24)</f>
        <v>0</v>
      </c>
      <c r="L25" s="282">
        <f t="shared" si="5"/>
        <v>0</v>
      </c>
      <c r="M25" s="282">
        <f t="shared" si="5"/>
        <v>0</v>
      </c>
      <c r="N25" s="282">
        <f t="shared" si="5"/>
        <v>0</v>
      </c>
      <c r="O25" s="282">
        <f t="shared" si="5"/>
        <v>0</v>
      </c>
      <c r="P25" s="282">
        <f t="shared" si="5"/>
        <v>0</v>
      </c>
      <c r="Q25" s="282">
        <f t="shared" si="5"/>
        <v>354000</v>
      </c>
      <c r="R25" s="282">
        <f>SUM(R23:R24)</f>
        <v>110000</v>
      </c>
      <c r="S25" s="282">
        <f aca="true" t="shared" si="6" ref="S25:AF25">SUM(S22:S24)</f>
        <v>0</v>
      </c>
      <c r="T25" s="282">
        <f t="shared" si="6"/>
        <v>0</v>
      </c>
      <c r="U25" s="282">
        <f t="shared" si="6"/>
        <v>270000</v>
      </c>
      <c r="V25" s="282">
        <f t="shared" si="6"/>
        <v>0</v>
      </c>
      <c r="W25" s="282">
        <f t="shared" si="6"/>
        <v>0</v>
      </c>
      <c r="X25" s="282">
        <f t="shared" si="6"/>
        <v>0</v>
      </c>
      <c r="Y25" s="282">
        <f t="shared" si="6"/>
        <v>0</v>
      </c>
      <c r="Z25" s="282">
        <f t="shared" si="6"/>
        <v>0</v>
      </c>
      <c r="AA25" s="282">
        <f t="shared" si="6"/>
        <v>0</v>
      </c>
      <c r="AB25" s="282">
        <f t="shared" si="6"/>
        <v>0</v>
      </c>
      <c r="AC25" s="282">
        <f t="shared" si="6"/>
        <v>0</v>
      </c>
      <c r="AD25" s="282">
        <f t="shared" si="6"/>
        <v>0</v>
      </c>
      <c r="AE25" s="282">
        <f t="shared" si="6"/>
        <v>0</v>
      </c>
      <c r="AF25" s="282">
        <f t="shared" si="6"/>
        <v>0</v>
      </c>
      <c r="AG25" s="387">
        <f t="shared" si="0"/>
        <v>3038632</v>
      </c>
      <c r="AH25" s="101"/>
      <c r="AI25" s="101"/>
      <c r="AJ25" s="101"/>
      <c r="AK25" s="101"/>
    </row>
    <row r="26" spans="1:37" ht="19.5" customHeight="1">
      <c r="A26" s="322">
        <v>9</v>
      </c>
      <c r="B26" s="298" t="s">
        <v>447</v>
      </c>
      <c r="C26" s="299" t="s">
        <v>343</v>
      </c>
      <c r="D26" s="282">
        <f aca="true" t="shared" si="7" ref="D26:K26">SUM(D21+D25)</f>
        <v>2304632</v>
      </c>
      <c r="E26" s="282">
        <f t="shared" si="7"/>
        <v>0</v>
      </c>
      <c r="F26" s="282">
        <f t="shared" si="7"/>
        <v>0</v>
      </c>
      <c r="G26" s="282">
        <f t="shared" si="7"/>
        <v>0</v>
      </c>
      <c r="H26" s="282">
        <f t="shared" si="7"/>
        <v>0</v>
      </c>
      <c r="I26" s="282">
        <f t="shared" si="7"/>
        <v>2252321</v>
      </c>
      <c r="J26" s="282">
        <f t="shared" si="7"/>
        <v>0</v>
      </c>
      <c r="K26" s="282">
        <f t="shared" si="7"/>
        <v>0</v>
      </c>
      <c r="L26" s="282">
        <f>SUM(L21+L25)</f>
        <v>0</v>
      </c>
      <c r="M26" s="282">
        <f>SUM(M21+M25)</f>
        <v>0</v>
      </c>
      <c r="N26" s="282">
        <f>SUM(N21+N25)</f>
        <v>0</v>
      </c>
      <c r="O26" s="282">
        <f>SUM(O21+O25)</f>
        <v>0</v>
      </c>
      <c r="P26" s="282">
        <f aca="true" t="shared" si="8" ref="P26:X26">SUM(P21+P25)</f>
        <v>2673600</v>
      </c>
      <c r="Q26" s="282">
        <f t="shared" si="8"/>
        <v>354000</v>
      </c>
      <c r="R26" s="282">
        <f t="shared" si="8"/>
        <v>452000</v>
      </c>
      <c r="S26" s="282">
        <f t="shared" si="8"/>
        <v>0</v>
      </c>
      <c r="T26" s="282">
        <f t="shared" si="8"/>
        <v>0</v>
      </c>
      <c r="U26" s="282">
        <f t="shared" si="8"/>
        <v>2436000</v>
      </c>
      <c r="V26" s="282">
        <f t="shared" si="8"/>
        <v>1848000</v>
      </c>
      <c r="W26" s="282">
        <f t="shared" si="8"/>
        <v>0</v>
      </c>
      <c r="X26" s="282">
        <f t="shared" si="8"/>
        <v>0</v>
      </c>
      <c r="Y26" s="282">
        <f aca="true" t="shared" si="9" ref="Y26:AF26">SUM(Y21+Y25)</f>
        <v>0</v>
      </c>
      <c r="Z26" s="282">
        <f t="shared" si="9"/>
        <v>0</v>
      </c>
      <c r="AA26" s="282">
        <f t="shared" si="9"/>
        <v>0</v>
      </c>
      <c r="AB26" s="282">
        <f t="shared" si="9"/>
        <v>1964400</v>
      </c>
      <c r="AC26" s="282">
        <f t="shared" si="9"/>
        <v>0</v>
      </c>
      <c r="AD26" s="282">
        <f t="shared" si="9"/>
        <v>0</v>
      </c>
      <c r="AE26" s="282">
        <f t="shared" si="9"/>
        <v>0</v>
      </c>
      <c r="AF26" s="282">
        <f t="shared" si="9"/>
        <v>0</v>
      </c>
      <c r="AG26" s="387">
        <f t="shared" si="0"/>
        <v>14284953</v>
      </c>
      <c r="AH26" s="101"/>
      <c r="AI26" s="101"/>
      <c r="AJ26" s="101"/>
      <c r="AK26" s="101"/>
    </row>
    <row r="27" spans="1:33" s="102" customFormat="1" ht="19.5" customHeight="1">
      <c r="A27" s="322">
        <v>10</v>
      </c>
      <c r="B27" s="301" t="s">
        <v>448</v>
      </c>
      <c r="C27" s="299" t="s">
        <v>345</v>
      </c>
      <c r="D27" s="282">
        <v>484380</v>
      </c>
      <c r="E27" s="282"/>
      <c r="F27" s="282"/>
      <c r="G27" s="282"/>
      <c r="H27" s="282"/>
      <c r="I27" s="282">
        <v>304063</v>
      </c>
      <c r="J27" s="282"/>
      <c r="K27" s="282"/>
      <c r="L27" s="282"/>
      <c r="M27" s="282"/>
      <c r="N27" s="282"/>
      <c r="O27" s="282"/>
      <c r="P27" s="282">
        <v>716122</v>
      </c>
      <c r="Q27" s="282">
        <v>86028</v>
      </c>
      <c r="R27" s="282">
        <v>122040</v>
      </c>
      <c r="S27" s="282"/>
      <c r="T27" s="282"/>
      <c r="U27" s="282">
        <v>654770</v>
      </c>
      <c r="V27" s="282">
        <v>506170</v>
      </c>
      <c r="W27" s="282"/>
      <c r="X27" s="282"/>
      <c r="Y27" s="282"/>
      <c r="Z27" s="282"/>
      <c r="AA27" s="282"/>
      <c r="AB27" s="282">
        <v>580684</v>
      </c>
      <c r="AC27" s="282"/>
      <c r="AD27" s="282"/>
      <c r="AE27" s="282"/>
      <c r="AF27" s="282"/>
      <c r="AG27" s="387">
        <f t="shared" si="0"/>
        <v>3454257</v>
      </c>
    </row>
    <row r="28" spans="1:37" ht="19.5" customHeight="1">
      <c r="A28" s="323">
        <v>11</v>
      </c>
      <c r="B28" s="297" t="s">
        <v>449</v>
      </c>
      <c r="C28" s="294" t="s">
        <v>450</v>
      </c>
      <c r="D28" s="283">
        <v>180000</v>
      </c>
      <c r="E28" s="283">
        <v>55000</v>
      </c>
      <c r="F28" s="283"/>
      <c r="G28" s="283"/>
      <c r="H28" s="283"/>
      <c r="I28" s="283"/>
      <c r="J28" s="283"/>
      <c r="K28" s="283"/>
      <c r="L28" s="283"/>
      <c r="M28" s="283"/>
      <c r="N28" s="283"/>
      <c r="O28" s="282"/>
      <c r="P28" s="283">
        <v>125000</v>
      </c>
      <c r="Q28" s="283"/>
      <c r="R28" s="283">
        <v>444000</v>
      </c>
      <c r="S28" s="283"/>
      <c r="T28" s="283"/>
      <c r="U28" s="283">
        <v>130000</v>
      </c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387">
        <f t="shared" si="0"/>
        <v>934000</v>
      </c>
      <c r="AH28" s="101"/>
      <c r="AI28" s="101"/>
      <c r="AJ28" s="101"/>
      <c r="AK28" s="101"/>
    </row>
    <row r="29" spans="1:37" ht="19.5" customHeight="1">
      <c r="A29" s="323">
        <v>12</v>
      </c>
      <c r="B29" s="297" t="s">
        <v>451</v>
      </c>
      <c r="C29" s="294" t="s">
        <v>452</v>
      </c>
      <c r="D29" s="283">
        <v>120000</v>
      </c>
      <c r="E29" s="283">
        <v>55000</v>
      </c>
      <c r="F29" s="283"/>
      <c r="G29" s="283"/>
      <c r="H29" s="283"/>
      <c r="I29" s="283"/>
      <c r="J29" s="283">
        <v>115000</v>
      </c>
      <c r="K29" s="283">
        <v>50000</v>
      </c>
      <c r="L29" s="283"/>
      <c r="M29" s="283">
        <v>380000</v>
      </c>
      <c r="N29" s="283"/>
      <c r="O29" s="282"/>
      <c r="P29" s="283">
        <v>10000</v>
      </c>
      <c r="Q29" s="283"/>
      <c r="R29" s="283">
        <v>700000</v>
      </c>
      <c r="S29" s="283"/>
      <c r="T29" s="283"/>
      <c r="U29" s="283">
        <v>2537756</v>
      </c>
      <c r="V29" s="283">
        <v>865748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387">
        <f t="shared" si="0"/>
        <v>4833504</v>
      </c>
      <c r="AH29" s="101"/>
      <c r="AI29" s="101"/>
      <c r="AJ29" s="101"/>
      <c r="AK29" s="101"/>
    </row>
    <row r="30" spans="1:37" ht="19.5" customHeight="1" hidden="1">
      <c r="A30" s="323" t="s">
        <v>453</v>
      </c>
      <c r="B30" s="297" t="s">
        <v>454</v>
      </c>
      <c r="C30" s="294" t="s">
        <v>455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2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387">
        <f t="shared" si="0"/>
        <v>0</v>
      </c>
      <c r="AH30" s="101"/>
      <c r="AI30" s="101"/>
      <c r="AJ30" s="101"/>
      <c r="AK30" s="101"/>
    </row>
    <row r="31" spans="1:37" ht="19.5" customHeight="1">
      <c r="A31" s="322">
        <v>13</v>
      </c>
      <c r="B31" s="301" t="s">
        <v>456</v>
      </c>
      <c r="C31" s="299" t="s">
        <v>457</v>
      </c>
      <c r="D31" s="282">
        <f aca="true" t="shared" si="10" ref="D31:J31">SUM(D28:D30)</f>
        <v>300000</v>
      </c>
      <c r="E31" s="282">
        <f t="shared" si="10"/>
        <v>110000</v>
      </c>
      <c r="F31" s="282">
        <f t="shared" si="10"/>
        <v>0</v>
      </c>
      <c r="G31" s="282">
        <f t="shared" si="10"/>
        <v>0</v>
      </c>
      <c r="H31" s="282">
        <f t="shared" si="10"/>
        <v>0</v>
      </c>
      <c r="I31" s="282">
        <f t="shared" si="10"/>
        <v>0</v>
      </c>
      <c r="J31" s="282">
        <f t="shared" si="10"/>
        <v>115000</v>
      </c>
      <c r="K31" s="282">
        <f>SUM(K28:K30)</f>
        <v>50000</v>
      </c>
      <c r="L31" s="282">
        <f>SUM(L28:L30)</f>
        <v>0</v>
      </c>
      <c r="M31" s="282">
        <f>SUM(M28:M30)</f>
        <v>380000</v>
      </c>
      <c r="N31" s="282">
        <f>SUM(N28:N30)</f>
        <v>0</v>
      </c>
      <c r="O31" s="282">
        <f>SUM(O28:O30)</f>
        <v>0</v>
      </c>
      <c r="P31" s="282">
        <f aca="true" t="shared" si="11" ref="P31:W31">SUM(P28:P30)</f>
        <v>135000</v>
      </c>
      <c r="Q31" s="282">
        <f t="shared" si="11"/>
        <v>0</v>
      </c>
      <c r="R31" s="282">
        <f t="shared" si="11"/>
        <v>1144000</v>
      </c>
      <c r="S31" s="282">
        <f t="shared" si="11"/>
        <v>0</v>
      </c>
      <c r="T31" s="282">
        <f t="shared" si="11"/>
        <v>0</v>
      </c>
      <c r="U31" s="282">
        <f t="shared" si="11"/>
        <v>2667756</v>
      </c>
      <c r="V31" s="282">
        <f t="shared" si="11"/>
        <v>865748</v>
      </c>
      <c r="W31" s="282">
        <f t="shared" si="11"/>
        <v>0</v>
      </c>
      <c r="X31" s="282">
        <f aca="true" t="shared" si="12" ref="X31:AF31">SUM(X28:X30)</f>
        <v>0</v>
      </c>
      <c r="Y31" s="282">
        <f t="shared" si="12"/>
        <v>0</v>
      </c>
      <c r="Z31" s="282">
        <f t="shared" si="12"/>
        <v>0</v>
      </c>
      <c r="AA31" s="282">
        <f t="shared" si="12"/>
        <v>0</v>
      </c>
      <c r="AB31" s="282">
        <f t="shared" si="12"/>
        <v>0</v>
      </c>
      <c r="AC31" s="282">
        <f t="shared" si="12"/>
        <v>0</v>
      </c>
      <c r="AD31" s="282">
        <f t="shared" si="12"/>
        <v>0</v>
      </c>
      <c r="AE31" s="282">
        <f t="shared" si="12"/>
        <v>0</v>
      </c>
      <c r="AF31" s="282">
        <f t="shared" si="12"/>
        <v>0</v>
      </c>
      <c r="AG31" s="387">
        <f t="shared" si="0"/>
        <v>5767504</v>
      </c>
      <c r="AH31" s="101"/>
      <c r="AI31" s="101"/>
      <c r="AJ31" s="101"/>
      <c r="AK31" s="101"/>
    </row>
    <row r="32" spans="1:37" ht="19.5" customHeight="1">
      <c r="A32" s="323">
        <v>14</v>
      </c>
      <c r="B32" s="297" t="s">
        <v>458</v>
      </c>
      <c r="C32" s="294" t="s">
        <v>459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2"/>
      <c r="P32" s="283">
        <v>35000</v>
      </c>
      <c r="Q32" s="283">
        <v>65000</v>
      </c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387">
        <f t="shared" si="0"/>
        <v>100000</v>
      </c>
      <c r="AH32" s="101"/>
      <c r="AI32" s="101"/>
      <c r="AJ32" s="101"/>
      <c r="AK32" s="101"/>
    </row>
    <row r="33" spans="1:37" ht="19.5" customHeight="1">
      <c r="A33" s="323">
        <v>15</v>
      </c>
      <c r="B33" s="297" t="s">
        <v>460</v>
      </c>
      <c r="C33" s="294" t="s">
        <v>461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2"/>
      <c r="P33" s="283">
        <v>50000</v>
      </c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387">
        <f t="shared" si="0"/>
        <v>50000</v>
      </c>
      <c r="AH33" s="101"/>
      <c r="AI33" s="101"/>
      <c r="AJ33" s="101"/>
      <c r="AK33" s="101"/>
    </row>
    <row r="34" spans="1:37" ht="19.5" customHeight="1">
      <c r="A34" s="322">
        <v>16</v>
      </c>
      <c r="B34" s="301" t="s">
        <v>462</v>
      </c>
      <c r="C34" s="299" t="s">
        <v>463</v>
      </c>
      <c r="D34" s="282">
        <f aca="true" t="shared" si="13" ref="D34:J34">SUM(D32:D33)</f>
        <v>0</v>
      </c>
      <c r="E34" s="282">
        <f t="shared" si="13"/>
        <v>0</v>
      </c>
      <c r="F34" s="282">
        <f t="shared" si="13"/>
        <v>0</v>
      </c>
      <c r="G34" s="282">
        <f t="shared" si="13"/>
        <v>0</v>
      </c>
      <c r="H34" s="282">
        <f t="shared" si="13"/>
        <v>0</v>
      </c>
      <c r="I34" s="282">
        <f t="shared" si="13"/>
        <v>0</v>
      </c>
      <c r="J34" s="282">
        <f t="shared" si="13"/>
        <v>0</v>
      </c>
      <c r="K34" s="282">
        <f>SUM(K32:K33)</f>
        <v>0</v>
      </c>
      <c r="L34" s="282">
        <f>SUM(L32:L33)</f>
        <v>0</v>
      </c>
      <c r="M34" s="282">
        <f>SUM(M32:M33)</f>
        <v>0</v>
      </c>
      <c r="N34" s="282">
        <f>SUM(N32:N33)</f>
        <v>0</v>
      </c>
      <c r="O34" s="282">
        <f>SUM(O32:O33)</f>
        <v>0</v>
      </c>
      <c r="P34" s="282">
        <f aca="true" t="shared" si="14" ref="P34:W34">SUM(P32:P33)</f>
        <v>85000</v>
      </c>
      <c r="Q34" s="282">
        <f t="shared" si="14"/>
        <v>65000</v>
      </c>
      <c r="R34" s="282">
        <f t="shared" si="14"/>
        <v>0</v>
      </c>
      <c r="S34" s="282">
        <f t="shared" si="14"/>
        <v>0</v>
      </c>
      <c r="T34" s="282">
        <f t="shared" si="14"/>
        <v>0</v>
      </c>
      <c r="U34" s="282">
        <f t="shared" si="14"/>
        <v>0</v>
      </c>
      <c r="V34" s="282">
        <f t="shared" si="14"/>
        <v>0</v>
      </c>
      <c r="W34" s="282">
        <f t="shared" si="14"/>
        <v>0</v>
      </c>
      <c r="X34" s="282">
        <f aca="true" t="shared" si="15" ref="X34:AF34">SUM(X32:X33)</f>
        <v>0</v>
      </c>
      <c r="Y34" s="282">
        <f t="shared" si="15"/>
        <v>0</v>
      </c>
      <c r="Z34" s="282">
        <f t="shared" si="15"/>
        <v>0</v>
      </c>
      <c r="AA34" s="282">
        <f t="shared" si="15"/>
        <v>0</v>
      </c>
      <c r="AB34" s="282">
        <f t="shared" si="15"/>
        <v>0</v>
      </c>
      <c r="AC34" s="282">
        <f t="shared" si="15"/>
        <v>0</v>
      </c>
      <c r="AD34" s="282">
        <f t="shared" si="15"/>
        <v>0</v>
      </c>
      <c r="AE34" s="282">
        <f t="shared" si="15"/>
        <v>0</v>
      </c>
      <c r="AF34" s="282">
        <f t="shared" si="15"/>
        <v>0</v>
      </c>
      <c r="AG34" s="387">
        <f t="shared" si="0"/>
        <v>150000</v>
      </c>
      <c r="AH34" s="101"/>
      <c r="AI34" s="101"/>
      <c r="AJ34" s="101"/>
      <c r="AK34" s="101"/>
    </row>
    <row r="35" spans="1:37" ht="19.5" customHeight="1">
      <c r="A35" s="323">
        <v>17</v>
      </c>
      <c r="B35" s="297" t="s">
        <v>464</v>
      </c>
      <c r="C35" s="294" t="s">
        <v>465</v>
      </c>
      <c r="D35" s="283"/>
      <c r="E35" s="283">
        <v>25000</v>
      </c>
      <c r="F35" s="283"/>
      <c r="G35" s="283"/>
      <c r="H35" s="283"/>
      <c r="I35" s="283"/>
      <c r="J35" s="283"/>
      <c r="K35" s="283"/>
      <c r="L35" s="283">
        <v>1800000</v>
      </c>
      <c r="M35" s="283">
        <v>275000</v>
      </c>
      <c r="N35" s="283"/>
      <c r="O35" s="282"/>
      <c r="P35" s="283"/>
      <c r="Q35" s="283"/>
      <c r="R35" s="283">
        <v>780000</v>
      </c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387">
        <f t="shared" si="0"/>
        <v>2880000</v>
      </c>
      <c r="AH35" s="101"/>
      <c r="AI35" s="101"/>
      <c r="AJ35" s="101"/>
      <c r="AK35" s="101"/>
    </row>
    <row r="36" spans="1:37" ht="15.75" customHeight="1">
      <c r="A36" s="323">
        <v>18</v>
      </c>
      <c r="B36" s="297" t="s">
        <v>466</v>
      </c>
      <c r="C36" s="294" t="s">
        <v>467</v>
      </c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2"/>
      <c r="P36" s="283"/>
      <c r="Q36" s="283"/>
      <c r="R36" s="283"/>
      <c r="S36" s="283"/>
      <c r="T36" s="283"/>
      <c r="U36" s="283">
        <v>11521629</v>
      </c>
      <c r="V36" s="283"/>
      <c r="W36" s="283"/>
      <c r="X36" s="283"/>
      <c r="Y36" s="283"/>
      <c r="Z36" s="283"/>
      <c r="AA36" s="283">
        <v>4878705</v>
      </c>
      <c r="AB36" s="283"/>
      <c r="AC36" s="283"/>
      <c r="AD36" s="283"/>
      <c r="AE36" s="283"/>
      <c r="AF36" s="283"/>
      <c r="AG36" s="387">
        <f t="shared" si="0"/>
        <v>16400334</v>
      </c>
      <c r="AH36" s="101"/>
      <c r="AI36" s="101"/>
      <c r="AJ36" s="101"/>
      <c r="AK36" s="101"/>
    </row>
    <row r="37" spans="1:37" ht="15.75" customHeight="1" hidden="1">
      <c r="A37" s="323" t="s">
        <v>468</v>
      </c>
      <c r="B37" s="297" t="s">
        <v>469</v>
      </c>
      <c r="C37" s="294" t="s">
        <v>470</v>
      </c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2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387">
        <f t="shared" si="0"/>
        <v>0</v>
      </c>
      <c r="AH37" s="101"/>
      <c r="AI37" s="101"/>
      <c r="AJ37" s="101"/>
      <c r="AK37" s="101"/>
    </row>
    <row r="38" spans="1:37" ht="15.75" customHeight="1">
      <c r="A38" s="323">
        <v>19</v>
      </c>
      <c r="B38" s="297" t="s">
        <v>471</v>
      </c>
      <c r="C38" s="294" t="s">
        <v>472</v>
      </c>
      <c r="D38" s="283"/>
      <c r="E38" s="283">
        <v>100000</v>
      </c>
      <c r="F38" s="283"/>
      <c r="G38" s="283"/>
      <c r="H38" s="283"/>
      <c r="I38" s="283"/>
      <c r="J38" s="283">
        <v>200000</v>
      </c>
      <c r="K38" s="283"/>
      <c r="L38" s="283"/>
      <c r="M38" s="283">
        <v>1000000</v>
      </c>
      <c r="N38" s="283"/>
      <c r="O38" s="282"/>
      <c r="P38" s="283"/>
      <c r="Q38" s="283">
        <v>10000</v>
      </c>
      <c r="R38" s="283">
        <v>200000</v>
      </c>
      <c r="S38" s="283"/>
      <c r="T38" s="283"/>
      <c r="U38" s="283">
        <v>50000</v>
      </c>
      <c r="V38" s="283">
        <v>450000</v>
      </c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387">
        <f t="shared" si="0"/>
        <v>2010000</v>
      </c>
      <c r="AH38" s="101"/>
      <c r="AI38" s="101"/>
      <c r="AJ38" s="101"/>
      <c r="AK38" s="101"/>
    </row>
    <row r="39" spans="1:37" ht="19.5" customHeight="1" hidden="1">
      <c r="A39" s="323" t="s">
        <v>473</v>
      </c>
      <c r="B39" s="297" t="s">
        <v>474</v>
      </c>
      <c r="C39" s="294" t="s">
        <v>475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2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387">
        <f t="shared" si="0"/>
        <v>0</v>
      </c>
      <c r="AH39" s="101"/>
      <c r="AI39" s="101"/>
      <c r="AJ39" s="101"/>
      <c r="AK39" s="101"/>
    </row>
    <row r="40" spans="1:37" ht="19.5" customHeight="1">
      <c r="A40" s="323">
        <v>20</v>
      </c>
      <c r="B40" s="300" t="s">
        <v>476</v>
      </c>
      <c r="C40" s="294" t="s">
        <v>477</v>
      </c>
      <c r="D40" s="283"/>
      <c r="E40" s="283"/>
      <c r="F40" s="283"/>
      <c r="G40" s="283"/>
      <c r="H40" s="283"/>
      <c r="I40" s="283"/>
      <c r="J40" s="283">
        <v>2267000</v>
      </c>
      <c r="K40" s="283"/>
      <c r="L40" s="283"/>
      <c r="M40" s="283"/>
      <c r="N40" s="283"/>
      <c r="O40" s="282"/>
      <c r="P40" s="283">
        <v>50000</v>
      </c>
      <c r="Q40" s="283"/>
      <c r="R40" s="283">
        <v>360000</v>
      </c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387">
        <f t="shared" si="0"/>
        <v>2677000</v>
      </c>
      <c r="AH40" s="101"/>
      <c r="AI40" s="101"/>
      <c r="AJ40" s="101"/>
      <c r="AK40" s="101"/>
    </row>
    <row r="41" spans="1:37" ht="19.5" customHeight="1">
      <c r="A41" s="323">
        <v>21</v>
      </c>
      <c r="B41" s="297" t="s">
        <v>478</v>
      </c>
      <c r="C41" s="294" t="s">
        <v>479</v>
      </c>
      <c r="D41" s="283">
        <v>970000</v>
      </c>
      <c r="E41" s="283">
        <v>180000</v>
      </c>
      <c r="F41" s="283"/>
      <c r="G41" s="283"/>
      <c r="H41" s="283"/>
      <c r="I41" s="283"/>
      <c r="J41" s="283">
        <v>370000</v>
      </c>
      <c r="K41" s="283">
        <v>4400000</v>
      </c>
      <c r="L41" s="283"/>
      <c r="M41" s="283">
        <v>560000</v>
      </c>
      <c r="N41" s="283"/>
      <c r="O41" s="282"/>
      <c r="P41" s="283">
        <v>10000</v>
      </c>
      <c r="Q41" s="283"/>
      <c r="R41" s="283"/>
      <c r="S41" s="283"/>
      <c r="T41" s="283"/>
      <c r="U41" s="283">
        <v>60000</v>
      </c>
      <c r="V41" s="283">
        <v>62000</v>
      </c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387">
        <f t="shared" si="0"/>
        <v>6612000</v>
      </c>
      <c r="AH41" s="101"/>
      <c r="AI41" s="101"/>
      <c r="AJ41" s="101"/>
      <c r="AK41" s="101"/>
    </row>
    <row r="42" spans="1:37" ht="19.5" customHeight="1">
      <c r="A42" s="322">
        <v>22</v>
      </c>
      <c r="B42" s="301" t="s">
        <v>480</v>
      </c>
      <c r="C42" s="299" t="s">
        <v>481</v>
      </c>
      <c r="D42" s="282">
        <f aca="true" t="shared" si="16" ref="D42:J42">SUM(D35:D41)</f>
        <v>970000</v>
      </c>
      <c r="E42" s="282">
        <f t="shared" si="16"/>
        <v>305000</v>
      </c>
      <c r="F42" s="282">
        <f t="shared" si="16"/>
        <v>0</v>
      </c>
      <c r="G42" s="282">
        <f t="shared" si="16"/>
        <v>0</v>
      </c>
      <c r="H42" s="282">
        <f t="shared" si="16"/>
        <v>0</v>
      </c>
      <c r="I42" s="282">
        <f t="shared" si="16"/>
        <v>0</v>
      </c>
      <c r="J42" s="282">
        <f t="shared" si="16"/>
        <v>2837000</v>
      </c>
      <c r="K42" s="282">
        <f>SUM(K35:K41)</f>
        <v>4400000</v>
      </c>
      <c r="L42" s="282">
        <f>SUM(L35:L41)</f>
        <v>1800000</v>
      </c>
      <c r="M42" s="282">
        <f>SUM(M35:M41)</f>
        <v>1835000</v>
      </c>
      <c r="N42" s="282">
        <f>SUM(N35:N41)</f>
        <v>0</v>
      </c>
      <c r="O42" s="282">
        <f>SUM(O35:O41)</f>
        <v>0</v>
      </c>
      <c r="P42" s="282">
        <f aca="true" t="shared" si="17" ref="P42:W42">SUM(P35:P41)</f>
        <v>60000</v>
      </c>
      <c r="Q42" s="282">
        <f t="shared" si="17"/>
        <v>10000</v>
      </c>
      <c r="R42" s="282">
        <f t="shared" si="17"/>
        <v>1340000</v>
      </c>
      <c r="S42" s="282">
        <f t="shared" si="17"/>
        <v>0</v>
      </c>
      <c r="T42" s="282">
        <f t="shared" si="17"/>
        <v>0</v>
      </c>
      <c r="U42" s="282">
        <f t="shared" si="17"/>
        <v>11631629</v>
      </c>
      <c r="V42" s="282">
        <f t="shared" si="17"/>
        <v>512000</v>
      </c>
      <c r="W42" s="282">
        <f t="shared" si="17"/>
        <v>0</v>
      </c>
      <c r="X42" s="282">
        <f>SUM(X35:X41)</f>
        <v>0</v>
      </c>
      <c r="Y42" s="282">
        <f>SUM(Y35:Y41)</f>
        <v>0</v>
      </c>
      <c r="Z42" s="282">
        <f>SUM(Z35:Z41)</f>
        <v>0</v>
      </c>
      <c r="AA42" s="282">
        <v>4876705</v>
      </c>
      <c r="AB42" s="282">
        <f>SUM(AB35:AB41)</f>
        <v>0</v>
      </c>
      <c r="AC42" s="282">
        <f>SUM(AC35:AC41)</f>
        <v>0</v>
      </c>
      <c r="AD42" s="282">
        <f>SUM(AD35:AD41)</f>
        <v>0</v>
      </c>
      <c r="AE42" s="282">
        <f>SUM(AE35:AE41)</f>
        <v>0</v>
      </c>
      <c r="AF42" s="282">
        <f>SUM(AF35:AF41)</f>
        <v>0</v>
      </c>
      <c r="AG42" s="387">
        <f t="shared" si="0"/>
        <v>30577334</v>
      </c>
      <c r="AH42" s="101"/>
      <c r="AI42" s="101"/>
      <c r="AJ42" s="101"/>
      <c r="AK42" s="101"/>
    </row>
    <row r="43" spans="1:37" ht="19.5" customHeight="1">
      <c r="A43" s="323">
        <v>23</v>
      </c>
      <c r="B43" s="297" t="s">
        <v>482</v>
      </c>
      <c r="C43" s="294" t="s">
        <v>483</v>
      </c>
      <c r="D43" s="283">
        <v>300000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2"/>
      <c r="P43" s="283">
        <v>15000</v>
      </c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387">
        <f t="shared" si="0"/>
        <v>315000</v>
      </c>
      <c r="AH43" s="101"/>
      <c r="AI43" s="101"/>
      <c r="AJ43" s="101"/>
      <c r="AK43" s="101"/>
    </row>
    <row r="44" spans="1:37" ht="19.5" customHeight="1">
      <c r="A44" s="323">
        <v>24</v>
      </c>
      <c r="B44" s="297" t="s">
        <v>484</v>
      </c>
      <c r="C44" s="294" t="s">
        <v>485</v>
      </c>
      <c r="D44" s="283">
        <v>400000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2"/>
      <c r="P44" s="283"/>
      <c r="Q44" s="283"/>
      <c r="R44" s="283">
        <v>300000</v>
      </c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387">
        <f t="shared" si="0"/>
        <v>700000</v>
      </c>
      <c r="AH44" s="101"/>
      <c r="AI44" s="101"/>
      <c r="AJ44" s="101"/>
      <c r="AK44" s="101"/>
    </row>
    <row r="45" spans="1:37" ht="19.5" customHeight="1">
      <c r="A45" s="322">
        <v>25</v>
      </c>
      <c r="B45" s="301" t="s">
        <v>486</v>
      </c>
      <c r="C45" s="299" t="s">
        <v>487</v>
      </c>
      <c r="D45" s="282">
        <f aca="true" t="shared" si="18" ref="D45:J45">SUM(D43:D44)</f>
        <v>700000</v>
      </c>
      <c r="E45" s="282">
        <f t="shared" si="18"/>
        <v>0</v>
      </c>
      <c r="F45" s="282">
        <f t="shared" si="18"/>
        <v>0</v>
      </c>
      <c r="G45" s="282">
        <f t="shared" si="18"/>
        <v>0</v>
      </c>
      <c r="H45" s="282">
        <f t="shared" si="18"/>
        <v>0</v>
      </c>
      <c r="I45" s="282">
        <f t="shared" si="18"/>
        <v>0</v>
      </c>
      <c r="J45" s="282">
        <f t="shared" si="18"/>
        <v>0</v>
      </c>
      <c r="K45" s="282">
        <f>SUM(K43:K44)</f>
        <v>0</v>
      </c>
      <c r="L45" s="282">
        <f>SUM(L43:L44)</f>
        <v>0</v>
      </c>
      <c r="M45" s="282">
        <f>SUM(M43:M44)</f>
        <v>0</v>
      </c>
      <c r="N45" s="282">
        <f>SUM(N43:N44)</f>
        <v>0</v>
      </c>
      <c r="O45" s="282">
        <f>SUM(O43:O44)</f>
        <v>0</v>
      </c>
      <c r="P45" s="282">
        <f aca="true" t="shared" si="19" ref="P45:W45">SUM(P43:P44)</f>
        <v>15000</v>
      </c>
      <c r="Q45" s="282">
        <f t="shared" si="19"/>
        <v>0</v>
      </c>
      <c r="R45" s="282">
        <f t="shared" si="19"/>
        <v>300000</v>
      </c>
      <c r="S45" s="282">
        <f t="shared" si="19"/>
        <v>0</v>
      </c>
      <c r="T45" s="282">
        <f t="shared" si="19"/>
        <v>0</v>
      </c>
      <c r="U45" s="282">
        <f t="shared" si="19"/>
        <v>0</v>
      </c>
      <c r="V45" s="282">
        <f t="shared" si="19"/>
        <v>0</v>
      </c>
      <c r="W45" s="282">
        <f t="shared" si="19"/>
        <v>0</v>
      </c>
      <c r="X45" s="282">
        <f aca="true" t="shared" si="20" ref="X45:AF45">SUM(X43:X44)</f>
        <v>0</v>
      </c>
      <c r="Y45" s="282">
        <f t="shared" si="20"/>
        <v>0</v>
      </c>
      <c r="Z45" s="282">
        <f t="shared" si="20"/>
        <v>0</v>
      </c>
      <c r="AA45" s="282">
        <f t="shared" si="20"/>
        <v>0</v>
      </c>
      <c r="AB45" s="282">
        <f t="shared" si="20"/>
        <v>0</v>
      </c>
      <c r="AC45" s="282">
        <f t="shared" si="20"/>
        <v>0</v>
      </c>
      <c r="AD45" s="282">
        <f t="shared" si="20"/>
        <v>0</v>
      </c>
      <c r="AE45" s="282">
        <f t="shared" si="20"/>
        <v>0</v>
      </c>
      <c r="AF45" s="282">
        <f t="shared" si="20"/>
        <v>0</v>
      </c>
      <c r="AG45" s="387">
        <f t="shared" si="0"/>
        <v>1015000</v>
      </c>
      <c r="AH45" s="101"/>
      <c r="AI45" s="101"/>
      <c r="AJ45" s="101"/>
      <c r="AK45" s="101"/>
    </row>
    <row r="46" spans="1:37" ht="19.5" customHeight="1">
      <c r="A46" s="323">
        <v>26</v>
      </c>
      <c r="B46" s="297" t="s">
        <v>488</v>
      </c>
      <c r="C46" s="294" t="s">
        <v>489</v>
      </c>
      <c r="D46" s="283">
        <v>85000</v>
      </c>
      <c r="E46" s="283">
        <v>112050</v>
      </c>
      <c r="F46" s="283"/>
      <c r="G46" s="283"/>
      <c r="H46" s="283"/>
      <c r="I46" s="283"/>
      <c r="J46" s="283">
        <v>707940</v>
      </c>
      <c r="K46" s="283">
        <v>1201500</v>
      </c>
      <c r="L46" s="283">
        <v>486000</v>
      </c>
      <c r="M46" s="283">
        <v>569970</v>
      </c>
      <c r="N46" s="283"/>
      <c r="O46" s="282"/>
      <c r="P46" s="283">
        <v>52650</v>
      </c>
      <c r="Q46" s="283">
        <v>20250</v>
      </c>
      <c r="R46" s="283">
        <v>1021680</v>
      </c>
      <c r="S46" s="283"/>
      <c r="T46" s="283"/>
      <c r="U46" s="283">
        <v>3860834</v>
      </c>
      <c r="V46" s="283">
        <v>355252</v>
      </c>
      <c r="W46" s="283"/>
      <c r="X46" s="283"/>
      <c r="Y46" s="283"/>
      <c r="Z46" s="283"/>
      <c r="AA46" s="283">
        <v>1316710</v>
      </c>
      <c r="AB46" s="283"/>
      <c r="AC46" s="283"/>
      <c r="AD46" s="283"/>
      <c r="AE46" s="283"/>
      <c r="AF46" s="283"/>
      <c r="AG46" s="387">
        <f t="shared" si="0"/>
        <v>9789836</v>
      </c>
      <c r="AH46" s="101"/>
      <c r="AI46" s="101"/>
      <c r="AJ46" s="101"/>
      <c r="AK46" s="101"/>
    </row>
    <row r="47" spans="1:37" ht="19.5" customHeight="1" hidden="1">
      <c r="A47" s="323" t="s">
        <v>490</v>
      </c>
      <c r="B47" s="297" t="s">
        <v>491</v>
      </c>
      <c r="C47" s="294" t="s">
        <v>492</v>
      </c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2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387">
        <f t="shared" si="0"/>
        <v>0</v>
      </c>
      <c r="AH47" s="101"/>
      <c r="AI47" s="101"/>
      <c r="AJ47" s="101"/>
      <c r="AK47" s="101"/>
    </row>
    <row r="48" spans="1:37" ht="19.5" customHeight="1" hidden="1">
      <c r="A48" s="323" t="s">
        <v>493</v>
      </c>
      <c r="B48" s="297" t="s">
        <v>494</v>
      </c>
      <c r="C48" s="294" t="s">
        <v>495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2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387">
        <f t="shared" si="0"/>
        <v>0</v>
      </c>
      <c r="AH48" s="101"/>
      <c r="AI48" s="101"/>
      <c r="AJ48" s="101"/>
      <c r="AK48" s="101"/>
    </row>
    <row r="49" spans="1:37" ht="19.5" customHeight="1" hidden="1">
      <c r="A49" s="323" t="s">
        <v>496</v>
      </c>
      <c r="B49" s="297" t="s">
        <v>497</v>
      </c>
      <c r="C49" s="294" t="s">
        <v>498</v>
      </c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387">
        <f t="shared" si="0"/>
        <v>0</v>
      </c>
      <c r="AH49" s="101"/>
      <c r="AI49" s="101"/>
      <c r="AJ49" s="101"/>
      <c r="AK49" s="101"/>
    </row>
    <row r="50" spans="1:37" ht="19.5" customHeight="1" hidden="1">
      <c r="A50" s="323">
        <v>2</v>
      </c>
      <c r="B50" s="297" t="s">
        <v>499</v>
      </c>
      <c r="C50" s="294" t="s">
        <v>500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2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387">
        <f t="shared" si="0"/>
        <v>0</v>
      </c>
      <c r="AH50" s="101"/>
      <c r="AI50" s="101"/>
      <c r="AJ50" s="101"/>
      <c r="AK50" s="101"/>
    </row>
    <row r="51" spans="1:37" ht="19.5" customHeight="1">
      <c r="A51" s="323"/>
      <c r="B51" s="297" t="s">
        <v>1058</v>
      </c>
      <c r="C51" s="294" t="s">
        <v>500</v>
      </c>
      <c r="D51" s="283">
        <v>1000000</v>
      </c>
      <c r="E51" s="283"/>
      <c r="F51" s="283"/>
      <c r="G51" s="283"/>
      <c r="H51" s="283"/>
      <c r="I51" s="283"/>
      <c r="J51" s="283"/>
      <c r="K51" s="356"/>
      <c r="L51" s="356"/>
      <c r="M51" s="356"/>
      <c r="N51" s="356"/>
      <c r="O51" s="356"/>
      <c r="P51" s="356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387">
        <f t="shared" si="0"/>
        <v>1000000</v>
      </c>
      <c r="AH51" s="101"/>
      <c r="AI51" s="101"/>
      <c r="AJ51" s="101"/>
      <c r="AK51" s="101"/>
    </row>
    <row r="52" spans="1:37" ht="19.5" customHeight="1">
      <c r="A52" s="322">
        <v>27</v>
      </c>
      <c r="B52" s="301" t="s">
        <v>501</v>
      </c>
      <c r="C52" s="299" t="s">
        <v>502</v>
      </c>
      <c r="D52" s="282">
        <f>SUM(D46:D51)</f>
        <v>1085000</v>
      </c>
      <c r="E52" s="282">
        <f aca="true" t="shared" si="21" ref="E52:J52">SUM(E46:E50)</f>
        <v>112050</v>
      </c>
      <c r="F52" s="282">
        <f t="shared" si="21"/>
        <v>0</v>
      </c>
      <c r="G52" s="282">
        <f t="shared" si="21"/>
        <v>0</v>
      </c>
      <c r="H52" s="282">
        <f t="shared" si="21"/>
        <v>0</v>
      </c>
      <c r="I52" s="282">
        <f t="shared" si="21"/>
        <v>0</v>
      </c>
      <c r="J52" s="282">
        <f t="shared" si="21"/>
        <v>707940</v>
      </c>
      <c r="K52" s="282">
        <f>SUM(K46:K50)</f>
        <v>1201500</v>
      </c>
      <c r="L52" s="282">
        <f>SUM(L46:L50)</f>
        <v>486000</v>
      </c>
      <c r="M52" s="282">
        <f>SUM(M46:M50)</f>
        <v>569970</v>
      </c>
      <c r="N52" s="282">
        <f>SUM(N46:N50)</f>
        <v>0</v>
      </c>
      <c r="O52" s="282">
        <f>SUM(O46:O50)</f>
        <v>0</v>
      </c>
      <c r="P52" s="282">
        <f aca="true" t="shared" si="22" ref="P52:W52">SUM(P46:P50)</f>
        <v>52650</v>
      </c>
      <c r="Q52" s="282">
        <f t="shared" si="22"/>
        <v>20250</v>
      </c>
      <c r="R52" s="282">
        <f t="shared" si="22"/>
        <v>1021680</v>
      </c>
      <c r="S52" s="282">
        <f t="shared" si="22"/>
        <v>0</v>
      </c>
      <c r="T52" s="282">
        <f t="shared" si="22"/>
        <v>0</v>
      </c>
      <c r="U52" s="282">
        <f t="shared" si="22"/>
        <v>3860834</v>
      </c>
      <c r="V52" s="282">
        <f t="shared" si="22"/>
        <v>355252</v>
      </c>
      <c r="W52" s="282">
        <f t="shared" si="22"/>
        <v>0</v>
      </c>
      <c r="X52" s="282">
        <f aca="true" t="shared" si="23" ref="X52:AF52">SUM(X46:X50)</f>
        <v>0</v>
      </c>
      <c r="Y52" s="282">
        <f t="shared" si="23"/>
        <v>0</v>
      </c>
      <c r="Z52" s="282">
        <f t="shared" si="23"/>
        <v>0</v>
      </c>
      <c r="AA52" s="282">
        <f t="shared" si="23"/>
        <v>1316710</v>
      </c>
      <c r="AB52" s="282">
        <f t="shared" si="23"/>
        <v>0</v>
      </c>
      <c r="AC52" s="282">
        <f t="shared" si="23"/>
        <v>0</v>
      </c>
      <c r="AD52" s="282">
        <f t="shared" si="23"/>
        <v>0</v>
      </c>
      <c r="AE52" s="282">
        <f t="shared" si="23"/>
        <v>0</v>
      </c>
      <c r="AF52" s="282">
        <f t="shared" si="23"/>
        <v>0</v>
      </c>
      <c r="AG52" s="387">
        <f t="shared" si="0"/>
        <v>10789836</v>
      </c>
      <c r="AH52" s="101"/>
      <c r="AI52" s="101"/>
      <c r="AJ52" s="101"/>
      <c r="AK52" s="101"/>
    </row>
    <row r="53" spans="1:37" ht="19.5" customHeight="1">
      <c r="A53" s="322">
        <v>28</v>
      </c>
      <c r="B53" s="301" t="s">
        <v>503</v>
      </c>
      <c r="C53" s="299" t="s">
        <v>347</v>
      </c>
      <c r="D53" s="282">
        <f aca="true" t="shared" si="24" ref="D53:K53">SUM(D31+D34+D42+D45+D52)</f>
        <v>3055000</v>
      </c>
      <c r="E53" s="282">
        <f t="shared" si="24"/>
        <v>527050</v>
      </c>
      <c r="F53" s="282">
        <f t="shared" si="24"/>
        <v>0</v>
      </c>
      <c r="G53" s="282">
        <f t="shared" si="24"/>
        <v>0</v>
      </c>
      <c r="H53" s="282">
        <f t="shared" si="24"/>
        <v>0</v>
      </c>
      <c r="I53" s="282">
        <f t="shared" si="24"/>
        <v>0</v>
      </c>
      <c r="J53" s="282">
        <f t="shared" si="24"/>
        <v>3659940</v>
      </c>
      <c r="K53" s="282">
        <f t="shared" si="24"/>
        <v>5651500</v>
      </c>
      <c r="L53" s="282">
        <f aca="true" t="shared" si="25" ref="L53:Q53">SUM(L31+L34+L42+L45+L52)</f>
        <v>2286000</v>
      </c>
      <c r="M53" s="282">
        <f t="shared" si="25"/>
        <v>2784970</v>
      </c>
      <c r="N53" s="282">
        <f t="shared" si="25"/>
        <v>0</v>
      </c>
      <c r="O53" s="282">
        <f t="shared" si="25"/>
        <v>0</v>
      </c>
      <c r="P53" s="282">
        <f t="shared" si="25"/>
        <v>347650</v>
      </c>
      <c r="Q53" s="282">
        <f t="shared" si="25"/>
        <v>95250</v>
      </c>
      <c r="R53" s="282">
        <f>R52+R45+R42+R31</f>
        <v>3805680</v>
      </c>
      <c r="S53" s="282">
        <f aca="true" t="shared" si="26" ref="S53:X53">SUM(S31+S34+S42+S45+S52)</f>
        <v>0</v>
      </c>
      <c r="T53" s="282">
        <f t="shared" si="26"/>
        <v>0</v>
      </c>
      <c r="U53" s="282">
        <f t="shared" si="26"/>
        <v>18160219</v>
      </c>
      <c r="V53" s="282">
        <f t="shared" si="26"/>
        <v>1733000</v>
      </c>
      <c r="W53" s="282">
        <f t="shared" si="26"/>
        <v>0</v>
      </c>
      <c r="X53" s="282">
        <f t="shared" si="26"/>
        <v>0</v>
      </c>
      <c r="Y53" s="282">
        <f aca="true" t="shared" si="27" ref="Y53:AF53">SUM(Y31+Y34+Y42+Y45+Y52)</f>
        <v>0</v>
      </c>
      <c r="Z53" s="282">
        <f t="shared" si="27"/>
        <v>0</v>
      </c>
      <c r="AA53" s="282">
        <f t="shared" si="27"/>
        <v>6193415</v>
      </c>
      <c r="AB53" s="282">
        <f t="shared" si="27"/>
        <v>0</v>
      </c>
      <c r="AC53" s="282">
        <f t="shared" si="27"/>
        <v>0</v>
      </c>
      <c r="AD53" s="282">
        <f t="shared" si="27"/>
        <v>0</v>
      </c>
      <c r="AE53" s="282">
        <f t="shared" si="27"/>
        <v>0</v>
      </c>
      <c r="AF53" s="282">
        <f t="shared" si="27"/>
        <v>0</v>
      </c>
      <c r="AG53" s="387">
        <f t="shared" si="0"/>
        <v>48299674</v>
      </c>
      <c r="AH53" s="101"/>
      <c r="AI53" s="101"/>
      <c r="AJ53" s="101"/>
      <c r="AK53" s="101"/>
    </row>
    <row r="54" spans="1:37" ht="19.5" customHeight="1" hidden="1">
      <c r="A54" s="323" t="s">
        <v>504</v>
      </c>
      <c r="B54" s="297" t="s">
        <v>505</v>
      </c>
      <c r="C54" s="294" t="s">
        <v>506</v>
      </c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2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387">
        <f t="shared" si="0"/>
        <v>0</v>
      </c>
      <c r="AH54" s="101"/>
      <c r="AI54" s="101"/>
      <c r="AJ54" s="101"/>
      <c r="AK54" s="101"/>
    </row>
    <row r="55" spans="1:37" ht="19.5" customHeight="1">
      <c r="A55" s="323">
        <v>29</v>
      </c>
      <c r="B55" s="297" t="s">
        <v>507</v>
      </c>
      <c r="C55" s="294" t="s">
        <v>508</v>
      </c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2"/>
      <c r="P55" s="283"/>
      <c r="Q55" s="283"/>
      <c r="R55" s="283"/>
      <c r="S55" s="283"/>
      <c r="T55" s="283"/>
      <c r="U55" s="283"/>
      <c r="V55" s="283"/>
      <c r="W55" s="283"/>
      <c r="X55" s="283"/>
      <c r="Y55" s="283">
        <v>276000</v>
      </c>
      <c r="Z55" s="283"/>
      <c r="AA55" s="283"/>
      <c r="AB55" s="283"/>
      <c r="AC55" s="283"/>
      <c r="AD55" s="283"/>
      <c r="AE55" s="283"/>
      <c r="AF55" s="283"/>
      <c r="AG55" s="387">
        <f t="shared" si="0"/>
        <v>276000</v>
      </c>
      <c r="AH55" s="101"/>
      <c r="AI55" s="101"/>
      <c r="AJ55" s="101"/>
      <c r="AK55" s="101"/>
    </row>
    <row r="56" spans="1:37" ht="19.5" customHeight="1" hidden="1">
      <c r="A56" s="323" t="s">
        <v>509</v>
      </c>
      <c r="B56" s="297" t="s">
        <v>510</v>
      </c>
      <c r="C56" s="294" t="s">
        <v>511</v>
      </c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2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387">
        <f t="shared" si="0"/>
        <v>0</v>
      </c>
      <c r="AH56" s="101"/>
      <c r="AI56" s="101"/>
      <c r="AJ56" s="101"/>
      <c r="AK56" s="101"/>
    </row>
    <row r="57" spans="1:37" ht="19.5" customHeight="1" hidden="1">
      <c r="A57" s="323" t="s">
        <v>512</v>
      </c>
      <c r="B57" s="297" t="s">
        <v>513</v>
      </c>
      <c r="C57" s="294" t="s">
        <v>514</v>
      </c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2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387">
        <f t="shared" si="0"/>
        <v>0</v>
      </c>
      <c r="AH57" s="101"/>
      <c r="AI57" s="101"/>
      <c r="AJ57" s="101"/>
      <c r="AK57" s="101"/>
    </row>
    <row r="58" spans="1:37" ht="19.5" customHeight="1">
      <c r="A58" s="323">
        <v>30</v>
      </c>
      <c r="B58" s="297" t="s">
        <v>515</v>
      </c>
      <c r="C58" s="294" t="s">
        <v>516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2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387">
        <f t="shared" si="0"/>
        <v>0</v>
      </c>
      <c r="AH58" s="101"/>
      <c r="AI58" s="101"/>
      <c r="AJ58" s="101"/>
      <c r="AK58" s="101"/>
    </row>
    <row r="59" spans="1:37" ht="19.5" customHeight="1" hidden="1">
      <c r="A59" s="323" t="s">
        <v>517</v>
      </c>
      <c r="B59" s="297" t="s">
        <v>518</v>
      </c>
      <c r="C59" s="294" t="s">
        <v>519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2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387">
        <f t="shared" si="0"/>
        <v>0</v>
      </c>
      <c r="AH59" s="101"/>
      <c r="AI59" s="101"/>
      <c r="AJ59" s="101"/>
      <c r="AK59" s="101"/>
    </row>
    <row r="60" spans="1:37" ht="19.5" customHeight="1" hidden="1">
      <c r="A60" s="323" t="s">
        <v>520</v>
      </c>
      <c r="B60" s="297" t="s">
        <v>521</v>
      </c>
      <c r="C60" s="294" t="s">
        <v>522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2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387">
        <f t="shared" si="0"/>
        <v>0</v>
      </c>
      <c r="AH60" s="101"/>
      <c r="AI60" s="101"/>
      <c r="AJ60" s="101"/>
      <c r="AK60" s="101"/>
    </row>
    <row r="61" spans="1:37" ht="19.5" customHeight="1">
      <c r="A61" s="323">
        <v>31</v>
      </c>
      <c r="B61" s="297" t="s">
        <v>523</v>
      </c>
      <c r="C61" s="294" t="s">
        <v>524</v>
      </c>
      <c r="D61" s="283"/>
      <c r="E61" s="283"/>
      <c r="F61" s="283"/>
      <c r="G61" s="283"/>
      <c r="H61" s="282">
        <f>SUM(H54:H60)</f>
        <v>0</v>
      </c>
      <c r="I61" s="283"/>
      <c r="J61" s="283"/>
      <c r="K61" s="283"/>
      <c r="L61" s="283"/>
      <c r="M61" s="283"/>
      <c r="N61" s="283"/>
      <c r="O61" s="282"/>
      <c r="P61" s="283"/>
      <c r="Q61" s="283"/>
      <c r="R61" s="283"/>
      <c r="S61" s="283"/>
      <c r="T61" s="283"/>
      <c r="U61" s="283"/>
      <c r="V61" s="283"/>
      <c r="W61" s="283">
        <v>550000</v>
      </c>
      <c r="X61" s="283"/>
      <c r="Y61" s="283"/>
      <c r="Z61" s="283"/>
      <c r="AA61" s="283"/>
      <c r="AB61" s="283"/>
      <c r="AC61" s="283"/>
      <c r="AD61" s="283">
        <v>3789649</v>
      </c>
      <c r="AE61" s="283"/>
      <c r="AF61" s="283"/>
      <c r="AG61" s="387">
        <f t="shared" si="0"/>
        <v>4339649</v>
      </c>
      <c r="AH61" s="101"/>
      <c r="AI61" s="101"/>
      <c r="AJ61" s="101"/>
      <c r="AK61" s="101"/>
    </row>
    <row r="62" spans="1:37" ht="19.5" customHeight="1">
      <c r="A62" s="322">
        <v>32</v>
      </c>
      <c r="B62" s="301" t="s">
        <v>525</v>
      </c>
      <c r="C62" s="299" t="s">
        <v>348</v>
      </c>
      <c r="D62" s="282">
        <f>SUM(D54:D61)</f>
        <v>0</v>
      </c>
      <c r="E62" s="282">
        <f>SUM(E54:E61)</f>
        <v>0</v>
      </c>
      <c r="F62" s="282">
        <f>SUM(F54:F61)</f>
        <v>0</v>
      </c>
      <c r="G62" s="282">
        <f>SUM(G54:G61)</f>
        <v>0</v>
      </c>
      <c r="H62" s="283"/>
      <c r="I62" s="282">
        <f aca="true" t="shared" si="28" ref="I62:O62">SUM(I54:I61)</f>
        <v>0</v>
      </c>
      <c r="J62" s="282">
        <f t="shared" si="28"/>
        <v>0</v>
      </c>
      <c r="K62" s="282">
        <f t="shared" si="28"/>
        <v>0</v>
      </c>
      <c r="L62" s="282">
        <f t="shared" si="28"/>
        <v>0</v>
      </c>
      <c r="M62" s="282">
        <f t="shared" si="28"/>
        <v>0</v>
      </c>
      <c r="N62" s="282">
        <f t="shared" si="28"/>
        <v>0</v>
      </c>
      <c r="O62" s="282">
        <f t="shared" si="28"/>
        <v>0</v>
      </c>
      <c r="P62" s="282">
        <f aca="true" t="shared" si="29" ref="P62:W62">SUM(P54:P61)</f>
        <v>0</v>
      </c>
      <c r="Q62" s="282">
        <f t="shared" si="29"/>
        <v>0</v>
      </c>
      <c r="R62" s="282">
        <f t="shared" si="29"/>
        <v>0</v>
      </c>
      <c r="S62" s="282">
        <f t="shared" si="29"/>
        <v>0</v>
      </c>
      <c r="T62" s="282">
        <f t="shared" si="29"/>
        <v>0</v>
      </c>
      <c r="U62" s="282">
        <f t="shared" si="29"/>
        <v>0</v>
      </c>
      <c r="V62" s="282">
        <f t="shared" si="29"/>
        <v>0</v>
      </c>
      <c r="W62" s="282">
        <f t="shared" si="29"/>
        <v>550000</v>
      </c>
      <c r="X62" s="282">
        <f aca="true" t="shared" si="30" ref="X62:AF62">SUM(X54:X61)</f>
        <v>0</v>
      </c>
      <c r="Y62" s="282">
        <f t="shared" si="30"/>
        <v>276000</v>
      </c>
      <c r="Z62" s="282">
        <f t="shared" si="30"/>
        <v>0</v>
      </c>
      <c r="AA62" s="282">
        <f t="shared" si="30"/>
        <v>0</v>
      </c>
      <c r="AB62" s="282">
        <f t="shared" si="30"/>
        <v>0</v>
      </c>
      <c r="AC62" s="282">
        <f t="shared" si="30"/>
        <v>0</v>
      </c>
      <c r="AD62" s="282">
        <f t="shared" si="30"/>
        <v>3789649</v>
      </c>
      <c r="AE62" s="282">
        <f t="shared" si="30"/>
        <v>0</v>
      </c>
      <c r="AF62" s="282">
        <f t="shared" si="30"/>
        <v>0</v>
      </c>
      <c r="AG62" s="387">
        <f t="shared" si="0"/>
        <v>4615649</v>
      </c>
      <c r="AH62" s="101"/>
      <c r="AI62" s="101"/>
      <c r="AJ62" s="101"/>
      <c r="AK62" s="101"/>
    </row>
    <row r="63" spans="1:37" ht="19.5" customHeight="1" hidden="1">
      <c r="A63" s="323" t="s">
        <v>526</v>
      </c>
      <c r="B63" s="295" t="s">
        <v>527</v>
      </c>
      <c r="C63" s="294" t="s">
        <v>528</v>
      </c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2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387">
        <f t="shared" si="0"/>
        <v>0</v>
      </c>
      <c r="AH63" s="101"/>
      <c r="AI63" s="101"/>
      <c r="AJ63" s="101"/>
      <c r="AK63" s="101"/>
    </row>
    <row r="64" spans="1:37" ht="19.5" customHeight="1" hidden="1">
      <c r="A64" s="323" t="s">
        <v>529</v>
      </c>
      <c r="B64" s="295" t="s">
        <v>530</v>
      </c>
      <c r="C64" s="294" t="s">
        <v>531</v>
      </c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2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387">
        <f t="shared" si="0"/>
        <v>0</v>
      </c>
      <c r="AH64" s="101"/>
      <c r="AI64" s="101"/>
      <c r="AJ64" s="101"/>
      <c r="AK64" s="101"/>
    </row>
    <row r="65" spans="1:37" ht="29.25" customHeight="1" hidden="1">
      <c r="A65" s="323" t="s">
        <v>532</v>
      </c>
      <c r="B65" s="295" t="s">
        <v>533</v>
      </c>
      <c r="C65" s="294" t="s">
        <v>534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2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387">
        <f t="shared" si="0"/>
        <v>0</v>
      </c>
      <c r="AH65" s="101"/>
      <c r="AI65" s="101"/>
      <c r="AJ65" s="101"/>
      <c r="AK65" s="101"/>
    </row>
    <row r="66" spans="1:37" ht="29.25" customHeight="1" hidden="1">
      <c r="A66" s="323" t="s">
        <v>535</v>
      </c>
      <c r="B66" s="295" t="s">
        <v>536</v>
      </c>
      <c r="C66" s="294" t="s">
        <v>537</v>
      </c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2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387">
        <f t="shared" si="0"/>
        <v>0</v>
      </c>
      <c r="AH66" s="101"/>
      <c r="AI66" s="101"/>
      <c r="AJ66" s="101"/>
      <c r="AK66" s="101"/>
    </row>
    <row r="67" spans="1:37" ht="29.25" customHeight="1" hidden="1">
      <c r="A67" s="323" t="s">
        <v>538</v>
      </c>
      <c r="B67" s="295" t="s">
        <v>539</v>
      </c>
      <c r="C67" s="294" t="s">
        <v>540</v>
      </c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2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387">
        <f t="shared" si="0"/>
        <v>0</v>
      </c>
      <c r="AH67" s="101"/>
      <c r="AI67" s="101"/>
      <c r="AJ67" s="101"/>
      <c r="AK67" s="101"/>
    </row>
    <row r="68" spans="1:37" ht="19.5" customHeight="1">
      <c r="A68" s="323">
        <v>33</v>
      </c>
      <c r="B68" s="295" t="s">
        <v>541</v>
      </c>
      <c r="C68" s="294" t="s">
        <v>542</v>
      </c>
      <c r="D68" s="283">
        <v>160000</v>
      </c>
      <c r="E68" s="283"/>
      <c r="F68" s="283"/>
      <c r="G68" s="283"/>
      <c r="H68" s="283"/>
      <c r="I68" s="283"/>
      <c r="J68" s="283"/>
      <c r="K68" s="283"/>
      <c r="L68" s="283"/>
      <c r="M68" s="283"/>
      <c r="N68" s="283">
        <v>319000</v>
      </c>
      <c r="O68" s="282">
        <v>200000</v>
      </c>
      <c r="P68" s="283"/>
      <c r="Q68" s="283"/>
      <c r="R68" s="283"/>
      <c r="S68" s="283"/>
      <c r="T68" s="283"/>
      <c r="U68" s="283"/>
      <c r="V68" s="283"/>
      <c r="W68" s="283"/>
      <c r="X68" s="283">
        <v>349000</v>
      </c>
      <c r="Y68" s="283"/>
      <c r="Z68" s="283"/>
      <c r="AA68" s="283"/>
      <c r="AB68" s="283"/>
      <c r="AC68" s="283"/>
      <c r="AD68" s="283"/>
      <c r="AE68" s="283"/>
      <c r="AF68" s="283"/>
      <c r="AG68" s="387">
        <f t="shared" si="0"/>
        <v>1028000</v>
      </c>
      <c r="AH68" s="101"/>
      <c r="AI68" s="101"/>
      <c r="AJ68" s="101"/>
      <c r="AK68" s="101"/>
    </row>
    <row r="69" spans="1:37" ht="29.25" customHeight="1" hidden="1">
      <c r="A69" s="323" t="s">
        <v>543</v>
      </c>
      <c r="B69" s="295" t="s">
        <v>544</v>
      </c>
      <c r="C69" s="294" t="s">
        <v>545</v>
      </c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2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387">
        <f t="shared" si="0"/>
        <v>0</v>
      </c>
      <c r="AH69" s="101"/>
      <c r="AI69" s="101"/>
      <c r="AJ69" s="101"/>
      <c r="AK69" s="101"/>
    </row>
    <row r="70" spans="1:37" ht="29.25" customHeight="1" hidden="1">
      <c r="A70" s="323" t="s">
        <v>546</v>
      </c>
      <c r="B70" s="295" t="s">
        <v>547</v>
      </c>
      <c r="C70" s="294" t="s">
        <v>548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2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387">
        <f t="shared" si="0"/>
        <v>0</v>
      </c>
      <c r="AH70" s="101"/>
      <c r="AI70" s="101"/>
      <c r="AJ70" s="101"/>
      <c r="AK70" s="101"/>
    </row>
    <row r="71" spans="1:37" ht="19.5" customHeight="1" hidden="1">
      <c r="A71" s="323" t="s">
        <v>549</v>
      </c>
      <c r="B71" s="295" t="s">
        <v>550</v>
      </c>
      <c r="C71" s="294" t="s">
        <v>551</v>
      </c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2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387">
        <f t="shared" si="0"/>
        <v>0</v>
      </c>
      <c r="AH71" s="101"/>
      <c r="AI71" s="101"/>
      <c r="AJ71" s="101"/>
      <c r="AK71" s="101"/>
    </row>
    <row r="72" spans="1:37" ht="19.5" customHeight="1" hidden="1">
      <c r="A72" s="323">
        <v>34</v>
      </c>
      <c r="B72" s="292" t="s">
        <v>552</v>
      </c>
      <c r="C72" s="294" t="s">
        <v>553</v>
      </c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2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387">
        <f aca="true" t="shared" si="31" ref="AG72:AG100">SUM(D72:AF72)</f>
        <v>0</v>
      </c>
      <c r="AH72" s="101"/>
      <c r="AI72" s="101"/>
      <c r="AJ72" s="101"/>
      <c r="AK72" s="101"/>
    </row>
    <row r="73" spans="1:37" ht="19.5" customHeight="1">
      <c r="A73" s="323">
        <v>34</v>
      </c>
      <c r="B73" s="295" t="s">
        <v>554</v>
      </c>
      <c r="C73" s="294" t="s">
        <v>555</v>
      </c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2"/>
      <c r="P73" s="283">
        <v>836000</v>
      </c>
      <c r="Q73" s="283"/>
      <c r="R73" s="283"/>
      <c r="S73" s="283">
        <v>16986902</v>
      </c>
      <c r="T73" s="283">
        <v>150000</v>
      </c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387">
        <f t="shared" si="31"/>
        <v>17972902</v>
      </c>
      <c r="AH73" s="101"/>
      <c r="AI73" s="101"/>
      <c r="AJ73" s="101"/>
      <c r="AK73" s="101"/>
    </row>
    <row r="74" spans="1:37" ht="19.5" customHeight="1">
      <c r="A74" s="323">
        <v>35</v>
      </c>
      <c r="B74" s="292" t="s">
        <v>556</v>
      </c>
      <c r="C74" s="294" t="s">
        <v>557</v>
      </c>
      <c r="D74" s="283"/>
      <c r="E74" s="283"/>
      <c r="F74" s="283"/>
      <c r="G74" s="283"/>
      <c r="H74" s="282">
        <f>SUM(H62:H73)</f>
        <v>0</v>
      </c>
      <c r="I74" s="283"/>
      <c r="J74" s="283"/>
      <c r="K74" s="283"/>
      <c r="L74" s="283"/>
      <c r="M74" s="283"/>
      <c r="N74" s="283"/>
      <c r="O74" s="282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>
        <v>83112617</v>
      </c>
      <c r="AF74" s="283"/>
      <c r="AG74" s="387">
        <f t="shared" si="31"/>
        <v>83112617</v>
      </c>
      <c r="AH74" s="101"/>
      <c r="AI74" s="101"/>
      <c r="AJ74" s="101"/>
      <c r="AK74" s="101"/>
    </row>
    <row r="75" spans="1:37" ht="19.5" customHeight="1">
      <c r="A75" s="322">
        <v>36</v>
      </c>
      <c r="B75" s="301" t="s">
        <v>558</v>
      </c>
      <c r="C75" s="299" t="s">
        <v>349</v>
      </c>
      <c r="D75" s="282">
        <f>SUM(D63:D74)</f>
        <v>160000</v>
      </c>
      <c r="E75" s="282">
        <f>SUM(E63:E74)</f>
        <v>0</v>
      </c>
      <c r="F75" s="282">
        <f>SUM(F63:F74)</f>
        <v>0</v>
      </c>
      <c r="G75" s="282">
        <f>SUM(G63:G74)</f>
        <v>0</v>
      </c>
      <c r="H75" s="283"/>
      <c r="I75" s="282">
        <f aca="true" t="shared" si="32" ref="I75:O75">SUM(I63:I74)</f>
        <v>0</v>
      </c>
      <c r="J75" s="282">
        <f t="shared" si="32"/>
        <v>0</v>
      </c>
      <c r="K75" s="282">
        <f t="shared" si="32"/>
        <v>0</v>
      </c>
      <c r="L75" s="282">
        <f t="shared" si="32"/>
        <v>0</v>
      </c>
      <c r="M75" s="282">
        <f t="shared" si="32"/>
        <v>0</v>
      </c>
      <c r="N75" s="282">
        <f t="shared" si="32"/>
        <v>319000</v>
      </c>
      <c r="O75" s="282">
        <f t="shared" si="32"/>
        <v>200000</v>
      </c>
      <c r="P75" s="282">
        <f aca="true" t="shared" si="33" ref="P75:W75">SUM(P63:P74)</f>
        <v>836000</v>
      </c>
      <c r="Q75" s="282">
        <f t="shared" si="33"/>
        <v>0</v>
      </c>
      <c r="R75" s="282">
        <f t="shared" si="33"/>
        <v>0</v>
      </c>
      <c r="S75" s="282">
        <f t="shared" si="33"/>
        <v>16986902</v>
      </c>
      <c r="T75" s="282">
        <f t="shared" si="33"/>
        <v>150000</v>
      </c>
      <c r="U75" s="282">
        <f t="shared" si="33"/>
        <v>0</v>
      </c>
      <c r="V75" s="282">
        <f t="shared" si="33"/>
        <v>0</v>
      </c>
      <c r="W75" s="282">
        <f t="shared" si="33"/>
        <v>0</v>
      </c>
      <c r="X75" s="282">
        <f aca="true" t="shared" si="34" ref="X75:AF75">SUM(X63:X74)</f>
        <v>349000</v>
      </c>
      <c r="Y75" s="282">
        <f t="shared" si="34"/>
        <v>0</v>
      </c>
      <c r="Z75" s="282">
        <f t="shared" si="34"/>
        <v>0</v>
      </c>
      <c r="AA75" s="282">
        <f t="shared" si="34"/>
        <v>0</v>
      </c>
      <c r="AB75" s="282">
        <f t="shared" si="34"/>
        <v>0</v>
      </c>
      <c r="AC75" s="282">
        <f t="shared" si="34"/>
        <v>0</v>
      </c>
      <c r="AD75" s="282">
        <f t="shared" si="34"/>
        <v>0</v>
      </c>
      <c r="AE75" s="282">
        <f t="shared" si="34"/>
        <v>83112617</v>
      </c>
      <c r="AF75" s="282">
        <f t="shared" si="34"/>
        <v>0</v>
      </c>
      <c r="AG75" s="387">
        <f t="shared" si="31"/>
        <v>102113519</v>
      </c>
      <c r="AH75" s="101"/>
      <c r="AI75" s="101"/>
      <c r="AJ75" s="101"/>
      <c r="AK75" s="101"/>
    </row>
    <row r="76" spans="1:37" ht="15.75">
      <c r="A76" s="323">
        <v>37</v>
      </c>
      <c r="B76" s="302" t="s">
        <v>559</v>
      </c>
      <c r="C76" s="294" t="s">
        <v>560</v>
      </c>
      <c r="D76" s="283"/>
      <c r="E76" s="283"/>
      <c r="F76" s="283">
        <v>1182000</v>
      </c>
      <c r="G76" s="283"/>
      <c r="H76" s="283"/>
      <c r="I76" s="283"/>
      <c r="J76" s="283"/>
      <c r="K76" s="283"/>
      <c r="L76" s="283"/>
      <c r="M76" s="283"/>
      <c r="N76" s="283"/>
      <c r="O76" s="282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387">
        <f t="shared" si="31"/>
        <v>1182000</v>
      </c>
      <c r="AH76" s="101"/>
      <c r="AI76" s="101"/>
      <c r="AJ76" s="101"/>
      <c r="AK76" s="101"/>
    </row>
    <row r="77" spans="1:37" ht="15.75">
      <c r="A77" s="323">
        <v>38</v>
      </c>
      <c r="B77" s="302" t="s">
        <v>561</v>
      </c>
      <c r="C77" s="296" t="s">
        <v>562</v>
      </c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2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387">
        <f t="shared" si="31"/>
        <v>0</v>
      </c>
      <c r="AH77" s="101"/>
      <c r="AI77" s="101"/>
      <c r="AJ77" s="101"/>
      <c r="AK77" s="101"/>
    </row>
    <row r="78" spans="1:37" ht="15.75" customHeight="1" hidden="1">
      <c r="A78" s="323" t="s">
        <v>563</v>
      </c>
      <c r="B78" s="302" t="s">
        <v>564</v>
      </c>
      <c r="C78" s="296" t="s">
        <v>565</v>
      </c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2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387">
        <f t="shared" si="31"/>
        <v>0</v>
      </c>
      <c r="AH78" s="101"/>
      <c r="AI78" s="101"/>
      <c r="AJ78" s="101"/>
      <c r="AK78" s="101"/>
    </row>
    <row r="79" spans="1:37" ht="15.75">
      <c r="A79" s="323">
        <v>39</v>
      </c>
      <c r="B79" s="302" t="s">
        <v>566</v>
      </c>
      <c r="C79" s="294" t="s">
        <v>567</v>
      </c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2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387">
        <f t="shared" si="31"/>
        <v>0</v>
      </c>
      <c r="AH79" s="101"/>
      <c r="AI79" s="101"/>
      <c r="AJ79" s="101"/>
      <c r="AK79" s="101"/>
    </row>
    <row r="80" spans="1:37" ht="15.75" customHeight="1" hidden="1">
      <c r="A80" s="323" t="s">
        <v>568</v>
      </c>
      <c r="B80" s="300" t="s">
        <v>569</v>
      </c>
      <c r="C80" s="294" t="s">
        <v>570</v>
      </c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2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387">
        <f t="shared" si="31"/>
        <v>0</v>
      </c>
      <c r="AH80" s="101"/>
      <c r="AI80" s="101"/>
      <c r="AJ80" s="101"/>
      <c r="AK80" s="101"/>
    </row>
    <row r="81" spans="1:37" ht="15.75" customHeight="1" hidden="1">
      <c r="A81" s="323" t="s">
        <v>571</v>
      </c>
      <c r="B81" s="300" t="s">
        <v>572</v>
      </c>
      <c r="C81" s="294" t="s">
        <v>573</v>
      </c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2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387">
        <f t="shared" si="31"/>
        <v>0</v>
      </c>
      <c r="AH81" s="101"/>
      <c r="AI81" s="101"/>
      <c r="AJ81" s="101"/>
      <c r="AK81" s="101"/>
    </row>
    <row r="82" spans="1:37" ht="15.75">
      <c r="A82" s="323">
        <v>40</v>
      </c>
      <c r="B82" s="300" t="s">
        <v>574</v>
      </c>
      <c r="C82" s="294" t="s">
        <v>575</v>
      </c>
      <c r="D82" s="283"/>
      <c r="E82" s="283"/>
      <c r="F82" s="283">
        <v>319140</v>
      </c>
      <c r="G82" s="283"/>
      <c r="H82" s="282">
        <f>SUM(H75:H81)</f>
        <v>0</v>
      </c>
      <c r="I82" s="283"/>
      <c r="J82" s="283"/>
      <c r="K82" s="283"/>
      <c r="L82" s="283"/>
      <c r="M82" s="283"/>
      <c r="N82" s="283"/>
      <c r="O82" s="282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387">
        <f t="shared" si="31"/>
        <v>319140</v>
      </c>
      <c r="AH82" s="101"/>
      <c r="AI82" s="101"/>
      <c r="AJ82" s="101"/>
      <c r="AK82" s="101"/>
    </row>
    <row r="83" spans="1:33" s="102" customFormat="1" ht="19.5" customHeight="1">
      <c r="A83" s="322">
        <v>41</v>
      </c>
      <c r="B83" s="303" t="s">
        <v>576</v>
      </c>
      <c r="C83" s="299" t="s">
        <v>577</v>
      </c>
      <c r="D83" s="282">
        <f>SUM(D76:D82)</f>
        <v>0</v>
      </c>
      <c r="E83" s="282">
        <f>SUM(E76:E82)</f>
        <v>0</v>
      </c>
      <c r="F83" s="282">
        <f>SUM(F76:F82)</f>
        <v>1501140</v>
      </c>
      <c r="G83" s="282">
        <f>SUM(G76:G82)</f>
        <v>0</v>
      </c>
      <c r="H83" s="283"/>
      <c r="I83" s="282">
        <f aca="true" t="shared" si="35" ref="I83:O83">SUM(I76:I82)</f>
        <v>0</v>
      </c>
      <c r="J83" s="282">
        <f t="shared" si="35"/>
        <v>0</v>
      </c>
      <c r="K83" s="282">
        <f t="shared" si="35"/>
        <v>0</v>
      </c>
      <c r="L83" s="282">
        <f t="shared" si="35"/>
        <v>0</v>
      </c>
      <c r="M83" s="282">
        <f t="shared" si="35"/>
        <v>0</v>
      </c>
      <c r="N83" s="282">
        <f t="shared" si="35"/>
        <v>0</v>
      </c>
      <c r="O83" s="282">
        <f t="shared" si="35"/>
        <v>0</v>
      </c>
      <c r="P83" s="282"/>
      <c r="Q83" s="282">
        <f aca="true" t="shared" si="36" ref="Q83:W83">SUM(Q76:Q82)</f>
        <v>0</v>
      </c>
      <c r="R83" s="282">
        <f t="shared" si="36"/>
        <v>0</v>
      </c>
      <c r="S83" s="282">
        <f t="shared" si="36"/>
        <v>0</v>
      </c>
      <c r="T83" s="282">
        <f t="shared" si="36"/>
        <v>0</v>
      </c>
      <c r="U83" s="282">
        <f t="shared" si="36"/>
        <v>0</v>
      </c>
      <c r="V83" s="282">
        <f t="shared" si="36"/>
        <v>0</v>
      </c>
      <c r="W83" s="282">
        <f t="shared" si="36"/>
        <v>0</v>
      </c>
      <c r="X83" s="282">
        <f aca="true" t="shared" si="37" ref="X83:AF83">SUM(X76:X82)</f>
        <v>0</v>
      </c>
      <c r="Y83" s="282">
        <f t="shared" si="37"/>
        <v>0</v>
      </c>
      <c r="Z83" s="282">
        <f t="shared" si="37"/>
        <v>0</v>
      </c>
      <c r="AA83" s="282">
        <f t="shared" si="37"/>
        <v>0</v>
      </c>
      <c r="AB83" s="282">
        <f t="shared" si="37"/>
        <v>0</v>
      </c>
      <c r="AC83" s="282">
        <f t="shared" si="37"/>
        <v>0</v>
      </c>
      <c r="AD83" s="282">
        <f t="shared" si="37"/>
        <v>0</v>
      </c>
      <c r="AE83" s="282">
        <f t="shared" si="37"/>
        <v>0</v>
      </c>
      <c r="AF83" s="282">
        <f t="shared" si="37"/>
        <v>0</v>
      </c>
      <c r="AG83" s="387">
        <f t="shared" si="31"/>
        <v>1501140</v>
      </c>
    </row>
    <row r="84" spans="1:39" ht="19.5" customHeight="1">
      <c r="A84" s="323">
        <v>42</v>
      </c>
      <c r="B84" s="297" t="s">
        <v>578</v>
      </c>
      <c r="C84" s="294" t="s">
        <v>579</v>
      </c>
      <c r="D84" s="283"/>
      <c r="E84" s="283"/>
      <c r="F84" s="283">
        <v>787000</v>
      </c>
      <c r="G84" s="283"/>
      <c r="H84" s="283"/>
      <c r="I84" s="283"/>
      <c r="J84" s="283"/>
      <c r="K84" s="283"/>
      <c r="L84" s="283"/>
      <c r="M84" s="283"/>
      <c r="N84" s="283"/>
      <c r="O84" s="282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387">
        <f t="shared" si="31"/>
        <v>787000</v>
      </c>
      <c r="AH84" s="101"/>
      <c r="AI84" s="101"/>
      <c r="AJ84" s="101"/>
      <c r="AK84" s="101"/>
      <c r="AM84" s="104"/>
    </row>
    <row r="85" spans="1:37" ht="19.5" customHeight="1" hidden="1">
      <c r="A85" s="323" t="s">
        <v>580</v>
      </c>
      <c r="B85" s="297" t="s">
        <v>581</v>
      </c>
      <c r="C85" s="294" t="s">
        <v>582</v>
      </c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2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387">
        <f t="shared" si="31"/>
        <v>0</v>
      </c>
      <c r="AH85" s="101"/>
      <c r="AI85" s="101"/>
      <c r="AJ85" s="101"/>
      <c r="AK85" s="101"/>
    </row>
    <row r="86" spans="1:37" ht="19.5" customHeight="1" hidden="1">
      <c r="A86" s="323" t="s">
        <v>583</v>
      </c>
      <c r="B86" s="297" t="s">
        <v>584</v>
      </c>
      <c r="C86" s="294" t="s">
        <v>585</v>
      </c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2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387">
        <f t="shared" si="31"/>
        <v>0</v>
      </c>
      <c r="AH86" s="101"/>
      <c r="AI86" s="101"/>
      <c r="AJ86" s="101"/>
      <c r="AK86" s="101"/>
    </row>
    <row r="87" spans="1:37" ht="19.5" customHeight="1">
      <c r="A87" s="323">
        <v>43</v>
      </c>
      <c r="B87" s="297" t="s">
        <v>586</v>
      </c>
      <c r="C87" s="294" t="s">
        <v>587</v>
      </c>
      <c r="D87" s="283"/>
      <c r="E87" s="283"/>
      <c r="F87" s="283">
        <v>213000</v>
      </c>
      <c r="G87" s="283"/>
      <c r="H87" s="282">
        <f>SUM(H83:H86)</f>
        <v>0</v>
      </c>
      <c r="I87" s="283"/>
      <c r="J87" s="283"/>
      <c r="K87" s="283"/>
      <c r="L87" s="283"/>
      <c r="M87" s="283"/>
      <c r="N87" s="283"/>
      <c r="O87" s="282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387">
        <f t="shared" si="31"/>
        <v>213000</v>
      </c>
      <c r="AH87" s="101"/>
      <c r="AI87" s="101"/>
      <c r="AJ87" s="101"/>
      <c r="AK87" s="101"/>
    </row>
    <row r="88" spans="1:33" s="102" customFormat="1" ht="19.5" customHeight="1">
      <c r="A88" s="322">
        <v>44</v>
      </c>
      <c r="B88" s="301" t="s">
        <v>588</v>
      </c>
      <c r="C88" s="299" t="s">
        <v>350</v>
      </c>
      <c r="D88" s="282">
        <f>SUM(D84:D87)</f>
        <v>0</v>
      </c>
      <c r="E88" s="282">
        <f>SUM(E84:E87)</f>
        <v>0</v>
      </c>
      <c r="F88" s="282">
        <f>SUM(F84:F87)</f>
        <v>1000000</v>
      </c>
      <c r="G88" s="282">
        <f>SUM(G84:G87)</f>
        <v>0</v>
      </c>
      <c r="H88" s="283"/>
      <c r="I88" s="282">
        <f aca="true" t="shared" si="38" ref="I88:O88">SUM(I84:I87)</f>
        <v>0</v>
      </c>
      <c r="J88" s="282">
        <f t="shared" si="38"/>
        <v>0</v>
      </c>
      <c r="K88" s="282">
        <f t="shared" si="38"/>
        <v>0</v>
      </c>
      <c r="L88" s="282">
        <f t="shared" si="38"/>
        <v>0</v>
      </c>
      <c r="M88" s="282">
        <f t="shared" si="38"/>
        <v>0</v>
      </c>
      <c r="N88" s="282">
        <f t="shared" si="38"/>
        <v>0</v>
      </c>
      <c r="O88" s="282">
        <f t="shared" si="38"/>
        <v>0</v>
      </c>
      <c r="P88" s="282">
        <f aca="true" t="shared" si="39" ref="P88:W88">SUM(P84:P87)</f>
        <v>0</v>
      </c>
      <c r="Q88" s="282">
        <f t="shared" si="39"/>
        <v>0</v>
      </c>
      <c r="R88" s="282">
        <f t="shared" si="39"/>
        <v>0</v>
      </c>
      <c r="S88" s="282">
        <f t="shared" si="39"/>
        <v>0</v>
      </c>
      <c r="T88" s="282">
        <f t="shared" si="39"/>
        <v>0</v>
      </c>
      <c r="U88" s="282">
        <f t="shared" si="39"/>
        <v>0</v>
      </c>
      <c r="V88" s="282">
        <f t="shared" si="39"/>
        <v>0</v>
      </c>
      <c r="W88" s="282">
        <f t="shared" si="39"/>
        <v>0</v>
      </c>
      <c r="X88" s="282">
        <f aca="true" t="shared" si="40" ref="X88:AF88">SUM(X84:X87)</f>
        <v>0</v>
      </c>
      <c r="Y88" s="282">
        <f t="shared" si="40"/>
        <v>0</v>
      </c>
      <c r="Z88" s="282">
        <f t="shared" si="40"/>
        <v>0</v>
      </c>
      <c r="AA88" s="282">
        <f t="shared" si="40"/>
        <v>0</v>
      </c>
      <c r="AB88" s="282">
        <f t="shared" si="40"/>
        <v>0</v>
      </c>
      <c r="AC88" s="282">
        <f t="shared" si="40"/>
        <v>0</v>
      </c>
      <c r="AD88" s="282">
        <f t="shared" si="40"/>
        <v>0</v>
      </c>
      <c r="AE88" s="282">
        <f t="shared" si="40"/>
        <v>0</v>
      </c>
      <c r="AF88" s="282">
        <f t="shared" si="40"/>
        <v>0</v>
      </c>
      <c r="AG88" s="387">
        <f t="shared" si="31"/>
        <v>1000000</v>
      </c>
    </row>
    <row r="89" spans="1:37" ht="29.25" customHeight="1" hidden="1">
      <c r="A89" s="323" t="s">
        <v>589</v>
      </c>
      <c r="B89" s="297" t="s">
        <v>590</v>
      </c>
      <c r="C89" s="294" t="s">
        <v>591</v>
      </c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2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387">
        <f t="shared" si="31"/>
        <v>0</v>
      </c>
      <c r="AH89" s="101"/>
      <c r="AI89" s="101"/>
      <c r="AJ89" s="101"/>
      <c r="AK89" s="101"/>
    </row>
    <row r="90" spans="1:37" ht="29.25" customHeight="1" hidden="1">
      <c r="A90" s="323" t="s">
        <v>592</v>
      </c>
      <c r="B90" s="297" t="s">
        <v>593</v>
      </c>
      <c r="C90" s="294" t="s">
        <v>594</v>
      </c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2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387">
        <f t="shared" si="31"/>
        <v>0</v>
      </c>
      <c r="AH90" s="101"/>
      <c r="AI90" s="101"/>
      <c r="AJ90" s="101"/>
      <c r="AK90" s="101"/>
    </row>
    <row r="91" spans="1:37" ht="29.25" customHeight="1" hidden="1">
      <c r="A91" s="323" t="s">
        <v>595</v>
      </c>
      <c r="B91" s="297" t="s">
        <v>596</v>
      </c>
      <c r="C91" s="294" t="s">
        <v>597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2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387">
        <f t="shared" si="31"/>
        <v>0</v>
      </c>
      <c r="AH91" s="101"/>
      <c r="AI91" s="101"/>
      <c r="AJ91" s="101"/>
      <c r="AK91" s="101"/>
    </row>
    <row r="92" spans="1:37" ht="19.5" customHeight="1" hidden="1">
      <c r="A92" s="323">
        <v>4</v>
      </c>
      <c r="B92" s="297" t="s">
        <v>598</v>
      </c>
      <c r="C92" s="294" t="s">
        <v>599</v>
      </c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2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387">
        <f t="shared" si="31"/>
        <v>0</v>
      </c>
      <c r="AH92" s="101"/>
      <c r="AI92" s="101"/>
      <c r="AJ92" s="101"/>
      <c r="AK92" s="101"/>
    </row>
    <row r="93" spans="1:37" ht="29.25" customHeight="1" hidden="1">
      <c r="A93" s="323" t="s">
        <v>600</v>
      </c>
      <c r="B93" s="297" t="s">
        <v>601</v>
      </c>
      <c r="C93" s="294" t="s">
        <v>602</v>
      </c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2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387">
        <f t="shared" si="31"/>
        <v>0</v>
      </c>
      <c r="AH93" s="101"/>
      <c r="AI93" s="101"/>
      <c r="AJ93" s="101"/>
      <c r="AK93" s="101"/>
    </row>
    <row r="94" spans="1:37" ht="29.25" customHeight="1" hidden="1">
      <c r="A94" s="323" t="s">
        <v>603</v>
      </c>
      <c r="B94" s="297" t="s">
        <v>604</v>
      </c>
      <c r="C94" s="294" t="s">
        <v>605</v>
      </c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2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387">
        <f t="shared" si="31"/>
        <v>0</v>
      </c>
      <c r="AH94" s="101"/>
      <c r="AI94" s="101"/>
      <c r="AJ94" s="101"/>
      <c r="AK94" s="101"/>
    </row>
    <row r="95" spans="1:37" ht="19.5" customHeight="1" hidden="1">
      <c r="A95" s="323" t="s">
        <v>606</v>
      </c>
      <c r="B95" s="297" t="s">
        <v>607</v>
      </c>
      <c r="C95" s="294" t="s">
        <v>608</v>
      </c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2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387">
        <f t="shared" si="31"/>
        <v>0</v>
      </c>
      <c r="AH95" s="101"/>
      <c r="AI95" s="101"/>
      <c r="AJ95" s="101"/>
      <c r="AK95" s="101"/>
    </row>
    <row r="96" spans="1:37" ht="19.5" customHeight="1" hidden="1">
      <c r="A96" s="323" t="s">
        <v>609</v>
      </c>
      <c r="B96" s="297" t="s">
        <v>610</v>
      </c>
      <c r="C96" s="294" t="s">
        <v>611</v>
      </c>
      <c r="D96" s="283"/>
      <c r="E96" s="283"/>
      <c r="F96" s="283"/>
      <c r="G96" s="283"/>
      <c r="H96" s="282">
        <f>SUM(H88:H95)</f>
        <v>0</v>
      </c>
      <c r="I96" s="283"/>
      <c r="J96" s="283"/>
      <c r="K96" s="283"/>
      <c r="L96" s="283"/>
      <c r="M96" s="283"/>
      <c r="N96" s="283"/>
      <c r="O96" s="282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387">
        <f t="shared" si="31"/>
        <v>0</v>
      </c>
      <c r="AH96" s="101"/>
      <c r="AI96" s="101"/>
      <c r="AJ96" s="101"/>
      <c r="AK96" s="101"/>
    </row>
    <row r="97" spans="1:37" ht="19.5" customHeight="1" hidden="1">
      <c r="A97" s="322" t="s">
        <v>612</v>
      </c>
      <c r="B97" s="301" t="s">
        <v>613</v>
      </c>
      <c r="C97" s="299" t="s">
        <v>614</v>
      </c>
      <c r="D97" s="282">
        <f>SUM(D89:D96)</f>
        <v>0</v>
      </c>
      <c r="E97" s="282">
        <f>SUM(E89:E96)</f>
        <v>0</v>
      </c>
      <c r="F97" s="282">
        <f>SUM(F89:F96)</f>
        <v>0</v>
      </c>
      <c r="G97" s="282">
        <f>SUM(G89:G96)</f>
        <v>0</v>
      </c>
      <c r="H97" s="282">
        <f>SUM(H26+H27+H53+H61+H74+H82+H87+H96)</f>
        <v>0</v>
      </c>
      <c r="I97" s="282">
        <f aca="true" t="shared" si="41" ref="I97:O97">SUM(I89:I96)</f>
        <v>0</v>
      </c>
      <c r="J97" s="282">
        <f t="shared" si="41"/>
        <v>0</v>
      </c>
      <c r="K97" s="282">
        <f t="shared" si="41"/>
        <v>0</v>
      </c>
      <c r="L97" s="282">
        <f t="shared" si="41"/>
        <v>0</v>
      </c>
      <c r="M97" s="282">
        <f t="shared" si="41"/>
        <v>0</v>
      </c>
      <c r="N97" s="282">
        <f t="shared" si="41"/>
        <v>0</v>
      </c>
      <c r="O97" s="282">
        <f t="shared" si="41"/>
        <v>0</v>
      </c>
      <c r="P97" s="282">
        <f aca="true" t="shared" si="42" ref="P97:W97">SUM(P89:P96)</f>
        <v>0</v>
      </c>
      <c r="Q97" s="282">
        <f t="shared" si="42"/>
        <v>0</v>
      </c>
      <c r="R97" s="282">
        <f t="shared" si="42"/>
        <v>0</v>
      </c>
      <c r="S97" s="282">
        <f t="shared" si="42"/>
        <v>0</v>
      </c>
      <c r="T97" s="282">
        <f t="shared" si="42"/>
        <v>0</v>
      </c>
      <c r="U97" s="282">
        <f t="shared" si="42"/>
        <v>0</v>
      </c>
      <c r="V97" s="282">
        <f t="shared" si="42"/>
        <v>0</v>
      </c>
      <c r="W97" s="282">
        <f t="shared" si="42"/>
        <v>0</v>
      </c>
      <c r="X97" s="282">
        <f aca="true" t="shared" si="43" ref="X97:AF97">SUM(X89:X96)</f>
        <v>0</v>
      </c>
      <c r="Y97" s="282">
        <f t="shared" si="43"/>
        <v>0</v>
      </c>
      <c r="Z97" s="282">
        <f t="shared" si="43"/>
        <v>0</v>
      </c>
      <c r="AA97" s="282">
        <f t="shared" si="43"/>
        <v>0</v>
      </c>
      <c r="AB97" s="282">
        <f t="shared" si="43"/>
        <v>0</v>
      </c>
      <c r="AC97" s="282">
        <f t="shared" si="43"/>
        <v>0</v>
      </c>
      <c r="AD97" s="282">
        <f t="shared" si="43"/>
        <v>0</v>
      </c>
      <c r="AE97" s="282">
        <f t="shared" si="43"/>
        <v>0</v>
      </c>
      <c r="AF97" s="282">
        <f t="shared" si="43"/>
        <v>0</v>
      </c>
      <c r="AG97" s="387">
        <f t="shared" si="31"/>
        <v>0</v>
      </c>
      <c r="AH97" s="101"/>
      <c r="AI97" s="101"/>
      <c r="AJ97" s="101"/>
      <c r="AK97" s="101"/>
    </row>
    <row r="98" spans="1:33" s="102" customFormat="1" ht="19.5" customHeight="1">
      <c r="A98" s="322">
        <v>45</v>
      </c>
      <c r="B98" s="303" t="s">
        <v>615</v>
      </c>
      <c r="C98" s="304" t="s">
        <v>616</v>
      </c>
      <c r="D98" s="282">
        <f>SUM(D26+D27+D53+D62+D75+D83+D88+D97)</f>
        <v>6004012</v>
      </c>
      <c r="E98" s="282">
        <f>SUM(E26+E27+E53+E62+E75+E83+E88+E97)</f>
        <v>527050</v>
      </c>
      <c r="F98" s="282">
        <f>SUM(F26+F27+F53+F62+F75+F83+F88+F97)</f>
        <v>2501140</v>
      </c>
      <c r="G98" s="282">
        <f>SUM(G26+G27+G53+G62+G75+G83+G88+G97)</f>
        <v>0</v>
      </c>
      <c r="H98" s="282"/>
      <c r="I98" s="282">
        <f aca="true" t="shared" si="44" ref="I98:Q98">SUM(I26+I27+I53+I62+I75+I83+I88+I97)</f>
        <v>2556384</v>
      </c>
      <c r="J98" s="282">
        <f t="shared" si="44"/>
        <v>3659940</v>
      </c>
      <c r="K98" s="282">
        <f t="shared" si="44"/>
        <v>5651500</v>
      </c>
      <c r="L98" s="282">
        <f t="shared" si="44"/>
        <v>2286000</v>
      </c>
      <c r="M98" s="282">
        <f t="shared" si="44"/>
        <v>2784970</v>
      </c>
      <c r="N98" s="282">
        <f t="shared" si="44"/>
        <v>319000</v>
      </c>
      <c r="O98" s="282">
        <f t="shared" si="44"/>
        <v>200000</v>
      </c>
      <c r="P98" s="282">
        <f t="shared" si="44"/>
        <v>4573372</v>
      </c>
      <c r="Q98" s="282">
        <f t="shared" si="44"/>
        <v>535278</v>
      </c>
      <c r="R98" s="282">
        <f>R53+R26+R27</f>
        <v>4379720</v>
      </c>
      <c r="S98" s="282">
        <f aca="true" t="shared" si="45" ref="S98:X98">SUM(S26+S27+S53+S62+S75+S83+S88+S97)</f>
        <v>16986902</v>
      </c>
      <c r="T98" s="282">
        <f t="shared" si="45"/>
        <v>150000</v>
      </c>
      <c r="U98" s="282">
        <f t="shared" si="45"/>
        <v>21250989</v>
      </c>
      <c r="V98" s="282">
        <f t="shared" si="45"/>
        <v>4087170</v>
      </c>
      <c r="W98" s="282">
        <f t="shared" si="45"/>
        <v>550000</v>
      </c>
      <c r="X98" s="282">
        <f t="shared" si="45"/>
        <v>349000</v>
      </c>
      <c r="Y98" s="282">
        <f aca="true" t="shared" si="46" ref="Y98:AF98">SUM(Y26+Y27+Y53+Y62+Y75+Y83+Y88+Y97)</f>
        <v>276000</v>
      </c>
      <c r="Z98" s="282">
        <f t="shared" si="46"/>
        <v>0</v>
      </c>
      <c r="AA98" s="282">
        <f t="shared" si="46"/>
        <v>6193415</v>
      </c>
      <c r="AB98" s="282">
        <f t="shared" si="46"/>
        <v>2545084</v>
      </c>
      <c r="AC98" s="282">
        <f t="shared" si="46"/>
        <v>0</v>
      </c>
      <c r="AD98" s="282">
        <f t="shared" si="46"/>
        <v>3789649</v>
      </c>
      <c r="AE98" s="282">
        <f t="shared" si="46"/>
        <v>83112617</v>
      </c>
      <c r="AF98" s="282">
        <f t="shared" si="46"/>
        <v>0</v>
      </c>
      <c r="AG98" s="387">
        <f t="shared" si="31"/>
        <v>175269192</v>
      </c>
    </row>
    <row r="99" spans="1:33" s="102" customFormat="1" ht="19.5" customHeight="1">
      <c r="A99" s="322">
        <v>46</v>
      </c>
      <c r="B99" s="303" t="s">
        <v>617</v>
      </c>
      <c r="C99" s="304" t="s">
        <v>618</v>
      </c>
      <c r="D99" s="282"/>
      <c r="E99" s="282"/>
      <c r="F99" s="282"/>
      <c r="G99" s="282">
        <v>78687133</v>
      </c>
      <c r="H99" s="282">
        <f>SUM(H97:H98)</f>
        <v>0</v>
      </c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387">
        <f t="shared" si="31"/>
        <v>78687133</v>
      </c>
    </row>
    <row r="100" spans="1:34" s="102" customFormat="1" ht="19.5" customHeight="1">
      <c r="A100" s="322">
        <v>47</v>
      </c>
      <c r="B100" s="303" t="s">
        <v>619</v>
      </c>
      <c r="C100" s="304" t="s">
        <v>11</v>
      </c>
      <c r="D100" s="282">
        <f>SUM(D98:D99)</f>
        <v>6004012</v>
      </c>
      <c r="E100" s="282">
        <f>SUM(E98:E99)</f>
        <v>527050</v>
      </c>
      <c r="F100" s="282">
        <f>SUM(F98:F99)</f>
        <v>2501140</v>
      </c>
      <c r="G100" s="282">
        <f>SUM(G98:G99)</f>
        <v>78687133</v>
      </c>
      <c r="H100" s="282">
        <f>SUM(H98:H99)</f>
        <v>0</v>
      </c>
      <c r="I100" s="282">
        <f aca="true" t="shared" si="47" ref="I100:O100">SUM(I98:I99)</f>
        <v>2556384</v>
      </c>
      <c r="J100" s="282">
        <f t="shared" si="47"/>
        <v>3659940</v>
      </c>
      <c r="K100" s="282">
        <f t="shared" si="47"/>
        <v>5651500</v>
      </c>
      <c r="L100" s="282">
        <f t="shared" si="47"/>
        <v>2286000</v>
      </c>
      <c r="M100" s="282">
        <f t="shared" si="47"/>
        <v>2784970</v>
      </c>
      <c r="N100" s="282">
        <f t="shared" si="47"/>
        <v>319000</v>
      </c>
      <c r="O100" s="282">
        <f t="shared" si="47"/>
        <v>200000</v>
      </c>
      <c r="P100" s="282">
        <f aca="true" t="shared" si="48" ref="P100:W100">SUM(P98:P99)</f>
        <v>4573372</v>
      </c>
      <c r="Q100" s="282">
        <f t="shared" si="48"/>
        <v>535278</v>
      </c>
      <c r="R100" s="282">
        <f t="shared" si="48"/>
        <v>4379720</v>
      </c>
      <c r="S100" s="282">
        <f t="shared" si="48"/>
        <v>16986902</v>
      </c>
      <c r="T100" s="282">
        <f>SUM(T98:T99)</f>
        <v>150000</v>
      </c>
      <c r="U100" s="282">
        <f t="shared" si="48"/>
        <v>21250989</v>
      </c>
      <c r="V100" s="282">
        <f t="shared" si="48"/>
        <v>4087170</v>
      </c>
      <c r="W100" s="282">
        <f t="shared" si="48"/>
        <v>550000</v>
      </c>
      <c r="X100" s="282">
        <f aca="true" t="shared" si="49" ref="X100:AE100">SUM(X98:X99)</f>
        <v>349000</v>
      </c>
      <c r="Y100" s="282">
        <f t="shared" si="49"/>
        <v>276000</v>
      </c>
      <c r="Z100" s="282">
        <f t="shared" si="49"/>
        <v>0</v>
      </c>
      <c r="AA100" s="282">
        <f t="shared" si="49"/>
        <v>6193415</v>
      </c>
      <c r="AB100" s="282">
        <f t="shared" si="49"/>
        <v>2545084</v>
      </c>
      <c r="AC100" s="282">
        <f t="shared" si="49"/>
        <v>0</v>
      </c>
      <c r="AD100" s="282">
        <f t="shared" si="49"/>
        <v>3789649</v>
      </c>
      <c r="AE100" s="282">
        <f t="shared" si="49"/>
        <v>83112617</v>
      </c>
      <c r="AF100" s="282"/>
      <c r="AG100" s="387">
        <f t="shared" si="31"/>
        <v>253956325</v>
      </c>
      <c r="AH100" s="105"/>
    </row>
    <row r="101" spans="2:20" ht="12.75">
      <c r="B101" s="107"/>
      <c r="C101" s="107"/>
      <c r="T101" s="386"/>
    </row>
    <row r="102" spans="2:3" ht="12.75">
      <c r="B102" s="107"/>
      <c r="C102" s="107"/>
    </row>
    <row r="103" spans="2:3" ht="12.75">
      <c r="B103" s="107"/>
      <c r="C103" s="107"/>
    </row>
    <row r="104" spans="2:3" ht="12.75">
      <c r="B104" s="107"/>
      <c r="C104" s="107"/>
    </row>
    <row r="105" ht="12.75">
      <c r="C105" s="107"/>
    </row>
    <row r="106" ht="12.75">
      <c r="C106" s="107"/>
    </row>
  </sheetData>
  <sheetProtection/>
  <mergeCells count="4">
    <mergeCell ref="A4:A7"/>
    <mergeCell ref="AG5:AG7"/>
    <mergeCell ref="A2:AK2"/>
    <mergeCell ref="A1:AK1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9" scale="35" r:id="rId1"/>
  <headerFooter alignWithMargins="0">
    <oddHeader>&amp;LMAGYARPOLÁNY KÖZSÉG 
ÖNKORMÁNYZATA
&amp;C2016. ÉVI KÖLTSÉGVETÉS&amp;R4.a. melléklet Magyarpolány Község Önkormányat Képviselő-testületének
1/2016. (II. 25.)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45"/>
  <sheetViews>
    <sheetView zoomScaleSheetLayoutView="100" workbookViewId="0" topLeftCell="A1">
      <selection activeCell="J302" sqref="J302"/>
    </sheetView>
  </sheetViews>
  <sheetFormatPr defaultColWidth="9.00390625" defaultRowHeight="12.75"/>
  <cols>
    <col min="1" max="1" width="8.125" style="345" bestFit="1" customWidth="1"/>
    <col min="2" max="2" width="2.25390625" style="2" bestFit="1" customWidth="1"/>
    <col min="3" max="3" width="10.125" style="1" bestFit="1" customWidth="1"/>
    <col min="4" max="4" width="65.375" style="0" customWidth="1"/>
    <col min="5" max="5" width="16.25390625" style="72" hidden="1" customWidth="1"/>
    <col min="6" max="6" width="12.75390625" style="1" hidden="1" customWidth="1"/>
    <col min="7" max="7" width="31.125" style="0" hidden="1" customWidth="1"/>
    <col min="8" max="8" width="14.75390625" style="72" bestFit="1" customWidth="1"/>
    <col min="10" max="10" width="12.625" style="0" bestFit="1" customWidth="1"/>
  </cols>
  <sheetData>
    <row r="1" spans="4:8" ht="12.75">
      <c r="D1" s="3" t="s">
        <v>0</v>
      </c>
      <c r="E1" s="4"/>
      <c r="H1" s="4"/>
    </row>
    <row r="2" spans="4:8" ht="27" customHeight="1">
      <c r="D2" s="5" t="s">
        <v>1</v>
      </c>
      <c r="E2" s="4"/>
      <c r="H2" s="4"/>
    </row>
    <row r="3" spans="1:8" s="1" customFormat="1" ht="12.75">
      <c r="A3" s="345"/>
      <c r="B3" s="2"/>
      <c r="D3" s="3"/>
      <c r="E3" s="6"/>
      <c r="H3" s="7"/>
    </row>
    <row r="4" spans="1:8" ht="12.75">
      <c r="A4" s="441" t="s">
        <v>334</v>
      </c>
      <c r="B4" s="443" t="s">
        <v>3</v>
      </c>
      <c r="C4" s="443"/>
      <c r="D4" s="8" t="s">
        <v>4</v>
      </c>
      <c r="E4" s="9" t="s">
        <v>5</v>
      </c>
      <c r="F4" s="1">
        <v>511112</v>
      </c>
      <c r="H4" s="9" t="s">
        <v>5</v>
      </c>
    </row>
    <row r="5" spans="1:8" ht="12.75">
      <c r="A5" s="442"/>
      <c r="B5" s="443" t="s">
        <v>8</v>
      </c>
      <c r="C5" s="443"/>
      <c r="D5" s="8" t="s">
        <v>9</v>
      </c>
      <c r="E5" s="9" t="s">
        <v>10</v>
      </c>
      <c r="H5" s="9" t="s">
        <v>1038</v>
      </c>
    </row>
    <row r="6" spans="1:8" ht="12.75">
      <c r="A6" s="346">
        <v>1</v>
      </c>
      <c r="B6" s="11" t="s">
        <v>11</v>
      </c>
      <c r="C6" s="10">
        <v>121</v>
      </c>
      <c r="D6" s="12" t="s">
        <v>1072</v>
      </c>
      <c r="E6" s="13">
        <v>4464000</v>
      </c>
      <c r="F6" s="1">
        <v>514192</v>
      </c>
      <c r="H6" s="14">
        <v>1794000</v>
      </c>
    </row>
    <row r="7" spans="1:8" ht="12.75">
      <c r="A7" s="346">
        <f>A6+1</f>
        <v>2</v>
      </c>
      <c r="B7" s="11" t="s">
        <v>11</v>
      </c>
      <c r="C7" s="10">
        <v>121</v>
      </c>
      <c r="D7" s="12" t="s">
        <v>1114</v>
      </c>
      <c r="E7" s="13">
        <v>1250000</v>
      </c>
      <c r="H7" s="14">
        <v>268280</v>
      </c>
    </row>
    <row r="8" spans="1:8" ht="12.75">
      <c r="A8" s="346">
        <f aca="true" t="shared" si="0" ref="A8:A28">A7+1</f>
        <v>3</v>
      </c>
      <c r="B8" s="11" t="s">
        <v>11</v>
      </c>
      <c r="C8" s="10">
        <v>121</v>
      </c>
      <c r="D8" s="12" t="s">
        <v>150</v>
      </c>
      <c r="E8" s="13">
        <v>12000</v>
      </c>
      <c r="F8" s="1">
        <v>514122</v>
      </c>
      <c r="G8" s="1"/>
      <c r="H8" s="14">
        <v>242352</v>
      </c>
    </row>
    <row r="9" spans="1:8" ht="12.75">
      <c r="A9" s="346">
        <f t="shared" si="0"/>
        <v>4</v>
      </c>
      <c r="B9" s="11" t="s">
        <v>11</v>
      </c>
      <c r="C9" s="15">
        <v>12</v>
      </c>
      <c r="D9" s="16" t="s">
        <v>624</v>
      </c>
      <c r="E9" s="17">
        <f>SUM(E6:E8)</f>
        <v>5726000</v>
      </c>
      <c r="F9" s="1">
        <v>53111</v>
      </c>
      <c r="H9" s="17">
        <f>SUM(H6:H8)</f>
        <v>2304632</v>
      </c>
    </row>
    <row r="10" spans="1:8" ht="12.75">
      <c r="A10" s="346">
        <f t="shared" si="0"/>
        <v>5</v>
      </c>
      <c r="B10" s="11" t="s">
        <v>11</v>
      </c>
      <c r="C10" s="10">
        <v>2</v>
      </c>
      <c r="D10" s="18" t="s">
        <v>620</v>
      </c>
      <c r="E10" s="13">
        <f>SUM(E6+E7/2)*0.27</f>
        <v>1374030</v>
      </c>
      <c r="H10" s="14">
        <f>H6*0.27</f>
        <v>484380.00000000006</v>
      </c>
    </row>
    <row r="11" spans="1:8" ht="12.75">
      <c r="A11" s="346">
        <f t="shared" si="0"/>
        <v>6</v>
      </c>
      <c r="B11" s="11" t="s">
        <v>11</v>
      </c>
      <c r="C11" s="15">
        <v>2</v>
      </c>
      <c r="D11" s="19" t="s">
        <v>622</v>
      </c>
      <c r="E11" s="20">
        <f>SUM(E10:E10)</f>
        <v>1374030</v>
      </c>
      <c r="H11" s="20">
        <f>SUM(H10:H10)</f>
        <v>484380.00000000006</v>
      </c>
    </row>
    <row r="12" spans="1:8" ht="12.75">
      <c r="A12" s="346">
        <f t="shared" si="0"/>
        <v>7</v>
      </c>
      <c r="B12" s="11" t="s">
        <v>11</v>
      </c>
      <c r="C12" s="10">
        <v>312</v>
      </c>
      <c r="D12" s="18" t="s">
        <v>12</v>
      </c>
      <c r="E12" s="21">
        <v>100000</v>
      </c>
      <c r="F12" s="1">
        <v>55111</v>
      </c>
      <c r="H12" s="21">
        <v>120000</v>
      </c>
    </row>
    <row r="13" spans="1:8" ht="12.75">
      <c r="A13" s="346">
        <f t="shared" si="0"/>
        <v>8</v>
      </c>
      <c r="B13" s="11" t="s">
        <v>11</v>
      </c>
      <c r="C13" s="10">
        <v>311</v>
      </c>
      <c r="D13" s="18" t="s">
        <v>13</v>
      </c>
      <c r="E13" s="22">
        <v>50000</v>
      </c>
      <c r="H13" s="21">
        <v>30000</v>
      </c>
    </row>
    <row r="14" spans="1:8" ht="12.75">
      <c r="A14" s="346">
        <f t="shared" si="0"/>
        <v>9</v>
      </c>
      <c r="B14" s="11" t="s">
        <v>11</v>
      </c>
      <c r="C14" s="10">
        <v>311</v>
      </c>
      <c r="D14" s="18" t="s">
        <v>14</v>
      </c>
      <c r="E14" s="22"/>
      <c r="H14" s="21">
        <v>150000</v>
      </c>
    </row>
    <row r="15" spans="1:8" ht="12.75">
      <c r="A15" s="346">
        <f t="shared" si="0"/>
        <v>10</v>
      </c>
      <c r="B15" s="11" t="s">
        <v>11</v>
      </c>
      <c r="C15" s="15">
        <v>31</v>
      </c>
      <c r="D15" s="19" t="s">
        <v>623</v>
      </c>
      <c r="E15" s="24">
        <f>SUM(E12:E14)</f>
        <v>150000</v>
      </c>
      <c r="F15" s="1">
        <v>55111</v>
      </c>
      <c r="H15" s="24">
        <f>SUM(H12:H14)</f>
        <v>300000</v>
      </c>
    </row>
    <row r="16" spans="1:8" ht="12.75">
      <c r="A16" s="346">
        <f t="shared" si="0"/>
        <v>11</v>
      </c>
      <c r="B16" s="11" t="s">
        <v>11</v>
      </c>
      <c r="C16" s="10">
        <v>337</v>
      </c>
      <c r="D16" s="18" t="s">
        <v>786</v>
      </c>
      <c r="E16" s="13">
        <v>20000</v>
      </c>
      <c r="H16" s="14">
        <v>120000</v>
      </c>
    </row>
    <row r="17" spans="1:8" ht="12.75">
      <c r="A17" s="346">
        <f t="shared" si="0"/>
        <v>12</v>
      </c>
      <c r="B17" s="11" t="s">
        <v>11</v>
      </c>
      <c r="C17" s="10">
        <v>337</v>
      </c>
      <c r="D17" s="18" t="s">
        <v>15</v>
      </c>
      <c r="E17" s="13">
        <v>5000</v>
      </c>
      <c r="H17" s="14">
        <v>10000</v>
      </c>
    </row>
    <row r="18" spans="1:8" ht="12.75">
      <c r="A18" s="346">
        <f t="shared" si="0"/>
        <v>13</v>
      </c>
      <c r="B18" s="11" t="s">
        <v>11</v>
      </c>
      <c r="C18" s="10">
        <v>337</v>
      </c>
      <c r="D18" s="18" t="s">
        <v>16</v>
      </c>
      <c r="E18" s="13">
        <v>860000</v>
      </c>
      <c r="H18" s="14">
        <v>840000</v>
      </c>
    </row>
    <row r="19" spans="1:8" ht="12.75">
      <c r="A19" s="346">
        <f t="shared" si="0"/>
        <v>14</v>
      </c>
      <c r="B19" s="11" t="s">
        <v>11</v>
      </c>
      <c r="C19" s="15">
        <v>33</v>
      </c>
      <c r="D19" s="19" t="s">
        <v>625</v>
      </c>
      <c r="E19" s="24">
        <f>SUM(E16:G18)</f>
        <v>885000</v>
      </c>
      <c r="F19" s="1">
        <v>56213</v>
      </c>
      <c r="H19" s="24">
        <f>SUM(H16:H18)</f>
        <v>970000</v>
      </c>
    </row>
    <row r="20" spans="1:8" ht="12.75">
      <c r="A20" s="346">
        <f t="shared" si="0"/>
        <v>15</v>
      </c>
      <c r="B20" s="11" t="s">
        <v>11</v>
      </c>
      <c r="C20" s="10">
        <v>342</v>
      </c>
      <c r="D20" s="18" t="s">
        <v>17</v>
      </c>
      <c r="E20" s="13">
        <v>150000</v>
      </c>
      <c r="H20" s="14">
        <v>400000</v>
      </c>
    </row>
    <row r="21" spans="1:8" ht="12.75">
      <c r="A21" s="346">
        <f t="shared" si="0"/>
        <v>16</v>
      </c>
      <c r="B21" s="11"/>
      <c r="C21" s="10">
        <v>342</v>
      </c>
      <c r="D21" s="18" t="s">
        <v>332</v>
      </c>
      <c r="E21" s="13"/>
      <c r="H21" s="14">
        <v>300000</v>
      </c>
    </row>
    <row r="22" spans="1:8" ht="12.75">
      <c r="A22" s="346">
        <f t="shared" si="0"/>
        <v>17</v>
      </c>
      <c r="B22" s="11" t="s">
        <v>11</v>
      </c>
      <c r="C22" s="26">
        <v>34</v>
      </c>
      <c r="D22" s="27" t="s">
        <v>626</v>
      </c>
      <c r="E22" s="24">
        <f>SUM(E20)</f>
        <v>150000</v>
      </c>
      <c r="H22" s="24">
        <f>SUM(H20:H21)</f>
        <v>700000</v>
      </c>
    </row>
    <row r="23" spans="1:8" ht="12.75">
      <c r="A23" s="346">
        <f t="shared" si="0"/>
        <v>18</v>
      </c>
      <c r="B23" s="11" t="s">
        <v>11</v>
      </c>
      <c r="C23" s="10">
        <v>351</v>
      </c>
      <c r="D23" s="18" t="s">
        <v>18</v>
      </c>
      <c r="E23" s="13" t="e">
        <f>SUM(E12+#REF!+E13+E16+E20)*0.27</f>
        <v>#REF!</v>
      </c>
      <c r="F23" s="1">
        <v>561111</v>
      </c>
      <c r="H23" s="14">
        <v>85000</v>
      </c>
    </row>
    <row r="24" spans="1:8" ht="12.75">
      <c r="A24" s="346">
        <f t="shared" si="0"/>
        <v>19</v>
      </c>
      <c r="B24" s="11" t="s">
        <v>11</v>
      </c>
      <c r="C24" s="10">
        <v>351</v>
      </c>
      <c r="D24" s="18" t="s">
        <v>1039</v>
      </c>
      <c r="E24" s="13"/>
      <c r="H24" s="14">
        <v>1000000</v>
      </c>
    </row>
    <row r="25" spans="1:8" ht="12.75">
      <c r="A25" s="346">
        <f t="shared" si="0"/>
        <v>20</v>
      </c>
      <c r="B25" s="11" t="s">
        <v>11</v>
      </c>
      <c r="C25" s="15">
        <v>35</v>
      </c>
      <c r="D25" s="19" t="s">
        <v>627</v>
      </c>
      <c r="E25" s="24" t="e">
        <f>SUM(E23)</f>
        <v>#REF!</v>
      </c>
      <c r="H25" s="24">
        <f>SUM(H23:H24)</f>
        <v>1085000</v>
      </c>
    </row>
    <row r="26" spans="1:8" ht="12.75">
      <c r="A26" s="346">
        <f t="shared" si="0"/>
        <v>21</v>
      </c>
      <c r="B26" s="11" t="s">
        <v>11</v>
      </c>
      <c r="C26" s="15">
        <v>3</v>
      </c>
      <c r="D26" s="19" t="s">
        <v>628</v>
      </c>
      <c r="E26" s="24" t="e">
        <f>SUM(E19+E22+E15+E25)</f>
        <v>#REF!</v>
      </c>
      <c r="H26" s="24">
        <f>SUM(H19+H22+H15+H25)</f>
        <v>3055000</v>
      </c>
    </row>
    <row r="27" spans="1:8" ht="12.75">
      <c r="A27" s="346">
        <f t="shared" si="0"/>
        <v>22</v>
      </c>
      <c r="B27" s="11" t="s">
        <v>11</v>
      </c>
      <c r="C27" s="10">
        <v>506</v>
      </c>
      <c r="D27" s="18" t="s">
        <v>21</v>
      </c>
      <c r="E27" s="13">
        <v>200000</v>
      </c>
      <c r="H27" s="14">
        <v>160000</v>
      </c>
    </row>
    <row r="28" spans="1:8" ht="12.75">
      <c r="A28" s="346">
        <f t="shared" si="0"/>
        <v>23</v>
      </c>
      <c r="B28" s="11" t="s">
        <v>11</v>
      </c>
      <c r="C28" s="15">
        <v>5</v>
      </c>
      <c r="D28" s="28" t="s">
        <v>629</v>
      </c>
      <c r="E28" s="24">
        <f>SUM(E27)</f>
        <v>200000</v>
      </c>
      <c r="F28" s="1">
        <v>56213</v>
      </c>
      <c r="H28" s="24">
        <f>SUM(H27)</f>
        <v>160000</v>
      </c>
    </row>
    <row r="29" spans="1:8" ht="12.75">
      <c r="A29" s="441">
        <v>24</v>
      </c>
      <c r="B29" s="429" t="s">
        <v>23</v>
      </c>
      <c r="C29" s="430"/>
      <c r="D29" s="431"/>
      <c r="E29" s="435" t="e">
        <f>SUM(E9+E11+E26+E28)</f>
        <v>#REF!</v>
      </c>
      <c r="H29" s="435">
        <f>SUM(H9+H11+H26+H28)</f>
        <v>6004012</v>
      </c>
    </row>
    <row r="30" spans="1:8" ht="12.75">
      <c r="A30" s="442"/>
      <c r="B30" s="432"/>
      <c r="C30" s="433"/>
      <c r="D30" s="434"/>
      <c r="E30" s="436"/>
      <c r="H30" s="436"/>
    </row>
    <row r="31" spans="3:8" ht="12.75">
      <c r="C31" s="29"/>
      <c r="D31" s="30"/>
      <c r="E31" s="31"/>
      <c r="H31" s="31"/>
    </row>
    <row r="32" spans="4:8" ht="12.75">
      <c r="D32" s="3" t="s">
        <v>24</v>
      </c>
      <c r="E32" s="4"/>
      <c r="H32" s="4"/>
    </row>
    <row r="33" spans="1:8" s="1" customFormat="1" ht="12.75">
      <c r="A33" s="345"/>
      <c r="B33" s="2"/>
      <c r="D33" s="3" t="s">
        <v>25</v>
      </c>
      <c r="E33" s="4"/>
      <c r="H33" s="4"/>
    </row>
    <row r="34" spans="4:8" ht="12.75">
      <c r="D34" s="3"/>
      <c r="E34" s="6"/>
      <c r="F34" s="1">
        <v>12543</v>
      </c>
      <c r="H34" s="6"/>
    </row>
    <row r="35" spans="4:8" ht="12.75">
      <c r="D35" s="3"/>
      <c r="E35" s="6"/>
      <c r="G35" s="1"/>
      <c r="H35" s="7"/>
    </row>
    <row r="36" spans="1:8" ht="12.75">
      <c r="A36" s="441" t="s">
        <v>334</v>
      </c>
      <c r="B36" s="443" t="s">
        <v>3</v>
      </c>
      <c r="C36" s="443"/>
      <c r="D36" s="8" t="s">
        <v>4</v>
      </c>
      <c r="E36" s="9" t="s">
        <v>5</v>
      </c>
      <c r="F36" s="1">
        <v>511112</v>
      </c>
      <c r="H36" s="9" t="s">
        <v>5</v>
      </c>
    </row>
    <row r="37" spans="1:8" ht="12.75">
      <c r="A37" s="442"/>
      <c r="B37" s="443" t="s">
        <v>8</v>
      </c>
      <c r="C37" s="443"/>
      <c r="D37" s="8" t="s">
        <v>9</v>
      </c>
      <c r="E37" s="9" t="s">
        <v>10</v>
      </c>
      <c r="H37" s="9" t="s">
        <v>1038</v>
      </c>
    </row>
    <row r="38" spans="1:8" ht="12.75">
      <c r="A38" s="346">
        <v>1</v>
      </c>
      <c r="B38" s="11" t="s">
        <v>11</v>
      </c>
      <c r="C38" s="10">
        <v>312</v>
      </c>
      <c r="D38" s="23" t="s">
        <v>26</v>
      </c>
      <c r="E38" s="13">
        <v>250000</v>
      </c>
      <c r="H38" s="13">
        <v>55000</v>
      </c>
    </row>
    <row r="39" spans="1:8" s="32" customFormat="1" ht="12.75">
      <c r="A39" s="346">
        <v>2</v>
      </c>
      <c r="B39" s="11" t="s">
        <v>11</v>
      </c>
      <c r="C39" s="10">
        <v>312</v>
      </c>
      <c r="D39" s="23" t="s">
        <v>27</v>
      </c>
      <c r="E39" s="13">
        <v>200000</v>
      </c>
      <c r="F39" s="1">
        <v>55215</v>
      </c>
      <c r="G39"/>
      <c r="H39" s="13">
        <v>55000</v>
      </c>
    </row>
    <row r="40" spans="1:8" s="32" customFormat="1" ht="12.75">
      <c r="A40" s="346">
        <v>3</v>
      </c>
      <c r="B40" s="11" t="s">
        <v>11</v>
      </c>
      <c r="C40" s="15">
        <v>31</v>
      </c>
      <c r="D40" s="19" t="s">
        <v>630</v>
      </c>
      <c r="E40" s="20">
        <f>SUM(E38:E39)</f>
        <v>450000</v>
      </c>
      <c r="F40" s="1">
        <v>55217</v>
      </c>
      <c r="G40"/>
      <c r="H40" s="20">
        <f>SUM(H38:H39)</f>
        <v>110000</v>
      </c>
    </row>
    <row r="41" spans="1:8" s="32" customFormat="1" ht="12.75">
      <c r="A41" s="346">
        <v>4</v>
      </c>
      <c r="B41" s="11" t="s">
        <v>11</v>
      </c>
      <c r="C41" s="10">
        <v>331</v>
      </c>
      <c r="D41" s="33" t="s">
        <v>28</v>
      </c>
      <c r="E41" s="13">
        <v>10000</v>
      </c>
      <c r="F41" s="1">
        <v>552192</v>
      </c>
      <c r="G41"/>
      <c r="H41" s="13">
        <v>5000</v>
      </c>
    </row>
    <row r="42" spans="1:8" s="32" customFormat="1" ht="12.75">
      <c r="A42" s="346">
        <v>5</v>
      </c>
      <c r="B42" s="11" t="s">
        <v>11</v>
      </c>
      <c r="C42" s="10">
        <v>331</v>
      </c>
      <c r="D42" s="33" t="s">
        <v>29</v>
      </c>
      <c r="E42" s="13">
        <v>30000</v>
      </c>
      <c r="F42" s="1"/>
      <c r="G42"/>
      <c r="H42" s="13">
        <v>20000</v>
      </c>
    </row>
    <row r="43" spans="1:8" s="32" customFormat="1" ht="12.75">
      <c r="A43" s="346">
        <v>6</v>
      </c>
      <c r="B43" s="11" t="s">
        <v>11</v>
      </c>
      <c r="C43" s="10">
        <v>334</v>
      </c>
      <c r="D43" s="33" t="s">
        <v>30</v>
      </c>
      <c r="E43" s="13"/>
      <c r="F43" s="1"/>
      <c r="G43"/>
      <c r="H43" s="13">
        <v>100000</v>
      </c>
    </row>
    <row r="44" spans="1:8" s="32" customFormat="1" ht="12.75">
      <c r="A44" s="346">
        <v>7</v>
      </c>
      <c r="B44" s="11" t="s">
        <v>11</v>
      </c>
      <c r="C44" s="10">
        <v>337</v>
      </c>
      <c r="D44" s="18" t="s">
        <v>31</v>
      </c>
      <c r="E44" s="13">
        <v>250000</v>
      </c>
      <c r="F44" s="1">
        <v>561111</v>
      </c>
      <c r="G44"/>
      <c r="H44" s="13">
        <v>180000</v>
      </c>
    </row>
    <row r="45" spans="1:8" s="32" customFormat="1" ht="12.75">
      <c r="A45" s="346">
        <v>8</v>
      </c>
      <c r="B45" s="11" t="s">
        <v>11</v>
      </c>
      <c r="C45" s="15">
        <v>33</v>
      </c>
      <c r="D45" s="19" t="s">
        <v>631</v>
      </c>
      <c r="E45" s="20">
        <f>SUM(E41:E44)</f>
        <v>290000</v>
      </c>
      <c r="F45" s="1"/>
      <c r="G45"/>
      <c r="H45" s="20">
        <f>SUM(H41:H44)</f>
        <v>305000</v>
      </c>
    </row>
    <row r="46" spans="1:8" s="32" customFormat="1" ht="12.75">
      <c r="A46" s="346">
        <v>9</v>
      </c>
      <c r="B46" s="11" t="s">
        <v>11</v>
      </c>
      <c r="C46" s="10">
        <v>351</v>
      </c>
      <c r="D46" s="18" t="s">
        <v>18</v>
      </c>
      <c r="E46" s="13">
        <f>SUM(E45,E40)*0.27</f>
        <v>199800</v>
      </c>
      <c r="F46" s="1"/>
      <c r="G46"/>
      <c r="H46" s="13">
        <v>112050</v>
      </c>
    </row>
    <row r="47" spans="1:8" s="32" customFormat="1" ht="12.75">
      <c r="A47" s="346">
        <v>10</v>
      </c>
      <c r="B47" s="11" t="s">
        <v>11</v>
      </c>
      <c r="C47" s="15">
        <v>35</v>
      </c>
      <c r="D47" s="19" t="s">
        <v>19</v>
      </c>
      <c r="E47" s="24">
        <f>SUM(E46:E46)</f>
        <v>199800</v>
      </c>
      <c r="F47" s="1"/>
      <c r="G47"/>
      <c r="H47" s="24">
        <f>SUM(H46:H46)</f>
        <v>112050</v>
      </c>
    </row>
    <row r="48" spans="1:8" s="34" customFormat="1" ht="12.75">
      <c r="A48" s="346">
        <v>11</v>
      </c>
      <c r="B48" s="11" t="s">
        <v>11</v>
      </c>
      <c r="C48" s="15">
        <v>3</v>
      </c>
      <c r="D48" s="19" t="s">
        <v>20</v>
      </c>
      <c r="E48" s="20">
        <f>SUM(E40+E45+E47)</f>
        <v>939800</v>
      </c>
      <c r="F48" s="1"/>
      <c r="G48"/>
      <c r="H48" s="20">
        <f>SUM(H40+H45+H47)</f>
        <v>527050</v>
      </c>
    </row>
    <row r="49" spans="1:8" s="34" customFormat="1" ht="12.75">
      <c r="A49" s="346">
        <v>12</v>
      </c>
      <c r="B49" s="59" t="s">
        <v>11</v>
      </c>
      <c r="C49" s="89">
        <v>61</v>
      </c>
      <c r="D49" s="90"/>
      <c r="E49" s="59"/>
      <c r="F49" s="59"/>
      <c r="G49" s="59"/>
      <c r="H49" s="13"/>
    </row>
    <row r="50" spans="1:8" s="34" customFormat="1" ht="12.75">
      <c r="A50" s="346">
        <v>13</v>
      </c>
      <c r="B50" s="59" t="s">
        <v>11</v>
      </c>
      <c r="C50" s="89">
        <v>67</v>
      </c>
      <c r="D50" s="90"/>
      <c r="E50" s="59"/>
      <c r="F50" s="59"/>
      <c r="G50" s="59"/>
      <c r="H50" s="13"/>
    </row>
    <row r="51" spans="1:8" s="34" customFormat="1" ht="12.75">
      <c r="A51" s="346">
        <v>14</v>
      </c>
      <c r="B51" s="11" t="s">
        <v>11</v>
      </c>
      <c r="C51" s="15">
        <v>6</v>
      </c>
      <c r="D51" s="19" t="s">
        <v>152</v>
      </c>
      <c r="E51" s="20"/>
      <c r="F51" s="1"/>
      <c r="G51"/>
      <c r="H51" s="20">
        <f>SUM(H49:H50)</f>
        <v>0</v>
      </c>
    </row>
    <row r="52" spans="1:8" ht="12.75">
      <c r="A52" s="441">
        <v>15</v>
      </c>
      <c r="B52" s="429" t="s">
        <v>23</v>
      </c>
      <c r="C52" s="430"/>
      <c r="D52" s="431"/>
      <c r="E52" s="439">
        <f>SUM(E48)</f>
        <v>939800</v>
      </c>
      <c r="H52" s="439">
        <f>SUM(H48+H51)</f>
        <v>527050</v>
      </c>
    </row>
    <row r="53" spans="1:8" ht="12.75">
      <c r="A53" s="442"/>
      <c r="B53" s="432"/>
      <c r="C53" s="433"/>
      <c r="D53" s="434"/>
      <c r="E53" s="439"/>
      <c r="H53" s="439"/>
    </row>
    <row r="54" spans="1:8" ht="12.75">
      <c r="A54" s="347"/>
      <c r="C54" s="35"/>
      <c r="D54" s="30"/>
      <c r="E54" s="36"/>
      <c r="F54" s="37"/>
      <c r="G54" s="38"/>
      <c r="H54" s="36"/>
    </row>
    <row r="55" spans="4:8" ht="12.75">
      <c r="D55" s="3" t="s">
        <v>1011</v>
      </c>
      <c r="E55" s="4"/>
      <c r="F55" s="1" t="s">
        <v>32</v>
      </c>
      <c r="H55" s="4"/>
    </row>
    <row r="56" spans="4:8" ht="12.75">
      <c r="D56" s="3" t="s">
        <v>1012</v>
      </c>
      <c r="E56" s="4"/>
      <c r="H56" s="4"/>
    </row>
    <row r="57" spans="4:8" ht="12.75">
      <c r="D57" s="3"/>
      <c r="E57" s="4"/>
      <c r="H57" s="4"/>
    </row>
    <row r="58" spans="1:8" ht="12.75">
      <c r="A58" s="441" t="s">
        <v>334</v>
      </c>
      <c r="B58" s="443" t="s">
        <v>3</v>
      </c>
      <c r="C58" s="443"/>
      <c r="D58" s="8" t="s">
        <v>4</v>
      </c>
      <c r="E58" s="9" t="s">
        <v>5</v>
      </c>
      <c r="F58" s="1">
        <v>511112</v>
      </c>
      <c r="H58" s="9" t="s">
        <v>5</v>
      </c>
    </row>
    <row r="59" spans="1:8" ht="12.75">
      <c r="A59" s="442"/>
      <c r="B59" s="443" t="s">
        <v>8</v>
      </c>
      <c r="C59" s="443"/>
      <c r="D59" s="8" t="s">
        <v>9</v>
      </c>
      <c r="E59" s="9" t="s">
        <v>10</v>
      </c>
      <c r="H59" s="9" t="s">
        <v>1038</v>
      </c>
    </row>
    <row r="60" spans="1:8" ht="12.75">
      <c r="A60" s="346">
        <v>1</v>
      </c>
      <c r="B60" s="59" t="s">
        <v>11</v>
      </c>
      <c r="C60" s="89">
        <v>61</v>
      </c>
      <c r="D60" s="90" t="s">
        <v>702</v>
      </c>
      <c r="E60" s="59"/>
      <c r="F60" s="59"/>
      <c r="G60" s="59"/>
      <c r="H60" s="13">
        <v>1182000</v>
      </c>
    </row>
    <row r="61" spans="1:8" ht="12.75">
      <c r="A61" s="346">
        <v>2</v>
      </c>
      <c r="B61" s="59" t="s">
        <v>11</v>
      </c>
      <c r="C61" s="89">
        <v>67</v>
      </c>
      <c r="D61" s="90" t="s">
        <v>151</v>
      </c>
      <c r="E61" s="59"/>
      <c r="F61" s="59"/>
      <c r="G61" s="59"/>
      <c r="H61" s="13">
        <v>319140</v>
      </c>
    </row>
    <row r="62" spans="1:8" ht="12.75">
      <c r="A62" s="346">
        <v>3</v>
      </c>
      <c r="B62" s="381" t="s">
        <v>11</v>
      </c>
      <c r="C62" s="382">
        <v>6</v>
      </c>
      <c r="D62" s="383" t="s">
        <v>1112</v>
      </c>
      <c r="E62" s="381"/>
      <c r="F62" s="381"/>
      <c r="G62" s="381"/>
      <c r="H62" s="384">
        <f>SUM(H60:H61)</f>
        <v>1501140</v>
      </c>
    </row>
    <row r="63" spans="1:8" s="34" customFormat="1" ht="12.75">
      <c r="A63" s="346">
        <v>4</v>
      </c>
      <c r="B63" s="59" t="s">
        <v>11</v>
      </c>
      <c r="C63" s="89">
        <v>7</v>
      </c>
      <c r="D63" s="90" t="s">
        <v>1013</v>
      </c>
      <c r="E63" s="59"/>
      <c r="F63" s="59"/>
      <c r="G63" s="59"/>
      <c r="H63" s="13">
        <v>787000</v>
      </c>
    </row>
    <row r="64" spans="1:8" s="34" customFormat="1" ht="12.75">
      <c r="A64" s="346">
        <v>5</v>
      </c>
      <c r="B64" s="59" t="s">
        <v>11</v>
      </c>
      <c r="C64" s="89">
        <v>7</v>
      </c>
      <c r="D64" s="90" t="s">
        <v>1014</v>
      </c>
      <c r="E64" s="59"/>
      <c r="F64" s="59"/>
      <c r="G64" s="59"/>
      <c r="H64" s="13">
        <v>213000</v>
      </c>
    </row>
    <row r="65" spans="1:8" s="34" customFormat="1" ht="12.75">
      <c r="A65" s="346">
        <v>6</v>
      </c>
      <c r="B65" s="385" t="s">
        <v>11</v>
      </c>
      <c r="C65" s="15">
        <v>6</v>
      </c>
      <c r="D65" s="19" t="s">
        <v>1110</v>
      </c>
      <c r="E65" s="20"/>
      <c r="F65" s="1"/>
      <c r="G65"/>
      <c r="H65" s="20">
        <f>SUM(H63:H64)</f>
        <v>1000000</v>
      </c>
    </row>
    <row r="66" spans="1:8" ht="12.75">
      <c r="A66" s="441">
        <v>7</v>
      </c>
      <c r="B66" s="429" t="s">
        <v>23</v>
      </c>
      <c r="C66" s="430"/>
      <c r="D66" s="431"/>
      <c r="E66" s="439">
        <f>SUM(E56)</f>
        <v>0</v>
      </c>
      <c r="H66" s="439">
        <f>H62+H65</f>
        <v>2501140</v>
      </c>
    </row>
    <row r="67" spans="1:8" ht="12.75">
      <c r="A67" s="442"/>
      <c r="B67" s="432"/>
      <c r="C67" s="433"/>
      <c r="D67" s="434"/>
      <c r="E67" s="439"/>
      <c r="H67" s="439"/>
    </row>
    <row r="68" spans="1:8" ht="12.75">
      <c r="A68" s="347"/>
      <c r="C68" s="35"/>
      <c r="D68" s="30"/>
      <c r="E68" s="36"/>
      <c r="F68" s="37"/>
      <c r="G68" s="38"/>
      <c r="H68" s="36"/>
    </row>
    <row r="69" spans="1:8" ht="12.75">
      <c r="A69" s="348"/>
      <c r="C69" s="45"/>
      <c r="D69" s="30"/>
      <c r="E69" s="31"/>
      <c r="F69" s="37"/>
      <c r="G69" s="38"/>
      <c r="H69" s="31"/>
    </row>
    <row r="70" spans="1:8" ht="12.75">
      <c r="A70" s="348"/>
      <c r="D70" s="3" t="s">
        <v>34</v>
      </c>
      <c r="E70" s="4"/>
      <c r="H70" s="4"/>
    </row>
    <row r="71" spans="4:8" ht="12.75">
      <c r="D71" s="3" t="s">
        <v>35</v>
      </c>
      <c r="E71" s="4"/>
      <c r="H71" s="4"/>
    </row>
    <row r="72" spans="4:8" ht="12.75">
      <c r="D72" s="3"/>
      <c r="E72" s="6"/>
      <c r="F72" s="1">
        <v>583119</v>
      </c>
      <c r="H72" s="7"/>
    </row>
    <row r="73" spans="1:8" ht="12.75">
      <c r="A73" s="441" t="s">
        <v>334</v>
      </c>
      <c r="B73" s="443" t="s">
        <v>3</v>
      </c>
      <c r="C73" s="443"/>
      <c r="D73" s="8" t="s">
        <v>4</v>
      </c>
      <c r="E73" s="9" t="s">
        <v>5</v>
      </c>
      <c r="F73" s="1">
        <v>511112</v>
      </c>
      <c r="H73" s="9" t="s">
        <v>5</v>
      </c>
    </row>
    <row r="74" spans="1:8" ht="12.75">
      <c r="A74" s="442"/>
      <c r="B74" s="443" t="s">
        <v>8</v>
      </c>
      <c r="C74" s="443"/>
      <c r="D74" s="8" t="s">
        <v>9</v>
      </c>
      <c r="E74" s="9" t="s">
        <v>10</v>
      </c>
      <c r="H74" s="9" t="s">
        <v>1038</v>
      </c>
    </row>
    <row r="75" spans="1:8" ht="12.75">
      <c r="A75" s="346">
        <v>1</v>
      </c>
      <c r="B75" s="11" t="s">
        <v>11</v>
      </c>
      <c r="C75" s="10">
        <v>915</v>
      </c>
      <c r="D75" s="39" t="s">
        <v>36</v>
      </c>
      <c r="E75" s="46">
        <v>27398720</v>
      </c>
      <c r="H75" s="41">
        <v>37753533</v>
      </c>
    </row>
    <row r="76" spans="1:9" ht="12.75">
      <c r="A76" s="346">
        <v>2</v>
      </c>
      <c r="B76" s="11" t="s">
        <v>11</v>
      </c>
      <c r="C76" s="10">
        <v>915</v>
      </c>
      <c r="D76" s="39" t="s">
        <v>37</v>
      </c>
      <c r="E76" s="46">
        <v>19052800</v>
      </c>
      <c r="H76" s="41">
        <v>20466800</v>
      </c>
      <c r="I76" s="38"/>
    </row>
    <row r="77" spans="1:8" ht="12.75">
      <c r="A77" s="346">
        <v>3</v>
      </c>
      <c r="B77" s="11" t="s">
        <v>11</v>
      </c>
      <c r="C77" s="10">
        <v>915</v>
      </c>
      <c r="D77" s="33" t="s">
        <v>632</v>
      </c>
      <c r="E77" s="47">
        <v>18052800</v>
      </c>
      <c r="H77" s="21">
        <v>20466800</v>
      </c>
    </row>
    <row r="78" spans="1:8" ht="12.75">
      <c r="A78" s="346">
        <v>4</v>
      </c>
      <c r="B78" s="11" t="s">
        <v>11</v>
      </c>
      <c r="C78" s="15">
        <v>9</v>
      </c>
      <c r="D78" s="19" t="s">
        <v>633</v>
      </c>
      <c r="E78" s="48">
        <f>SUM(E75:E77)</f>
        <v>64504320</v>
      </c>
      <c r="H78" s="99">
        <f>SUM(H75:H77)</f>
        <v>78687133</v>
      </c>
    </row>
    <row r="79" spans="1:8" ht="12.75">
      <c r="A79" s="444">
        <v>5</v>
      </c>
      <c r="B79" s="429" t="s">
        <v>23</v>
      </c>
      <c r="C79" s="430"/>
      <c r="D79" s="431"/>
      <c r="E79" s="437">
        <f>SUM(E75:G77)</f>
        <v>64504320</v>
      </c>
      <c r="H79" s="437">
        <f>SUM(H78)</f>
        <v>78687133</v>
      </c>
    </row>
    <row r="80" spans="1:8" ht="12.75">
      <c r="A80" s="444"/>
      <c r="B80" s="432"/>
      <c r="C80" s="433"/>
      <c r="D80" s="434"/>
      <c r="E80" s="438"/>
      <c r="H80" s="438"/>
    </row>
    <row r="81" spans="3:8" ht="12.75">
      <c r="C81" s="35"/>
      <c r="D81" s="30"/>
      <c r="E81" s="36"/>
      <c r="F81" s="37"/>
      <c r="G81" s="38"/>
      <c r="H81" s="36"/>
    </row>
    <row r="82" spans="1:8" ht="12.75">
      <c r="A82" s="348"/>
      <c r="D82" s="3" t="s">
        <v>39</v>
      </c>
      <c r="E82" s="4"/>
      <c r="H82" s="4"/>
    </row>
    <row r="83" spans="1:8" s="38" customFormat="1" ht="12.75">
      <c r="A83" s="345"/>
      <c r="B83" s="2"/>
      <c r="C83" s="1"/>
      <c r="D83" s="3" t="s">
        <v>40</v>
      </c>
      <c r="E83" s="4"/>
      <c r="F83" s="1"/>
      <c r="G83"/>
      <c r="H83" s="4"/>
    </row>
    <row r="84" spans="4:8" ht="12.75">
      <c r="D84" s="3"/>
      <c r="E84" s="6"/>
      <c r="F84" s="1">
        <v>511116</v>
      </c>
      <c r="H84" s="7"/>
    </row>
    <row r="85" spans="1:8" s="49" customFormat="1" ht="19.5" customHeight="1">
      <c r="A85" s="441" t="s">
        <v>334</v>
      </c>
      <c r="B85" s="443" t="s">
        <v>3</v>
      </c>
      <c r="C85" s="443"/>
      <c r="D85" s="8" t="s">
        <v>4</v>
      </c>
      <c r="E85" s="9" t="s">
        <v>5</v>
      </c>
      <c r="F85" s="1">
        <v>511112</v>
      </c>
      <c r="G85"/>
      <c r="H85" s="9" t="s">
        <v>5</v>
      </c>
    </row>
    <row r="86" spans="1:8" ht="20.25" customHeight="1">
      <c r="A86" s="442"/>
      <c r="B86" s="443" t="s">
        <v>8</v>
      </c>
      <c r="C86" s="443"/>
      <c r="D86" s="8" t="s">
        <v>9</v>
      </c>
      <c r="E86" s="9" t="s">
        <v>10</v>
      </c>
      <c r="H86" s="9" t="s">
        <v>1038</v>
      </c>
    </row>
    <row r="87" spans="1:8" ht="12.75">
      <c r="A87" s="346">
        <v>1</v>
      </c>
      <c r="B87" s="11" t="s">
        <v>11</v>
      </c>
      <c r="C87" s="10">
        <v>1101</v>
      </c>
      <c r="D87" s="12" t="s">
        <v>41</v>
      </c>
      <c r="E87" s="13">
        <v>1461000</v>
      </c>
      <c r="F87" s="1">
        <v>53111</v>
      </c>
      <c r="H87" s="13"/>
    </row>
    <row r="88" spans="1:8" s="49" customFormat="1" ht="12.75">
      <c r="A88" s="346">
        <v>2</v>
      </c>
      <c r="B88" s="11" t="s">
        <v>11</v>
      </c>
      <c r="C88" s="15">
        <v>11</v>
      </c>
      <c r="D88" s="19" t="s">
        <v>42</v>
      </c>
      <c r="E88" s="17">
        <f>SUM(E87)</f>
        <v>1461000</v>
      </c>
      <c r="F88" s="1"/>
      <c r="G88"/>
      <c r="H88" s="17">
        <f>SUM(H87)</f>
        <v>0</v>
      </c>
    </row>
    <row r="89" spans="1:8" s="49" customFormat="1" ht="12.75">
      <c r="A89" s="346">
        <v>3</v>
      </c>
      <c r="B89" s="11" t="s">
        <v>11</v>
      </c>
      <c r="C89" s="10">
        <v>2</v>
      </c>
      <c r="D89" s="18" t="s">
        <v>634</v>
      </c>
      <c r="E89" s="13">
        <f>SUM(E88*0.135)</f>
        <v>197235</v>
      </c>
      <c r="F89" s="1"/>
      <c r="G89"/>
      <c r="H89" s="13"/>
    </row>
    <row r="90" spans="1:8" ht="12.75">
      <c r="A90" s="346">
        <v>4</v>
      </c>
      <c r="B90" s="11" t="s">
        <v>11</v>
      </c>
      <c r="C90" s="15">
        <v>2</v>
      </c>
      <c r="D90" s="19" t="s">
        <v>635</v>
      </c>
      <c r="E90" s="20">
        <f>SUM(E89:E89)</f>
        <v>197235</v>
      </c>
      <c r="H90" s="20">
        <f>SUM(H89:H89)</f>
        <v>0</v>
      </c>
    </row>
    <row r="91" spans="1:8" ht="12.75">
      <c r="A91" s="441">
        <v>5</v>
      </c>
      <c r="B91" s="429" t="s">
        <v>636</v>
      </c>
      <c r="C91" s="430"/>
      <c r="D91" s="431"/>
      <c r="E91" s="439" t="e">
        <f>SUM(#REF!,E90,E88)</f>
        <v>#REF!</v>
      </c>
      <c r="H91" s="439">
        <f>SUM(H90,H88)</f>
        <v>0</v>
      </c>
    </row>
    <row r="92" spans="1:8" ht="12.75">
      <c r="A92" s="442"/>
      <c r="B92" s="432"/>
      <c r="C92" s="433"/>
      <c r="D92" s="434"/>
      <c r="E92" s="439"/>
      <c r="H92" s="439"/>
    </row>
    <row r="93" spans="1:8" ht="12.75">
      <c r="A93" s="349"/>
      <c r="C93" s="53"/>
      <c r="D93" s="30"/>
      <c r="E93" s="36"/>
      <c r="H93" s="36"/>
    </row>
    <row r="94" spans="1:8" s="49" customFormat="1" ht="12.75">
      <c r="A94" s="345"/>
      <c r="B94" s="2"/>
      <c r="C94" s="1"/>
      <c r="D94" s="3" t="s">
        <v>43</v>
      </c>
      <c r="E94" s="4"/>
      <c r="F94" s="1"/>
      <c r="G94"/>
      <c r="H94" s="4"/>
    </row>
    <row r="95" spans="4:8" ht="12.75">
      <c r="D95" s="3" t="s">
        <v>44</v>
      </c>
      <c r="E95" s="4"/>
      <c r="H95" s="4"/>
    </row>
    <row r="96" spans="4:8" ht="12.75">
      <c r="D96" s="3"/>
      <c r="E96" s="6"/>
      <c r="F96" s="1">
        <v>511116</v>
      </c>
      <c r="H96" s="7"/>
    </row>
    <row r="97" spans="1:8" ht="12.75">
      <c r="A97" s="441" t="s">
        <v>334</v>
      </c>
      <c r="B97" s="443" t="s">
        <v>3</v>
      </c>
      <c r="C97" s="443"/>
      <c r="D97" s="8" t="s">
        <v>4</v>
      </c>
      <c r="E97" s="9" t="s">
        <v>5</v>
      </c>
      <c r="F97" s="1">
        <v>511112</v>
      </c>
      <c r="H97" s="9" t="s">
        <v>5</v>
      </c>
    </row>
    <row r="98" spans="1:8" s="49" customFormat="1" ht="12.75">
      <c r="A98" s="442"/>
      <c r="B98" s="443" t="s">
        <v>8</v>
      </c>
      <c r="C98" s="443"/>
      <c r="D98" s="8" t="s">
        <v>9</v>
      </c>
      <c r="E98" s="9" t="s">
        <v>10</v>
      </c>
      <c r="F98" s="1"/>
      <c r="G98"/>
      <c r="H98" s="9" t="s">
        <v>1038</v>
      </c>
    </row>
    <row r="99" spans="1:8" s="54" customFormat="1" ht="12.75">
      <c r="A99" s="346">
        <v>1</v>
      </c>
      <c r="B99" s="11" t="s">
        <v>11</v>
      </c>
      <c r="C99" s="10">
        <v>1101</v>
      </c>
      <c r="D99" s="12" t="s">
        <v>41</v>
      </c>
      <c r="E99" s="13">
        <v>1300000</v>
      </c>
      <c r="F99" s="1">
        <v>53111</v>
      </c>
      <c r="G99"/>
      <c r="H99" s="13">
        <v>2252321</v>
      </c>
    </row>
    <row r="100" spans="1:8" ht="12.75">
      <c r="A100" s="346">
        <v>2</v>
      </c>
      <c r="B100" s="11" t="s">
        <v>11</v>
      </c>
      <c r="C100" s="15">
        <v>11</v>
      </c>
      <c r="D100" s="19" t="s">
        <v>42</v>
      </c>
      <c r="E100" s="17">
        <f>SUM(E99)</f>
        <v>1300000</v>
      </c>
      <c r="H100" s="17">
        <f>SUM(H99)</f>
        <v>2252321</v>
      </c>
    </row>
    <row r="101" spans="1:8" ht="12.75">
      <c r="A101" s="346">
        <v>3</v>
      </c>
      <c r="B101" s="11" t="s">
        <v>11</v>
      </c>
      <c r="C101" s="10">
        <v>2</v>
      </c>
      <c r="D101" s="18" t="s">
        <v>634</v>
      </c>
      <c r="E101" s="13">
        <f>SUM(E100*13.5%)</f>
        <v>175500</v>
      </c>
      <c r="H101" s="13">
        <v>304063</v>
      </c>
    </row>
    <row r="102" spans="1:8" ht="12.75">
      <c r="A102" s="346">
        <v>4</v>
      </c>
      <c r="B102" s="11" t="s">
        <v>11</v>
      </c>
      <c r="C102" s="15">
        <v>2</v>
      </c>
      <c r="D102" s="19" t="s">
        <v>621</v>
      </c>
      <c r="E102" s="20">
        <f>SUM(E101:E101)</f>
        <v>175500</v>
      </c>
      <c r="H102" s="20">
        <f>SUM(H101:H101)</f>
        <v>304063</v>
      </c>
    </row>
    <row r="103" spans="1:8" ht="12.75">
      <c r="A103" s="441">
        <v>5</v>
      </c>
      <c r="B103" s="429" t="s">
        <v>636</v>
      </c>
      <c r="C103" s="430"/>
      <c r="D103" s="431"/>
      <c r="E103" s="439" t="e">
        <f>SUM(#REF!,E102,E100)</f>
        <v>#REF!</v>
      </c>
      <c r="H103" s="439">
        <f>SUM(H102,H100)</f>
        <v>2556384</v>
      </c>
    </row>
    <row r="104" spans="1:8" ht="12.75">
      <c r="A104" s="454"/>
      <c r="B104" s="432"/>
      <c r="C104" s="433"/>
      <c r="D104" s="434"/>
      <c r="E104" s="439"/>
      <c r="H104" s="439"/>
    </row>
    <row r="105" spans="1:8" ht="12.75">
      <c r="A105" s="354"/>
      <c r="C105" s="35"/>
      <c r="D105" s="30"/>
      <c r="E105" s="36"/>
      <c r="F105" s="37"/>
      <c r="G105" s="38"/>
      <c r="H105" s="36"/>
    </row>
    <row r="106" spans="1:8" ht="12.75">
      <c r="A106" s="350"/>
      <c r="D106" s="3" t="s">
        <v>45</v>
      </c>
      <c r="E106" s="7"/>
      <c r="H106" s="7"/>
    </row>
    <row r="107" spans="4:8" ht="12.75">
      <c r="D107" s="3" t="s">
        <v>46</v>
      </c>
      <c r="E107" s="4"/>
      <c r="H107" s="4"/>
    </row>
    <row r="108" spans="4:8" ht="12.75">
      <c r="D108" s="49"/>
      <c r="E108" s="6"/>
      <c r="F108" s="1" t="s">
        <v>47</v>
      </c>
      <c r="H108" s="7"/>
    </row>
    <row r="109" spans="1:8" ht="12.75">
      <c r="A109" s="441" t="s">
        <v>334</v>
      </c>
      <c r="B109" s="443" t="s">
        <v>3</v>
      </c>
      <c r="C109" s="443"/>
      <c r="D109" s="8" t="s">
        <v>4</v>
      </c>
      <c r="E109" s="9" t="s">
        <v>5</v>
      </c>
      <c r="F109" s="1">
        <v>511112</v>
      </c>
      <c r="H109" s="9" t="s">
        <v>5</v>
      </c>
    </row>
    <row r="110" spans="1:8" ht="12.75">
      <c r="A110" s="442"/>
      <c r="B110" s="443" t="s">
        <v>8</v>
      </c>
      <c r="C110" s="443"/>
      <c r="D110" s="8" t="s">
        <v>9</v>
      </c>
      <c r="E110" s="9" t="s">
        <v>10</v>
      </c>
      <c r="H110" s="9" t="s">
        <v>1038</v>
      </c>
    </row>
    <row r="111" spans="1:8" ht="12.75">
      <c r="A111" s="346">
        <v>1</v>
      </c>
      <c r="B111" s="11" t="s">
        <v>11</v>
      </c>
      <c r="C111" s="10">
        <v>312</v>
      </c>
      <c r="D111" s="56" t="s">
        <v>48</v>
      </c>
      <c r="E111" s="14">
        <v>900000</v>
      </c>
      <c r="H111" s="14">
        <v>100000</v>
      </c>
    </row>
    <row r="112" spans="1:8" ht="12.75">
      <c r="A112" s="346">
        <v>2</v>
      </c>
      <c r="B112" s="11" t="s">
        <v>11</v>
      </c>
      <c r="C112" s="10">
        <v>312</v>
      </c>
      <c r="D112" s="56" t="s">
        <v>49</v>
      </c>
      <c r="E112" s="14">
        <v>10000</v>
      </c>
      <c r="H112" s="14">
        <v>15000</v>
      </c>
    </row>
    <row r="113" spans="1:8" s="38" customFormat="1" ht="12.75">
      <c r="A113" s="346">
        <v>3</v>
      </c>
      <c r="B113" s="11" t="s">
        <v>11</v>
      </c>
      <c r="C113" s="10">
        <v>312</v>
      </c>
      <c r="D113" s="56" t="s">
        <v>1073</v>
      </c>
      <c r="E113" s="14">
        <v>40000</v>
      </c>
      <c r="F113" s="1"/>
      <c r="G113"/>
      <c r="H113" s="14"/>
    </row>
    <row r="114" spans="1:8" ht="12.75">
      <c r="A114" s="346">
        <v>4</v>
      </c>
      <c r="B114" s="11" t="s">
        <v>11</v>
      </c>
      <c r="C114" s="26">
        <v>31</v>
      </c>
      <c r="D114" s="19" t="s">
        <v>637</v>
      </c>
      <c r="E114" s="20">
        <f>SUM(E111:E113)</f>
        <v>950000</v>
      </c>
      <c r="H114" s="20">
        <f>SUM(H111:H113)</f>
        <v>115000</v>
      </c>
    </row>
    <row r="115" spans="1:8" ht="12.75">
      <c r="A115" s="346">
        <v>5</v>
      </c>
      <c r="B115" s="11" t="s">
        <v>11</v>
      </c>
      <c r="C115" s="10">
        <v>334</v>
      </c>
      <c r="D115" s="18" t="s">
        <v>1074</v>
      </c>
      <c r="E115" s="13">
        <v>200000</v>
      </c>
      <c r="F115" s="1">
        <v>55219</v>
      </c>
      <c r="H115" s="13">
        <v>200000</v>
      </c>
    </row>
    <row r="116" spans="1:8" ht="12.75">
      <c r="A116" s="346">
        <v>6</v>
      </c>
      <c r="B116" s="11" t="s">
        <v>11</v>
      </c>
      <c r="C116" s="10">
        <v>336</v>
      </c>
      <c r="D116" s="43" t="s">
        <v>1075</v>
      </c>
      <c r="E116" s="13">
        <v>1500000</v>
      </c>
      <c r="H116" s="13">
        <v>2267000</v>
      </c>
    </row>
    <row r="117" spans="1:8" s="1" customFormat="1" ht="12.75">
      <c r="A117" s="346">
        <v>7</v>
      </c>
      <c r="B117" s="11" t="s">
        <v>11</v>
      </c>
      <c r="C117" s="10">
        <v>337</v>
      </c>
      <c r="D117" s="18" t="s">
        <v>50</v>
      </c>
      <c r="E117" s="13">
        <v>450000</v>
      </c>
      <c r="G117"/>
      <c r="H117" s="13">
        <v>320000</v>
      </c>
    </row>
    <row r="118" spans="1:8" ht="12.75">
      <c r="A118" s="346">
        <v>8</v>
      </c>
      <c r="B118" s="11" t="s">
        <v>11</v>
      </c>
      <c r="C118" s="10">
        <v>337</v>
      </c>
      <c r="D118" s="18" t="s">
        <v>51</v>
      </c>
      <c r="E118" s="13">
        <v>50000</v>
      </c>
      <c r="H118" s="13">
        <v>50000</v>
      </c>
    </row>
    <row r="119" spans="1:8" ht="12.75">
      <c r="A119" s="346">
        <v>9</v>
      </c>
      <c r="B119" s="11" t="s">
        <v>11</v>
      </c>
      <c r="C119" s="15">
        <v>33</v>
      </c>
      <c r="D119" s="19" t="s">
        <v>638</v>
      </c>
      <c r="E119" s="20">
        <f>SUM(E115:E118)</f>
        <v>2200000</v>
      </c>
      <c r="H119" s="20">
        <f>SUM(H115:H118)</f>
        <v>2837000</v>
      </c>
    </row>
    <row r="120" spans="1:8" ht="12.75">
      <c r="A120" s="346">
        <v>10</v>
      </c>
      <c r="B120" s="11" t="s">
        <v>11</v>
      </c>
      <c r="C120" s="10">
        <v>351</v>
      </c>
      <c r="D120" s="18" t="s">
        <v>18</v>
      </c>
      <c r="E120" s="13">
        <f>SUM(E115+E118+E114)*0.27</f>
        <v>324000</v>
      </c>
      <c r="F120" s="1">
        <v>561111</v>
      </c>
      <c r="H120" s="13">
        <v>707940</v>
      </c>
    </row>
    <row r="121" spans="1:8" ht="12.75">
      <c r="A121" s="346">
        <v>11</v>
      </c>
      <c r="B121" s="11" t="s">
        <v>11</v>
      </c>
      <c r="C121" s="15">
        <v>35</v>
      </c>
      <c r="D121" s="19" t="s">
        <v>639</v>
      </c>
      <c r="E121" s="20">
        <f>SUM(E120:E120)</f>
        <v>324000</v>
      </c>
      <c r="H121" s="20">
        <f>SUM(H120:H120)</f>
        <v>707940</v>
      </c>
    </row>
    <row r="122" spans="1:8" ht="12.75">
      <c r="A122" s="346">
        <v>12</v>
      </c>
      <c r="B122" s="11" t="s">
        <v>11</v>
      </c>
      <c r="C122" s="15">
        <v>3</v>
      </c>
      <c r="D122" s="19" t="s">
        <v>640</v>
      </c>
      <c r="E122" s="20">
        <f>SUM(E119+E121+E114)</f>
        <v>3474000</v>
      </c>
      <c r="H122" s="20">
        <f>SUM(H119+H121+H114)</f>
        <v>3659940</v>
      </c>
    </row>
    <row r="123" spans="1:8" ht="12.75">
      <c r="A123" s="441">
        <v>13</v>
      </c>
      <c r="B123" s="453" t="s">
        <v>641</v>
      </c>
      <c r="C123" s="453"/>
      <c r="D123" s="453"/>
      <c r="E123" s="435">
        <f>SUM(E122)</f>
        <v>3474000</v>
      </c>
      <c r="H123" s="435">
        <f>SUM(H122)</f>
        <v>3659940</v>
      </c>
    </row>
    <row r="124" spans="1:8" ht="12.75">
      <c r="A124" s="442"/>
      <c r="B124" s="453"/>
      <c r="C124" s="453"/>
      <c r="D124" s="453"/>
      <c r="E124" s="436"/>
      <c r="H124" s="436"/>
    </row>
    <row r="125" spans="1:8" s="38" customFormat="1" ht="12.75">
      <c r="A125" s="345"/>
      <c r="B125" s="2"/>
      <c r="C125" s="35"/>
      <c r="D125" s="30"/>
      <c r="E125" s="31"/>
      <c r="F125" s="37"/>
      <c r="H125" s="31"/>
    </row>
    <row r="126" spans="1:8" ht="12.75">
      <c r="A126" s="348"/>
      <c r="D126" s="3" t="s">
        <v>52</v>
      </c>
      <c r="E126" s="7"/>
      <c r="H126" s="7"/>
    </row>
    <row r="127" spans="4:8" ht="12.75">
      <c r="D127" s="3" t="s">
        <v>53</v>
      </c>
      <c r="E127" s="4"/>
      <c r="H127" s="4"/>
    </row>
    <row r="128" spans="4:8" ht="12.75">
      <c r="D128" s="49"/>
      <c r="E128" s="6"/>
      <c r="F128" s="1" t="s">
        <v>47</v>
      </c>
      <c r="H128" s="7"/>
    </row>
    <row r="129" spans="1:8" ht="12.75">
      <c r="A129" s="441" t="s">
        <v>334</v>
      </c>
      <c r="B129" s="443" t="s">
        <v>3</v>
      </c>
      <c r="C129" s="443"/>
      <c r="D129" s="8" t="s">
        <v>4</v>
      </c>
      <c r="E129" s="9" t="s">
        <v>5</v>
      </c>
      <c r="F129" s="1">
        <v>511112</v>
      </c>
      <c r="H129" s="9" t="s">
        <v>5</v>
      </c>
    </row>
    <row r="130" spans="1:8" ht="12.75">
      <c r="A130" s="442"/>
      <c r="B130" s="443" t="s">
        <v>8</v>
      </c>
      <c r="C130" s="443"/>
      <c r="D130" s="8" t="s">
        <v>9</v>
      </c>
      <c r="E130" s="9" t="s">
        <v>10</v>
      </c>
      <c r="H130" s="9" t="s">
        <v>1038</v>
      </c>
    </row>
    <row r="131" spans="1:8" ht="12.75">
      <c r="A131" s="306">
        <v>1</v>
      </c>
      <c r="B131" s="57" t="s">
        <v>11</v>
      </c>
      <c r="C131" s="10">
        <v>312</v>
      </c>
      <c r="D131" s="56" t="s">
        <v>48</v>
      </c>
      <c r="E131" s="9"/>
      <c r="H131" s="42">
        <v>50000</v>
      </c>
    </row>
    <row r="132" spans="1:8" ht="12.75">
      <c r="A132" s="346">
        <v>2</v>
      </c>
      <c r="B132" s="58" t="s">
        <v>11</v>
      </c>
      <c r="C132" s="10">
        <v>337</v>
      </c>
      <c r="D132" s="18" t="s">
        <v>54</v>
      </c>
      <c r="E132" s="13">
        <v>1500000</v>
      </c>
      <c r="F132" s="1">
        <v>55219</v>
      </c>
      <c r="H132" s="14">
        <v>3400000</v>
      </c>
    </row>
    <row r="133" spans="1:8" ht="12.75">
      <c r="A133" s="306">
        <v>3</v>
      </c>
      <c r="B133" s="58" t="s">
        <v>11</v>
      </c>
      <c r="C133" s="10">
        <v>337</v>
      </c>
      <c r="D133" s="18" t="s">
        <v>335</v>
      </c>
      <c r="E133" s="13">
        <v>1000000</v>
      </c>
      <c r="F133" s="1">
        <v>55218</v>
      </c>
      <c r="H133" s="14">
        <v>1000000</v>
      </c>
    </row>
    <row r="134" spans="1:8" ht="12.75">
      <c r="A134" s="346">
        <v>4</v>
      </c>
      <c r="B134" s="58" t="s">
        <v>11</v>
      </c>
      <c r="C134" s="15">
        <v>3</v>
      </c>
      <c r="D134" s="19" t="s">
        <v>642</v>
      </c>
      <c r="E134" s="20">
        <f>SUM(E132:E133)</f>
        <v>2500000</v>
      </c>
      <c r="H134" s="20">
        <f>SUM(H131:H133)</f>
        <v>4450000</v>
      </c>
    </row>
    <row r="135" spans="1:8" ht="12.75">
      <c r="A135" s="306">
        <v>5</v>
      </c>
      <c r="B135" s="58" t="s">
        <v>11</v>
      </c>
      <c r="C135" s="10">
        <v>351</v>
      </c>
      <c r="D135" s="18" t="s">
        <v>643</v>
      </c>
      <c r="E135" s="13">
        <f>SUM(E134*27%)</f>
        <v>675000</v>
      </c>
      <c r="F135" s="1">
        <v>561111</v>
      </c>
      <c r="H135" s="13">
        <v>1201500</v>
      </c>
    </row>
    <row r="136" spans="1:8" ht="12.75">
      <c r="A136" s="346">
        <v>6</v>
      </c>
      <c r="B136" s="58" t="s">
        <v>11</v>
      </c>
      <c r="C136" s="15">
        <v>35</v>
      </c>
      <c r="D136" s="19" t="s">
        <v>644</v>
      </c>
      <c r="E136" s="20">
        <f>SUM(E135)</f>
        <v>675000</v>
      </c>
      <c r="H136" s="20">
        <f>SUM(H135)</f>
        <v>1201500</v>
      </c>
    </row>
    <row r="137" spans="1:8" ht="12.75">
      <c r="A137" s="306">
        <v>7</v>
      </c>
      <c r="B137" s="58" t="s">
        <v>11</v>
      </c>
      <c r="C137" s="15">
        <v>3</v>
      </c>
      <c r="D137" s="19" t="s">
        <v>645</v>
      </c>
      <c r="E137" s="20">
        <f>SUM(E134+E136)</f>
        <v>3175000</v>
      </c>
      <c r="H137" s="20">
        <f>SUM(H134+H136)</f>
        <v>5651500</v>
      </c>
    </row>
    <row r="138" spans="1:8" s="38" customFormat="1" ht="12.75">
      <c r="A138" s="441">
        <v>11</v>
      </c>
      <c r="B138" s="453" t="s">
        <v>646</v>
      </c>
      <c r="C138" s="453"/>
      <c r="D138" s="453"/>
      <c r="E138" s="435">
        <f>SUM(E137)</f>
        <v>3175000</v>
      </c>
      <c r="F138" s="1"/>
      <c r="G138"/>
      <c r="H138" s="435">
        <f>H137</f>
        <v>5651500</v>
      </c>
    </row>
    <row r="139" spans="1:8" ht="12.75">
      <c r="A139" s="442"/>
      <c r="B139" s="453"/>
      <c r="C139" s="453"/>
      <c r="D139" s="453"/>
      <c r="E139" s="436"/>
      <c r="H139" s="436"/>
    </row>
    <row r="140" spans="3:8" ht="12.75">
      <c r="C140" s="35"/>
      <c r="D140" s="30"/>
      <c r="E140" s="31"/>
      <c r="F140" s="37"/>
      <c r="G140" s="38"/>
      <c r="H140" s="31"/>
    </row>
    <row r="141" spans="1:8" ht="12.75">
      <c r="A141" s="348"/>
      <c r="D141" s="3" t="s">
        <v>55</v>
      </c>
      <c r="E141" s="4"/>
      <c r="H141" s="4"/>
    </row>
    <row r="142" spans="4:10" ht="12.75">
      <c r="D142" s="3" t="s">
        <v>56</v>
      </c>
      <c r="E142" s="4"/>
      <c r="H142" s="4"/>
      <c r="J142">
        <v>169</v>
      </c>
    </row>
    <row r="143" spans="4:8" ht="12.75">
      <c r="D143" s="3"/>
      <c r="E143" s="6"/>
      <c r="H143" s="7"/>
    </row>
    <row r="144" spans="1:8" ht="12.75">
      <c r="A144" s="441" t="s">
        <v>334</v>
      </c>
      <c r="B144" s="443" t="s">
        <v>3</v>
      </c>
      <c r="C144" s="443"/>
      <c r="D144" s="8" t="s">
        <v>4</v>
      </c>
      <c r="E144" s="9" t="s">
        <v>5</v>
      </c>
      <c r="F144" s="1">
        <v>511112</v>
      </c>
      <c r="H144" s="9" t="s">
        <v>5</v>
      </c>
    </row>
    <row r="145" spans="1:8" ht="12.75">
      <c r="A145" s="442"/>
      <c r="B145" s="443" t="s">
        <v>8</v>
      </c>
      <c r="C145" s="443"/>
      <c r="D145" s="8" t="s">
        <v>9</v>
      </c>
      <c r="E145" s="9" t="s">
        <v>10</v>
      </c>
      <c r="H145" s="9" t="s">
        <v>1038</v>
      </c>
    </row>
    <row r="146" spans="1:8" ht="12.75">
      <c r="A146" s="346">
        <v>1</v>
      </c>
      <c r="B146" s="58" t="s">
        <v>11</v>
      </c>
      <c r="C146" s="10">
        <v>331</v>
      </c>
      <c r="D146" s="33" t="s">
        <v>647</v>
      </c>
      <c r="E146" s="13">
        <v>1150000</v>
      </c>
      <c r="F146" s="1">
        <v>55215</v>
      </c>
      <c r="H146" s="98">
        <v>1800000</v>
      </c>
    </row>
    <row r="147" spans="1:8" ht="12.75">
      <c r="A147" s="346">
        <v>2</v>
      </c>
      <c r="B147" s="58" t="s">
        <v>11</v>
      </c>
      <c r="C147" s="15">
        <v>33</v>
      </c>
      <c r="D147" s="19" t="s">
        <v>648</v>
      </c>
      <c r="E147" s="24">
        <f>SUM(E146:E146)</f>
        <v>1150000</v>
      </c>
      <c r="F147" s="1">
        <v>56213</v>
      </c>
      <c r="H147" s="24">
        <f>SUM(H146:H146)</f>
        <v>1800000</v>
      </c>
    </row>
    <row r="148" spans="1:8" ht="13.5" customHeight="1">
      <c r="A148" s="346">
        <v>3</v>
      </c>
      <c r="B148" s="58" t="s">
        <v>11</v>
      </c>
      <c r="C148" s="10">
        <v>351</v>
      </c>
      <c r="D148" s="18" t="s">
        <v>18</v>
      </c>
      <c r="E148" s="13">
        <f>SUM(E146:E146)*0.27</f>
        <v>310500</v>
      </c>
      <c r="F148" s="1">
        <v>561111</v>
      </c>
      <c r="H148" s="13">
        <f>SUM(H146:H146)*0.27</f>
        <v>486000.00000000006</v>
      </c>
    </row>
    <row r="149" spans="1:8" ht="13.5" customHeight="1">
      <c r="A149" s="346">
        <v>4</v>
      </c>
      <c r="B149" s="58" t="s">
        <v>11</v>
      </c>
      <c r="C149" s="15">
        <v>35</v>
      </c>
      <c r="D149" s="19" t="s">
        <v>649</v>
      </c>
      <c r="E149" s="24">
        <f>SUM(E148)</f>
        <v>310500</v>
      </c>
      <c r="H149" s="24">
        <f>SUM(H148)</f>
        <v>486000.00000000006</v>
      </c>
    </row>
    <row r="150" spans="1:8" ht="12.75">
      <c r="A150" s="346">
        <v>5</v>
      </c>
      <c r="B150" s="58" t="s">
        <v>11</v>
      </c>
      <c r="C150" s="15">
        <v>3</v>
      </c>
      <c r="D150" s="19" t="s">
        <v>650</v>
      </c>
      <c r="E150" s="24">
        <f>SUM(E149,E147)</f>
        <v>1460500</v>
      </c>
      <c r="H150" s="24">
        <f>SUM(H149,H147)</f>
        <v>2286000</v>
      </c>
    </row>
    <row r="151" spans="1:8" ht="12.75">
      <c r="A151" s="441">
        <v>6</v>
      </c>
      <c r="B151" s="453" t="s">
        <v>651</v>
      </c>
      <c r="C151" s="453"/>
      <c r="D151" s="453"/>
      <c r="E151" s="435">
        <f>SUM(E150)</f>
        <v>1460500</v>
      </c>
      <c r="H151" s="435">
        <f>SUM(H150)</f>
        <v>2286000</v>
      </c>
    </row>
    <row r="152" spans="1:8" ht="12.75">
      <c r="A152" s="442"/>
      <c r="B152" s="453"/>
      <c r="C152" s="453"/>
      <c r="D152" s="453"/>
      <c r="E152" s="436"/>
      <c r="H152" s="436"/>
    </row>
    <row r="153" spans="3:8" ht="12.75">
      <c r="C153" s="35"/>
      <c r="D153" s="30"/>
      <c r="E153" s="31"/>
      <c r="F153" s="37"/>
      <c r="G153" s="38"/>
      <c r="H153" s="31"/>
    </row>
    <row r="154" spans="1:8" ht="12.75">
      <c r="A154" s="348"/>
      <c r="D154" s="3" t="s">
        <v>57</v>
      </c>
      <c r="E154" s="4"/>
      <c r="F154" s="1" t="s">
        <v>32</v>
      </c>
      <c r="H154" s="4"/>
    </row>
    <row r="155" spans="4:8" ht="12.75">
      <c r="D155" s="3" t="s">
        <v>58</v>
      </c>
      <c r="E155" s="4"/>
      <c r="H155" s="4"/>
    </row>
    <row r="156" spans="4:8" ht="12.75">
      <c r="D156" s="3"/>
      <c r="E156" s="6"/>
      <c r="H156" s="7"/>
    </row>
    <row r="157" spans="1:8" ht="12.75">
      <c r="A157" s="441" t="s">
        <v>334</v>
      </c>
      <c r="B157" s="443" t="s">
        <v>3</v>
      </c>
      <c r="C157" s="443"/>
      <c r="D157" s="8" t="s">
        <v>4</v>
      </c>
      <c r="E157" s="9" t="s">
        <v>5</v>
      </c>
      <c r="F157" s="1">
        <v>511112</v>
      </c>
      <c r="H157" s="9" t="s">
        <v>5</v>
      </c>
    </row>
    <row r="158" spans="1:8" ht="12.75">
      <c r="A158" s="442"/>
      <c r="B158" s="443" t="s">
        <v>8</v>
      </c>
      <c r="C158" s="443"/>
      <c r="D158" s="8" t="s">
        <v>9</v>
      </c>
      <c r="E158" s="9" t="s">
        <v>10</v>
      </c>
      <c r="H158" s="9" t="s">
        <v>1038</v>
      </c>
    </row>
    <row r="159" spans="1:8" s="38" customFormat="1" ht="12.75">
      <c r="A159" s="346">
        <v>1</v>
      </c>
      <c r="B159" s="11" t="s">
        <v>11</v>
      </c>
      <c r="C159" s="10">
        <v>312</v>
      </c>
      <c r="D159" s="23" t="s">
        <v>27</v>
      </c>
      <c r="E159" s="13">
        <v>100000</v>
      </c>
      <c r="F159" s="1">
        <v>5552193</v>
      </c>
      <c r="G159"/>
      <c r="H159" s="14">
        <v>380000</v>
      </c>
    </row>
    <row r="160" spans="1:8" s="38" customFormat="1" ht="12.75">
      <c r="A160" s="346">
        <v>2</v>
      </c>
      <c r="B160" s="11" t="s">
        <v>11</v>
      </c>
      <c r="C160" s="15">
        <v>31</v>
      </c>
      <c r="D160" s="19" t="s">
        <v>652</v>
      </c>
      <c r="E160" s="24">
        <f>SUM(E159:E159)</f>
        <v>100000</v>
      </c>
      <c r="F160" s="1"/>
      <c r="G160"/>
      <c r="H160" s="24">
        <f>SUM(H159:H159)</f>
        <v>380000</v>
      </c>
    </row>
    <row r="161" spans="1:8" ht="12.75">
      <c r="A161" s="346">
        <v>3</v>
      </c>
      <c r="B161" s="11" t="s">
        <v>11</v>
      </c>
      <c r="C161" s="10">
        <v>331</v>
      </c>
      <c r="D161" s="23" t="s">
        <v>59</v>
      </c>
      <c r="E161" s="13">
        <v>5000</v>
      </c>
      <c r="H161" s="13">
        <v>100000</v>
      </c>
    </row>
    <row r="162" spans="1:8" ht="12.75">
      <c r="A162" s="346">
        <v>4</v>
      </c>
      <c r="B162" s="11" t="s">
        <v>11</v>
      </c>
      <c r="C162" s="10">
        <v>331</v>
      </c>
      <c r="D162" s="23" t="s">
        <v>60</v>
      </c>
      <c r="E162" s="13">
        <v>115000</v>
      </c>
      <c r="H162" s="13">
        <v>60000</v>
      </c>
    </row>
    <row r="163" spans="1:8" ht="12.75">
      <c r="A163" s="346">
        <v>5</v>
      </c>
      <c r="B163" s="11" t="s">
        <v>11</v>
      </c>
      <c r="C163" s="10">
        <v>331</v>
      </c>
      <c r="D163" s="23" t="s">
        <v>61</v>
      </c>
      <c r="E163" s="13">
        <v>23000</v>
      </c>
      <c r="H163" s="13">
        <v>115000</v>
      </c>
    </row>
    <row r="164" spans="1:8" ht="12.75">
      <c r="A164" s="346">
        <v>6</v>
      </c>
      <c r="B164" s="11" t="s">
        <v>11</v>
      </c>
      <c r="C164" s="10">
        <v>334</v>
      </c>
      <c r="D164" s="23" t="s">
        <v>62</v>
      </c>
      <c r="E164" s="13">
        <v>100000</v>
      </c>
      <c r="H164" s="14">
        <v>500000</v>
      </c>
    </row>
    <row r="165" spans="1:8" ht="12.75">
      <c r="A165" s="346">
        <v>7</v>
      </c>
      <c r="B165" s="11" t="s">
        <v>11</v>
      </c>
      <c r="C165" s="10">
        <v>336</v>
      </c>
      <c r="D165" s="23" t="s">
        <v>154</v>
      </c>
      <c r="E165" s="13"/>
      <c r="H165" s="13">
        <v>500000</v>
      </c>
    </row>
    <row r="166" spans="1:8" ht="12.75">
      <c r="A166" s="346">
        <v>9</v>
      </c>
      <c r="B166" s="11" t="s">
        <v>11</v>
      </c>
      <c r="C166" s="10">
        <v>337</v>
      </c>
      <c r="D166" s="18" t="s">
        <v>63</v>
      </c>
      <c r="E166" s="13">
        <v>200000</v>
      </c>
      <c r="H166" s="13">
        <v>50000</v>
      </c>
    </row>
    <row r="167" spans="1:8" ht="12.75">
      <c r="A167" s="346">
        <v>10</v>
      </c>
      <c r="B167" s="11" t="s">
        <v>11</v>
      </c>
      <c r="C167" s="10">
        <v>337</v>
      </c>
      <c r="D167" s="23" t="s">
        <v>31</v>
      </c>
      <c r="E167" s="13">
        <v>50000</v>
      </c>
      <c r="H167" s="14">
        <v>10000</v>
      </c>
    </row>
    <row r="168" spans="1:8" s="38" customFormat="1" ht="12.75">
      <c r="A168" s="346">
        <v>11</v>
      </c>
      <c r="B168" s="11" t="s">
        <v>11</v>
      </c>
      <c r="C168" s="10">
        <v>337</v>
      </c>
      <c r="D168" s="23" t="s">
        <v>64</v>
      </c>
      <c r="E168" s="13">
        <v>10000</v>
      </c>
      <c r="F168" s="1"/>
      <c r="G168"/>
      <c r="H168" s="14">
        <v>8000</v>
      </c>
    </row>
    <row r="169" spans="1:8" ht="12.75">
      <c r="A169" s="346">
        <v>12</v>
      </c>
      <c r="B169" s="11" t="s">
        <v>11</v>
      </c>
      <c r="C169" s="10">
        <v>337</v>
      </c>
      <c r="D169" s="23" t="s">
        <v>65</v>
      </c>
      <c r="E169" s="13">
        <v>100000</v>
      </c>
      <c r="H169" s="14">
        <v>150000</v>
      </c>
    </row>
    <row r="170" spans="1:8" ht="12.75">
      <c r="A170" s="346">
        <v>13</v>
      </c>
      <c r="B170" s="11" t="s">
        <v>11</v>
      </c>
      <c r="C170" s="10">
        <v>337</v>
      </c>
      <c r="D170" s="18" t="s">
        <v>66</v>
      </c>
      <c r="E170" s="13">
        <v>300000</v>
      </c>
      <c r="H170" s="14">
        <v>304000</v>
      </c>
    </row>
    <row r="171" spans="1:8" ht="12.75">
      <c r="A171" s="346">
        <v>14</v>
      </c>
      <c r="B171" s="11" t="s">
        <v>11</v>
      </c>
      <c r="C171" s="10">
        <v>337</v>
      </c>
      <c r="D171" s="18" t="s">
        <v>336</v>
      </c>
      <c r="E171" s="13">
        <v>30000</v>
      </c>
      <c r="H171" s="14">
        <v>38000</v>
      </c>
    </row>
    <row r="172" spans="1:8" ht="12.75">
      <c r="A172" s="346">
        <v>15</v>
      </c>
      <c r="B172" s="11" t="s">
        <v>11</v>
      </c>
      <c r="C172" s="15">
        <v>33</v>
      </c>
      <c r="D172" s="19" t="s">
        <v>653</v>
      </c>
      <c r="E172" s="24">
        <f>SUM(E161:G171)</f>
        <v>933000</v>
      </c>
      <c r="H172" s="24">
        <f>SUM(H161:H171)</f>
        <v>1835000</v>
      </c>
    </row>
    <row r="173" spans="1:8" ht="12.75">
      <c r="A173" s="346">
        <v>16</v>
      </c>
      <c r="B173" s="11" t="s">
        <v>11</v>
      </c>
      <c r="C173" s="10">
        <v>351</v>
      </c>
      <c r="D173" s="18" t="s">
        <v>18</v>
      </c>
      <c r="E173" s="13">
        <f>SUM(E161:E169)*0.27</f>
        <v>162810</v>
      </c>
      <c r="F173" s="1">
        <v>561111</v>
      </c>
      <c r="H173" s="13">
        <v>569970</v>
      </c>
    </row>
    <row r="174" spans="1:8" ht="12.75">
      <c r="A174" s="346">
        <v>17</v>
      </c>
      <c r="B174" s="11" t="s">
        <v>11</v>
      </c>
      <c r="C174" s="15">
        <v>35</v>
      </c>
      <c r="D174" s="44" t="s">
        <v>654</v>
      </c>
      <c r="E174" s="24">
        <f>SUM(E173:E173)</f>
        <v>162810</v>
      </c>
      <c r="H174" s="24">
        <f>SUM(H173:H173)</f>
        <v>569970</v>
      </c>
    </row>
    <row r="175" spans="1:8" ht="12.75">
      <c r="A175" s="346">
        <v>18</v>
      </c>
      <c r="B175" s="11" t="s">
        <v>11</v>
      </c>
      <c r="C175" s="15">
        <v>3</v>
      </c>
      <c r="D175" s="19" t="s">
        <v>655</v>
      </c>
      <c r="E175" s="24">
        <f>SUM(E160+E172+E174)</f>
        <v>1195810</v>
      </c>
      <c r="H175" s="24">
        <f>SUM(H160+H172+H174)</f>
        <v>2784970</v>
      </c>
    </row>
    <row r="176" spans="1:8" ht="12.75">
      <c r="A176" s="441">
        <v>19</v>
      </c>
      <c r="B176" s="429" t="s">
        <v>23</v>
      </c>
      <c r="C176" s="430"/>
      <c r="D176" s="431"/>
      <c r="E176" s="437">
        <f>SUM(E175)</f>
        <v>1195810</v>
      </c>
      <c r="H176" s="437">
        <f>SUM(H175)</f>
        <v>2784970</v>
      </c>
    </row>
    <row r="177" spans="1:8" s="38" customFormat="1" ht="12.75">
      <c r="A177" s="442"/>
      <c r="B177" s="432"/>
      <c r="C177" s="433"/>
      <c r="D177" s="434"/>
      <c r="E177" s="438"/>
      <c r="F177" s="37"/>
      <c r="H177" s="438"/>
    </row>
    <row r="178" spans="1:8" s="49" customFormat="1" ht="12.75">
      <c r="A178" s="348"/>
      <c r="B178" s="2"/>
      <c r="C178" s="35"/>
      <c r="D178" s="30"/>
      <c r="E178" s="36"/>
      <c r="F178" s="37"/>
      <c r="G178" s="38"/>
      <c r="H178" s="36"/>
    </row>
    <row r="179" spans="1:8" s="1" customFormat="1" ht="12.75">
      <c r="A179" s="348"/>
      <c r="B179" s="2"/>
      <c r="D179" s="3" t="s">
        <v>67</v>
      </c>
      <c r="E179" s="4"/>
      <c r="G179"/>
      <c r="H179" s="4"/>
    </row>
    <row r="180" spans="1:8" s="1" customFormat="1" ht="12.75">
      <c r="A180" s="345"/>
      <c r="B180" s="2"/>
      <c r="D180" s="3" t="s">
        <v>68</v>
      </c>
      <c r="E180" s="4"/>
      <c r="G180"/>
      <c r="H180" s="4"/>
    </row>
    <row r="181" spans="1:8" s="1" customFormat="1" ht="12.75">
      <c r="A181" s="345"/>
      <c r="B181" s="2"/>
      <c r="D181" s="3"/>
      <c r="E181" s="6"/>
      <c r="F181" s="1">
        <v>583119</v>
      </c>
      <c r="G181"/>
      <c r="H181" s="7"/>
    </row>
    <row r="182" spans="1:8" s="49" customFormat="1" ht="12.75">
      <c r="A182" s="441" t="s">
        <v>334</v>
      </c>
      <c r="B182" s="443" t="s">
        <v>3</v>
      </c>
      <c r="C182" s="443"/>
      <c r="D182" s="8" t="s">
        <v>4</v>
      </c>
      <c r="E182" s="9" t="s">
        <v>5</v>
      </c>
      <c r="F182" s="1">
        <v>511112</v>
      </c>
      <c r="G182"/>
      <c r="H182" s="9" t="s">
        <v>5</v>
      </c>
    </row>
    <row r="183" spans="1:8" s="49" customFormat="1" ht="12.75">
      <c r="A183" s="442"/>
      <c r="B183" s="443" t="s">
        <v>8</v>
      </c>
      <c r="C183" s="443"/>
      <c r="D183" s="8" t="s">
        <v>9</v>
      </c>
      <c r="E183" s="9" t="s">
        <v>10</v>
      </c>
      <c r="F183" s="1"/>
      <c r="G183"/>
      <c r="H183" s="9" t="s">
        <v>1038</v>
      </c>
    </row>
    <row r="184" spans="1:8" s="49" customFormat="1" ht="12.75">
      <c r="A184" s="346">
        <v>1</v>
      </c>
      <c r="B184" s="58" t="s">
        <v>11</v>
      </c>
      <c r="C184" s="10">
        <v>506</v>
      </c>
      <c r="D184" s="33" t="s">
        <v>69</v>
      </c>
      <c r="E184" s="13">
        <v>317000</v>
      </c>
      <c r="F184" s="1"/>
      <c r="G184"/>
      <c r="H184" s="13">
        <v>319000</v>
      </c>
    </row>
    <row r="185" spans="1:8" s="49" customFormat="1" ht="12.75">
      <c r="A185" s="346">
        <v>2</v>
      </c>
      <c r="B185" s="58" t="s">
        <v>11</v>
      </c>
      <c r="C185" s="15">
        <v>5</v>
      </c>
      <c r="D185" s="28" t="s">
        <v>656</v>
      </c>
      <c r="E185" s="60">
        <f>SUM(E184)</f>
        <v>317000</v>
      </c>
      <c r="F185" s="1"/>
      <c r="G185"/>
      <c r="H185" s="60">
        <f>SUM(H184)</f>
        <v>319000</v>
      </c>
    </row>
    <row r="186" spans="1:8" s="49" customFormat="1" ht="12.75">
      <c r="A186" s="441">
        <v>3</v>
      </c>
      <c r="B186" s="453" t="s">
        <v>657</v>
      </c>
      <c r="C186" s="453"/>
      <c r="D186" s="453"/>
      <c r="E186" s="437">
        <f>SUM(E184:E184)</f>
        <v>317000</v>
      </c>
      <c r="F186" s="1"/>
      <c r="G186"/>
      <c r="H186" s="437">
        <f>SUM(H185)</f>
        <v>319000</v>
      </c>
    </row>
    <row r="187" spans="1:8" s="49" customFormat="1" ht="12.75">
      <c r="A187" s="442"/>
      <c r="B187" s="453"/>
      <c r="C187" s="453"/>
      <c r="D187" s="453"/>
      <c r="E187" s="438"/>
      <c r="F187" s="1"/>
      <c r="G187"/>
      <c r="H187" s="438"/>
    </row>
    <row r="188" spans="1:8" s="49" customFormat="1" ht="12.75">
      <c r="A188" s="345"/>
      <c r="B188" s="2"/>
      <c r="C188" s="35"/>
      <c r="D188" s="30"/>
      <c r="E188" s="36"/>
      <c r="F188" s="37"/>
      <c r="G188" s="38"/>
      <c r="H188" s="36"/>
    </row>
    <row r="189" spans="1:8" s="49" customFormat="1" ht="12.75">
      <c r="A189" s="348"/>
      <c r="B189" s="2"/>
      <c r="C189" s="1"/>
      <c r="D189" s="3" t="s">
        <v>70</v>
      </c>
      <c r="E189" s="4"/>
      <c r="F189" s="1"/>
      <c r="G189"/>
      <c r="H189" s="4"/>
    </row>
    <row r="190" spans="1:8" s="49" customFormat="1" ht="12.75">
      <c r="A190" s="345"/>
      <c r="B190" s="2"/>
      <c r="C190" s="1"/>
      <c r="D190" s="3" t="s">
        <v>71</v>
      </c>
      <c r="E190" s="4"/>
      <c r="F190" s="1"/>
      <c r="G190"/>
      <c r="H190" s="4"/>
    </row>
    <row r="191" spans="1:8" s="49" customFormat="1" ht="12.75">
      <c r="A191" s="345"/>
      <c r="B191" s="2"/>
      <c r="C191" s="1"/>
      <c r="D191" s="3"/>
      <c r="E191" s="6"/>
      <c r="F191" s="1">
        <v>583119</v>
      </c>
      <c r="G191"/>
      <c r="H191" s="7"/>
    </row>
    <row r="192" spans="1:8" ht="12.75">
      <c r="A192" s="441" t="s">
        <v>334</v>
      </c>
      <c r="B192" s="443" t="s">
        <v>3</v>
      </c>
      <c r="C192" s="443"/>
      <c r="D192" s="8" t="s">
        <v>4</v>
      </c>
      <c r="E192" s="9" t="s">
        <v>5</v>
      </c>
      <c r="F192" s="1">
        <v>511112</v>
      </c>
      <c r="H192" s="9" t="s">
        <v>5</v>
      </c>
    </row>
    <row r="193" spans="1:8" s="49" customFormat="1" ht="12.75">
      <c r="A193" s="442"/>
      <c r="B193" s="443" t="s">
        <v>8</v>
      </c>
      <c r="C193" s="443"/>
      <c r="D193" s="8" t="s">
        <v>9</v>
      </c>
      <c r="E193" s="9" t="s">
        <v>10</v>
      </c>
      <c r="F193" s="1"/>
      <c r="G193"/>
      <c r="H193" s="9" t="s">
        <v>1038</v>
      </c>
    </row>
    <row r="194" spans="1:8" s="49" customFormat="1" ht="12.75">
      <c r="A194" s="346">
        <v>1</v>
      </c>
      <c r="B194" s="11" t="s">
        <v>11</v>
      </c>
      <c r="C194" s="10">
        <v>506</v>
      </c>
      <c r="D194" s="33" t="s">
        <v>72</v>
      </c>
      <c r="E194" s="13">
        <v>200000</v>
      </c>
      <c r="F194" s="1"/>
      <c r="G194"/>
      <c r="H194" s="13">
        <v>200000</v>
      </c>
    </row>
    <row r="195" spans="1:8" s="49" customFormat="1" ht="12.75">
      <c r="A195" s="346">
        <v>2</v>
      </c>
      <c r="B195" s="11" t="s">
        <v>11</v>
      </c>
      <c r="C195" s="15">
        <v>5</v>
      </c>
      <c r="D195" s="44" t="s">
        <v>656</v>
      </c>
      <c r="E195" s="60">
        <f>SUM(E194)</f>
        <v>200000</v>
      </c>
      <c r="F195" s="1"/>
      <c r="G195"/>
      <c r="H195" s="60">
        <f>SUM(H194)</f>
        <v>200000</v>
      </c>
    </row>
    <row r="196" spans="1:8" s="49" customFormat="1" ht="12.75">
      <c r="A196" s="441">
        <v>3</v>
      </c>
      <c r="B196" s="429" t="s">
        <v>657</v>
      </c>
      <c r="C196" s="430"/>
      <c r="D196" s="431"/>
      <c r="E196" s="437">
        <f>SUM(E194:E194)</f>
        <v>200000</v>
      </c>
      <c r="F196" s="1"/>
      <c r="G196"/>
      <c r="H196" s="437">
        <f>SUM(H194:H194)</f>
        <v>200000</v>
      </c>
    </row>
    <row r="197" spans="1:8" s="49" customFormat="1" ht="12.75">
      <c r="A197" s="442"/>
      <c r="B197" s="432"/>
      <c r="C197" s="433"/>
      <c r="D197" s="434"/>
      <c r="E197" s="438"/>
      <c r="F197" s="1"/>
      <c r="G197"/>
      <c r="H197" s="438"/>
    </row>
    <row r="198" spans="1:8" s="49" customFormat="1" ht="12.75">
      <c r="A198" s="345"/>
      <c r="B198" s="2"/>
      <c r="C198" s="35"/>
      <c r="D198" s="30"/>
      <c r="E198" s="36"/>
      <c r="F198" s="37"/>
      <c r="G198" s="38"/>
      <c r="H198" s="36"/>
    </row>
    <row r="199" spans="1:8" s="54" customFormat="1" ht="12.75">
      <c r="A199" s="348"/>
      <c r="B199" s="2"/>
      <c r="C199" s="53"/>
      <c r="D199" s="61" t="s">
        <v>73</v>
      </c>
      <c r="E199" s="62"/>
      <c r="F199" s="1"/>
      <c r="G199"/>
      <c r="H199" s="62"/>
    </row>
    <row r="200" spans="1:8" ht="12.75">
      <c r="A200" s="349"/>
      <c r="C200" s="53"/>
      <c r="D200" s="61" t="s">
        <v>74</v>
      </c>
      <c r="E200" s="63"/>
      <c r="G200" s="1"/>
      <c r="H200" s="63"/>
    </row>
    <row r="201" spans="3:8" ht="12.75">
      <c r="C201" s="53"/>
      <c r="D201" s="61"/>
      <c r="E201" s="6"/>
      <c r="G201" s="1"/>
      <c r="H201" s="7"/>
    </row>
    <row r="202" spans="1:8" s="54" customFormat="1" ht="12.75">
      <c r="A202" s="441" t="s">
        <v>334</v>
      </c>
      <c r="B202" s="443" t="s">
        <v>3</v>
      </c>
      <c r="C202" s="443"/>
      <c r="D202" s="8" t="s">
        <v>4</v>
      </c>
      <c r="E202" s="9" t="s">
        <v>5</v>
      </c>
      <c r="F202" s="1">
        <v>511112</v>
      </c>
      <c r="G202"/>
      <c r="H202" s="9" t="s">
        <v>5</v>
      </c>
    </row>
    <row r="203" spans="1:8" s="54" customFormat="1" ht="12.75">
      <c r="A203" s="442"/>
      <c r="B203" s="443" t="s">
        <v>8</v>
      </c>
      <c r="C203" s="443"/>
      <c r="D203" s="8" t="s">
        <v>9</v>
      </c>
      <c r="E203" s="9" t="s">
        <v>10</v>
      </c>
      <c r="F203" s="1"/>
      <c r="G203"/>
      <c r="H203" s="9" t="s">
        <v>1038</v>
      </c>
    </row>
    <row r="204" spans="1:8" ht="12.75">
      <c r="A204" s="346">
        <v>1</v>
      </c>
      <c r="B204" s="11" t="s">
        <v>11</v>
      </c>
      <c r="C204" s="10">
        <v>511</v>
      </c>
      <c r="D204" s="39" t="s">
        <v>75</v>
      </c>
      <c r="E204" s="64">
        <v>800000</v>
      </c>
      <c r="H204" s="64">
        <v>836000</v>
      </c>
    </row>
    <row r="205" spans="1:8" ht="12.75">
      <c r="A205" s="351">
        <f>A204+1</f>
        <v>2</v>
      </c>
      <c r="B205" s="11" t="s">
        <v>11</v>
      </c>
      <c r="C205" s="15">
        <v>51</v>
      </c>
      <c r="D205" s="27" t="s">
        <v>658</v>
      </c>
      <c r="E205" s="65">
        <f>SUM(E204)</f>
        <v>800000</v>
      </c>
      <c r="H205" s="65">
        <f>SUM(H204)</f>
        <v>836000</v>
      </c>
    </row>
    <row r="206" spans="1:8" s="38" customFormat="1" ht="12.75">
      <c r="A206" s="351">
        <f aca="true" t="shared" si="1" ref="A206:A236">A205+1</f>
        <v>3</v>
      </c>
      <c r="B206" s="11" t="s">
        <v>11</v>
      </c>
      <c r="C206" s="10">
        <v>1101</v>
      </c>
      <c r="D206" s="66" t="s">
        <v>1040</v>
      </c>
      <c r="E206" s="64">
        <v>1789200</v>
      </c>
      <c r="F206" s="1"/>
      <c r="G206"/>
      <c r="H206" s="67">
        <v>1851600</v>
      </c>
    </row>
    <row r="207" spans="1:8" s="38" customFormat="1" ht="12.75">
      <c r="A207" s="351">
        <f t="shared" si="1"/>
        <v>4</v>
      </c>
      <c r="B207" s="11" t="s">
        <v>11</v>
      </c>
      <c r="C207" s="10">
        <v>1101</v>
      </c>
      <c r="D207" s="66" t="s">
        <v>1042</v>
      </c>
      <c r="E207" s="64"/>
      <c r="F207" s="1"/>
      <c r="G207"/>
      <c r="H207" s="67">
        <v>63600</v>
      </c>
    </row>
    <row r="208" spans="1:10" ht="14.25" customHeight="1">
      <c r="A208" s="351">
        <f t="shared" si="1"/>
        <v>5</v>
      </c>
      <c r="B208" s="11" t="s">
        <v>11</v>
      </c>
      <c r="C208" s="10">
        <v>1101</v>
      </c>
      <c r="D208" s="66" t="s">
        <v>146</v>
      </c>
      <c r="E208" s="64">
        <v>185000</v>
      </c>
      <c r="H208" s="67">
        <v>180000</v>
      </c>
      <c r="J208" s="377"/>
    </row>
    <row r="209" spans="1:10" s="38" customFormat="1" ht="14.25" customHeight="1">
      <c r="A209" s="351">
        <f t="shared" si="1"/>
        <v>6</v>
      </c>
      <c r="B209" s="11" t="s">
        <v>11</v>
      </c>
      <c r="C209" s="10">
        <v>1101</v>
      </c>
      <c r="D209" s="66" t="s">
        <v>145</v>
      </c>
      <c r="E209" s="64">
        <v>181200</v>
      </c>
      <c r="F209" s="1"/>
      <c r="G209"/>
      <c r="H209" s="67">
        <v>434400</v>
      </c>
      <c r="J209" s="378"/>
    </row>
    <row r="210" spans="1:8" ht="14.25" customHeight="1">
      <c r="A210" s="351">
        <f t="shared" si="1"/>
        <v>7</v>
      </c>
      <c r="B210" s="11" t="s">
        <v>11</v>
      </c>
      <c r="C210" s="10">
        <v>1107</v>
      </c>
      <c r="D210" s="66" t="s">
        <v>1041</v>
      </c>
      <c r="E210" s="64">
        <v>60000</v>
      </c>
      <c r="F210" s="1">
        <v>53111</v>
      </c>
      <c r="H210" s="67">
        <v>96000</v>
      </c>
    </row>
    <row r="211" spans="1:8" s="1" customFormat="1" ht="12.75">
      <c r="A211" s="351">
        <f t="shared" si="1"/>
        <v>8</v>
      </c>
      <c r="B211" s="11" t="s">
        <v>11</v>
      </c>
      <c r="C211" s="10">
        <v>1109</v>
      </c>
      <c r="D211" s="66" t="s">
        <v>76</v>
      </c>
      <c r="E211" s="64">
        <v>30000</v>
      </c>
      <c r="G211"/>
      <c r="H211" s="67">
        <v>36000</v>
      </c>
    </row>
    <row r="212" spans="1:8" ht="12.75">
      <c r="A212" s="351">
        <f t="shared" si="1"/>
        <v>9</v>
      </c>
      <c r="B212" s="11" t="s">
        <v>11</v>
      </c>
      <c r="C212" s="10">
        <v>1110</v>
      </c>
      <c r="D212" s="66" t="s">
        <v>77</v>
      </c>
      <c r="E212" s="64">
        <v>12000</v>
      </c>
      <c r="H212" s="67">
        <v>12000</v>
      </c>
    </row>
    <row r="213" spans="1:8" ht="12.75">
      <c r="A213" s="351">
        <f t="shared" si="1"/>
        <v>10</v>
      </c>
      <c r="B213" s="11" t="s">
        <v>11</v>
      </c>
      <c r="C213" s="15">
        <v>11</v>
      </c>
      <c r="D213" s="68" t="s">
        <v>659</v>
      </c>
      <c r="E213" s="65">
        <f>SUM(E206:E212)</f>
        <v>2257400</v>
      </c>
      <c r="H213" s="65">
        <f>SUM(H206:H212)</f>
        <v>2673600</v>
      </c>
    </row>
    <row r="214" spans="1:8" ht="12.75">
      <c r="A214" s="351">
        <f t="shared" si="1"/>
        <v>11</v>
      </c>
      <c r="B214" s="11" t="s">
        <v>11</v>
      </c>
      <c r="C214" s="10">
        <v>2</v>
      </c>
      <c r="D214" s="18" t="s">
        <v>620</v>
      </c>
      <c r="E214" s="64">
        <f>SUM(E206+E208+E209)*0.27</f>
        <v>581958</v>
      </c>
      <c r="H214" s="67">
        <v>682992</v>
      </c>
    </row>
    <row r="215" spans="1:8" ht="12.75">
      <c r="A215" s="351">
        <f t="shared" si="1"/>
        <v>12</v>
      </c>
      <c r="B215" s="11" t="s">
        <v>11</v>
      </c>
      <c r="C215" s="10">
        <v>2</v>
      </c>
      <c r="D215" s="66" t="s">
        <v>78</v>
      </c>
      <c r="E215" s="64">
        <f>SUM(E210*1.19*0.14)</f>
        <v>9996.000000000002</v>
      </c>
      <c r="F215" s="1">
        <v>54211</v>
      </c>
      <c r="H215" s="64">
        <v>17136</v>
      </c>
    </row>
    <row r="216" spans="1:8" ht="12.75">
      <c r="A216" s="351">
        <f t="shared" si="1"/>
        <v>13</v>
      </c>
      <c r="B216" s="11" t="s">
        <v>11</v>
      </c>
      <c r="C216" s="10">
        <v>2</v>
      </c>
      <c r="D216" s="18" t="s">
        <v>79</v>
      </c>
      <c r="E216" s="64">
        <f>SUM(E210*1.19*0.16)</f>
        <v>11424</v>
      </c>
      <c r="F216" s="1">
        <v>561111</v>
      </c>
      <c r="H216" s="64">
        <v>15994</v>
      </c>
    </row>
    <row r="217" spans="1:8" ht="12.75">
      <c r="A217" s="351">
        <f t="shared" si="1"/>
        <v>14</v>
      </c>
      <c r="B217" s="11" t="s">
        <v>11</v>
      </c>
      <c r="C217" s="15">
        <v>2</v>
      </c>
      <c r="D217" s="68" t="s">
        <v>660</v>
      </c>
      <c r="E217" s="65">
        <f>SUM(E214:E216)</f>
        <v>603378</v>
      </c>
      <c r="F217" s="1">
        <v>5431</v>
      </c>
      <c r="H217" s="65">
        <f>SUM(H214:H216)</f>
        <v>716122</v>
      </c>
    </row>
    <row r="218" spans="1:8" ht="12.75">
      <c r="A218" s="351">
        <f t="shared" si="1"/>
        <v>15</v>
      </c>
      <c r="B218" s="11" t="s">
        <v>11</v>
      </c>
      <c r="C218" s="10">
        <v>311</v>
      </c>
      <c r="D218" s="18" t="s">
        <v>80</v>
      </c>
      <c r="E218" s="13">
        <v>10000</v>
      </c>
      <c r="H218" s="13">
        <v>15000</v>
      </c>
    </row>
    <row r="219" spans="1:8" ht="12.75">
      <c r="A219" s="351">
        <f t="shared" si="1"/>
        <v>16</v>
      </c>
      <c r="B219" s="11" t="s">
        <v>11</v>
      </c>
      <c r="C219" s="10">
        <v>312</v>
      </c>
      <c r="D219" s="18" t="s">
        <v>81</v>
      </c>
      <c r="E219" s="13">
        <v>10000</v>
      </c>
      <c r="F219" s="1">
        <v>54913</v>
      </c>
      <c r="H219" s="13">
        <v>10000</v>
      </c>
    </row>
    <row r="220" spans="1:8" ht="12.75">
      <c r="A220" s="351">
        <f t="shared" si="1"/>
        <v>17</v>
      </c>
      <c r="B220" s="11" t="s">
        <v>11</v>
      </c>
      <c r="C220" s="10">
        <v>312</v>
      </c>
      <c r="D220" s="18" t="s">
        <v>148</v>
      </c>
      <c r="E220" s="13">
        <v>10000</v>
      </c>
      <c r="F220" s="1">
        <v>55111</v>
      </c>
      <c r="H220" s="13">
        <v>110000</v>
      </c>
    </row>
    <row r="221" spans="1:8" ht="12.75">
      <c r="A221" s="351">
        <f>A220+1</f>
        <v>18</v>
      </c>
      <c r="B221" s="11" t="s">
        <v>11</v>
      </c>
      <c r="C221" s="15">
        <v>31</v>
      </c>
      <c r="D221" s="19" t="s">
        <v>661</v>
      </c>
      <c r="E221" s="20">
        <f>SUM(E218:E220)</f>
        <v>30000</v>
      </c>
      <c r="H221" s="20">
        <f>SUM(H218:H220)</f>
        <v>135000</v>
      </c>
    </row>
    <row r="222" spans="1:8" ht="12.75">
      <c r="A222" s="351">
        <f t="shared" si="1"/>
        <v>19</v>
      </c>
      <c r="B222" s="11" t="s">
        <v>11</v>
      </c>
      <c r="C222" s="50">
        <v>321</v>
      </c>
      <c r="D222" s="33" t="s">
        <v>82</v>
      </c>
      <c r="E222" s="52"/>
      <c r="F222" s="37"/>
      <c r="G222" s="38"/>
      <c r="H222" s="14">
        <v>35000</v>
      </c>
    </row>
    <row r="223" spans="1:8" ht="12.75">
      <c r="A223" s="351">
        <f t="shared" si="1"/>
        <v>20</v>
      </c>
      <c r="B223" s="11" t="s">
        <v>11</v>
      </c>
      <c r="C223" s="10">
        <v>322</v>
      </c>
      <c r="D223" s="33" t="s">
        <v>83</v>
      </c>
      <c r="E223" s="14">
        <v>40000</v>
      </c>
      <c r="F223" s="1">
        <v>55119</v>
      </c>
      <c r="H223" s="14">
        <v>50000</v>
      </c>
    </row>
    <row r="224" spans="1:8" ht="12.75">
      <c r="A224" s="351">
        <f t="shared" si="1"/>
        <v>21</v>
      </c>
      <c r="B224" s="11" t="s">
        <v>11</v>
      </c>
      <c r="C224" s="15">
        <v>32</v>
      </c>
      <c r="D224" s="19" t="s">
        <v>662</v>
      </c>
      <c r="E224" s="20">
        <f>SUM(E223:E223)</f>
        <v>40000</v>
      </c>
      <c r="H224" s="20">
        <f>SUM(H222:H223)</f>
        <v>85000</v>
      </c>
    </row>
    <row r="225" spans="1:8" ht="12.75">
      <c r="A225" s="351">
        <f t="shared" si="1"/>
        <v>22</v>
      </c>
      <c r="B225" s="11" t="s">
        <v>11</v>
      </c>
      <c r="C225" s="10">
        <v>334</v>
      </c>
      <c r="D225" s="18" t="s">
        <v>84</v>
      </c>
      <c r="E225" s="13"/>
      <c r="H225" s="13"/>
    </row>
    <row r="226" spans="1:8" ht="12.75">
      <c r="A226" s="351">
        <f t="shared" si="1"/>
        <v>23</v>
      </c>
      <c r="B226" s="11" t="s">
        <v>11</v>
      </c>
      <c r="C226" s="10">
        <v>336</v>
      </c>
      <c r="D226" s="18" t="s">
        <v>147</v>
      </c>
      <c r="E226" s="13"/>
      <c r="H226" s="13">
        <v>50000</v>
      </c>
    </row>
    <row r="227" spans="1:8" ht="12.75">
      <c r="A227" s="351">
        <f t="shared" si="1"/>
        <v>24</v>
      </c>
      <c r="B227" s="11" t="s">
        <v>11</v>
      </c>
      <c r="C227" s="10">
        <v>337</v>
      </c>
      <c r="D227" s="18" t="s">
        <v>85</v>
      </c>
      <c r="E227" s="13">
        <v>11000</v>
      </c>
      <c r="H227" s="13">
        <v>10000</v>
      </c>
    </row>
    <row r="228" spans="1:10" ht="12.75">
      <c r="A228" s="351">
        <f t="shared" si="1"/>
        <v>25</v>
      </c>
      <c r="B228" s="11" t="s">
        <v>11</v>
      </c>
      <c r="C228" s="15">
        <v>33</v>
      </c>
      <c r="D228" s="19" t="s">
        <v>663</v>
      </c>
      <c r="E228" s="24">
        <f>SUM(E227)</f>
        <v>11000</v>
      </c>
      <c r="H228" s="24">
        <f>SUM(H225:H227)</f>
        <v>60000</v>
      </c>
      <c r="J228" s="377"/>
    </row>
    <row r="229" spans="1:10" ht="12.75">
      <c r="A229" s="351">
        <f t="shared" si="1"/>
        <v>26</v>
      </c>
      <c r="B229" s="11" t="s">
        <v>11</v>
      </c>
      <c r="C229" s="50">
        <v>341</v>
      </c>
      <c r="D229" s="51" t="s">
        <v>86</v>
      </c>
      <c r="E229" s="21">
        <v>10000</v>
      </c>
      <c r="F229" s="37"/>
      <c r="G229" s="38"/>
      <c r="H229" s="21">
        <v>15000</v>
      </c>
      <c r="J229" s="377"/>
    </row>
    <row r="230" spans="1:8" s="38" customFormat="1" ht="12.75">
      <c r="A230" s="351">
        <f t="shared" si="1"/>
        <v>27</v>
      </c>
      <c r="B230" s="11" t="s">
        <v>11</v>
      </c>
      <c r="C230" s="26">
        <v>34</v>
      </c>
      <c r="D230" s="27" t="s">
        <v>664</v>
      </c>
      <c r="E230" s="24">
        <f>SUM(E229)</f>
        <v>10000</v>
      </c>
      <c r="F230" s="37"/>
      <c r="H230" s="24">
        <f>SUM(H229)</f>
        <v>15000</v>
      </c>
    </row>
    <row r="231" spans="1:8" ht="12.75">
      <c r="A231" s="351">
        <f t="shared" si="1"/>
        <v>28</v>
      </c>
      <c r="B231" s="11" t="s">
        <v>11</v>
      </c>
      <c r="C231" s="10">
        <v>351</v>
      </c>
      <c r="D231" s="18" t="s">
        <v>18</v>
      </c>
      <c r="E231" s="13">
        <f>SUM(E221+E224)*0.27</f>
        <v>18900</v>
      </c>
      <c r="H231" s="13">
        <v>52650</v>
      </c>
    </row>
    <row r="232" spans="1:8" s="1" customFormat="1" ht="12.75">
      <c r="A232" s="351">
        <f t="shared" si="1"/>
        <v>29</v>
      </c>
      <c r="B232" s="11" t="s">
        <v>11</v>
      </c>
      <c r="C232" s="15">
        <v>35</v>
      </c>
      <c r="D232" s="19" t="s">
        <v>665</v>
      </c>
      <c r="E232" s="24">
        <f>SUM(E231)</f>
        <v>18900</v>
      </c>
      <c r="G232"/>
      <c r="H232" s="24">
        <f>SUM(H231)</f>
        <v>52650</v>
      </c>
    </row>
    <row r="233" spans="1:8" ht="12.75">
      <c r="A233" s="351">
        <f t="shared" si="1"/>
        <v>30</v>
      </c>
      <c r="B233" s="11" t="s">
        <v>11</v>
      </c>
      <c r="C233" s="15">
        <v>3</v>
      </c>
      <c r="D233" s="19" t="s">
        <v>666</v>
      </c>
      <c r="E233" s="20">
        <f>SUM(E221+E224+E232+E230+E228)</f>
        <v>109900</v>
      </c>
      <c r="H233" s="20">
        <f>SUM(H221+H224+H232+H230+H228)</f>
        <v>347650</v>
      </c>
    </row>
    <row r="234" spans="1:8" s="38" customFormat="1" ht="12.75">
      <c r="A234" s="351">
        <f t="shared" si="1"/>
        <v>31</v>
      </c>
      <c r="B234" s="70" t="s">
        <v>11</v>
      </c>
      <c r="C234" s="50">
        <v>6</v>
      </c>
      <c r="D234" s="51"/>
      <c r="E234" s="52"/>
      <c r="F234" s="37"/>
      <c r="H234" s="52"/>
    </row>
    <row r="235" spans="1:8" s="38" customFormat="1" ht="12.75">
      <c r="A235" s="351">
        <f t="shared" si="1"/>
        <v>32</v>
      </c>
      <c r="B235" s="70" t="s">
        <v>11</v>
      </c>
      <c r="C235" s="50">
        <v>6</v>
      </c>
      <c r="D235" s="100"/>
      <c r="E235" s="52"/>
      <c r="F235" s="37"/>
      <c r="H235" s="52"/>
    </row>
    <row r="236" spans="1:8" s="38" customFormat="1" ht="12.75">
      <c r="A236" s="351">
        <f t="shared" si="1"/>
        <v>33</v>
      </c>
      <c r="B236" s="70" t="s">
        <v>11</v>
      </c>
      <c r="C236" s="15">
        <v>6</v>
      </c>
      <c r="D236" s="19" t="s">
        <v>667</v>
      </c>
      <c r="E236" s="20"/>
      <c r="F236" s="87"/>
      <c r="G236" s="88"/>
      <c r="H236" s="20">
        <f>SUM(H234:H235)</f>
        <v>0</v>
      </c>
    </row>
    <row r="237" spans="1:8" ht="12.75">
      <c r="A237" s="451">
        <v>34</v>
      </c>
      <c r="B237" s="429" t="s">
        <v>668</v>
      </c>
      <c r="C237" s="430"/>
      <c r="D237" s="431"/>
      <c r="E237" s="439">
        <f>SUM(E213+E217+E233+E205)</f>
        <v>3770678</v>
      </c>
      <c r="F237" s="37"/>
      <c r="G237" s="38"/>
      <c r="H237" s="437">
        <f>SUM(H205+H213+H217+H233+H234+H235)</f>
        <v>4573372</v>
      </c>
    </row>
    <row r="238" spans="1:8" ht="12.75">
      <c r="A238" s="452"/>
      <c r="B238" s="432"/>
      <c r="C238" s="433"/>
      <c r="D238" s="434"/>
      <c r="E238" s="439"/>
      <c r="H238" s="438"/>
    </row>
    <row r="239" spans="3:8" ht="12.75">
      <c r="C239" s="69"/>
      <c r="D239" s="30"/>
      <c r="E239" s="36"/>
      <c r="F239" s="37"/>
      <c r="G239" s="38"/>
      <c r="H239" s="36"/>
    </row>
    <row r="240" spans="1:8" ht="12.75">
      <c r="A240" s="348"/>
      <c r="D240" s="3" t="s">
        <v>87</v>
      </c>
      <c r="E240" s="4"/>
      <c r="H240" s="4"/>
    </row>
    <row r="241" spans="4:8" ht="12.75">
      <c r="D241" s="3" t="s">
        <v>88</v>
      </c>
      <c r="E241" s="4"/>
      <c r="G241" s="1"/>
      <c r="H241" s="4"/>
    </row>
    <row r="242" spans="4:8" ht="12.75">
      <c r="D242" s="3"/>
      <c r="E242" s="6"/>
      <c r="F242" s="1">
        <v>52211</v>
      </c>
      <c r="H242" s="6"/>
    </row>
    <row r="243" spans="1:8" ht="12.75">
      <c r="A243" s="441" t="s">
        <v>334</v>
      </c>
      <c r="B243" s="443" t="s">
        <v>3</v>
      </c>
      <c r="C243" s="443"/>
      <c r="D243" s="8" t="s">
        <v>4</v>
      </c>
      <c r="E243" s="9" t="s">
        <v>5</v>
      </c>
      <c r="F243" s="1">
        <v>511112</v>
      </c>
      <c r="H243" s="9" t="s">
        <v>5</v>
      </c>
    </row>
    <row r="244" spans="1:8" ht="12.75">
      <c r="A244" s="442"/>
      <c r="B244" s="443" t="s">
        <v>8</v>
      </c>
      <c r="C244" s="443"/>
      <c r="D244" s="8" t="s">
        <v>9</v>
      </c>
      <c r="E244" s="9" t="s">
        <v>10</v>
      </c>
      <c r="H244" s="9" t="s">
        <v>1038</v>
      </c>
    </row>
    <row r="245" spans="1:8" ht="12.75">
      <c r="A245" s="346">
        <v>1</v>
      </c>
      <c r="B245" s="11" t="s">
        <v>11</v>
      </c>
      <c r="C245" s="10">
        <v>122</v>
      </c>
      <c r="D245" s="18" t="s">
        <v>89</v>
      </c>
      <c r="E245" s="13">
        <v>354000</v>
      </c>
      <c r="F245" s="1">
        <v>53111</v>
      </c>
      <c r="H245" s="13">
        <v>354000</v>
      </c>
    </row>
    <row r="246" spans="1:8" ht="12.75">
      <c r="A246" s="346">
        <v>2</v>
      </c>
      <c r="B246" s="11" t="s">
        <v>11</v>
      </c>
      <c r="C246" s="15">
        <v>12</v>
      </c>
      <c r="D246" s="19" t="s">
        <v>669</v>
      </c>
      <c r="E246" s="17">
        <f>SUM(E245)</f>
        <v>354000</v>
      </c>
      <c r="F246" s="1">
        <v>53111</v>
      </c>
      <c r="H246" s="17">
        <f>SUM(H245)</f>
        <v>354000</v>
      </c>
    </row>
    <row r="247" spans="1:8" ht="12.75">
      <c r="A247" s="346">
        <v>3</v>
      </c>
      <c r="B247" s="11" t="s">
        <v>11</v>
      </c>
      <c r="C247" s="10">
        <v>2</v>
      </c>
      <c r="D247" s="18" t="s">
        <v>620</v>
      </c>
      <c r="E247" s="13">
        <f>SUM(E246)*27%</f>
        <v>95580</v>
      </c>
      <c r="H247" s="13">
        <v>86028</v>
      </c>
    </row>
    <row r="248" spans="1:8" ht="12.75">
      <c r="A248" s="346">
        <v>4</v>
      </c>
      <c r="B248" s="11" t="s">
        <v>11</v>
      </c>
      <c r="C248" s="15">
        <v>2</v>
      </c>
      <c r="D248" s="68" t="s">
        <v>635</v>
      </c>
      <c r="E248" s="20">
        <f>SUM(E247:E247)</f>
        <v>95580</v>
      </c>
      <c r="F248" s="1">
        <v>54411</v>
      </c>
      <c r="H248" s="20">
        <f>SUM(H247:H247)</f>
        <v>86028</v>
      </c>
    </row>
    <row r="249" spans="1:8" s="38" customFormat="1" ht="12.75">
      <c r="A249" s="346">
        <v>5</v>
      </c>
      <c r="B249" s="70" t="s">
        <v>11</v>
      </c>
      <c r="C249" s="50">
        <v>321</v>
      </c>
      <c r="D249" s="33" t="s">
        <v>90</v>
      </c>
      <c r="E249" s="52"/>
      <c r="F249" s="37"/>
      <c r="H249" s="52">
        <v>65000</v>
      </c>
    </row>
    <row r="250" spans="1:8" ht="12.75">
      <c r="A250" s="346">
        <v>6</v>
      </c>
      <c r="B250" s="11" t="s">
        <v>11</v>
      </c>
      <c r="C250" s="15">
        <v>32</v>
      </c>
      <c r="D250" s="19" t="s">
        <v>670</v>
      </c>
      <c r="E250" s="20"/>
      <c r="H250" s="20">
        <f>SUM(H249)</f>
        <v>65000</v>
      </c>
    </row>
    <row r="251" spans="1:8" ht="12.75">
      <c r="A251" s="346">
        <v>7</v>
      </c>
      <c r="B251" s="11" t="s">
        <v>11</v>
      </c>
      <c r="C251" s="10">
        <v>334</v>
      </c>
      <c r="D251" s="18" t="s">
        <v>33</v>
      </c>
      <c r="E251" s="13"/>
      <c r="F251" s="1">
        <v>561111</v>
      </c>
      <c r="H251" s="13">
        <v>10000</v>
      </c>
    </row>
    <row r="252" spans="1:8" ht="12.75">
      <c r="A252" s="346">
        <v>8</v>
      </c>
      <c r="B252" s="11" t="s">
        <v>11</v>
      </c>
      <c r="C252" s="15">
        <v>33</v>
      </c>
      <c r="D252" s="19" t="s">
        <v>671</v>
      </c>
      <c r="E252" s="20">
        <f>SUM(E251:E251)</f>
        <v>0</v>
      </c>
      <c r="H252" s="20">
        <f>SUM(H251:H251)</f>
        <v>10000</v>
      </c>
    </row>
    <row r="253" spans="1:8" ht="12.75">
      <c r="A253" s="346">
        <v>9</v>
      </c>
      <c r="B253" s="11" t="s">
        <v>11</v>
      </c>
      <c r="C253" s="10">
        <v>351</v>
      </c>
      <c r="D253" s="18" t="s">
        <v>18</v>
      </c>
      <c r="E253" s="13" t="e">
        <f>SUM(#REF!+E251)*0.27</f>
        <v>#REF!</v>
      </c>
      <c r="H253" s="13">
        <v>20250</v>
      </c>
    </row>
    <row r="254" spans="1:8" ht="12.75">
      <c r="A254" s="346">
        <v>10</v>
      </c>
      <c r="B254" s="11" t="s">
        <v>11</v>
      </c>
      <c r="C254" s="15">
        <v>35</v>
      </c>
      <c r="D254" s="19" t="s">
        <v>672</v>
      </c>
      <c r="E254" s="25" t="e">
        <f>SUM(E253:E253)</f>
        <v>#REF!</v>
      </c>
      <c r="H254" s="25">
        <f>SUM(H253:H253)</f>
        <v>20250</v>
      </c>
    </row>
    <row r="255" spans="1:8" ht="12.75">
      <c r="A255" s="346">
        <v>11</v>
      </c>
      <c r="B255" s="11" t="s">
        <v>11</v>
      </c>
      <c r="C255" s="15">
        <v>3</v>
      </c>
      <c r="D255" s="19" t="s">
        <v>673</v>
      </c>
      <c r="E255" s="20" t="e">
        <f>SUM(#REF!+E252+E254)</f>
        <v>#REF!</v>
      </c>
      <c r="H255" s="20">
        <f>SUM(H252+H254+H250)</f>
        <v>95250</v>
      </c>
    </row>
    <row r="256" spans="1:8" ht="12.75">
      <c r="A256" s="441">
        <v>12</v>
      </c>
      <c r="B256" s="429" t="s">
        <v>675</v>
      </c>
      <c r="C256" s="430"/>
      <c r="D256" s="431"/>
      <c r="E256" s="439" t="e">
        <f>SUM(E246+E248+E255)</f>
        <v>#REF!</v>
      </c>
      <c r="H256" s="439">
        <f>SUM(H246+H248+H255)</f>
        <v>535278</v>
      </c>
    </row>
    <row r="257" spans="1:8" ht="12.75">
      <c r="A257" s="442"/>
      <c r="B257" s="432"/>
      <c r="C257" s="433"/>
      <c r="D257" s="434"/>
      <c r="E257" s="439"/>
      <c r="H257" s="439"/>
    </row>
    <row r="258" spans="3:8" ht="12.75">
      <c r="C258" s="35"/>
      <c r="D258" s="30"/>
      <c r="E258" s="36"/>
      <c r="F258" s="37"/>
      <c r="G258" s="38"/>
      <c r="H258" s="36"/>
    </row>
    <row r="259" spans="1:8" ht="12.75">
      <c r="A259" s="348"/>
      <c r="D259" s="3" t="s">
        <v>91</v>
      </c>
      <c r="E259" s="4"/>
      <c r="H259" s="4"/>
    </row>
    <row r="260" spans="4:8" ht="12.75">
      <c r="D260" s="3" t="s">
        <v>92</v>
      </c>
      <c r="E260" s="4"/>
      <c r="G260" s="1"/>
      <c r="H260" s="4"/>
    </row>
    <row r="261" spans="4:8" ht="12.75">
      <c r="D261" s="71" t="s">
        <v>93</v>
      </c>
      <c r="E261" s="6"/>
      <c r="F261" s="1">
        <v>55214</v>
      </c>
      <c r="H261" s="7"/>
    </row>
    <row r="262" spans="1:8" ht="12.75">
      <c r="A262" s="441" t="s">
        <v>334</v>
      </c>
      <c r="B262" s="443" t="s">
        <v>3</v>
      </c>
      <c r="C262" s="443"/>
      <c r="D262" s="8" t="s">
        <v>4</v>
      </c>
      <c r="E262" s="9" t="s">
        <v>5</v>
      </c>
      <c r="F262" s="1">
        <v>511112</v>
      </c>
      <c r="H262" s="9" t="s">
        <v>5</v>
      </c>
    </row>
    <row r="263" spans="1:8" ht="12.75">
      <c r="A263" s="442"/>
      <c r="B263" s="443" t="s">
        <v>8</v>
      </c>
      <c r="C263" s="443"/>
      <c r="D263" s="8" t="s">
        <v>9</v>
      </c>
      <c r="E263" s="9" t="s">
        <v>10</v>
      </c>
      <c r="H263" s="9" t="s">
        <v>1038</v>
      </c>
    </row>
    <row r="264" spans="1:8" ht="12.75">
      <c r="A264" s="306">
        <v>1</v>
      </c>
      <c r="B264" s="11" t="s">
        <v>11</v>
      </c>
      <c r="C264" s="10">
        <v>1101</v>
      </c>
      <c r="D264" s="12" t="s">
        <v>41</v>
      </c>
      <c r="E264" s="13">
        <v>1461000</v>
      </c>
      <c r="F264" s="1">
        <v>53111</v>
      </c>
      <c r="H264" s="13">
        <v>342000</v>
      </c>
    </row>
    <row r="265" spans="1:8" ht="12.75">
      <c r="A265" s="306">
        <v>2</v>
      </c>
      <c r="B265" s="11" t="s">
        <v>11</v>
      </c>
      <c r="C265" s="15">
        <v>11</v>
      </c>
      <c r="D265" s="19" t="s">
        <v>676</v>
      </c>
      <c r="E265" s="17">
        <f>SUM(E264)</f>
        <v>1461000</v>
      </c>
      <c r="H265" s="17">
        <f>SUM(H264)</f>
        <v>342000</v>
      </c>
    </row>
    <row r="266" spans="1:8" ht="12.75">
      <c r="A266" s="306">
        <v>3</v>
      </c>
      <c r="B266" s="11" t="s">
        <v>11</v>
      </c>
      <c r="C266" s="10">
        <v>122</v>
      </c>
      <c r="D266" s="18" t="s">
        <v>89</v>
      </c>
      <c r="E266" s="13">
        <v>354000</v>
      </c>
      <c r="F266" s="1">
        <v>53111</v>
      </c>
      <c r="H266" s="13">
        <v>110000</v>
      </c>
    </row>
    <row r="267" spans="1:8" ht="12.75">
      <c r="A267" s="306">
        <v>4</v>
      </c>
      <c r="B267" s="11" t="s">
        <v>11</v>
      </c>
      <c r="C267" s="15">
        <v>12</v>
      </c>
      <c r="D267" s="19" t="s">
        <v>677</v>
      </c>
      <c r="E267" s="17">
        <f>SUM(E266)</f>
        <v>354000</v>
      </c>
      <c r="F267" s="1">
        <v>53111</v>
      </c>
      <c r="H267" s="17">
        <f>SUM(H266)</f>
        <v>110000</v>
      </c>
    </row>
    <row r="268" spans="1:8" ht="12.75">
      <c r="A268" s="306">
        <v>5</v>
      </c>
      <c r="B268" s="11" t="s">
        <v>11</v>
      </c>
      <c r="C268" s="10">
        <v>2</v>
      </c>
      <c r="D268" s="18" t="s">
        <v>678</v>
      </c>
      <c r="E268" s="13">
        <f>SUM(E267)*27%</f>
        <v>95580</v>
      </c>
      <c r="H268" s="13">
        <v>122040</v>
      </c>
    </row>
    <row r="269" spans="1:8" ht="12.75">
      <c r="A269" s="306">
        <v>6</v>
      </c>
      <c r="B269" s="11" t="s">
        <v>11</v>
      </c>
      <c r="C269" s="15">
        <v>2</v>
      </c>
      <c r="D269" s="68" t="s">
        <v>622</v>
      </c>
      <c r="E269" s="20">
        <f>SUM(E268:E268)</f>
        <v>95580</v>
      </c>
      <c r="F269" s="1">
        <v>54411</v>
      </c>
      <c r="H269" s="20">
        <f>SUM(H268:H268)</f>
        <v>122040</v>
      </c>
    </row>
    <row r="270" spans="1:8" ht="12.75">
      <c r="A270" s="306">
        <v>7</v>
      </c>
      <c r="B270" s="11" t="s">
        <v>11</v>
      </c>
      <c r="C270" s="10">
        <v>312</v>
      </c>
      <c r="D270" s="39" t="s">
        <v>149</v>
      </c>
      <c r="E270" s="40">
        <v>800000</v>
      </c>
      <c r="H270" s="41">
        <v>700000</v>
      </c>
    </row>
    <row r="271" spans="1:8" ht="12.75">
      <c r="A271" s="306">
        <v>8</v>
      </c>
      <c r="B271" s="11" t="s">
        <v>11</v>
      </c>
      <c r="C271" s="10">
        <v>311</v>
      </c>
      <c r="D271" s="43" t="s">
        <v>94</v>
      </c>
      <c r="E271" s="40"/>
      <c r="H271" s="41">
        <v>444000</v>
      </c>
    </row>
    <row r="272" spans="1:8" ht="12.75">
      <c r="A272" s="306">
        <v>9</v>
      </c>
      <c r="B272" s="11" t="s">
        <v>11</v>
      </c>
      <c r="C272" s="15">
        <v>31</v>
      </c>
      <c r="D272" s="19" t="s">
        <v>679</v>
      </c>
      <c r="E272" s="20">
        <f>SUM(E270)</f>
        <v>800000</v>
      </c>
      <c r="F272" s="1">
        <v>55214</v>
      </c>
      <c r="H272" s="20">
        <f>SUM(H270+H271)</f>
        <v>1144000</v>
      </c>
    </row>
    <row r="273" spans="1:8" ht="12.75">
      <c r="A273" s="306">
        <v>10</v>
      </c>
      <c r="B273" s="11" t="s">
        <v>11</v>
      </c>
      <c r="C273" s="10">
        <v>331</v>
      </c>
      <c r="D273" s="33" t="s">
        <v>95</v>
      </c>
      <c r="E273" s="13">
        <v>1350000</v>
      </c>
      <c r="F273" s="1">
        <v>55217</v>
      </c>
      <c r="H273" s="14">
        <v>650000</v>
      </c>
    </row>
    <row r="274" spans="1:8" ht="12.75">
      <c r="A274" s="306">
        <v>11</v>
      </c>
      <c r="B274" s="11" t="s">
        <v>11</v>
      </c>
      <c r="C274" s="10">
        <v>331</v>
      </c>
      <c r="D274" s="33" t="s">
        <v>28</v>
      </c>
      <c r="E274" s="13">
        <v>220000</v>
      </c>
      <c r="F274" s="1">
        <v>552192</v>
      </c>
      <c r="H274" s="14">
        <v>110000</v>
      </c>
    </row>
    <row r="275" spans="1:8" ht="12.75">
      <c r="A275" s="306">
        <v>12</v>
      </c>
      <c r="B275" s="11" t="s">
        <v>11</v>
      </c>
      <c r="C275" s="10">
        <v>331</v>
      </c>
      <c r="D275" s="33" t="s">
        <v>29</v>
      </c>
      <c r="E275" s="13">
        <v>100000</v>
      </c>
      <c r="F275" s="1">
        <v>55218</v>
      </c>
      <c r="H275" s="14">
        <v>20000</v>
      </c>
    </row>
    <row r="276" spans="1:8" ht="12.75">
      <c r="A276" s="306">
        <v>13</v>
      </c>
      <c r="B276" s="11" t="s">
        <v>11</v>
      </c>
      <c r="C276" s="10">
        <v>336</v>
      </c>
      <c r="D276" s="33" t="s">
        <v>96</v>
      </c>
      <c r="E276" s="13"/>
      <c r="H276" s="14">
        <v>200000</v>
      </c>
    </row>
    <row r="277" spans="1:8" ht="12.75">
      <c r="A277" s="306">
        <v>14</v>
      </c>
      <c r="B277" s="11" t="s">
        <v>11</v>
      </c>
      <c r="C277" s="10">
        <v>337</v>
      </c>
      <c r="D277" s="33" t="s">
        <v>97</v>
      </c>
      <c r="E277" s="13"/>
      <c r="H277" s="14">
        <v>160000</v>
      </c>
    </row>
    <row r="278" spans="1:8" ht="12.75">
      <c r="A278" s="306">
        <v>15</v>
      </c>
      <c r="B278" s="11" t="s">
        <v>11</v>
      </c>
      <c r="C278" s="50">
        <v>334</v>
      </c>
      <c r="D278" s="33" t="s">
        <v>153</v>
      </c>
      <c r="E278" s="14">
        <v>30000</v>
      </c>
      <c r="F278" s="37"/>
      <c r="G278" s="38"/>
      <c r="H278" s="14">
        <v>200000</v>
      </c>
    </row>
    <row r="279" spans="1:8" ht="12.75">
      <c r="A279" s="306">
        <v>16</v>
      </c>
      <c r="B279" s="11" t="s">
        <v>11</v>
      </c>
      <c r="C279" s="15">
        <v>33</v>
      </c>
      <c r="D279" s="19" t="s">
        <v>680</v>
      </c>
      <c r="E279" s="20">
        <f>SUM(E273:E278)</f>
        <v>1700000</v>
      </c>
      <c r="H279" s="20">
        <f>SUM(H273:H278)</f>
        <v>1340000</v>
      </c>
    </row>
    <row r="280" spans="1:8" ht="12.75">
      <c r="A280" s="306">
        <v>17</v>
      </c>
      <c r="B280" s="11" t="s">
        <v>11</v>
      </c>
      <c r="C280" s="10">
        <v>342</v>
      </c>
      <c r="D280" s="18" t="s">
        <v>17</v>
      </c>
      <c r="E280" s="13">
        <v>150000</v>
      </c>
      <c r="H280" s="14">
        <v>300000</v>
      </c>
    </row>
    <row r="281" spans="1:8" ht="12.75">
      <c r="A281" s="306">
        <v>18</v>
      </c>
      <c r="B281" s="11" t="s">
        <v>11</v>
      </c>
      <c r="C281" s="26">
        <v>34</v>
      </c>
      <c r="D281" s="27" t="s">
        <v>681</v>
      </c>
      <c r="E281" s="24">
        <f>SUM(E280)</f>
        <v>150000</v>
      </c>
      <c r="H281" s="24">
        <f>SUM(H280)</f>
        <v>300000</v>
      </c>
    </row>
    <row r="282" spans="1:8" ht="12.75">
      <c r="A282" s="306">
        <v>19</v>
      </c>
      <c r="B282" s="11" t="s">
        <v>11</v>
      </c>
      <c r="C282" s="10">
        <v>351</v>
      </c>
      <c r="D282" s="18" t="s">
        <v>18</v>
      </c>
      <c r="E282" s="13">
        <f>SUM(E272+E273+E274+E275+E278)*0.27</f>
        <v>675000</v>
      </c>
      <c r="H282" s="14">
        <v>1021680</v>
      </c>
    </row>
    <row r="283" spans="1:8" s="1" customFormat="1" ht="12.75">
      <c r="A283" s="306">
        <v>20</v>
      </c>
      <c r="B283" s="11" t="s">
        <v>11</v>
      </c>
      <c r="C283" s="15">
        <v>35</v>
      </c>
      <c r="D283" s="19" t="s">
        <v>682</v>
      </c>
      <c r="E283" s="25">
        <f>SUM(E282:E282)</f>
        <v>675000</v>
      </c>
      <c r="G283"/>
      <c r="H283" s="24">
        <f>SUM(H282:H282)</f>
        <v>1021680</v>
      </c>
    </row>
    <row r="284" spans="1:8" ht="12.75">
      <c r="A284" s="306">
        <v>21</v>
      </c>
      <c r="B284" s="11" t="s">
        <v>11</v>
      </c>
      <c r="C284" s="15">
        <v>3</v>
      </c>
      <c r="D284" s="19" t="s">
        <v>683</v>
      </c>
      <c r="E284" s="20" t="e">
        <f>SUM(E270+#REF!+E282)</f>
        <v>#REF!</v>
      </c>
      <c r="H284" s="20">
        <f>SUM(H272+H281+H279+H283)</f>
        <v>3805680</v>
      </c>
    </row>
    <row r="285" spans="1:8" ht="12.75">
      <c r="A285" s="441">
        <v>22</v>
      </c>
      <c r="B285" s="429" t="s">
        <v>684</v>
      </c>
      <c r="C285" s="430"/>
      <c r="D285" s="431"/>
      <c r="E285" s="439" t="e">
        <f>SUM(#REF!)</f>
        <v>#REF!</v>
      </c>
      <c r="H285" s="439">
        <f>SUM(H265+H267+H269+H284)</f>
        <v>4379720</v>
      </c>
    </row>
    <row r="286" spans="1:8" ht="12.75">
      <c r="A286" s="442"/>
      <c r="B286" s="432"/>
      <c r="C286" s="433"/>
      <c r="D286" s="434"/>
      <c r="E286" s="439"/>
      <c r="H286" s="439"/>
    </row>
    <row r="288" spans="4:8" ht="12.75">
      <c r="D288" s="3" t="s">
        <v>98</v>
      </c>
      <c r="E288" s="4"/>
      <c r="H288" s="4"/>
    </row>
    <row r="289" spans="4:8" ht="12.75">
      <c r="D289" s="3" t="s">
        <v>1009</v>
      </c>
      <c r="E289" s="4"/>
      <c r="H289" s="4"/>
    </row>
    <row r="290" spans="4:8" ht="12.75">
      <c r="D290" s="3"/>
      <c r="E290" s="6"/>
      <c r="F290" s="1">
        <v>38115</v>
      </c>
      <c r="H290" s="7"/>
    </row>
    <row r="291" spans="1:8" ht="12.75">
      <c r="A291" s="441" t="s">
        <v>334</v>
      </c>
      <c r="B291" s="443" t="s">
        <v>3</v>
      </c>
      <c r="C291" s="443"/>
      <c r="D291" s="8" t="s">
        <v>4</v>
      </c>
      <c r="E291" s="9" t="s">
        <v>5</v>
      </c>
      <c r="F291" s="1">
        <v>511112</v>
      </c>
      <c r="H291" s="9" t="s">
        <v>5</v>
      </c>
    </row>
    <row r="292" spans="1:8" ht="12.75">
      <c r="A292" s="442"/>
      <c r="B292" s="443" t="s">
        <v>8</v>
      </c>
      <c r="C292" s="443"/>
      <c r="D292" s="8" t="s">
        <v>9</v>
      </c>
      <c r="E292" s="9" t="s">
        <v>10</v>
      </c>
      <c r="H292" s="9" t="s">
        <v>1038</v>
      </c>
    </row>
    <row r="293" spans="1:8" ht="12.75">
      <c r="A293" s="306"/>
      <c r="B293" s="10"/>
      <c r="C293" s="10"/>
      <c r="D293" s="380" t="s">
        <v>1111</v>
      </c>
      <c r="E293" s="9"/>
      <c r="H293" s="40">
        <v>2700000</v>
      </c>
    </row>
    <row r="294" spans="1:8" ht="12.75">
      <c r="A294" s="346">
        <v>1</v>
      </c>
      <c r="B294" s="11" t="s">
        <v>11</v>
      </c>
      <c r="C294" s="10">
        <v>511</v>
      </c>
      <c r="D294" s="33" t="s">
        <v>329</v>
      </c>
      <c r="E294" s="13">
        <v>400000</v>
      </c>
      <c r="F294" s="1">
        <v>38115</v>
      </c>
      <c r="H294" s="14">
        <f>H295+H296+H297+H298+H299</f>
        <v>865000</v>
      </c>
    </row>
    <row r="295" spans="1:8" ht="12.75">
      <c r="A295" s="346">
        <v>2</v>
      </c>
      <c r="B295" s="11" t="s">
        <v>11</v>
      </c>
      <c r="C295" s="10">
        <v>511</v>
      </c>
      <c r="D295" s="33" t="s">
        <v>1077</v>
      </c>
      <c r="E295" s="13"/>
      <c r="H295" s="14">
        <v>200000</v>
      </c>
    </row>
    <row r="296" spans="1:8" ht="12.75">
      <c r="A296" s="346">
        <v>3</v>
      </c>
      <c r="B296" s="11" t="s">
        <v>11</v>
      </c>
      <c r="C296" s="10">
        <v>511</v>
      </c>
      <c r="D296" s="33" t="s">
        <v>1078</v>
      </c>
      <c r="E296" s="13"/>
      <c r="H296" s="14">
        <v>200000</v>
      </c>
    </row>
    <row r="297" spans="1:8" ht="12.75">
      <c r="A297" s="346">
        <v>4</v>
      </c>
      <c r="B297" s="11" t="s">
        <v>11</v>
      </c>
      <c r="C297" s="10">
        <v>511</v>
      </c>
      <c r="D297" s="33" t="s">
        <v>1115</v>
      </c>
      <c r="E297" s="13"/>
      <c r="H297" s="14">
        <v>150000</v>
      </c>
    </row>
    <row r="298" spans="1:8" ht="12.75">
      <c r="A298" s="346">
        <v>5</v>
      </c>
      <c r="B298" s="11" t="s">
        <v>11</v>
      </c>
      <c r="C298" s="10">
        <v>511</v>
      </c>
      <c r="D298" s="33" t="s">
        <v>1116</v>
      </c>
      <c r="E298" s="13"/>
      <c r="H298" s="14">
        <v>115000</v>
      </c>
    </row>
    <row r="299" spans="1:8" ht="12.75">
      <c r="A299" s="346">
        <v>6</v>
      </c>
      <c r="B299" s="11" t="s">
        <v>11</v>
      </c>
      <c r="C299" s="10">
        <v>511</v>
      </c>
      <c r="D299" s="33" t="s">
        <v>1079</v>
      </c>
      <c r="E299" s="13"/>
      <c r="H299" s="14">
        <v>200000</v>
      </c>
    </row>
    <row r="300" spans="1:8" ht="12.75">
      <c r="A300" s="346">
        <v>7</v>
      </c>
      <c r="B300" s="11" t="s">
        <v>11</v>
      </c>
      <c r="C300" s="10">
        <v>511</v>
      </c>
      <c r="D300" s="33" t="s">
        <v>99</v>
      </c>
      <c r="E300" s="13">
        <v>350000</v>
      </c>
      <c r="F300" s="1">
        <v>38115</v>
      </c>
      <c r="H300" s="14">
        <v>200000</v>
      </c>
    </row>
    <row r="301" spans="1:8" ht="15" customHeight="1">
      <c r="A301" s="346">
        <v>8</v>
      </c>
      <c r="B301" s="11" t="s">
        <v>11</v>
      </c>
      <c r="C301" s="10">
        <v>511</v>
      </c>
      <c r="D301" s="33" t="s">
        <v>100</v>
      </c>
      <c r="E301" s="13">
        <v>15000</v>
      </c>
      <c r="H301" s="14">
        <v>15000</v>
      </c>
    </row>
    <row r="302" spans="1:8" ht="15" customHeight="1">
      <c r="A302" s="346">
        <v>9</v>
      </c>
      <c r="B302" s="11" t="s">
        <v>11</v>
      </c>
      <c r="C302" s="10">
        <v>511</v>
      </c>
      <c r="D302" s="33" t="s">
        <v>1043</v>
      </c>
      <c r="E302" s="73"/>
      <c r="H302" s="74">
        <v>12906902</v>
      </c>
    </row>
    <row r="303" spans="1:8" ht="15" customHeight="1">
      <c r="A303" s="346">
        <v>10</v>
      </c>
      <c r="B303" s="11" t="s">
        <v>11</v>
      </c>
      <c r="C303" s="10">
        <v>511</v>
      </c>
      <c r="D303" s="33" t="s">
        <v>144</v>
      </c>
      <c r="E303" s="73"/>
      <c r="H303" s="74">
        <v>100000</v>
      </c>
    </row>
    <row r="304" spans="1:8" ht="15" customHeight="1">
      <c r="A304" s="346">
        <v>11</v>
      </c>
      <c r="B304" s="11" t="s">
        <v>11</v>
      </c>
      <c r="C304" s="10">
        <v>511</v>
      </c>
      <c r="D304" s="33" t="s">
        <v>330</v>
      </c>
      <c r="E304" s="73"/>
      <c r="H304" s="74">
        <v>100000</v>
      </c>
    </row>
    <row r="305" spans="1:8" ht="15" customHeight="1">
      <c r="A305" s="346">
        <v>12</v>
      </c>
      <c r="B305" s="11" t="s">
        <v>11</v>
      </c>
      <c r="C305" s="10">
        <v>511</v>
      </c>
      <c r="D305" s="33" t="s">
        <v>331</v>
      </c>
      <c r="E305" s="73"/>
      <c r="H305" s="74">
        <v>100000</v>
      </c>
    </row>
    <row r="306" spans="1:8" ht="15" customHeight="1">
      <c r="A306" s="346">
        <v>13</v>
      </c>
      <c r="B306" s="11" t="s">
        <v>11</v>
      </c>
      <c r="C306" s="15">
        <v>5</v>
      </c>
      <c r="D306" s="44" t="s">
        <v>685</v>
      </c>
      <c r="E306" s="60">
        <f>SUM(E294:E301)</f>
        <v>765000</v>
      </c>
      <c r="H306" s="60">
        <f>H293+H294+H300+H301+H302+H303+H304+H305</f>
        <v>16986902</v>
      </c>
    </row>
    <row r="307" spans="1:8" ht="15" customHeight="1">
      <c r="A307" s="441">
        <v>14</v>
      </c>
      <c r="B307" s="366" t="s">
        <v>674</v>
      </c>
      <c r="C307" s="361"/>
      <c r="D307" s="362"/>
      <c r="E307" s="439">
        <f>SUM(E294:E301)</f>
        <v>765000</v>
      </c>
      <c r="H307" s="439">
        <f>SUM(H306)</f>
        <v>16986902</v>
      </c>
    </row>
    <row r="308" spans="1:8" ht="15" customHeight="1">
      <c r="A308" s="442"/>
      <c r="B308" s="363"/>
      <c r="C308" s="364"/>
      <c r="D308" s="365"/>
      <c r="E308" s="439"/>
      <c r="H308" s="439"/>
    </row>
    <row r="309" ht="15" customHeight="1"/>
    <row r="310" spans="4:8" ht="15" customHeight="1">
      <c r="D310" s="3" t="s">
        <v>101</v>
      </c>
      <c r="E310" s="4"/>
      <c r="H310" s="4"/>
    </row>
    <row r="311" spans="4:8" ht="15" customHeight="1">
      <c r="D311" s="3" t="s">
        <v>102</v>
      </c>
      <c r="E311" s="4"/>
      <c r="H311" s="4"/>
    </row>
    <row r="312" spans="4:8" ht="15" customHeight="1">
      <c r="D312" s="3"/>
      <c r="E312" s="6"/>
      <c r="F312" s="1">
        <v>583119</v>
      </c>
      <c r="H312" s="7"/>
    </row>
    <row r="313" spans="1:8" ht="15" customHeight="1">
      <c r="A313" s="441" t="s">
        <v>334</v>
      </c>
      <c r="B313" s="443" t="s">
        <v>3</v>
      </c>
      <c r="C313" s="443"/>
      <c r="D313" s="8" t="s">
        <v>4</v>
      </c>
      <c r="E313" s="9" t="s">
        <v>5</v>
      </c>
      <c r="F313" s="1">
        <v>511112</v>
      </c>
      <c r="H313" s="9" t="s">
        <v>5</v>
      </c>
    </row>
    <row r="314" spans="1:8" ht="15" customHeight="1">
      <c r="A314" s="442"/>
      <c r="B314" s="443" t="s">
        <v>8</v>
      </c>
      <c r="C314" s="443"/>
      <c r="D314" s="8" t="s">
        <v>9</v>
      </c>
      <c r="E314" s="9" t="s">
        <v>10</v>
      </c>
      <c r="H314" s="9" t="s">
        <v>1038</v>
      </c>
    </row>
    <row r="315" spans="1:8" ht="15" customHeight="1">
      <c r="A315" s="346">
        <v>1</v>
      </c>
      <c r="B315" s="11" t="s">
        <v>11</v>
      </c>
      <c r="C315" s="10">
        <v>47</v>
      </c>
      <c r="D315" s="33" t="s">
        <v>103</v>
      </c>
      <c r="E315" s="13">
        <v>250000</v>
      </c>
      <c r="H315" s="13">
        <v>150000</v>
      </c>
    </row>
    <row r="316" spans="1:8" ht="15" customHeight="1">
      <c r="A316" s="346">
        <v>2</v>
      </c>
      <c r="B316" s="11" t="s">
        <v>11</v>
      </c>
      <c r="C316" s="15">
        <v>4</v>
      </c>
      <c r="D316" s="44" t="s">
        <v>686</v>
      </c>
      <c r="E316" s="60">
        <f>SUM(E315:E315)</f>
        <v>250000</v>
      </c>
      <c r="H316" s="60">
        <f>SUM(H315:H315)</f>
        <v>150000</v>
      </c>
    </row>
    <row r="317" spans="1:8" ht="15" customHeight="1">
      <c r="A317" s="441">
        <v>3</v>
      </c>
      <c r="B317" s="366" t="s">
        <v>657</v>
      </c>
      <c r="C317" s="361"/>
      <c r="D317" s="362"/>
      <c r="E317" s="437">
        <f>SUM(E315:E315)</f>
        <v>250000</v>
      </c>
      <c r="H317" s="437">
        <f>SUM(H315:H315)</f>
        <v>150000</v>
      </c>
    </row>
    <row r="318" spans="1:8" ht="15" customHeight="1">
      <c r="A318" s="442"/>
      <c r="B318" s="363"/>
      <c r="C318" s="364"/>
      <c r="D318" s="365"/>
      <c r="E318" s="438"/>
      <c r="H318" s="438"/>
    </row>
    <row r="319" spans="3:8" ht="15" customHeight="1">
      <c r="C319" s="35"/>
      <c r="D319" s="30"/>
      <c r="E319" s="36"/>
      <c r="F319" s="37"/>
      <c r="G319" s="38"/>
      <c r="H319" s="36"/>
    </row>
    <row r="320" ht="15" customHeight="1"/>
    <row r="321" spans="4:8" ht="15" customHeight="1">
      <c r="D321" s="3" t="s">
        <v>1045</v>
      </c>
      <c r="E321" s="7"/>
      <c r="H321" s="7"/>
    </row>
    <row r="322" spans="4:8" ht="15" customHeight="1">
      <c r="D322" s="3" t="s">
        <v>112</v>
      </c>
      <c r="E322" s="4"/>
      <c r="F322" s="1" t="s">
        <v>47</v>
      </c>
      <c r="H322" s="4"/>
    </row>
    <row r="323" spans="4:8" ht="15" customHeight="1">
      <c r="D323" s="49"/>
      <c r="E323" s="6"/>
      <c r="G323" s="1"/>
      <c r="H323" s="7"/>
    </row>
    <row r="324" spans="1:8" ht="15" customHeight="1">
      <c r="A324" s="441" t="s">
        <v>334</v>
      </c>
      <c r="B324" s="443" t="s">
        <v>3</v>
      </c>
      <c r="C324" s="443"/>
      <c r="D324" s="8" t="s">
        <v>4</v>
      </c>
      <c r="E324" s="9" t="s">
        <v>5</v>
      </c>
      <c r="F324" s="1">
        <v>511112</v>
      </c>
      <c r="H324" s="9" t="s">
        <v>5</v>
      </c>
    </row>
    <row r="325" spans="1:8" ht="15" customHeight="1">
      <c r="A325" s="442"/>
      <c r="B325" s="443" t="s">
        <v>8</v>
      </c>
      <c r="C325" s="443"/>
      <c r="D325" s="8" t="s">
        <v>9</v>
      </c>
      <c r="E325" s="9" t="s">
        <v>10</v>
      </c>
      <c r="H325" s="9" t="s">
        <v>1038</v>
      </c>
    </row>
    <row r="326" spans="1:8" ht="15" customHeight="1">
      <c r="A326" s="306"/>
      <c r="B326" s="11" t="s">
        <v>11</v>
      </c>
      <c r="C326" s="10">
        <v>1101</v>
      </c>
      <c r="D326" s="39" t="s">
        <v>1044</v>
      </c>
      <c r="E326" s="9"/>
      <c r="H326" s="40">
        <v>1332000</v>
      </c>
    </row>
    <row r="327" spans="1:8" ht="15" customHeight="1">
      <c r="A327" s="346">
        <v>1</v>
      </c>
      <c r="B327" s="11" t="s">
        <v>11</v>
      </c>
      <c r="C327" s="10">
        <v>1101</v>
      </c>
      <c r="D327" s="23" t="s">
        <v>105</v>
      </c>
      <c r="E327" s="76">
        <v>1220000</v>
      </c>
      <c r="H327" s="78">
        <v>666000</v>
      </c>
    </row>
    <row r="328" spans="1:8" ht="15" customHeight="1">
      <c r="A328" s="346">
        <f>A327+1</f>
        <v>2</v>
      </c>
      <c r="B328" s="11"/>
      <c r="C328" s="10">
        <v>1107</v>
      </c>
      <c r="D328" s="39" t="s">
        <v>1046</v>
      </c>
      <c r="E328" s="76"/>
      <c r="H328" s="78">
        <v>96000</v>
      </c>
    </row>
    <row r="329" spans="1:11" s="1" customFormat="1" ht="15" customHeight="1">
      <c r="A329" s="346">
        <v>3</v>
      </c>
      <c r="B329" s="11" t="s">
        <v>11</v>
      </c>
      <c r="C329" s="10">
        <v>1107</v>
      </c>
      <c r="D329" s="23" t="s">
        <v>113</v>
      </c>
      <c r="E329" s="76">
        <v>60000</v>
      </c>
      <c r="G329"/>
      <c r="H329" s="78">
        <v>48000</v>
      </c>
      <c r="J329"/>
      <c r="K329"/>
    </row>
    <row r="330" spans="1:11" s="1" customFormat="1" ht="15" customHeight="1">
      <c r="A330" s="346">
        <v>4</v>
      </c>
      <c r="B330" s="11" t="s">
        <v>11</v>
      </c>
      <c r="C330" s="10">
        <v>1110</v>
      </c>
      <c r="D330" s="23" t="s">
        <v>106</v>
      </c>
      <c r="E330" s="76">
        <v>12000</v>
      </c>
      <c r="G330"/>
      <c r="H330" s="78">
        <v>24000</v>
      </c>
      <c r="J330"/>
      <c r="K330"/>
    </row>
    <row r="331" spans="1:11" s="1" customFormat="1" ht="15" customHeight="1">
      <c r="A331" s="346">
        <v>5</v>
      </c>
      <c r="B331" s="11" t="s">
        <v>11</v>
      </c>
      <c r="C331" s="15">
        <v>11</v>
      </c>
      <c r="D331" s="79" t="s">
        <v>687</v>
      </c>
      <c r="E331" s="77">
        <f>SUM(E327:E330)</f>
        <v>1292000</v>
      </c>
      <c r="G331"/>
      <c r="H331" s="77">
        <f>SUM(H326:H330)</f>
        <v>2166000</v>
      </c>
      <c r="J331"/>
      <c r="K331"/>
    </row>
    <row r="332" spans="1:11" s="1" customFormat="1" ht="15" customHeight="1">
      <c r="A332" s="346">
        <v>6</v>
      </c>
      <c r="B332" s="11" t="s">
        <v>11</v>
      </c>
      <c r="C332" s="10">
        <v>122</v>
      </c>
      <c r="D332" s="75" t="s">
        <v>107</v>
      </c>
      <c r="E332" s="76">
        <v>213750</v>
      </c>
      <c r="G332"/>
      <c r="H332" s="78">
        <v>270000</v>
      </c>
      <c r="J332"/>
      <c r="K332"/>
    </row>
    <row r="333" spans="1:11" s="1" customFormat="1" ht="15" customHeight="1">
      <c r="A333" s="346">
        <v>7</v>
      </c>
      <c r="B333" s="11" t="s">
        <v>11</v>
      </c>
      <c r="C333" s="15">
        <v>12</v>
      </c>
      <c r="D333" s="79" t="s">
        <v>688</v>
      </c>
      <c r="E333" s="77">
        <f>SUM(E332)</f>
        <v>213750</v>
      </c>
      <c r="G333"/>
      <c r="H333" s="77">
        <f>SUM(H332)</f>
        <v>270000</v>
      </c>
      <c r="J333"/>
      <c r="K333"/>
    </row>
    <row r="334" spans="1:11" s="1" customFormat="1" ht="15" customHeight="1">
      <c r="A334" s="346">
        <v>8</v>
      </c>
      <c r="B334" s="11" t="s">
        <v>11</v>
      </c>
      <c r="C334" s="10">
        <v>2</v>
      </c>
      <c r="D334" s="23" t="s">
        <v>689</v>
      </c>
      <c r="E334" s="76">
        <f>SUM(E327+E332)*0.27</f>
        <v>387112.5</v>
      </c>
      <c r="G334"/>
      <c r="H334" s="78">
        <v>605076</v>
      </c>
      <c r="J334"/>
      <c r="K334"/>
    </row>
    <row r="335" spans="1:11" s="1" customFormat="1" ht="15" customHeight="1">
      <c r="A335" s="346">
        <v>9</v>
      </c>
      <c r="B335" s="11" t="s">
        <v>11</v>
      </c>
      <c r="C335" s="10">
        <v>2</v>
      </c>
      <c r="D335" s="23" t="s">
        <v>1059</v>
      </c>
      <c r="E335" s="76">
        <f>SUM(E329*1.19*0.14)</f>
        <v>9996.000000000002</v>
      </c>
      <c r="G335"/>
      <c r="H335" s="78">
        <v>23990</v>
      </c>
      <c r="J335"/>
      <c r="K335"/>
    </row>
    <row r="336" spans="1:11" s="1" customFormat="1" ht="15" customHeight="1">
      <c r="A336" s="346">
        <v>10</v>
      </c>
      <c r="B336" s="11" t="s">
        <v>11</v>
      </c>
      <c r="C336" s="10">
        <v>2</v>
      </c>
      <c r="D336" s="23" t="s">
        <v>1054</v>
      </c>
      <c r="E336" s="76">
        <f>SUM(E329*1.19*0.16)</f>
        <v>11424</v>
      </c>
      <c r="G336"/>
      <c r="H336" s="78">
        <v>25704</v>
      </c>
      <c r="J336"/>
      <c r="K336"/>
    </row>
    <row r="337" spans="1:11" s="1" customFormat="1" ht="15" customHeight="1">
      <c r="A337" s="346">
        <v>11</v>
      </c>
      <c r="B337" s="11" t="s">
        <v>11</v>
      </c>
      <c r="C337" s="15">
        <v>2</v>
      </c>
      <c r="D337" s="79" t="s">
        <v>690</v>
      </c>
      <c r="E337" s="77">
        <f>SUM(E334:E336)</f>
        <v>408532.5</v>
      </c>
      <c r="F337" s="37"/>
      <c r="G337"/>
      <c r="H337" s="77">
        <f>SUM(H334:H336)</f>
        <v>654770</v>
      </c>
      <c r="J337"/>
      <c r="K337"/>
    </row>
    <row r="338" spans="1:11" s="1" customFormat="1" ht="15" customHeight="1">
      <c r="A338" s="346">
        <v>12</v>
      </c>
      <c r="B338" s="11" t="s">
        <v>11</v>
      </c>
      <c r="C338" s="10">
        <v>312</v>
      </c>
      <c r="D338" s="80" t="s">
        <v>114</v>
      </c>
      <c r="E338" s="78">
        <v>1002494</v>
      </c>
      <c r="G338"/>
      <c r="H338" s="78">
        <v>2311134</v>
      </c>
      <c r="J338"/>
      <c r="K338"/>
    </row>
    <row r="339" spans="1:11" s="1" customFormat="1" ht="15" customHeight="1">
      <c r="A339" s="346">
        <v>13</v>
      </c>
      <c r="B339" s="11" t="s">
        <v>11</v>
      </c>
      <c r="C339" s="10">
        <v>312</v>
      </c>
      <c r="D339" s="80" t="s">
        <v>12</v>
      </c>
      <c r="E339" s="78">
        <v>3000</v>
      </c>
      <c r="G339"/>
      <c r="H339" s="78">
        <v>3000</v>
      </c>
      <c r="J339"/>
      <c r="K339"/>
    </row>
    <row r="340" spans="1:11" s="1" customFormat="1" ht="15" customHeight="1">
      <c r="A340" s="346">
        <v>14</v>
      </c>
      <c r="B340" s="11" t="s">
        <v>11</v>
      </c>
      <c r="C340" s="10">
        <v>312</v>
      </c>
      <c r="D340" s="80" t="s">
        <v>109</v>
      </c>
      <c r="E340" s="78">
        <v>20000</v>
      </c>
      <c r="G340"/>
      <c r="H340" s="78">
        <v>23622</v>
      </c>
      <c r="J340"/>
      <c r="K340"/>
    </row>
    <row r="341" spans="1:11" s="1" customFormat="1" ht="15" customHeight="1">
      <c r="A341" s="346">
        <v>15</v>
      </c>
      <c r="B341" s="11" t="s">
        <v>11</v>
      </c>
      <c r="C341" s="10">
        <v>311</v>
      </c>
      <c r="D341" s="23" t="s">
        <v>108</v>
      </c>
      <c r="E341" s="76">
        <v>30000</v>
      </c>
      <c r="G341"/>
      <c r="H341" s="78">
        <v>130000</v>
      </c>
      <c r="J341"/>
      <c r="K341"/>
    </row>
    <row r="342" spans="1:11" s="1" customFormat="1" ht="15" customHeight="1">
      <c r="A342" s="346">
        <v>16</v>
      </c>
      <c r="B342" s="11" t="s">
        <v>11</v>
      </c>
      <c r="C342" s="10">
        <v>311</v>
      </c>
      <c r="D342" s="23" t="s">
        <v>110</v>
      </c>
      <c r="E342" s="76">
        <v>150000</v>
      </c>
      <c r="G342"/>
      <c r="H342" s="78">
        <v>200000</v>
      </c>
      <c r="J342"/>
      <c r="K342"/>
    </row>
    <row r="343" spans="1:8" ht="15" customHeight="1">
      <c r="A343" s="346">
        <v>17</v>
      </c>
      <c r="B343" s="11" t="s">
        <v>11</v>
      </c>
      <c r="C343" s="15">
        <v>31</v>
      </c>
      <c r="D343" s="79" t="s">
        <v>691</v>
      </c>
      <c r="E343" s="77">
        <f>SUM(E338:E342)</f>
        <v>1205494</v>
      </c>
      <c r="H343" s="77">
        <f>SUM(H338:H342)</f>
        <v>2667756</v>
      </c>
    </row>
    <row r="344" spans="1:8" ht="15" customHeight="1">
      <c r="A344" s="346">
        <v>18</v>
      </c>
      <c r="B344" s="11" t="s">
        <v>11</v>
      </c>
      <c r="C344" s="10">
        <v>332</v>
      </c>
      <c r="D344" s="23" t="s">
        <v>115</v>
      </c>
      <c r="E344" s="78">
        <v>8197139</v>
      </c>
      <c r="H344" s="78">
        <v>11521629</v>
      </c>
    </row>
    <row r="345" spans="1:8" ht="15" customHeight="1">
      <c r="A345" s="346">
        <v>19</v>
      </c>
      <c r="B345" s="11" t="s">
        <v>11</v>
      </c>
      <c r="C345" s="10">
        <v>334</v>
      </c>
      <c r="D345" s="23" t="s">
        <v>111</v>
      </c>
      <c r="E345" s="76">
        <v>50000</v>
      </c>
      <c r="H345" s="78">
        <v>50000</v>
      </c>
    </row>
    <row r="346" spans="1:8" ht="15" customHeight="1">
      <c r="A346" s="346">
        <v>20</v>
      </c>
      <c r="B346" s="11" t="s">
        <v>11</v>
      </c>
      <c r="C346" s="10">
        <v>337</v>
      </c>
      <c r="D346" s="23" t="s">
        <v>116</v>
      </c>
      <c r="E346" s="76">
        <v>30000</v>
      </c>
      <c r="H346" s="78">
        <v>60000</v>
      </c>
    </row>
    <row r="347" spans="1:8" ht="15" customHeight="1">
      <c r="A347" s="346">
        <v>21</v>
      </c>
      <c r="B347" s="11" t="s">
        <v>11</v>
      </c>
      <c r="C347" s="15">
        <v>33</v>
      </c>
      <c r="D347" s="79" t="s">
        <v>692</v>
      </c>
      <c r="E347" s="77">
        <f>SUM(E344:E346)</f>
        <v>8277139</v>
      </c>
      <c r="H347" s="77">
        <f>SUM(H344:H346)</f>
        <v>11631629</v>
      </c>
    </row>
    <row r="348" spans="1:8" ht="15" customHeight="1">
      <c r="A348" s="346">
        <v>22</v>
      </c>
      <c r="B348" s="11" t="s">
        <v>11</v>
      </c>
      <c r="C348" s="10">
        <v>351</v>
      </c>
      <c r="D348" s="18" t="s">
        <v>18</v>
      </c>
      <c r="E348" s="76">
        <v>2573811</v>
      </c>
      <c r="H348" s="78">
        <f>(H343+H347)*0.27</f>
        <v>3860833.95</v>
      </c>
    </row>
    <row r="349" spans="1:8" ht="15" customHeight="1">
      <c r="A349" s="346">
        <v>23</v>
      </c>
      <c r="B349" s="11" t="s">
        <v>11</v>
      </c>
      <c r="C349" s="15">
        <v>3</v>
      </c>
      <c r="D349" s="79" t="s">
        <v>693</v>
      </c>
      <c r="E349" s="77">
        <f>SUM(E343+E347+E348)</f>
        <v>12056444</v>
      </c>
      <c r="H349" s="77">
        <f>SUM(H343+H347+H348)</f>
        <v>18160218.95</v>
      </c>
    </row>
    <row r="350" spans="1:8" ht="15" customHeight="1">
      <c r="A350" s="441">
        <v>24</v>
      </c>
      <c r="B350" s="445" t="s">
        <v>694</v>
      </c>
      <c r="C350" s="446"/>
      <c r="D350" s="447"/>
      <c r="E350" s="440">
        <f>SUM(E331+E333+E337+E349)</f>
        <v>13970726.5</v>
      </c>
      <c r="H350" s="440">
        <f>SUM(H331+H333+H337+H349)</f>
        <v>21250988.95</v>
      </c>
    </row>
    <row r="351" spans="1:8" ht="15" customHeight="1">
      <c r="A351" s="442"/>
      <c r="B351" s="448"/>
      <c r="C351" s="449"/>
      <c r="D351" s="450"/>
      <c r="E351" s="440"/>
      <c r="H351" s="440"/>
    </row>
    <row r="352" spans="1:8" s="38" customFormat="1" ht="15" customHeight="1">
      <c r="A352" s="345"/>
      <c r="B352" s="2"/>
      <c r="C352" s="1"/>
      <c r="D352"/>
      <c r="E352" s="72"/>
      <c r="F352" s="1"/>
      <c r="G352"/>
      <c r="H352" s="72"/>
    </row>
    <row r="353" spans="4:8" ht="15" customHeight="1">
      <c r="D353" s="3" t="s">
        <v>117</v>
      </c>
      <c r="E353" s="7"/>
      <c r="H353" s="7"/>
    </row>
    <row r="354" spans="4:8" ht="15" customHeight="1">
      <c r="D354" s="3" t="s">
        <v>118</v>
      </c>
      <c r="E354" s="4"/>
      <c r="F354" s="1" t="s">
        <v>47</v>
      </c>
      <c r="H354" s="4"/>
    </row>
    <row r="355" spans="1:8" s="49" customFormat="1" ht="15" customHeight="1">
      <c r="A355" s="345"/>
      <c r="B355" s="2"/>
      <c r="C355" s="1"/>
      <c r="E355" s="6"/>
      <c r="F355" s="1"/>
      <c r="G355" s="1"/>
      <c r="H355" s="7"/>
    </row>
    <row r="356" spans="1:8" s="49" customFormat="1" ht="15" customHeight="1">
      <c r="A356" s="441" t="s">
        <v>334</v>
      </c>
      <c r="B356" s="443" t="s">
        <v>3</v>
      </c>
      <c r="C356" s="443"/>
      <c r="D356" s="8" t="s">
        <v>4</v>
      </c>
      <c r="E356" s="9" t="s">
        <v>5</v>
      </c>
      <c r="F356" s="1">
        <v>511112</v>
      </c>
      <c r="G356"/>
      <c r="H356" s="9" t="s">
        <v>5</v>
      </c>
    </row>
    <row r="357" spans="1:8" s="38" customFormat="1" ht="15" customHeight="1">
      <c r="A357" s="442"/>
      <c r="B357" s="443" t="s">
        <v>8</v>
      </c>
      <c r="C357" s="443"/>
      <c r="D357" s="8" t="s">
        <v>9</v>
      </c>
      <c r="E357" s="9" t="s">
        <v>10</v>
      </c>
      <c r="F357" s="1"/>
      <c r="G357"/>
      <c r="H357" s="9" t="s">
        <v>1038</v>
      </c>
    </row>
    <row r="358" spans="1:9" ht="15" customHeight="1">
      <c r="A358" s="346">
        <v>1</v>
      </c>
      <c r="B358" s="11" t="s">
        <v>11</v>
      </c>
      <c r="C358" s="10">
        <v>1101</v>
      </c>
      <c r="D358" s="23" t="s">
        <v>1047</v>
      </c>
      <c r="E358" s="76">
        <v>618000</v>
      </c>
      <c r="H358" s="76">
        <v>1752000</v>
      </c>
      <c r="I358" s="38"/>
    </row>
    <row r="359" spans="1:9" ht="15" customHeight="1">
      <c r="A359" s="346">
        <v>2</v>
      </c>
      <c r="B359" s="11" t="s">
        <v>11</v>
      </c>
      <c r="C359" s="10">
        <v>1107</v>
      </c>
      <c r="D359" s="23" t="s">
        <v>1048</v>
      </c>
      <c r="E359" s="76">
        <v>30000</v>
      </c>
      <c r="H359" s="76">
        <v>96000</v>
      </c>
      <c r="I359" s="38"/>
    </row>
    <row r="360" spans="1:8" ht="15" customHeight="1">
      <c r="A360" s="346">
        <v>3</v>
      </c>
      <c r="B360" s="11" t="s">
        <v>11</v>
      </c>
      <c r="C360" s="10">
        <v>1110</v>
      </c>
      <c r="D360" s="23" t="s">
        <v>106</v>
      </c>
      <c r="E360" s="76">
        <v>6000</v>
      </c>
      <c r="H360" s="76">
        <v>0</v>
      </c>
    </row>
    <row r="361" spans="1:8" ht="15" customHeight="1">
      <c r="A361" s="346">
        <v>4</v>
      </c>
      <c r="B361" s="11" t="s">
        <v>11</v>
      </c>
      <c r="C361" s="15">
        <v>11</v>
      </c>
      <c r="D361" s="79" t="s">
        <v>687</v>
      </c>
      <c r="E361" s="77">
        <f>SUM(E358:E360)</f>
        <v>654000</v>
      </c>
      <c r="H361" s="77">
        <f>SUM(H358:H360)</f>
        <v>1848000</v>
      </c>
    </row>
    <row r="362" spans="1:8" ht="15" customHeight="1">
      <c r="A362" s="346">
        <v>5</v>
      </c>
      <c r="B362" s="11" t="s">
        <v>11</v>
      </c>
      <c r="C362" s="10">
        <v>2</v>
      </c>
      <c r="D362" s="23" t="s">
        <v>689</v>
      </c>
      <c r="E362" s="76">
        <f>SUM(E358*0.27)</f>
        <v>166860</v>
      </c>
      <c r="H362" s="76">
        <v>473040</v>
      </c>
    </row>
    <row r="363" spans="1:8" ht="15" customHeight="1">
      <c r="A363" s="346">
        <v>6</v>
      </c>
      <c r="B363" s="11" t="s">
        <v>11</v>
      </c>
      <c r="C363" s="10">
        <v>2</v>
      </c>
      <c r="D363" s="23" t="s">
        <v>119</v>
      </c>
      <c r="E363" s="76">
        <f>SUM(E359*1.19*0.14)</f>
        <v>4998.000000000001</v>
      </c>
      <c r="H363" s="76">
        <v>15994</v>
      </c>
    </row>
    <row r="364" spans="1:8" ht="15" customHeight="1">
      <c r="A364" s="346">
        <v>7</v>
      </c>
      <c r="B364" s="11" t="s">
        <v>11</v>
      </c>
      <c r="C364" s="10">
        <v>2</v>
      </c>
      <c r="D364" s="23" t="s">
        <v>120</v>
      </c>
      <c r="E364" s="76">
        <f>SUM(E359*1.19*0.16)</f>
        <v>5712</v>
      </c>
      <c r="H364" s="76">
        <v>17136</v>
      </c>
    </row>
    <row r="365" spans="1:8" ht="15" customHeight="1">
      <c r="A365" s="346">
        <v>8</v>
      </c>
      <c r="B365" s="11" t="s">
        <v>11</v>
      </c>
      <c r="C365" s="15">
        <v>2</v>
      </c>
      <c r="D365" s="79" t="s">
        <v>695</v>
      </c>
      <c r="E365" s="77">
        <f>SUM(E362:E363)</f>
        <v>171858</v>
      </c>
      <c r="H365" s="77">
        <f>SUM(H362:H364)</f>
        <v>506170</v>
      </c>
    </row>
    <row r="366" spans="1:8" ht="15" customHeight="1">
      <c r="A366" s="346">
        <v>9</v>
      </c>
      <c r="B366" s="11" t="s">
        <v>11</v>
      </c>
      <c r="C366" s="10">
        <v>312</v>
      </c>
      <c r="D366" s="80" t="s">
        <v>48</v>
      </c>
      <c r="E366" s="78">
        <v>300000</v>
      </c>
      <c r="H366" s="78">
        <v>500000</v>
      </c>
    </row>
    <row r="367" spans="1:8" ht="15" customHeight="1">
      <c r="A367" s="346">
        <v>10</v>
      </c>
      <c r="B367" s="11" t="s">
        <v>11</v>
      </c>
      <c r="C367" s="10">
        <v>312</v>
      </c>
      <c r="D367" s="23" t="s">
        <v>121</v>
      </c>
      <c r="E367" s="76">
        <v>10000</v>
      </c>
      <c r="H367" s="76">
        <v>15748</v>
      </c>
    </row>
    <row r="368" spans="1:8" s="38" customFormat="1" ht="15" customHeight="1">
      <c r="A368" s="346">
        <v>11</v>
      </c>
      <c r="B368" s="11" t="s">
        <v>11</v>
      </c>
      <c r="C368" s="10">
        <v>312</v>
      </c>
      <c r="D368" s="23" t="s">
        <v>27</v>
      </c>
      <c r="E368" s="76">
        <v>600000</v>
      </c>
      <c r="F368" s="1"/>
      <c r="G368"/>
      <c r="H368" s="78">
        <v>350000</v>
      </c>
    </row>
    <row r="369" spans="1:8" ht="15" customHeight="1">
      <c r="A369" s="346">
        <v>12</v>
      </c>
      <c r="B369" s="11" t="s">
        <v>11</v>
      </c>
      <c r="C369" s="15">
        <v>31</v>
      </c>
      <c r="D369" s="79" t="s">
        <v>696</v>
      </c>
      <c r="E369" s="77">
        <f>SUM(E366:E368)</f>
        <v>910000</v>
      </c>
      <c r="H369" s="77">
        <f>SUM(H366:H368)</f>
        <v>865748</v>
      </c>
    </row>
    <row r="370" spans="1:8" s="1" customFormat="1" ht="15" customHeight="1">
      <c r="A370" s="346">
        <v>13</v>
      </c>
      <c r="B370" s="11" t="s">
        <v>11</v>
      </c>
      <c r="C370" s="10">
        <v>334</v>
      </c>
      <c r="D370" s="23" t="s">
        <v>328</v>
      </c>
      <c r="E370" s="76">
        <v>250000</v>
      </c>
      <c r="G370"/>
      <c r="H370" s="78">
        <v>450000</v>
      </c>
    </row>
    <row r="371" spans="1:8" ht="15" customHeight="1">
      <c r="A371" s="346">
        <v>14</v>
      </c>
      <c r="B371" s="11" t="s">
        <v>11</v>
      </c>
      <c r="C371" s="10">
        <v>337</v>
      </c>
      <c r="D371" s="23" t="s">
        <v>122</v>
      </c>
      <c r="E371" s="76">
        <v>62000</v>
      </c>
      <c r="H371" s="76">
        <v>62000</v>
      </c>
    </row>
    <row r="372" spans="1:8" ht="15" customHeight="1">
      <c r="A372" s="346">
        <v>15</v>
      </c>
      <c r="B372" s="11" t="s">
        <v>11</v>
      </c>
      <c r="C372" s="15">
        <v>33</v>
      </c>
      <c r="D372" s="79" t="s">
        <v>697</v>
      </c>
      <c r="E372" s="77">
        <f>SUM(E370:G371)</f>
        <v>312000</v>
      </c>
      <c r="H372" s="77">
        <f>SUM(H370:H371)</f>
        <v>512000</v>
      </c>
    </row>
    <row r="373" spans="1:8" ht="15" customHeight="1">
      <c r="A373" s="346">
        <v>16</v>
      </c>
      <c r="B373" s="11" t="s">
        <v>11</v>
      </c>
      <c r="C373" s="10">
        <v>351</v>
      </c>
      <c r="D373" s="18" t="s">
        <v>18</v>
      </c>
      <c r="E373" s="76" t="e">
        <f>SUM(#REF!+E366+#REF!+E367+E368+E370)*0.27</f>
        <v>#REF!</v>
      </c>
      <c r="H373" s="76">
        <v>355252</v>
      </c>
    </row>
    <row r="374" spans="1:8" ht="15" customHeight="1">
      <c r="A374" s="346">
        <v>17</v>
      </c>
      <c r="B374" s="11" t="s">
        <v>11</v>
      </c>
      <c r="C374" s="15">
        <v>35</v>
      </c>
      <c r="D374" s="79" t="s">
        <v>654</v>
      </c>
      <c r="E374" s="77" t="e">
        <f>SUM(E373)</f>
        <v>#REF!</v>
      </c>
      <c r="H374" s="77">
        <f>SUM(H373)</f>
        <v>355252</v>
      </c>
    </row>
    <row r="375" spans="1:8" ht="15" customHeight="1">
      <c r="A375" s="346">
        <v>18</v>
      </c>
      <c r="B375" s="11" t="s">
        <v>11</v>
      </c>
      <c r="C375" s="15">
        <v>3</v>
      </c>
      <c r="D375" s="79" t="s">
        <v>698</v>
      </c>
      <c r="E375" s="77" t="e">
        <f>SUM(E369+E372+E374)</f>
        <v>#REF!</v>
      </c>
      <c r="H375" s="77">
        <f>SUM(H369+H372+H374)</f>
        <v>1733000</v>
      </c>
    </row>
    <row r="376" spans="1:8" s="38" customFormat="1" ht="15" customHeight="1">
      <c r="A376" s="441">
        <v>19</v>
      </c>
      <c r="B376" s="445" t="s">
        <v>699</v>
      </c>
      <c r="C376" s="446"/>
      <c r="D376" s="447"/>
      <c r="E376" s="440" t="e">
        <f>SUM(E375+E361+E365)</f>
        <v>#REF!</v>
      </c>
      <c r="F376" s="1"/>
      <c r="G376"/>
      <c r="H376" s="440">
        <f>SUM(H375+H361+H365)</f>
        <v>4087170</v>
      </c>
    </row>
    <row r="377" spans="1:8" ht="15" customHeight="1">
      <c r="A377" s="442"/>
      <c r="B377" s="448"/>
      <c r="C377" s="449"/>
      <c r="D377" s="450"/>
      <c r="E377" s="440"/>
      <c r="H377" s="440"/>
    </row>
    <row r="378" ht="15" customHeight="1"/>
    <row r="379" ht="15" customHeight="1"/>
    <row r="380" spans="4:8" ht="15" customHeight="1">
      <c r="D380" s="3" t="s">
        <v>123</v>
      </c>
      <c r="E380" s="4"/>
      <c r="F380" s="37"/>
      <c r="G380" s="38"/>
      <c r="H380" s="4"/>
    </row>
    <row r="381" spans="1:8" ht="15" customHeight="1">
      <c r="A381" s="348"/>
      <c r="D381" s="3" t="s">
        <v>124</v>
      </c>
      <c r="E381" s="4"/>
      <c r="H381" s="4"/>
    </row>
    <row r="382" spans="1:8" s="38" customFormat="1" ht="15" customHeight="1">
      <c r="A382" s="345"/>
      <c r="B382" s="2"/>
      <c r="C382" s="1"/>
      <c r="D382" s="3"/>
      <c r="E382" s="6"/>
      <c r="F382" s="1"/>
      <c r="G382"/>
      <c r="H382" s="7"/>
    </row>
    <row r="383" spans="1:8" ht="15" customHeight="1">
      <c r="A383" s="441" t="s">
        <v>334</v>
      </c>
      <c r="B383" s="443" t="s">
        <v>3</v>
      </c>
      <c r="C383" s="443"/>
      <c r="D383" s="8" t="s">
        <v>4</v>
      </c>
      <c r="E383" s="9" t="s">
        <v>5</v>
      </c>
      <c r="F383" s="1">
        <v>511112</v>
      </c>
      <c r="H383" s="9" t="s">
        <v>5</v>
      </c>
    </row>
    <row r="384" spans="1:8" s="38" customFormat="1" ht="15" customHeight="1">
      <c r="A384" s="442"/>
      <c r="B384" s="443" t="s">
        <v>8</v>
      </c>
      <c r="C384" s="443"/>
      <c r="D384" s="8" t="s">
        <v>9</v>
      </c>
      <c r="E384" s="9" t="s">
        <v>10</v>
      </c>
      <c r="F384" s="1"/>
      <c r="G384"/>
      <c r="H384" s="9" t="s">
        <v>1038</v>
      </c>
    </row>
    <row r="385" spans="1:8" s="1" customFormat="1" ht="15" customHeight="1">
      <c r="A385" s="346">
        <v>1</v>
      </c>
      <c r="B385" s="11" t="s">
        <v>11</v>
      </c>
      <c r="C385" s="10">
        <v>48</v>
      </c>
      <c r="D385" s="33" t="s">
        <v>125</v>
      </c>
      <c r="E385" s="13">
        <v>210000</v>
      </c>
      <c r="G385"/>
      <c r="H385" s="14">
        <v>550000</v>
      </c>
    </row>
    <row r="386" spans="1:8" ht="15" customHeight="1">
      <c r="A386" s="346">
        <v>2</v>
      </c>
      <c r="B386" s="11" t="s">
        <v>11</v>
      </c>
      <c r="C386" s="15">
        <v>4</v>
      </c>
      <c r="D386" s="44" t="s">
        <v>686</v>
      </c>
      <c r="E386" s="60">
        <f>SUM(E385:E385)</f>
        <v>210000</v>
      </c>
      <c r="F386" s="37"/>
      <c r="G386" s="38"/>
      <c r="H386" s="60">
        <f>SUM(H385:H385)</f>
        <v>550000</v>
      </c>
    </row>
    <row r="387" spans="1:8" ht="15" customHeight="1">
      <c r="A387" s="441">
        <v>3</v>
      </c>
      <c r="B387" s="429" t="s">
        <v>657</v>
      </c>
      <c r="C387" s="430"/>
      <c r="D387" s="431"/>
      <c r="E387" s="439">
        <f>SUM(E385)</f>
        <v>210000</v>
      </c>
      <c r="F387" s="37"/>
      <c r="G387" s="38"/>
      <c r="H387" s="439">
        <f>SUM(H385)</f>
        <v>550000</v>
      </c>
    </row>
    <row r="388" spans="1:8" ht="15" customHeight="1">
      <c r="A388" s="442"/>
      <c r="B388" s="432"/>
      <c r="C388" s="433"/>
      <c r="D388" s="434"/>
      <c r="E388" s="439"/>
      <c r="H388" s="439"/>
    </row>
    <row r="389" spans="3:8" ht="15" customHeight="1">
      <c r="C389" s="35"/>
      <c r="D389" s="30"/>
      <c r="E389" s="31"/>
      <c r="H389" s="31"/>
    </row>
    <row r="390" spans="4:8" ht="15" customHeight="1">
      <c r="D390" s="3" t="s">
        <v>126</v>
      </c>
      <c r="E390" s="4"/>
      <c r="H390" s="4"/>
    </row>
    <row r="391" spans="4:8" ht="15" customHeight="1">
      <c r="D391" s="3" t="s">
        <v>1091</v>
      </c>
      <c r="E391" s="4"/>
      <c r="H391" s="4"/>
    </row>
    <row r="392" spans="4:8" ht="15" customHeight="1">
      <c r="D392" s="3"/>
      <c r="E392" s="6"/>
      <c r="H392" s="7"/>
    </row>
    <row r="393" spans="1:8" s="38" customFormat="1" ht="15" customHeight="1">
      <c r="A393" s="441" t="s">
        <v>334</v>
      </c>
      <c r="B393" s="443" t="s">
        <v>3</v>
      </c>
      <c r="C393" s="443"/>
      <c r="D393" s="8" t="s">
        <v>4</v>
      </c>
      <c r="E393" s="9" t="s">
        <v>5</v>
      </c>
      <c r="F393" s="1">
        <v>511112</v>
      </c>
      <c r="G393"/>
      <c r="H393" s="9" t="s">
        <v>5</v>
      </c>
    </row>
    <row r="394" spans="1:8" s="38" customFormat="1" ht="15" customHeight="1">
      <c r="A394" s="442"/>
      <c r="B394" s="443" t="s">
        <v>8</v>
      </c>
      <c r="C394" s="443"/>
      <c r="D394" s="8" t="s">
        <v>9</v>
      </c>
      <c r="E394" s="9" t="s">
        <v>10</v>
      </c>
      <c r="F394" s="1"/>
      <c r="G394"/>
      <c r="H394" s="9" t="s">
        <v>1038</v>
      </c>
    </row>
    <row r="395" spans="1:8" s="1" customFormat="1" ht="25.5">
      <c r="A395" s="346">
        <v>1</v>
      </c>
      <c r="B395" s="11" t="s">
        <v>11</v>
      </c>
      <c r="C395" s="10">
        <v>506</v>
      </c>
      <c r="D395" s="370" t="s">
        <v>1092</v>
      </c>
      <c r="H395" s="379">
        <v>349000</v>
      </c>
    </row>
    <row r="396" spans="1:8" ht="15" customHeight="1">
      <c r="A396" s="346">
        <v>2</v>
      </c>
      <c r="B396" s="11" t="s">
        <v>11</v>
      </c>
      <c r="C396" s="15">
        <v>5</v>
      </c>
      <c r="D396" s="44" t="s">
        <v>656</v>
      </c>
      <c r="E396" s="60">
        <f>SUM(E428)</f>
        <v>878477</v>
      </c>
      <c r="H396" s="60">
        <f>SUM(H395)</f>
        <v>349000</v>
      </c>
    </row>
    <row r="397" spans="1:8" ht="15" customHeight="1">
      <c r="A397" s="441">
        <v>3</v>
      </c>
      <c r="B397" s="429" t="s">
        <v>657</v>
      </c>
      <c r="C397" s="430"/>
      <c r="D397" s="431"/>
      <c r="E397" s="437">
        <f>SUM(E428:E428)</f>
        <v>878477</v>
      </c>
      <c r="H397" s="437">
        <f>H396</f>
        <v>349000</v>
      </c>
    </row>
    <row r="398" spans="1:8" ht="15" customHeight="1">
      <c r="A398" s="442"/>
      <c r="B398" s="432"/>
      <c r="C398" s="433"/>
      <c r="D398" s="434"/>
      <c r="E398" s="438"/>
      <c r="H398" s="438"/>
    </row>
    <row r="399" spans="3:8" ht="15" customHeight="1">
      <c r="C399" s="35"/>
      <c r="D399" s="30"/>
      <c r="E399" s="36"/>
      <c r="H399" s="36"/>
    </row>
    <row r="400" spans="3:8" ht="15" customHeight="1">
      <c r="C400" s="35"/>
      <c r="D400" s="30"/>
      <c r="E400" s="36"/>
      <c r="H400" s="36"/>
    </row>
    <row r="401" spans="4:8" ht="15" customHeight="1">
      <c r="D401" s="3" t="s">
        <v>127</v>
      </c>
      <c r="E401" s="4"/>
      <c r="F401" s="37"/>
      <c r="G401" s="38"/>
      <c r="H401" s="4"/>
    </row>
    <row r="402" spans="1:8" ht="15" customHeight="1">
      <c r="A402" s="348"/>
      <c r="D402" s="3" t="s">
        <v>128</v>
      </c>
      <c r="E402" s="4"/>
      <c r="H402" s="4"/>
    </row>
    <row r="403" spans="4:8" ht="15" customHeight="1">
      <c r="D403" s="3"/>
      <c r="E403" s="6"/>
      <c r="G403" s="1"/>
      <c r="H403" s="7"/>
    </row>
    <row r="404" spans="1:8" ht="15" customHeight="1">
      <c r="A404" s="441" t="s">
        <v>334</v>
      </c>
      <c r="B404" s="443" t="s">
        <v>3</v>
      </c>
      <c r="C404" s="443"/>
      <c r="D404" s="8" t="s">
        <v>4</v>
      </c>
      <c r="E404" s="9" t="s">
        <v>5</v>
      </c>
      <c r="F404" s="1">
        <v>511112</v>
      </c>
      <c r="H404" s="9" t="s">
        <v>5</v>
      </c>
    </row>
    <row r="405" spans="1:8" ht="15" customHeight="1">
      <c r="A405" s="442"/>
      <c r="B405" s="443" t="s">
        <v>8</v>
      </c>
      <c r="C405" s="443"/>
      <c r="D405" s="8" t="s">
        <v>9</v>
      </c>
      <c r="E405" s="9" t="s">
        <v>10</v>
      </c>
      <c r="H405" s="9" t="s">
        <v>1038</v>
      </c>
    </row>
    <row r="406" spans="1:8" ht="15" customHeight="1">
      <c r="A406" s="346">
        <v>1</v>
      </c>
      <c r="B406" s="11" t="s">
        <v>11</v>
      </c>
      <c r="C406" s="10">
        <v>42</v>
      </c>
      <c r="D406" s="33" t="s">
        <v>129</v>
      </c>
      <c r="E406" s="13">
        <v>225720</v>
      </c>
      <c r="H406" s="14">
        <v>276000</v>
      </c>
    </row>
    <row r="407" spans="1:8" ht="15" customHeight="1">
      <c r="A407" s="346">
        <v>2</v>
      </c>
      <c r="B407" s="11" t="s">
        <v>11</v>
      </c>
      <c r="C407" s="15">
        <v>4</v>
      </c>
      <c r="D407" s="44" t="s">
        <v>686</v>
      </c>
      <c r="E407" s="60">
        <f>SUM(E406)</f>
        <v>225720</v>
      </c>
      <c r="H407" s="60">
        <f>SUM(H406:H406)</f>
        <v>276000</v>
      </c>
    </row>
    <row r="408" spans="1:8" ht="15" customHeight="1">
      <c r="A408" s="441">
        <v>3</v>
      </c>
      <c r="B408" s="429" t="s">
        <v>657</v>
      </c>
      <c r="C408" s="430"/>
      <c r="D408" s="431"/>
      <c r="E408" s="439">
        <f>SUM(E407)</f>
        <v>225720</v>
      </c>
      <c r="H408" s="439">
        <f>SUM(H407)</f>
        <v>276000</v>
      </c>
    </row>
    <row r="409" spans="1:8" ht="15" customHeight="1">
      <c r="A409" s="442"/>
      <c r="B409" s="432"/>
      <c r="C409" s="433"/>
      <c r="D409" s="434"/>
      <c r="E409" s="439"/>
      <c r="H409" s="439"/>
    </row>
    <row r="410" spans="3:8" ht="15" customHeight="1">
      <c r="C410" s="35"/>
      <c r="D410" s="30"/>
      <c r="E410" s="36"/>
      <c r="F410" s="37"/>
      <c r="G410" s="38"/>
      <c r="H410" s="36"/>
    </row>
    <row r="411" spans="1:8" ht="15" customHeight="1">
      <c r="A411" s="348"/>
      <c r="D411" s="3" t="s">
        <v>131</v>
      </c>
      <c r="E411" s="4"/>
      <c r="H411" s="4"/>
    </row>
    <row r="412" spans="4:8" ht="15" customHeight="1">
      <c r="D412" s="3" t="s">
        <v>132</v>
      </c>
      <c r="E412" s="4"/>
      <c r="H412" s="4"/>
    </row>
    <row r="413" spans="4:8" ht="15" customHeight="1">
      <c r="D413" s="3"/>
      <c r="E413" s="6"/>
      <c r="H413" s="7"/>
    </row>
    <row r="414" spans="1:8" ht="15" customHeight="1">
      <c r="A414" s="441" t="s">
        <v>334</v>
      </c>
      <c r="B414" s="443" t="s">
        <v>3</v>
      </c>
      <c r="C414" s="443"/>
      <c r="D414" s="8" t="s">
        <v>4</v>
      </c>
      <c r="E414" s="9" t="s">
        <v>5</v>
      </c>
      <c r="F414" s="1">
        <v>511112</v>
      </c>
      <c r="H414" s="9" t="s">
        <v>5</v>
      </c>
    </row>
    <row r="415" spans="1:8" ht="15" customHeight="1">
      <c r="A415" s="442"/>
      <c r="B415" s="443" t="s">
        <v>8</v>
      </c>
      <c r="C415" s="443"/>
      <c r="D415" s="8" t="s">
        <v>9</v>
      </c>
      <c r="E415" s="9" t="s">
        <v>10</v>
      </c>
      <c r="H415" s="9" t="s">
        <v>1038</v>
      </c>
    </row>
    <row r="416" spans="1:8" ht="15" customHeight="1">
      <c r="A416" s="346">
        <v>1</v>
      </c>
      <c r="B416" s="11" t="s">
        <v>11</v>
      </c>
      <c r="C416" s="10">
        <v>45</v>
      </c>
      <c r="D416" s="33" t="s">
        <v>130</v>
      </c>
      <c r="E416" s="13">
        <v>2000000</v>
      </c>
      <c r="H416" s="14"/>
    </row>
    <row r="417" spans="1:8" ht="15" customHeight="1">
      <c r="A417" s="346">
        <v>2</v>
      </c>
      <c r="B417" s="11" t="s">
        <v>11</v>
      </c>
      <c r="C417" s="10">
        <v>45</v>
      </c>
      <c r="D417" s="33" t="s">
        <v>133</v>
      </c>
      <c r="E417" s="13">
        <v>300000</v>
      </c>
      <c r="H417" s="14"/>
    </row>
    <row r="418" spans="1:8" ht="15" customHeight="1">
      <c r="A418" s="346">
        <v>3</v>
      </c>
      <c r="B418" s="11" t="s">
        <v>11</v>
      </c>
      <c r="C418" s="15">
        <v>4</v>
      </c>
      <c r="D418" s="44" t="s">
        <v>700</v>
      </c>
      <c r="E418" s="60">
        <f>SUM(E416:E417)</f>
        <v>2300000</v>
      </c>
      <c r="H418" s="60">
        <f>SUM(H416:H417)</f>
        <v>0</v>
      </c>
    </row>
    <row r="419" spans="1:11" s="81" customFormat="1" ht="15" customHeight="1">
      <c r="A419" s="441">
        <v>4</v>
      </c>
      <c r="B419" s="429" t="s">
        <v>701</v>
      </c>
      <c r="C419" s="430"/>
      <c r="D419" s="431"/>
      <c r="E419" s="439">
        <f>SUM(E416:E417)</f>
        <v>2300000</v>
      </c>
      <c r="F419" s="1"/>
      <c r="G419"/>
      <c r="H419" s="437">
        <f>SUM(H418)</f>
        <v>0</v>
      </c>
      <c r="J419" s="82"/>
      <c r="K419" s="82"/>
    </row>
    <row r="420" spans="1:11" s="1" customFormat="1" ht="15" customHeight="1">
      <c r="A420" s="442"/>
      <c r="B420" s="432"/>
      <c r="C420" s="433"/>
      <c r="D420" s="434"/>
      <c r="E420" s="439"/>
      <c r="G420"/>
      <c r="H420" s="438"/>
      <c r="J420"/>
      <c r="K420"/>
    </row>
    <row r="421" spans="1:11" s="1" customFormat="1" ht="15" customHeight="1">
      <c r="A421" s="345"/>
      <c r="B421" s="2"/>
      <c r="D421"/>
      <c r="E421" s="72"/>
      <c r="G421"/>
      <c r="H421" s="72"/>
      <c r="J421"/>
      <c r="K421"/>
    </row>
    <row r="422" spans="1:11" s="1" customFormat="1" ht="15" customHeight="1">
      <c r="A422" s="345"/>
      <c r="B422" s="2"/>
      <c r="D422" s="3" t="s">
        <v>134</v>
      </c>
      <c r="E422" s="4"/>
      <c r="G422"/>
      <c r="H422" s="4"/>
      <c r="J422"/>
      <c r="K422"/>
    </row>
    <row r="423" spans="1:11" s="1" customFormat="1" ht="15" customHeight="1">
      <c r="A423" s="345"/>
      <c r="B423" s="2"/>
      <c r="D423" s="3" t="s">
        <v>707</v>
      </c>
      <c r="E423" s="4"/>
      <c r="G423"/>
      <c r="H423" s="4"/>
      <c r="J423"/>
      <c r="K423"/>
    </row>
    <row r="424" spans="1:11" s="1" customFormat="1" ht="15" customHeight="1">
      <c r="A424" s="345"/>
      <c r="B424" s="2"/>
      <c r="D424" s="3"/>
      <c r="E424" s="6"/>
      <c r="G424"/>
      <c r="H424" s="7"/>
      <c r="J424"/>
      <c r="K424"/>
    </row>
    <row r="425" spans="1:11" s="1" customFormat="1" ht="15" customHeight="1">
      <c r="A425" s="441" t="s">
        <v>334</v>
      </c>
      <c r="B425" s="443" t="s">
        <v>3</v>
      </c>
      <c r="C425" s="443"/>
      <c r="D425" s="8" t="s">
        <v>4</v>
      </c>
      <c r="E425" s="9" t="s">
        <v>5</v>
      </c>
      <c r="F425" s="1">
        <v>511112</v>
      </c>
      <c r="G425"/>
      <c r="H425" s="9" t="s">
        <v>5</v>
      </c>
      <c r="J425"/>
      <c r="K425"/>
    </row>
    <row r="426" spans="1:11" s="1" customFormat="1" ht="15" customHeight="1">
      <c r="A426" s="442"/>
      <c r="B426" s="443" t="s">
        <v>8</v>
      </c>
      <c r="C426" s="443"/>
      <c r="D426" s="8" t="s">
        <v>9</v>
      </c>
      <c r="E426" s="9" t="s">
        <v>10</v>
      </c>
      <c r="G426"/>
      <c r="H426" s="9" t="s">
        <v>1038</v>
      </c>
      <c r="J426"/>
      <c r="K426"/>
    </row>
    <row r="427" spans="1:11" s="1" customFormat="1" ht="15" customHeight="1">
      <c r="A427" s="306">
        <v>1</v>
      </c>
      <c r="B427" s="10"/>
      <c r="C427" s="10">
        <v>332</v>
      </c>
      <c r="D427" s="23" t="s">
        <v>115</v>
      </c>
      <c r="E427" s="9"/>
      <c r="G427"/>
      <c r="H427" s="40">
        <v>4876705</v>
      </c>
      <c r="J427"/>
      <c r="K427"/>
    </row>
    <row r="428" spans="1:11" s="1" customFormat="1" ht="15" customHeight="1">
      <c r="A428" s="346">
        <v>2</v>
      </c>
      <c r="B428" s="11" t="s">
        <v>11</v>
      </c>
      <c r="C428" s="10">
        <v>351</v>
      </c>
      <c r="D428" s="18" t="s">
        <v>18</v>
      </c>
      <c r="E428" s="14">
        <v>878477</v>
      </c>
      <c r="F428" s="1">
        <v>58812</v>
      </c>
      <c r="G428"/>
      <c r="H428" s="14">
        <v>1316710</v>
      </c>
      <c r="J428"/>
      <c r="K428"/>
    </row>
    <row r="429" spans="1:11" s="1" customFormat="1" ht="15" customHeight="1">
      <c r="A429" s="346">
        <v>3</v>
      </c>
      <c r="B429" s="11" t="s">
        <v>11</v>
      </c>
      <c r="C429" s="15">
        <v>3</v>
      </c>
      <c r="D429" s="79" t="s">
        <v>1049</v>
      </c>
      <c r="E429" s="77" t="e">
        <f>SUM(E423+E426+E428)</f>
        <v>#VALUE!</v>
      </c>
      <c r="G429"/>
      <c r="H429" s="77">
        <f>SUM(H427:H428)</f>
        <v>6193415</v>
      </c>
      <c r="J429"/>
      <c r="K429"/>
    </row>
    <row r="430" spans="1:11" s="1" customFormat="1" ht="15" customHeight="1">
      <c r="A430" s="441">
        <v>4</v>
      </c>
      <c r="B430" s="429" t="s">
        <v>657</v>
      </c>
      <c r="C430" s="430"/>
      <c r="D430" s="431"/>
      <c r="E430" s="437" t="e">
        <f>SUM(#REF!)</f>
        <v>#REF!</v>
      </c>
      <c r="G430"/>
      <c r="H430" s="437">
        <f>H429</f>
        <v>6193415</v>
      </c>
      <c r="J430"/>
      <c r="K430"/>
    </row>
    <row r="431" spans="1:11" s="1" customFormat="1" ht="15" customHeight="1">
      <c r="A431" s="442"/>
      <c r="B431" s="432"/>
      <c r="C431" s="433"/>
      <c r="D431" s="434"/>
      <c r="E431" s="438"/>
      <c r="F431" s="37"/>
      <c r="G431" s="38"/>
      <c r="H431" s="438"/>
      <c r="J431"/>
      <c r="K431"/>
    </row>
    <row r="432" spans="1:11" s="1" customFormat="1" ht="15" customHeight="1">
      <c r="A432" s="348"/>
      <c r="B432" s="2"/>
      <c r="C432" s="35"/>
      <c r="D432" s="30"/>
      <c r="E432" s="36"/>
      <c r="G432"/>
      <c r="H432" s="36"/>
      <c r="J432"/>
      <c r="K432"/>
    </row>
    <row r="433" spans="1:11" s="1" customFormat="1" ht="15" customHeight="1">
      <c r="A433" s="345"/>
      <c r="B433" s="2"/>
      <c r="D433" s="3" t="s">
        <v>135</v>
      </c>
      <c r="E433" s="4"/>
      <c r="H433" s="4"/>
      <c r="J433"/>
      <c r="K433"/>
    </row>
    <row r="434" spans="1:11" s="1" customFormat="1" ht="15" customHeight="1">
      <c r="A434" s="345"/>
      <c r="B434" s="2"/>
      <c r="D434" s="3" t="s">
        <v>136</v>
      </c>
      <c r="E434" s="4"/>
      <c r="F434" s="1">
        <v>5831123</v>
      </c>
      <c r="G434"/>
      <c r="H434" s="4"/>
      <c r="J434"/>
      <c r="K434"/>
    </row>
    <row r="435" spans="1:11" s="1" customFormat="1" ht="15" customHeight="1">
      <c r="A435" s="345"/>
      <c r="B435" s="2"/>
      <c r="D435" s="3"/>
      <c r="E435" s="6"/>
      <c r="G435"/>
      <c r="H435" s="7" t="s">
        <v>333</v>
      </c>
      <c r="J435"/>
      <c r="K435"/>
    </row>
    <row r="436" spans="1:11" s="1" customFormat="1" ht="15" customHeight="1">
      <c r="A436" s="305" t="s">
        <v>334</v>
      </c>
      <c r="B436" s="443" t="s">
        <v>3</v>
      </c>
      <c r="C436" s="443"/>
      <c r="D436" s="8" t="s">
        <v>4</v>
      </c>
      <c r="E436" s="9" t="s">
        <v>5</v>
      </c>
      <c r="F436" s="1">
        <v>511112</v>
      </c>
      <c r="G436"/>
      <c r="H436" s="9" t="s">
        <v>5</v>
      </c>
      <c r="J436"/>
      <c r="K436"/>
    </row>
    <row r="437" spans="1:11" s="1" customFormat="1" ht="15" customHeight="1">
      <c r="A437" s="346">
        <v>1</v>
      </c>
      <c r="B437" s="11" t="s">
        <v>11</v>
      </c>
      <c r="C437" s="10">
        <v>1101</v>
      </c>
      <c r="D437" s="66" t="s">
        <v>1050</v>
      </c>
      <c r="E437" s="64">
        <v>1789200</v>
      </c>
      <c r="G437"/>
      <c r="H437" s="67">
        <v>1548000</v>
      </c>
      <c r="J437"/>
      <c r="K437"/>
    </row>
    <row r="438" spans="1:11" s="1" customFormat="1" ht="15" customHeight="1">
      <c r="A438" s="346">
        <v>2</v>
      </c>
      <c r="B438" s="11" t="s">
        <v>11</v>
      </c>
      <c r="C438" s="10">
        <v>1101</v>
      </c>
      <c r="D438" s="66" t="s">
        <v>1051</v>
      </c>
      <c r="E438" s="64"/>
      <c r="G438"/>
      <c r="H438" s="67">
        <v>128400</v>
      </c>
      <c r="J438"/>
      <c r="K438"/>
    </row>
    <row r="439" spans="1:11" s="1" customFormat="1" ht="15" customHeight="1">
      <c r="A439" s="346">
        <v>3</v>
      </c>
      <c r="B439" s="11" t="s">
        <v>11</v>
      </c>
      <c r="C439" s="10">
        <v>1101</v>
      </c>
      <c r="D439" s="66" t="s">
        <v>1052</v>
      </c>
      <c r="E439" s="64">
        <v>185000</v>
      </c>
      <c r="G439"/>
      <c r="H439" s="67">
        <v>180000</v>
      </c>
      <c r="J439"/>
      <c r="K439"/>
    </row>
    <row r="440" spans="1:11" s="1" customFormat="1" ht="15" customHeight="1">
      <c r="A440" s="346">
        <v>4</v>
      </c>
      <c r="B440" s="11" t="s">
        <v>11</v>
      </c>
      <c r="C440" s="10">
        <v>1107</v>
      </c>
      <c r="D440" s="66" t="s">
        <v>1041</v>
      </c>
      <c r="E440" s="64">
        <v>60000</v>
      </c>
      <c r="F440" s="1">
        <v>53111</v>
      </c>
      <c r="G440"/>
      <c r="H440" s="67">
        <v>96000</v>
      </c>
      <c r="J440"/>
      <c r="K440"/>
    </row>
    <row r="441" spans="1:11" s="1" customFormat="1" ht="15" customHeight="1">
      <c r="A441" s="346">
        <v>5</v>
      </c>
      <c r="B441" s="11" t="s">
        <v>11</v>
      </c>
      <c r="C441" s="10">
        <v>1110</v>
      </c>
      <c r="D441" s="66" t="s">
        <v>1080</v>
      </c>
      <c r="E441" s="64">
        <v>12000</v>
      </c>
      <c r="G441"/>
      <c r="H441" s="67">
        <v>12000</v>
      </c>
      <c r="J441"/>
      <c r="K441"/>
    </row>
    <row r="442" spans="1:11" s="1" customFormat="1" ht="15" customHeight="1">
      <c r="A442" s="346">
        <v>6</v>
      </c>
      <c r="B442" s="11" t="s">
        <v>11</v>
      </c>
      <c r="C442" s="15">
        <v>11</v>
      </c>
      <c r="D442" s="68" t="s">
        <v>659</v>
      </c>
      <c r="E442" s="65">
        <f>SUM(E437:E441)</f>
        <v>2046200</v>
      </c>
      <c r="G442"/>
      <c r="H442" s="65">
        <f>SUM(H437:H441)</f>
        <v>1964400</v>
      </c>
      <c r="J442"/>
      <c r="K442"/>
    </row>
    <row r="443" spans="1:11" s="1" customFormat="1" ht="15" customHeight="1">
      <c r="A443" s="346">
        <v>7</v>
      </c>
      <c r="B443" s="11" t="s">
        <v>11</v>
      </c>
      <c r="C443" s="10">
        <v>2</v>
      </c>
      <c r="D443" s="18" t="s">
        <v>620</v>
      </c>
      <c r="E443" s="64" t="e">
        <f>SUM(E437+E439+#REF!)*0.27</f>
        <v>#REF!</v>
      </c>
      <c r="G443"/>
      <c r="H443" s="67">
        <v>547554</v>
      </c>
      <c r="J443"/>
      <c r="K443"/>
    </row>
    <row r="444" spans="1:11" s="1" customFormat="1" ht="15" customHeight="1">
      <c r="A444" s="346">
        <v>8</v>
      </c>
      <c r="B444" s="11" t="s">
        <v>11</v>
      </c>
      <c r="C444" s="10">
        <v>2</v>
      </c>
      <c r="D444" s="66" t="s">
        <v>78</v>
      </c>
      <c r="E444" s="64">
        <f>SUM(E440*1.19*0.14)</f>
        <v>9996.000000000002</v>
      </c>
      <c r="F444" s="1">
        <v>54211</v>
      </c>
      <c r="G444"/>
      <c r="H444" s="64">
        <v>17136</v>
      </c>
      <c r="J444"/>
      <c r="K444"/>
    </row>
    <row r="445" spans="1:11" s="1" customFormat="1" ht="15" customHeight="1">
      <c r="A445" s="346">
        <v>9</v>
      </c>
      <c r="B445" s="11" t="s">
        <v>11</v>
      </c>
      <c r="C445" s="10">
        <v>2</v>
      </c>
      <c r="D445" s="18" t="s">
        <v>1053</v>
      </c>
      <c r="E445" s="64">
        <f>SUM(E440*1.19*0.16)</f>
        <v>11424</v>
      </c>
      <c r="F445" s="1">
        <v>561111</v>
      </c>
      <c r="G445"/>
      <c r="H445" s="64">
        <v>15994</v>
      </c>
      <c r="J445"/>
      <c r="K445"/>
    </row>
    <row r="446" spans="1:11" s="1" customFormat="1" ht="15" customHeight="1">
      <c r="A446" s="346">
        <v>10</v>
      </c>
      <c r="B446" s="11" t="s">
        <v>11</v>
      </c>
      <c r="C446" s="15">
        <v>2</v>
      </c>
      <c r="D446" s="79" t="s">
        <v>695</v>
      </c>
      <c r="E446" s="9"/>
      <c r="G446"/>
      <c r="H446" s="353">
        <f>SUM(H443:H445)</f>
        <v>580684</v>
      </c>
      <c r="J446"/>
      <c r="K446"/>
    </row>
    <row r="447" spans="1:11" s="1" customFormat="1" ht="15" customHeight="1">
      <c r="A447" s="346">
        <v>11</v>
      </c>
      <c r="B447" s="11" t="s">
        <v>11</v>
      </c>
      <c r="C447" s="15"/>
      <c r="D447" s="27" t="s">
        <v>888</v>
      </c>
      <c r="E447" s="60" t="e">
        <f>SUM(#REF!)</f>
        <v>#REF!</v>
      </c>
      <c r="G447"/>
      <c r="H447" s="48">
        <f>H442+H446</f>
        <v>2545084</v>
      </c>
      <c r="J447"/>
      <c r="K447"/>
    </row>
    <row r="448" spans="1:11" s="1" customFormat="1" ht="15" customHeight="1">
      <c r="A448" s="444">
        <v>12</v>
      </c>
      <c r="B448" s="429" t="s">
        <v>657</v>
      </c>
      <c r="C448" s="430"/>
      <c r="D448" s="431"/>
      <c r="E448" s="437" t="e">
        <f>SUM(#REF!)</f>
        <v>#REF!</v>
      </c>
      <c r="G448"/>
      <c r="H448" s="437">
        <f>H447</f>
        <v>2545084</v>
      </c>
      <c r="J448"/>
      <c r="K448"/>
    </row>
    <row r="449" spans="1:11" s="1" customFormat="1" ht="15" customHeight="1">
      <c r="A449" s="444"/>
      <c r="B449" s="432"/>
      <c r="C449" s="433"/>
      <c r="D449" s="434"/>
      <c r="E449" s="438"/>
      <c r="G449"/>
      <c r="H449" s="438"/>
      <c r="J449"/>
      <c r="K449"/>
    </row>
    <row r="450" spans="1:11" s="1" customFormat="1" ht="15" customHeight="1">
      <c r="A450" s="345"/>
      <c r="B450" s="2"/>
      <c r="C450" s="35"/>
      <c r="D450" s="30"/>
      <c r="E450" s="36"/>
      <c r="G450"/>
      <c r="H450" s="36"/>
      <c r="J450"/>
      <c r="K450"/>
    </row>
    <row r="451" spans="1:11" s="1" customFormat="1" ht="15" customHeight="1">
      <c r="A451" s="348"/>
      <c r="B451" s="2"/>
      <c r="D451" s="3" t="s">
        <v>137</v>
      </c>
      <c r="E451" s="4"/>
      <c r="G451"/>
      <c r="H451" s="4"/>
      <c r="J451"/>
      <c r="K451"/>
    </row>
    <row r="452" spans="1:11" s="1" customFormat="1" ht="15" customHeight="1">
      <c r="A452" s="348"/>
      <c r="B452" s="2"/>
      <c r="D452" s="3" t="s">
        <v>138</v>
      </c>
      <c r="E452" s="4"/>
      <c r="G452"/>
      <c r="H452" s="4"/>
      <c r="J452"/>
      <c r="K452"/>
    </row>
    <row r="453" spans="1:11" s="1" customFormat="1" ht="15" customHeight="1">
      <c r="A453" s="348"/>
      <c r="B453" s="2"/>
      <c r="D453" s="3"/>
      <c r="E453" s="6"/>
      <c r="H453" s="7" t="s">
        <v>333</v>
      </c>
      <c r="J453"/>
      <c r="K453"/>
    </row>
    <row r="454" spans="1:11" s="1" customFormat="1" ht="15" customHeight="1">
      <c r="A454" s="441" t="s">
        <v>334</v>
      </c>
      <c r="B454" s="443" t="s">
        <v>3</v>
      </c>
      <c r="C454" s="443"/>
      <c r="D454" s="8" t="s">
        <v>4</v>
      </c>
      <c r="E454" s="9" t="s">
        <v>5</v>
      </c>
      <c r="F454" s="1">
        <v>511112</v>
      </c>
      <c r="G454"/>
      <c r="H454" s="9" t="s">
        <v>5</v>
      </c>
      <c r="J454"/>
      <c r="K454"/>
    </row>
    <row r="455" spans="1:11" s="1" customFormat="1" ht="15" customHeight="1">
      <c r="A455" s="442"/>
      <c r="B455" s="443" t="s">
        <v>8</v>
      </c>
      <c r="C455" s="443"/>
      <c r="D455" s="8" t="s">
        <v>9</v>
      </c>
      <c r="E455" s="9" t="s">
        <v>10</v>
      </c>
      <c r="G455"/>
      <c r="H455" s="9" t="s">
        <v>1038</v>
      </c>
      <c r="J455"/>
      <c r="K455"/>
    </row>
    <row r="456" spans="1:11" s="1" customFormat="1" ht="15" customHeight="1">
      <c r="A456" s="346">
        <v>1</v>
      </c>
      <c r="B456" s="11" t="s">
        <v>11</v>
      </c>
      <c r="C456" s="10"/>
      <c r="D456" s="33"/>
      <c r="E456" s="14">
        <v>897866</v>
      </c>
      <c r="G456"/>
      <c r="H456" s="14"/>
      <c r="J456"/>
      <c r="K456"/>
    </row>
    <row r="457" spans="1:11" s="1" customFormat="1" ht="15" customHeight="1">
      <c r="A457" s="346">
        <v>2</v>
      </c>
      <c r="B457" s="11" t="s">
        <v>11</v>
      </c>
      <c r="C457" s="15"/>
      <c r="D457" s="44"/>
      <c r="E457" s="60">
        <f>SUM(E456)</f>
        <v>897866</v>
      </c>
      <c r="G457"/>
      <c r="H457" s="60"/>
      <c r="J457"/>
      <c r="K457"/>
    </row>
    <row r="458" spans="1:11" s="1" customFormat="1" ht="15" customHeight="1">
      <c r="A458" s="441">
        <v>3</v>
      </c>
      <c r="B458" s="429" t="s">
        <v>657</v>
      </c>
      <c r="C458" s="430"/>
      <c r="D458" s="431"/>
      <c r="E458" s="437">
        <f>SUM(E456:E456)</f>
        <v>897866</v>
      </c>
      <c r="G458"/>
      <c r="H458" s="437">
        <f>SUM(H456:H456)</f>
        <v>0</v>
      </c>
      <c r="J458"/>
      <c r="K458"/>
    </row>
    <row r="459" spans="1:11" s="1" customFormat="1" ht="15" customHeight="1">
      <c r="A459" s="442"/>
      <c r="B459" s="432"/>
      <c r="C459" s="433"/>
      <c r="D459" s="434"/>
      <c r="E459" s="438"/>
      <c r="G459"/>
      <c r="H459" s="438"/>
      <c r="J459"/>
      <c r="K459"/>
    </row>
    <row r="460" spans="1:11" s="1" customFormat="1" ht="15" customHeight="1">
      <c r="A460" s="345"/>
      <c r="B460" s="2"/>
      <c r="D460"/>
      <c r="E460" s="72"/>
      <c r="G460"/>
      <c r="H460" s="72"/>
      <c r="J460"/>
      <c r="K460"/>
    </row>
    <row r="461" spans="1:11" s="1" customFormat="1" ht="15" customHeight="1">
      <c r="A461" s="345"/>
      <c r="B461" s="2"/>
      <c r="D461" s="3" t="s">
        <v>139</v>
      </c>
      <c r="E461" s="4"/>
      <c r="G461"/>
      <c r="H461" s="4"/>
      <c r="J461"/>
      <c r="K461"/>
    </row>
    <row r="462" spans="1:11" s="1" customFormat="1" ht="15" customHeight="1">
      <c r="A462" s="345"/>
      <c r="B462" s="2"/>
      <c r="C462" s="37"/>
      <c r="D462" s="3" t="s">
        <v>706</v>
      </c>
      <c r="E462" s="4"/>
      <c r="G462"/>
      <c r="H462" s="4"/>
      <c r="J462"/>
      <c r="K462"/>
    </row>
    <row r="463" spans="1:11" s="1" customFormat="1" ht="15" customHeight="1">
      <c r="A463" s="345"/>
      <c r="B463" s="2"/>
      <c r="C463" s="37"/>
      <c r="D463" s="3"/>
      <c r="E463" s="6"/>
      <c r="G463"/>
      <c r="H463" s="7" t="s">
        <v>333</v>
      </c>
      <c r="J463"/>
      <c r="K463"/>
    </row>
    <row r="464" spans="1:11" s="1" customFormat="1" ht="15" customHeight="1">
      <c r="A464" s="441" t="s">
        <v>334</v>
      </c>
      <c r="B464" s="443" t="s">
        <v>3</v>
      </c>
      <c r="C464" s="443"/>
      <c r="D464" s="8" t="s">
        <v>4</v>
      </c>
      <c r="E464" s="9" t="s">
        <v>5</v>
      </c>
      <c r="F464" s="1">
        <v>511112</v>
      </c>
      <c r="G464"/>
      <c r="H464" s="9" t="s">
        <v>5</v>
      </c>
      <c r="J464"/>
      <c r="K464"/>
    </row>
    <row r="465" spans="1:11" s="1" customFormat="1" ht="15" customHeight="1">
      <c r="A465" s="442"/>
      <c r="B465" s="443" t="s">
        <v>8</v>
      </c>
      <c r="C465" s="443"/>
      <c r="D465" s="8" t="s">
        <v>9</v>
      </c>
      <c r="E465" s="9" t="s">
        <v>10</v>
      </c>
      <c r="G465"/>
      <c r="H465" s="9" t="s">
        <v>1038</v>
      </c>
      <c r="J465"/>
      <c r="K465"/>
    </row>
    <row r="466" spans="1:11" s="1" customFormat="1" ht="15" customHeight="1">
      <c r="A466" s="346">
        <v>1</v>
      </c>
      <c r="B466" s="11" t="s">
        <v>11</v>
      </c>
      <c r="C466" s="10">
        <v>48</v>
      </c>
      <c r="D466" s="367" t="s">
        <v>1064</v>
      </c>
      <c r="E466"/>
      <c r="F466"/>
      <c r="G466"/>
      <c r="H466" s="14"/>
      <c r="J466"/>
      <c r="K466"/>
    </row>
    <row r="467" spans="1:8" ht="15" customHeight="1">
      <c r="A467" s="346">
        <v>2</v>
      </c>
      <c r="B467" s="11" t="s">
        <v>11</v>
      </c>
      <c r="C467" s="10">
        <v>48</v>
      </c>
      <c r="D467" s="368" t="s">
        <v>1065</v>
      </c>
      <c r="E467"/>
      <c r="F467"/>
      <c r="H467" s="73">
        <v>688649</v>
      </c>
    </row>
    <row r="468" spans="1:8" ht="15" customHeight="1">
      <c r="A468" s="346">
        <v>3</v>
      </c>
      <c r="B468" s="11" t="s">
        <v>11</v>
      </c>
      <c r="C468" s="10">
        <v>48</v>
      </c>
      <c r="D468" s="367" t="s">
        <v>1066</v>
      </c>
      <c r="E468"/>
      <c r="F468"/>
      <c r="H468" s="14">
        <v>500000</v>
      </c>
    </row>
    <row r="469" spans="1:8" ht="15" customHeight="1">
      <c r="A469" s="346">
        <v>4</v>
      </c>
      <c r="B469" s="11" t="s">
        <v>11</v>
      </c>
      <c r="C469" s="10">
        <v>48</v>
      </c>
      <c r="D469" s="367" t="s">
        <v>1067</v>
      </c>
      <c r="E469"/>
      <c r="F469"/>
      <c r="H469" s="74">
        <v>500000</v>
      </c>
    </row>
    <row r="470" spans="1:8" ht="15" customHeight="1">
      <c r="A470" s="346">
        <v>5</v>
      </c>
      <c r="B470" s="11" t="s">
        <v>11</v>
      </c>
      <c r="C470" s="10">
        <v>48</v>
      </c>
      <c r="D470" s="367" t="s">
        <v>1068</v>
      </c>
      <c r="E470"/>
      <c r="F470"/>
      <c r="H470" s="74">
        <v>700000</v>
      </c>
    </row>
    <row r="471" spans="1:8" ht="15" customHeight="1">
      <c r="A471" s="346">
        <v>6</v>
      </c>
      <c r="B471" s="11" t="s">
        <v>11</v>
      </c>
      <c r="C471" s="10">
        <v>48</v>
      </c>
      <c r="D471" s="367" t="s">
        <v>1069</v>
      </c>
      <c r="E471"/>
      <c r="F471"/>
      <c r="H471" s="74">
        <v>250000</v>
      </c>
    </row>
    <row r="472" spans="1:8" ht="15" customHeight="1">
      <c r="A472" s="346">
        <v>7</v>
      </c>
      <c r="B472" s="11" t="s">
        <v>11</v>
      </c>
      <c r="C472" s="10">
        <v>48</v>
      </c>
      <c r="D472" s="367" t="s">
        <v>1093</v>
      </c>
      <c r="E472"/>
      <c r="F472"/>
      <c r="H472" s="74">
        <v>1151000</v>
      </c>
    </row>
    <row r="473" spans="1:8" ht="15" customHeight="1">
      <c r="A473" s="346">
        <v>8</v>
      </c>
      <c r="B473" s="11" t="s">
        <v>11</v>
      </c>
      <c r="C473" s="15">
        <v>4</v>
      </c>
      <c r="D473" s="44" t="s">
        <v>705</v>
      </c>
      <c r="E473" s="60">
        <f>SUM(E466:E468)</f>
        <v>0</v>
      </c>
      <c r="H473" s="60">
        <f>SUM(H467:H472)</f>
        <v>3789649</v>
      </c>
    </row>
    <row r="474" spans="1:8" ht="15" customHeight="1">
      <c r="A474" s="441">
        <v>9</v>
      </c>
      <c r="B474" s="429" t="s">
        <v>701</v>
      </c>
      <c r="C474" s="430"/>
      <c r="D474" s="431"/>
      <c r="E474" s="439">
        <f>SUM(E473)</f>
        <v>0</v>
      </c>
      <c r="H474" s="439">
        <f>H473</f>
        <v>3789649</v>
      </c>
    </row>
    <row r="475" spans="1:8" ht="15" customHeight="1">
      <c r="A475" s="442"/>
      <c r="B475" s="432"/>
      <c r="C475" s="433"/>
      <c r="D475" s="434"/>
      <c r="E475" s="439"/>
      <c r="H475" s="439"/>
    </row>
    <row r="477" spans="1:11" s="1" customFormat="1" ht="15" customHeight="1">
      <c r="A477" s="345"/>
      <c r="B477" s="2"/>
      <c r="D477" s="3" t="s">
        <v>140</v>
      </c>
      <c r="E477" s="4"/>
      <c r="G477"/>
      <c r="H477" s="4"/>
      <c r="J477"/>
      <c r="K477"/>
    </row>
    <row r="478" spans="3:8" ht="15" customHeight="1">
      <c r="C478" s="37"/>
      <c r="D478" s="3" t="s">
        <v>141</v>
      </c>
      <c r="E478" s="4"/>
      <c r="H478" s="4"/>
    </row>
    <row r="479" spans="3:8" ht="15" customHeight="1">
      <c r="C479" s="37"/>
      <c r="D479" s="3"/>
      <c r="E479" s="6"/>
      <c r="H479" s="7"/>
    </row>
    <row r="480" spans="1:8" ht="15" customHeight="1">
      <c r="A480" s="441" t="s">
        <v>334</v>
      </c>
      <c r="B480" s="443" t="s">
        <v>3</v>
      </c>
      <c r="C480" s="443"/>
      <c r="D480" s="8" t="s">
        <v>4</v>
      </c>
      <c r="E480" s="9" t="s">
        <v>5</v>
      </c>
      <c r="F480" s="1">
        <v>511112</v>
      </c>
      <c r="H480" s="9" t="s">
        <v>5</v>
      </c>
    </row>
    <row r="481" spans="1:8" ht="15" customHeight="1">
      <c r="A481" s="442"/>
      <c r="B481" s="443" t="s">
        <v>8</v>
      </c>
      <c r="C481" s="443"/>
      <c r="D481" s="8" t="s">
        <v>9</v>
      </c>
      <c r="E481" s="9" t="s">
        <v>10</v>
      </c>
      <c r="H481" s="9" t="s">
        <v>1038</v>
      </c>
    </row>
    <row r="482" spans="1:8" ht="15" customHeight="1">
      <c r="A482" s="346">
        <v>1</v>
      </c>
      <c r="B482" s="11" t="s">
        <v>11</v>
      </c>
      <c r="C482" s="10">
        <v>512</v>
      </c>
      <c r="D482" s="33" t="s">
        <v>142</v>
      </c>
      <c r="E482" s="14">
        <v>69490587</v>
      </c>
      <c r="H482" s="14">
        <v>83112617</v>
      </c>
    </row>
    <row r="483" spans="1:8" ht="15" customHeight="1">
      <c r="A483" s="346">
        <v>2</v>
      </c>
      <c r="B483" s="11" t="s">
        <v>11</v>
      </c>
      <c r="C483" s="15"/>
      <c r="D483" s="44"/>
      <c r="E483" s="60">
        <f>SUM(E482:E482)</f>
        <v>69490587</v>
      </c>
      <c r="H483" s="60">
        <f>SUM(H482:H482)</f>
        <v>83112617</v>
      </c>
    </row>
    <row r="484" spans="1:8" ht="15" customHeight="1">
      <c r="A484" s="441">
        <v>3</v>
      </c>
      <c r="B484" s="360" t="s">
        <v>23</v>
      </c>
      <c r="C484" s="361"/>
      <c r="D484" s="362"/>
      <c r="E484" s="439">
        <f>SUM(E483)</f>
        <v>69490587</v>
      </c>
      <c r="H484" s="439">
        <f>SUM(H483)</f>
        <v>83112617</v>
      </c>
    </row>
    <row r="485" spans="1:8" ht="15" customHeight="1">
      <c r="A485" s="442"/>
      <c r="B485" s="363"/>
      <c r="C485" s="364"/>
      <c r="D485" s="365"/>
      <c r="E485" s="439"/>
      <c r="H485" s="439"/>
    </row>
    <row r="486" ht="15" customHeight="1"/>
    <row r="487" spans="2:8" ht="15" customHeight="1">
      <c r="B487" s="83"/>
      <c r="C487" s="84"/>
      <c r="D487" s="82" t="s">
        <v>143</v>
      </c>
      <c r="E487" s="85" t="e">
        <f>SUM(E123+E138+#REF!+E350+E376+E29+E151+#REF!+E176+E237+E79+E186+E196+E397+E430+E448+E458+#REF!+E408+E419+E474+E387+E317+E307+E91+E103+E256+E285+E52+E484)</f>
        <v>#REF!</v>
      </c>
      <c r="F487" s="85" t="e">
        <f>SUM(F123+F138+#REF!+F350+F376+F29+F151+#REF!+F176+F237+F79+F186+F196+F397+F430+F448+F458+#REF!+F408+F419+F474+F387+F317+F307+F91+F103+F256+F285+F52+F484)</f>
        <v>#REF!</v>
      </c>
      <c r="G487" s="85" t="e">
        <f>SUM(G123+G138+#REF!+G350+G376+G29+G151+#REF!+G176+G237+G79+G186+G196+G397+G430+G448+G458+#REF!+G408+G419+G474+G387+G317+G307+G91+G103+G256+G285+G52+G484)</f>
        <v>#REF!</v>
      </c>
      <c r="H487" s="85">
        <f>H474+H458+H448+H430+H419+H408+H397+H387+H376+H350+H317+H307+H285+H256+H237+H196+H186+H176+H151+H138+H123+H103+H91+H79+H66+H52+H29+H484</f>
        <v>253956324.95</v>
      </c>
    </row>
    <row r="488" ht="15" customHeight="1">
      <c r="A488" s="352"/>
    </row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spans="1:12" s="72" customFormat="1" ht="15" customHeight="1">
      <c r="A545" s="345"/>
      <c r="B545" s="2"/>
      <c r="C545"/>
      <c r="D545" s="86"/>
      <c r="F545" s="1"/>
      <c r="G545"/>
      <c r="I545"/>
      <c r="J545"/>
      <c r="K545"/>
      <c r="L545"/>
    </row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</sheetData>
  <sheetProtection/>
  <mergeCells count="191">
    <mergeCell ref="A58:A59"/>
    <mergeCell ref="B58:C58"/>
    <mergeCell ref="B59:C59"/>
    <mergeCell ref="A66:A67"/>
    <mergeCell ref="B66:D67"/>
    <mergeCell ref="E66:E67"/>
    <mergeCell ref="H66:H67"/>
    <mergeCell ref="A79:A80"/>
    <mergeCell ref="B79:D80"/>
    <mergeCell ref="E79:E80"/>
    <mergeCell ref="A73:A74"/>
    <mergeCell ref="B73:C73"/>
    <mergeCell ref="B74:C74"/>
    <mergeCell ref="A4:A5"/>
    <mergeCell ref="B4:C4"/>
    <mergeCell ref="B5:C5"/>
    <mergeCell ref="A29:A30"/>
    <mergeCell ref="B29:D30"/>
    <mergeCell ref="E29:E30"/>
    <mergeCell ref="A97:A98"/>
    <mergeCell ref="B97:C97"/>
    <mergeCell ref="B98:C98"/>
    <mergeCell ref="H79:H80"/>
    <mergeCell ref="A85:A86"/>
    <mergeCell ref="B85:C85"/>
    <mergeCell ref="B86:C86"/>
    <mergeCell ref="A91:A92"/>
    <mergeCell ref="B91:D92"/>
    <mergeCell ref="E91:E92"/>
    <mergeCell ref="A52:A53"/>
    <mergeCell ref="B52:D53"/>
    <mergeCell ref="E52:E53"/>
    <mergeCell ref="A36:A37"/>
    <mergeCell ref="B36:C36"/>
    <mergeCell ref="B37:C37"/>
    <mergeCell ref="E123:E124"/>
    <mergeCell ref="A103:A104"/>
    <mergeCell ref="B103:D104"/>
    <mergeCell ref="E103:E104"/>
    <mergeCell ref="A109:A110"/>
    <mergeCell ref="B109:C109"/>
    <mergeCell ref="B110:C110"/>
    <mergeCell ref="A123:A124"/>
    <mergeCell ref="B123:D124"/>
    <mergeCell ref="A138:A139"/>
    <mergeCell ref="B138:D139"/>
    <mergeCell ref="E138:E139"/>
    <mergeCell ref="A129:A130"/>
    <mergeCell ref="B129:C129"/>
    <mergeCell ref="B130:C130"/>
    <mergeCell ref="A157:A158"/>
    <mergeCell ref="B157:C157"/>
    <mergeCell ref="B158:C158"/>
    <mergeCell ref="H138:H139"/>
    <mergeCell ref="A144:A145"/>
    <mergeCell ref="B144:C144"/>
    <mergeCell ref="B145:C145"/>
    <mergeCell ref="A151:A152"/>
    <mergeCell ref="B151:D152"/>
    <mergeCell ref="E151:E152"/>
    <mergeCell ref="E186:E187"/>
    <mergeCell ref="A176:A177"/>
    <mergeCell ref="B176:D177"/>
    <mergeCell ref="E176:E177"/>
    <mergeCell ref="A182:A183"/>
    <mergeCell ref="B182:C182"/>
    <mergeCell ref="B183:C183"/>
    <mergeCell ref="A186:A187"/>
    <mergeCell ref="B186:D187"/>
    <mergeCell ref="A196:A197"/>
    <mergeCell ref="B196:D197"/>
    <mergeCell ref="E196:E197"/>
    <mergeCell ref="A192:A193"/>
    <mergeCell ref="B192:C192"/>
    <mergeCell ref="B193:C193"/>
    <mergeCell ref="A285:A286"/>
    <mergeCell ref="B285:D286"/>
    <mergeCell ref="A243:A244"/>
    <mergeCell ref="B243:C243"/>
    <mergeCell ref="B244:C244"/>
    <mergeCell ref="A202:A203"/>
    <mergeCell ref="B202:C202"/>
    <mergeCell ref="B203:C203"/>
    <mergeCell ref="A237:A238"/>
    <mergeCell ref="B237:D238"/>
    <mergeCell ref="A291:A292"/>
    <mergeCell ref="B291:C291"/>
    <mergeCell ref="B292:C292"/>
    <mergeCell ref="E285:E286"/>
    <mergeCell ref="A256:A257"/>
    <mergeCell ref="B256:D257"/>
    <mergeCell ref="E256:E257"/>
    <mergeCell ref="A262:A263"/>
    <mergeCell ref="B262:C262"/>
    <mergeCell ref="B263:C263"/>
    <mergeCell ref="A313:A314"/>
    <mergeCell ref="B313:C313"/>
    <mergeCell ref="B314:C314"/>
    <mergeCell ref="A317:A318"/>
    <mergeCell ref="E317:E318"/>
    <mergeCell ref="A307:A308"/>
    <mergeCell ref="E307:E308"/>
    <mergeCell ref="A356:A357"/>
    <mergeCell ref="B356:C356"/>
    <mergeCell ref="B357:C357"/>
    <mergeCell ref="A376:A377"/>
    <mergeCell ref="E376:E377"/>
    <mergeCell ref="A324:A325"/>
    <mergeCell ref="B324:C324"/>
    <mergeCell ref="B325:C325"/>
    <mergeCell ref="A383:A384"/>
    <mergeCell ref="B383:C383"/>
    <mergeCell ref="B384:C384"/>
    <mergeCell ref="A387:A388"/>
    <mergeCell ref="E387:E388"/>
    <mergeCell ref="A350:A351"/>
    <mergeCell ref="E350:E351"/>
    <mergeCell ref="B350:D351"/>
    <mergeCell ref="B376:D377"/>
    <mergeCell ref="B387:D388"/>
    <mergeCell ref="A404:A405"/>
    <mergeCell ref="B404:C404"/>
    <mergeCell ref="B405:C405"/>
    <mergeCell ref="A393:A394"/>
    <mergeCell ref="B393:C393"/>
    <mergeCell ref="B394:C394"/>
    <mergeCell ref="B397:D398"/>
    <mergeCell ref="A425:A426"/>
    <mergeCell ref="B425:C425"/>
    <mergeCell ref="B426:C426"/>
    <mergeCell ref="A397:A398"/>
    <mergeCell ref="E397:E398"/>
    <mergeCell ref="H408:H409"/>
    <mergeCell ref="A414:A415"/>
    <mergeCell ref="B414:C414"/>
    <mergeCell ref="B415:C415"/>
    <mergeCell ref="H397:H398"/>
    <mergeCell ref="B436:C436"/>
    <mergeCell ref="A464:A465"/>
    <mergeCell ref="B464:C464"/>
    <mergeCell ref="B465:C465"/>
    <mergeCell ref="A408:A409"/>
    <mergeCell ref="E408:E409"/>
    <mergeCell ref="A430:A431"/>
    <mergeCell ref="E430:E431"/>
    <mergeCell ref="A419:A420"/>
    <mergeCell ref="E419:E420"/>
    <mergeCell ref="A454:A455"/>
    <mergeCell ref="B454:C454"/>
    <mergeCell ref="B455:C455"/>
    <mergeCell ref="A458:A459"/>
    <mergeCell ref="E458:E459"/>
    <mergeCell ref="A448:A449"/>
    <mergeCell ref="E448:E449"/>
    <mergeCell ref="A474:A475"/>
    <mergeCell ref="E474:E475"/>
    <mergeCell ref="A480:A481"/>
    <mergeCell ref="B480:C480"/>
    <mergeCell ref="B481:C481"/>
    <mergeCell ref="A484:A485"/>
    <mergeCell ref="B474:D475"/>
    <mergeCell ref="H186:H187"/>
    <mergeCell ref="H196:H197"/>
    <mergeCell ref="H419:H420"/>
    <mergeCell ref="H387:H388"/>
    <mergeCell ref="H448:H449"/>
    <mergeCell ref="E484:E485"/>
    <mergeCell ref="H376:H377"/>
    <mergeCell ref="H350:H351"/>
    <mergeCell ref="H307:H308"/>
    <mergeCell ref="E237:E238"/>
    <mergeCell ref="H29:H30"/>
    <mergeCell ref="H123:H124"/>
    <mergeCell ref="H91:H92"/>
    <mergeCell ref="H103:H104"/>
    <mergeCell ref="H52:H53"/>
    <mergeCell ref="H484:H485"/>
    <mergeCell ref="H458:H459"/>
    <mergeCell ref="H430:H431"/>
    <mergeCell ref="H474:H475"/>
    <mergeCell ref="H237:H238"/>
    <mergeCell ref="B408:D409"/>
    <mergeCell ref="B419:D420"/>
    <mergeCell ref="B430:D431"/>
    <mergeCell ref="B448:D449"/>
    <mergeCell ref="B458:D459"/>
    <mergeCell ref="H151:H152"/>
    <mergeCell ref="H317:H318"/>
    <mergeCell ref="H285:H286"/>
    <mergeCell ref="H256:H257"/>
    <mergeCell ref="H176:H177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ÖNKORMÁNYZATA&amp;C2016. ÉVI KÖLTSÉGVETÉS
KORMÁNYZATI FUNKCIÓK
 KIADÁSOK&amp;R4.b. melléklet Magyarpolány Község Önkormányat Képviselő-testületének
1/2016. (II. 25.) önkormányzati rendeletéhez</oddHeader>
    <oddFooter>&amp;C&amp;P</oddFooter>
  </headerFooter>
  <rowBreaks count="5" manualBreakCount="5">
    <brk id="80" max="7" man="1"/>
    <brk id="152" max="7" man="1"/>
    <brk id="239" max="7" man="1"/>
    <brk id="352" max="7" man="1"/>
    <brk id="4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4" sqref="C4"/>
    </sheetView>
  </sheetViews>
  <sheetFormatPr defaultColWidth="9.00390625" defaultRowHeight="12.75"/>
  <cols>
    <col min="1" max="1" width="9.125" style="148" customWidth="1"/>
    <col min="2" max="2" width="42.125" style="148" customWidth="1"/>
    <col min="3" max="3" width="13.625" style="156" bestFit="1" customWidth="1"/>
    <col min="4" max="16384" width="9.125" style="148" customWidth="1"/>
  </cols>
  <sheetData>
    <row r="1" ht="15">
      <c r="C1" s="149"/>
    </row>
    <row r="2" spans="1:3" ht="31.5" customHeight="1">
      <c r="A2" s="150"/>
      <c r="B2" s="150" t="s">
        <v>3</v>
      </c>
      <c r="C2" s="151" t="s">
        <v>155</v>
      </c>
    </row>
    <row r="3" spans="1:3" ht="31.5" customHeight="1">
      <c r="A3" s="152">
        <v>1</v>
      </c>
      <c r="B3" s="152" t="s">
        <v>788</v>
      </c>
      <c r="C3" s="153">
        <v>83112617</v>
      </c>
    </row>
    <row r="4" spans="1:3" ht="31.5" customHeight="1">
      <c r="A4" s="152">
        <v>2</v>
      </c>
      <c r="B4" s="152" t="s">
        <v>789</v>
      </c>
      <c r="C4" s="153"/>
    </row>
    <row r="5" spans="1:3" s="155" customFormat="1" ht="31.5" customHeight="1">
      <c r="A5" s="152">
        <v>3</v>
      </c>
      <c r="B5" s="152" t="s">
        <v>790</v>
      </c>
      <c r="C5" s="153">
        <f>SUM(C3:C4)</f>
        <v>83112617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ÖNKORMÁNYZATA&amp;C2016. ÉVI KÖLTSÉGVETÉS
TARTALÉK&amp;R5. melléklet
Magyarpolány Község Önkormányat
Képviselő-testületének
1/2016. (II. 25.)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6"/>
  <sheetViews>
    <sheetView workbookViewId="0" topLeftCell="A1">
      <selection activeCell="A6" sqref="A6:A10"/>
    </sheetView>
  </sheetViews>
  <sheetFormatPr defaultColWidth="9.00390625" defaultRowHeight="12.75"/>
  <cols>
    <col min="1" max="1" width="9.125" style="157" customWidth="1"/>
    <col min="2" max="2" width="47.00390625" style="174" customWidth="1"/>
    <col min="3" max="3" width="9.125" style="158" hidden="1" customWidth="1"/>
    <col min="4" max="4" width="28.875" style="158" hidden="1" customWidth="1"/>
    <col min="5" max="5" width="18.375" style="158" customWidth="1"/>
    <col min="6" max="6" width="19.75390625" style="158" customWidth="1"/>
    <col min="7" max="7" width="17.00390625" style="158" customWidth="1"/>
    <col min="8" max="16384" width="9.125" style="158" customWidth="1"/>
  </cols>
  <sheetData>
    <row r="1" ht="18.75">
      <c r="G1" s="159"/>
    </row>
    <row r="2" spans="1:7" s="157" customFormat="1" ht="18.75">
      <c r="A2" s="160"/>
      <c r="B2" s="160" t="s">
        <v>3</v>
      </c>
      <c r="C2" s="160"/>
      <c r="D2" s="160"/>
      <c r="E2" s="160" t="s">
        <v>155</v>
      </c>
      <c r="F2" s="160" t="s">
        <v>5</v>
      </c>
      <c r="G2" s="160" t="s">
        <v>6</v>
      </c>
    </row>
    <row r="3" spans="1:7" s="164" customFormat="1" ht="15.75">
      <c r="A3" s="161">
        <v>1</v>
      </c>
      <c r="B3" s="162" t="s">
        <v>731</v>
      </c>
      <c r="C3" s="162"/>
      <c r="D3" s="162"/>
      <c r="E3" s="163" t="s">
        <v>791</v>
      </c>
      <c r="F3" s="163" t="s">
        <v>792</v>
      </c>
      <c r="G3" s="163" t="s">
        <v>793</v>
      </c>
    </row>
    <row r="4" spans="1:7" s="164" customFormat="1" ht="30.75" customHeight="1">
      <c r="A4" s="161">
        <f>A3+1</f>
        <v>2</v>
      </c>
      <c r="B4" s="371" t="s">
        <v>794</v>
      </c>
      <c r="C4" s="162"/>
      <c r="D4" s="162"/>
      <c r="E4" s="169" t="s">
        <v>1019</v>
      </c>
      <c r="F4" s="165">
        <v>23117170</v>
      </c>
      <c r="G4" s="166">
        <v>2016</v>
      </c>
    </row>
    <row r="5" spans="1:7" s="164" customFormat="1" ht="30.75" customHeight="1">
      <c r="A5" s="161">
        <v>3</v>
      </c>
      <c r="B5" s="372" t="s">
        <v>795</v>
      </c>
      <c r="C5" s="167"/>
      <c r="D5" s="167"/>
      <c r="E5" s="168"/>
      <c r="F5" s="168">
        <f>SUM(F4:F4)</f>
        <v>23117170</v>
      </c>
      <c r="G5" s="166">
        <v>2016</v>
      </c>
    </row>
    <row r="6" spans="1:7" s="164" customFormat="1" ht="30.75" customHeight="1">
      <c r="A6" s="161">
        <f>A5+1</f>
        <v>4</v>
      </c>
      <c r="B6" s="373" t="s">
        <v>797</v>
      </c>
      <c r="C6" s="167"/>
      <c r="D6" s="167"/>
      <c r="E6" s="169" t="s">
        <v>1015</v>
      </c>
      <c r="F6" s="173">
        <v>1182000</v>
      </c>
      <c r="G6" s="166">
        <v>2016</v>
      </c>
    </row>
    <row r="7" spans="1:7" s="164" customFormat="1" ht="30.75" customHeight="1">
      <c r="A7" s="161">
        <f>A6+1</f>
        <v>5</v>
      </c>
      <c r="B7" s="373" t="s">
        <v>1010</v>
      </c>
      <c r="C7" s="167"/>
      <c r="D7" s="167"/>
      <c r="E7" s="169" t="s">
        <v>1015</v>
      </c>
      <c r="F7" s="173">
        <v>319140</v>
      </c>
      <c r="G7" s="166">
        <v>2016</v>
      </c>
    </row>
    <row r="8" spans="1:7" s="164" customFormat="1" ht="28.5" customHeight="1">
      <c r="A8" s="161">
        <f>A7+1</f>
        <v>6</v>
      </c>
      <c r="B8" s="373" t="s">
        <v>1020</v>
      </c>
      <c r="C8" s="167"/>
      <c r="D8" s="167"/>
      <c r="E8" s="169" t="s">
        <v>1015</v>
      </c>
      <c r="F8" s="173">
        <v>787000</v>
      </c>
      <c r="G8" s="166">
        <v>2016</v>
      </c>
    </row>
    <row r="9" spans="1:7" s="164" customFormat="1" ht="28.5" customHeight="1">
      <c r="A9" s="161">
        <f>A8+1</f>
        <v>7</v>
      </c>
      <c r="B9" s="373" t="s">
        <v>1021</v>
      </c>
      <c r="C9" s="167"/>
      <c r="D9" s="167"/>
      <c r="E9" s="169" t="s">
        <v>1015</v>
      </c>
      <c r="F9" s="173">
        <v>212490</v>
      </c>
      <c r="G9" s="166">
        <v>2016</v>
      </c>
    </row>
    <row r="10" spans="1:7" s="164" customFormat="1" ht="32.25" customHeight="1">
      <c r="A10" s="161">
        <f>A9+1</f>
        <v>8</v>
      </c>
      <c r="B10" s="372" t="s">
        <v>796</v>
      </c>
      <c r="C10" s="167"/>
      <c r="D10" s="167"/>
      <c r="E10" s="167"/>
      <c r="F10" s="171">
        <f>SUM(F6:F9)</f>
        <v>2500630</v>
      </c>
      <c r="G10" s="170"/>
    </row>
    <row r="11" spans="1:2" s="164" customFormat="1" ht="15.75">
      <c r="A11" s="172"/>
      <c r="B11" s="175"/>
    </row>
    <row r="12" spans="1:2" s="164" customFormat="1" ht="15.75">
      <c r="A12" s="172"/>
      <c r="B12" s="175"/>
    </row>
    <row r="13" spans="1:2" s="164" customFormat="1" ht="15.75">
      <c r="A13" s="172"/>
      <c r="B13" s="175"/>
    </row>
    <row r="14" spans="1:2" s="164" customFormat="1" ht="15.75">
      <c r="A14" s="172"/>
      <c r="B14" s="175"/>
    </row>
    <row r="15" spans="1:2" s="164" customFormat="1" ht="15.75">
      <c r="A15" s="172"/>
      <c r="B15" s="175"/>
    </row>
    <row r="16" spans="1:2" s="164" customFormat="1" ht="15.75">
      <c r="A16" s="172"/>
      <c r="B16" s="175"/>
    </row>
    <row r="17" spans="1:2" s="164" customFormat="1" ht="15.75">
      <c r="A17" s="172"/>
      <c r="B17" s="175"/>
    </row>
    <row r="18" spans="1:2" s="164" customFormat="1" ht="15.75">
      <c r="A18" s="172"/>
      <c r="B18" s="175"/>
    </row>
    <row r="19" spans="1:2" s="164" customFormat="1" ht="15.75">
      <c r="A19" s="172"/>
      <c r="B19" s="175"/>
    </row>
    <row r="20" spans="1:2" s="164" customFormat="1" ht="15.75">
      <c r="A20" s="172"/>
      <c r="B20" s="175"/>
    </row>
    <row r="21" spans="1:2" s="164" customFormat="1" ht="15.75">
      <c r="A21" s="172"/>
      <c r="B21" s="175"/>
    </row>
    <row r="22" spans="1:2" s="164" customFormat="1" ht="15.75">
      <c r="A22" s="172"/>
      <c r="B22" s="175"/>
    </row>
    <row r="23" spans="1:2" s="164" customFormat="1" ht="15.75">
      <c r="A23" s="172"/>
      <c r="B23" s="175"/>
    </row>
    <row r="24" spans="1:2" s="164" customFormat="1" ht="15.75">
      <c r="A24" s="172"/>
      <c r="B24" s="175"/>
    </row>
    <row r="25" spans="1:2" s="164" customFormat="1" ht="15.75">
      <c r="A25" s="172"/>
      <c r="B25" s="175"/>
    </row>
    <row r="26" spans="1:2" s="164" customFormat="1" ht="15.75">
      <c r="A26" s="172"/>
      <c r="B26" s="175"/>
    </row>
    <row r="27" spans="1:2" s="164" customFormat="1" ht="15.75">
      <c r="A27" s="172"/>
      <c r="B27" s="175"/>
    </row>
    <row r="28" spans="1:2" s="164" customFormat="1" ht="15.75">
      <c r="A28" s="172"/>
      <c r="B28" s="175"/>
    </row>
    <row r="29" spans="1:2" s="164" customFormat="1" ht="15.75">
      <c r="A29" s="172"/>
      <c r="B29" s="175"/>
    </row>
    <row r="30" spans="1:2" s="164" customFormat="1" ht="15.75">
      <c r="A30" s="172"/>
      <c r="B30" s="175"/>
    </row>
    <row r="31" spans="1:2" s="164" customFormat="1" ht="15.75">
      <c r="A31" s="172"/>
      <c r="B31" s="175"/>
    </row>
    <row r="32" spans="1:2" s="164" customFormat="1" ht="15.75">
      <c r="A32" s="172"/>
      <c r="B32" s="175"/>
    </row>
    <row r="33" spans="1:2" s="164" customFormat="1" ht="15.75">
      <c r="A33" s="172"/>
      <c r="B33" s="175"/>
    </row>
    <row r="34" spans="1:2" s="164" customFormat="1" ht="15.75">
      <c r="A34" s="172"/>
      <c r="B34" s="175"/>
    </row>
    <row r="35" spans="1:2" s="164" customFormat="1" ht="15.75">
      <c r="A35" s="172"/>
      <c r="B35" s="175"/>
    </row>
    <row r="36" spans="1:2" s="164" customFormat="1" ht="15.75">
      <c r="A36" s="172"/>
      <c r="B36" s="175"/>
    </row>
    <row r="37" spans="1:2" s="164" customFormat="1" ht="15.75">
      <c r="A37" s="172"/>
      <c r="B37" s="175"/>
    </row>
    <row r="38" spans="1:2" s="164" customFormat="1" ht="15.75">
      <c r="A38" s="172"/>
      <c r="B38" s="175"/>
    </row>
    <row r="39" spans="1:2" s="164" customFormat="1" ht="15.75">
      <c r="A39" s="172"/>
      <c r="B39" s="175"/>
    </row>
    <row r="40" spans="1:2" s="164" customFormat="1" ht="15.75">
      <c r="A40" s="172"/>
      <c r="B40" s="175"/>
    </row>
    <row r="41" spans="1:2" s="164" customFormat="1" ht="15.75">
      <c r="A41" s="172"/>
      <c r="B41" s="175"/>
    </row>
    <row r="42" spans="1:2" s="164" customFormat="1" ht="15.75">
      <c r="A42" s="172"/>
      <c r="B42" s="175"/>
    </row>
    <row r="43" spans="1:2" s="164" customFormat="1" ht="15.75">
      <c r="A43" s="172"/>
      <c r="B43" s="175"/>
    </row>
    <row r="44" spans="1:2" s="164" customFormat="1" ht="15.75">
      <c r="A44" s="172"/>
      <c r="B44" s="175"/>
    </row>
    <row r="45" spans="1:2" s="164" customFormat="1" ht="15.75">
      <c r="A45" s="172"/>
      <c r="B45" s="175"/>
    </row>
    <row r="46" spans="1:2" s="164" customFormat="1" ht="15.75">
      <c r="A46" s="172"/>
      <c r="B46" s="175"/>
    </row>
    <row r="47" spans="1:2" s="164" customFormat="1" ht="15.75">
      <c r="A47" s="172"/>
      <c r="B47" s="175"/>
    </row>
    <row r="48" spans="1:2" s="164" customFormat="1" ht="15.75">
      <c r="A48" s="172"/>
      <c r="B48" s="175"/>
    </row>
    <row r="49" spans="1:2" s="164" customFormat="1" ht="15.75">
      <c r="A49" s="172"/>
      <c r="B49" s="175"/>
    </row>
    <row r="50" spans="1:2" s="164" customFormat="1" ht="15.75">
      <c r="A50" s="172"/>
      <c r="B50" s="175"/>
    </row>
    <row r="51" spans="1:2" s="164" customFormat="1" ht="15.75">
      <c r="A51" s="172"/>
      <c r="B51" s="175"/>
    </row>
    <row r="52" spans="1:2" s="164" customFormat="1" ht="15.75">
      <c r="A52" s="172"/>
      <c r="B52" s="175"/>
    </row>
    <row r="53" spans="1:2" s="164" customFormat="1" ht="15.75">
      <c r="A53" s="172"/>
      <c r="B53" s="175"/>
    </row>
    <row r="54" spans="1:2" s="164" customFormat="1" ht="15.75">
      <c r="A54" s="172"/>
      <c r="B54" s="175"/>
    </row>
    <row r="55" spans="1:2" s="164" customFormat="1" ht="15.75">
      <c r="A55" s="172"/>
      <c r="B55" s="175"/>
    </row>
    <row r="56" spans="1:2" s="164" customFormat="1" ht="15.75">
      <c r="A56" s="172"/>
      <c r="B56" s="175"/>
    </row>
    <row r="57" spans="1:2" s="164" customFormat="1" ht="15.75">
      <c r="A57" s="172"/>
      <c r="B57" s="175"/>
    </row>
    <row r="58" spans="1:2" s="164" customFormat="1" ht="15.75">
      <c r="A58" s="172"/>
      <c r="B58" s="175"/>
    </row>
    <row r="59" spans="1:2" s="164" customFormat="1" ht="15.75">
      <c r="A59" s="172"/>
      <c r="B59" s="175"/>
    </row>
    <row r="60" spans="1:2" s="164" customFormat="1" ht="15.75">
      <c r="A60" s="172"/>
      <c r="B60" s="175"/>
    </row>
    <row r="61" spans="1:2" s="164" customFormat="1" ht="15.75">
      <c r="A61" s="172"/>
      <c r="B61" s="175"/>
    </row>
    <row r="62" spans="1:2" s="164" customFormat="1" ht="15.75">
      <c r="A62" s="172"/>
      <c r="B62" s="175"/>
    </row>
    <row r="63" spans="1:2" s="164" customFormat="1" ht="15.75">
      <c r="A63" s="172"/>
      <c r="B63" s="175"/>
    </row>
    <row r="64" spans="1:2" s="164" customFormat="1" ht="15.75">
      <c r="A64" s="172"/>
      <c r="B64" s="175"/>
    </row>
    <row r="65" spans="1:2" s="164" customFormat="1" ht="15.75">
      <c r="A65" s="172"/>
      <c r="B65" s="175"/>
    </row>
    <row r="66" spans="1:2" s="164" customFormat="1" ht="15.75">
      <c r="A66" s="172"/>
      <c r="B66" s="175"/>
    </row>
    <row r="67" spans="1:2" s="164" customFormat="1" ht="15.75">
      <c r="A67" s="172"/>
      <c r="B67" s="175"/>
    </row>
    <row r="68" spans="1:2" s="164" customFormat="1" ht="15.75">
      <c r="A68" s="172"/>
      <c r="B68" s="175"/>
    </row>
    <row r="69" spans="1:2" s="164" customFormat="1" ht="15.75">
      <c r="A69" s="172"/>
      <c r="B69" s="175"/>
    </row>
    <row r="70" spans="1:2" s="164" customFormat="1" ht="15.75">
      <c r="A70" s="172"/>
      <c r="B70" s="175"/>
    </row>
    <row r="71" spans="1:2" s="164" customFormat="1" ht="15.75">
      <c r="A71" s="172"/>
      <c r="B71" s="175"/>
    </row>
    <row r="72" spans="1:2" s="164" customFormat="1" ht="15.75">
      <c r="A72" s="172"/>
      <c r="B72" s="175"/>
    </row>
    <row r="73" spans="1:2" s="164" customFormat="1" ht="15.75">
      <c r="A73" s="172"/>
      <c r="B73" s="175"/>
    </row>
    <row r="74" spans="1:2" s="164" customFormat="1" ht="15.75">
      <c r="A74" s="172"/>
      <c r="B74" s="175"/>
    </row>
    <row r="75" spans="1:2" s="164" customFormat="1" ht="15.75">
      <c r="A75" s="172"/>
      <c r="B75" s="175"/>
    </row>
    <row r="76" spans="1:2" s="164" customFormat="1" ht="15.75">
      <c r="A76" s="172"/>
      <c r="B76" s="175"/>
    </row>
    <row r="77" spans="1:2" s="164" customFormat="1" ht="15.75">
      <c r="A77" s="172"/>
      <c r="B77" s="175"/>
    </row>
    <row r="78" spans="1:2" s="164" customFormat="1" ht="15.75">
      <c r="A78" s="172"/>
      <c r="B78" s="175"/>
    </row>
    <row r="79" spans="1:2" s="164" customFormat="1" ht="15.75">
      <c r="A79" s="172"/>
      <c r="B79" s="175"/>
    </row>
    <row r="80" spans="1:2" s="164" customFormat="1" ht="15.75">
      <c r="A80" s="172"/>
      <c r="B80" s="175"/>
    </row>
    <row r="81" spans="1:2" s="164" customFormat="1" ht="15.75">
      <c r="A81" s="172"/>
      <c r="B81" s="175"/>
    </row>
    <row r="82" spans="1:2" s="164" customFormat="1" ht="15.75">
      <c r="A82" s="172"/>
      <c r="B82" s="175"/>
    </row>
    <row r="83" spans="1:2" s="164" customFormat="1" ht="15.75">
      <c r="A83" s="172"/>
      <c r="B83" s="175"/>
    </row>
    <row r="84" spans="1:2" s="164" customFormat="1" ht="15.75">
      <c r="A84" s="172"/>
      <c r="B84" s="175"/>
    </row>
    <row r="85" spans="1:2" s="164" customFormat="1" ht="15.75">
      <c r="A85" s="172"/>
      <c r="B85" s="175"/>
    </row>
    <row r="86" spans="1:2" s="164" customFormat="1" ht="15.75">
      <c r="A86" s="172"/>
      <c r="B86" s="175"/>
    </row>
    <row r="87" spans="1:2" s="164" customFormat="1" ht="15.75">
      <c r="A87" s="172"/>
      <c r="B87" s="175"/>
    </row>
    <row r="88" spans="1:2" s="164" customFormat="1" ht="15.75">
      <c r="A88" s="172"/>
      <c r="B88" s="175"/>
    </row>
    <row r="89" spans="1:2" s="164" customFormat="1" ht="15.75">
      <c r="A89" s="172"/>
      <c r="B89" s="175"/>
    </row>
    <row r="90" spans="1:2" s="164" customFormat="1" ht="15.75">
      <c r="A90" s="172"/>
      <c r="B90" s="175"/>
    </row>
    <row r="91" spans="1:2" s="164" customFormat="1" ht="15.75">
      <c r="A91" s="172"/>
      <c r="B91" s="175"/>
    </row>
    <row r="92" spans="1:2" s="164" customFormat="1" ht="15.75">
      <c r="A92" s="172"/>
      <c r="B92" s="175"/>
    </row>
    <row r="93" spans="1:2" s="164" customFormat="1" ht="15.75">
      <c r="A93" s="172"/>
      <c r="B93" s="175"/>
    </row>
    <row r="94" spans="1:2" s="164" customFormat="1" ht="15.75">
      <c r="A94" s="172"/>
      <c r="B94" s="175"/>
    </row>
    <row r="95" spans="1:2" s="164" customFormat="1" ht="15.75">
      <c r="A95" s="172"/>
      <c r="B95" s="175"/>
    </row>
    <row r="96" spans="1:2" s="164" customFormat="1" ht="15.75">
      <c r="A96" s="172"/>
      <c r="B96" s="175"/>
    </row>
    <row r="97" spans="1:2" s="164" customFormat="1" ht="15.75">
      <c r="A97" s="172"/>
      <c r="B97" s="175"/>
    </row>
    <row r="98" spans="1:2" s="164" customFormat="1" ht="15.75">
      <c r="A98" s="172"/>
      <c r="B98" s="175"/>
    </row>
    <row r="99" spans="1:2" s="164" customFormat="1" ht="15.75">
      <c r="A99" s="172"/>
      <c r="B99" s="175"/>
    </row>
    <row r="100" spans="1:2" s="164" customFormat="1" ht="15.75">
      <c r="A100" s="172"/>
      <c r="B100" s="175"/>
    </row>
    <row r="101" spans="1:2" s="164" customFormat="1" ht="15.75">
      <c r="A101" s="172"/>
      <c r="B101" s="175"/>
    </row>
    <row r="102" spans="1:2" s="164" customFormat="1" ht="15.75">
      <c r="A102" s="172"/>
      <c r="B102" s="175"/>
    </row>
    <row r="103" spans="1:2" s="164" customFormat="1" ht="15.75">
      <c r="A103" s="172"/>
      <c r="B103" s="175"/>
    </row>
    <row r="104" spans="1:2" s="164" customFormat="1" ht="15.75">
      <c r="A104" s="172"/>
      <c r="B104" s="175"/>
    </row>
    <row r="105" spans="1:2" s="164" customFormat="1" ht="15.75">
      <c r="A105" s="172"/>
      <c r="B105" s="175"/>
    </row>
    <row r="106" spans="1:2" s="164" customFormat="1" ht="15.75">
      <c r="A106" s="172"/>
      <c r="B106" s="175"/>
    </row>
    <row r="107" spans="1:2" s="164" customFormat="1" ht="15.75">
      <c r="A107" s="172"/>
      <c r="B107" s="175"/>
    </row>
    <row r="108" spans="1:2" s="164" customFormat="1" ht="15.75">
      <c r="A108" s="172"/>
      <c r="B108" s="175"/>
    </row>
    <row r="109" spans="1:2" s="164" customFormat="1" ht="15.75">
      <c r="A109" s="172"/>
      <c r="B109" s="175"/>
    </row>
    <row r="110" spans="1:2" s="164" customFormat="1" ht="15.75">
      <c r="A110" s="172"/>
      <c r="B110" s="175"/>
    </row>
    <row r="111" spans="1:2" s="164" customFormat="1" ht="15.75">
      <c r="A111" s="172"/>
      <c r="B111" s="175"/>
    </row>
    <row r="112" spans="1:2" s="164" customFormat="1" ht="15.75">
      <c r="A112" s="172"/>
      <c r="B112" s="175"/>
    </row>
    <row r="113" spans="1:2" s="164" customFormat="1" ht="15.75">
      <c r="A113" s="172"/>
      <c r="B113" s="175"/>
    </row>
    <row r="114" spans="1:2" s="164" customFormat="1" ht="15.75">
      <c r="A114" s="172"/>
      <c r="B114" s="175"/>
    </row>
    <row r="115" spans="1:2" s="164" customFormat="1" ht="15.75">
      <c r="A115" s="172"/>
      <c r="B115" s="175"/>
    </row>
    <row r="116" spans="1:2" s="164" customFormat="1" ht="15.75">
      <c r="A116" s="172"/>
      <c r="B116" s="175"/>
    </row>
    <row r="117" spans="1:2" s="164" customFormat="1" ht="15.75">
      <c r="A117" s="172"/>
      <c r="B117" s="175"/>
    </row>
    <row r="118" spans="1:2" s="164" customFormat="1" ht="15.75">
      <c r="A118" s="172"/>
      <c r="B118" s="175"/>
    </row>
    <row r="119" spans="1:2" s="164" customFormat="1" ht="15.75">
      <c r="A119" s="172"/>
      <c r="B119" s="175"/>
    </row>
    <row r="120" spans="1:2" s="164" customFormat="1" ht="15.75">
      <c r="A120" s="172"/>
      <c r="B120" s="175"/>
    </row>
    <row r="121" spans="1:2" s="164" customFormat="1" ht="15.75">
      <c r="A121" s="172"/>
      <c r="B121" s="175"/>
    </row>
    <row r="122" spans="1:2" s="164" customFormat="1" ht="15.75">
      <c r="A122" s="172"/>
      <c r="B122" s="175"/>
    </row>
    <row r="123" spans="1:2" s="164" customFormat="1" ht="15.75">
      <c r="A123" s="172"/>
      <c r="B123" s="175"/>
    </row>
    <row r="124" spans="1:2" s="164" customFormat="1" ht="15.75">
      <c r="A124" s="172"/>
      <c r="B124" s="175"/>
    </row>
    <row r="125" spans="1:2" s="164" customFormat="1" ht="15.75">
      <c r="A125" s="172"/>
      <c r="B125" s="175"/>
    </row>
    <row r="126" spans="1:2" s="164" customFormat="1" ht="15.75">
      <c r="A126" s="172"/>
      <c r="B126" s="175"/>
    </row>
    <row r="127" spans="1:2" s="164" customFormat="1" ht="15.75">
      <c r="A127" s="172"/>
      <c r="B127" s="175"/>
    </row>
    <row r="128" spans="1:2" s="164" customFormat="1" ht="15.75">
      <c r="A128" s="172"/>
      <c r="B128" s="175"/>
    </row>
    <row r="129" spans="1:2" s="164" customFormat="1" ht="15.75">
      <c r="A129" s="172"/>
      <c r="B129" s="175"/>
    </row>
    <row r="130" spans="1:2" s="164" customFormat="1" ht="15.75">
      <c r="A130" s="172"/>
      <c r="B130" s="175"/>
    </row>
    <row r="131" spans="1:2" s="164" customFormat="1" ht="15.75">
      <c r="A131" s="172"/>
      <c r="B131" s="175"/>
    </row>
    <row r="132" spans="1:2" s="164" customFormat="1" ht="15.75">
      <c r="A132" s="172"/>
      <c r="B132" s="175"/>
    </row>
    <row r="133" spans="1:2" s="164" customFormat="1" ht="15.75">
      <c r="A133" s="172"/>
      <c r="B133" s="175"/>
    </row>
    <row r="134" spans="1:2" s="164" customFormat="1" ht="15.75">
      <c r="A134" s="172"/>
      <c r="B134" s="175"/>
    </row>
    <row r="135" spans="1:2" s="164" customFormat="1" ht="15.75">
      <c r="A135" s="172"/>
      <c r="B135" s="175"/>
    </row>
    <row r="136" spans="1:2" s="164" customFormat="1" ht="15.75">
      <c r="A136" s="172"/>
      <c r="B136" s="175"/>
    </row>
    <row r="137" spans="1:2" s="164" customFormat="1" ht="15.75">
      <c r="A137" s="172"/>
      <c r="B137" s="175"/>
    </row>
    <row r="138" spans="1:2" s="164" customFormat="1" ht="15.75">
      <c r="A138" s="172"/>
      <c r="B138" s="175"/>
    </row>
    <row r="139" spans="1:2" s="164" customFormat="1" ht="15.75">
      <c r="A139" s="172"/>
      <c r="B139" s="175"/>
    </row>
    <row r="140" spans="1:2" s="164" customFormat="1" ht="15.75">
      <c r="A140" s="172"/>
      <c r="B140" s="175"/>
    </row>
    <row r="141" spans="1:2" s="164" customFormat="1" ht="15.75">
      <c r="A141" s="172"/>
      <c r="B141" s="175"/>
    </row>
    <row r="142" spans="1:2" s="164" customFormat="1" ht="15.75">
      <c r="A142" s="172"/>
      <c r="B142" s="175"/>
    </row>
    <row r="143" spans="1:2" s="164" customFormat="1" ht="15.75">
      <c r="A143" s="172"/>
      <c r="B143" s="175"/>
    </row>
    <row r="144" spans="1:2" s="164" customFormat="1" ht="15.75">
      <c r="A144" s="172"/>
      <c r="B144" s="175"/>
    </row>
    <row r="145" spans="1:2" s="164" customFormat="1" ht="15.75">
      <c r="A145" s="172"/>
      <c r="B145" s="175"/>
    </row>
    <row r="146" spans="1:2" s="164" customFormat="1" ht="15.75">
      <c r="A146" s="172"/>
      <c r="B146" s="175"/>
    </row>
    <row r="147" spans="1:2" s="164" customFormat="1" ht="15.75">
      <c r="A147" s="172"/>
      <c r="B147" s="175"/>
    </row>
    <row r="148" spans="1:2" s="164" customFormat="1" ht="15.75">
      <c r="A148" s="172"/>
      <c r="B148" s="175"/>
    </row>
    <row r="149" spans="1:2" s="164" customFormat="1" ht="15.75">
      <c r="A149" s="172"/>
      <c r="B149" s="175"/>
    </row>
    <row r="150" spans="1:2" s="164" customFormat="1" ht="15.75">
      <c r="A150" s="172"/>
      <c r="B150" s="175"/>
    </row>
    <row r="151" spans="1:2" s="164" customFormat="1" ht="15.75">
      <c r="A151" s="172"/>
      <c r="B151" s="175"/>
    </row>
    <row r="152" spans="1:2" s="164" customFormat="1" ht="15.75">
      <c r="A152" s="172"/>
      <c r="B152" s="175"/>
    </row>
    <row r="153" spans="1:2" s="164" customFormat="1" ht="15.75">
      <c r="A153" s="172"/>
      <c r="B153" s="175"/>
    </row>
    <row r="154" spans="1:2" s="164" customFormat="1" ht="15.75">
      <c r="A154" s="172"/>
      <c r="B154" s="175"/>
    </row>
    <row r="155" spans="1:2" s="164" customFormat="1" ht="15.75">
      <c r="A155" s="172"/>
      <c r="B155" s="175"/>
    </row>
    <row r="156" spans="1:2" s="164" customFormat="1" ht="15.75">
      <c r="A156" s="172"/>
      <c r="B156" s="175"/>
    </row>
    <row r="157" spans="1:2" s="164" customFormat="1" ht="15.75">
      <c r="A157" s="172"/>
      <c r="B157" s="175"/>
    </row>
    <row r="158" spans="1:2" s="164" customFormat="1" ht="15.75">
      <c r="A158" s="172"/>
      <c r="B158" s="175"/>
    </row>
    <row r="159" spans="1:2" s="164" customFormat="1" ht="15.75">
      <c r="A159" s="172"/>
      <c r="B159" s="175"/>
    </row>
    <row r="160" spans="1:2" s="164" customFormat="1" ht="15.75">
      <c r="A160" s="172"/>
      <c r="B160" s="175"/>
    </row>
    <row r="161" spans="1:2" s="164" customFormat="1" ht="15.75">
      <c r="A161" s="172"/>
      <c r="B161" s="175"/>
    </row>
    <row r="162" spans="1:2" s="164" customFormat="1" ht="15.75">
      <c r="A162" s="172"/>
      <c r="B162" s="175"/>
    </row>
    <row r="163" spans="1:2" s="164" customFormat="1" ht="15.75">
      <c r="A163" s="172"/>
      <c r="B163" s="175"/>
    </row>
    <row r="164" spans="1:2" s="164" customFormat="1" ht="15.75">
      <c r="A164" s="172"/>
      <c r="B164" s="175"/>
    </row>
    <row r="165" spans="1:2" s="164" customFormat="1" ht="15.75">
      <c r="A165" s="172"/>
      <c r="B165" s="175"/>
    </row>
    <row r="166" spans="1:2" s="164" customFormat="1" ht="15.75">
      <c r="A166" s="172"/>
      <c r="B166" s="175"/>
    </row>
    <row r="167" spans="1:2" s="164" customFormat="1" ht="15.75">
      <c r="A167" s="172"/>
      <c r="B167" s="175"/>
    </row>
    <row r="168" spans="1:2" s="164" customFormat="1" ht="15.75">
      <c r="A168" s="172"/>
      <c r="B168" s="175"/>
    </row>
    <row r="169" spans="1:2" s="164" customFormat="1" ht="15.75">
      <c r="A169" s="172"/>
      <c r="B169" s="175"/>
    </row>
    <row r="170" spans="1:2" s="164" customFormat="1" ht="15.75">
      <c r="A170" s="172"/>
      <c r="B170" s="175"/>
    </row>
    <row r="171" spans="1:2" s="164" customFormat="1" ht="15.75">
      <c r="A171" s="172"/>
      <c r="B171" s="175"/>
    </row>
    <row r="172" spans="1:2" s="164" customFormat="1" ht="15.75">
      <c r="A172" s="172"/>
      <c r="B172" s="175"/>
    </row>
    <row r="173" spans="1:2" s="164" customFormat="1" ht="15.75">
      <c r="A173" s="172"/>
      <c r="B173" s="175"/>
    </row>
    <row r="174" spans="1:2" s="164" customFormat="1" ht="15.75">
      <c r="A174" s="172"/>
      <c r="B174" s="175"/>
    </row>
    <row r="175" spans="1:2" s="164" customFormat="1" ht="15.75">
      <c r="A175" s="172"/>
      <c r="B175" s="175"/>
    </row>
    <row r="176" spans="1:2" s="164" customFormat="1" ht="15.75">
      <c r="A176" s="172"/>
      <c r="B176" s="175"/>
    </row>
    <row r="177" spans="1:2" s="164" customFormat="1" ht="15.75">
      <c r="A177" s="172"/>
      <c r="B177" s="175"/>
    </row>
    <row r="178" spans="1:2" s="164" customFormat="1" ht="15.75">
      <c r="A178" s="172"/>
      <c r="B178" s="175"/>
    </row>
    <row r="179" spans="1:2" s="164" customFormat="1" ht="15.75">
      <c r="A179" s="172"/>
      <c r="B179" s="175"/>
    </row>
    <row r="180" spans="1:2" s="164" customFormat="1" ht="15.75">
      <c r="A180" s="172"/>
      <c r="B180" s="175"/>
    </row>
    <row r="181" spans="1:2" s="164" customFormat="1" ht="15.75">
      <c r="A181" s="172"/>
      <c r="B181" s="175"/>
    </row>
    <row r="182" spans="1:2" s="164" customFormat="1" ht="15.75">
      <c r="A182" s="172"/>
      <c r="B182" s="175"/>
    </row>
    <row r="183" spans="1:2" s="164" customFormat="1" ht="15.75">
      <c r="A183" s="172"/>
      <c r="B183" s="175"/>
    </row>
    <row r="184" spans="1:2" s="164" customFormat="1" ht="15.75">
      <c r="A184" s="172"/>
      <c r="B184" s="175"/>
    </row>
    <row r="185" spans="1:2" s="164" customFormat="1" ht="15.75">
      <c r="A185" s="172"/>
      <c r="B185" s="175"/>
    </row>
    <row r="186" spans="1:2" s="164" customFormat="1" ht="15.75">
      <c r="A186" s="172"/>
      <c r="B186" s="175"/>
    </row>
    <row r="187" spans="1:2" s="164" customFormat="1" ht="15.75">
      <c r="A187" s="172"/>
      <c r="B187" s="175"/>
    </row>
    <row r="188" spans="1:2" s="164" customFormat="1" ht="15.75">
      <c r="A188" s="172"/>
      <c r="B188" s="175"/>
    </row>
    <row r="189" spans="1:2" s="164" customFormat="1" ht="15.75">
      <c r="A189" s="172"/>
      <c r="B189" s="175"/>
    </row>
    <row r="190" spans="1:2" s="164" customFormat="1" ht="15.75">
      <c r="A190" s="172"/>
      <c r="B190" s="175"/>
    </row>
    <row r="191" spans="1:2" s="164" customFormat="1" ht="15.75">
      <c r="A191" s="172"/>
      <c r="B191" s="175"/>
    </row>
    <row r="192" spans="1:2" s="164" customFormat="1" ht="15.75">
      <c r="A192" s="172"/>
      <c r="B192" s="175"/>
    </row>
    <row r="193" spans="1:2" s="164" customFormat="1" ht="15.75">
      <c r="A193" s="172"/>
      <c r="B193" s="175"/>
    </row>
    <row r="194" spans="1:2" s="164" customFormat="1" ht="15.75">
      <c r="A194" s="172"/>
      <c r="B194" s="175"/>
    </row>
    <row r="195" spans="1:2" s="164" customFormat="1" ht="15.75">
      <c r="A195" s="172"/>
      <c r="B195" s="175"/>
    </row>
    <row r="196" spans="1:2" s="164" customFormat="1" ht="15.75">
      <c r="A196" s="172"/>
      <c r="B196" s="175"/>
    </row>
    <row r="197" spans="1:2" s="164" customFormat="1" ht="15.75">
      <c r="A197" s="172"/>
      <c r="B197" s="175"/>
    </row>
    <row r="198" spans="1:2" s="164" customFormat="1" ht="15.75">
      <c r="A198" s="172"/>
      <c r="B198" s="175"/>
    </row>
    <row r="199" spans="1:2" s="164" customFormat="1" ht="15.75">
      <c r="A199" s="172"/>
      <c r="B199" s="175"/>
    </row>
    <row r="200" spans="1:2" s="164" customFormat="1" ht="15.75">
      <c r="A200" s="172"/>
      <c r="B200" s="175"/>
    </row>
    <row r="201" spans="1:2" s="164" customFormat="1" ht="15.75">
      <c r="A201" s="172"/>
      <c r="B201" s="175"/>
    </row>
    <row r="202" spans="1:2" s="164" customFormat="1" ht="15.75">
      <c r="A202" s="172"/>
      <c r="B202" s="175"/>
    </row>
    <row r="203" spans="1:2" s="164" customFormat="1" ht="15.75">
      <c r="A203" s="172"/>
      <c r="B203" s="175"/>
    </row>
    <row r="204" spans="1:2" s="164" customFormat="1" ht="15.75">
      <c r="A204" s="172"/>
      <c r="B204" s="175"/>
    </row>
    <row r="205" spans="1:2" s="164" customFormat="1" ht="15.75">
      <c r="A205" s="172"/>
      <c r="B205" s="175"/>
    </row>
    <row r="206" spans="1:2" s="164" customFormat="1" ht="15.75">
      <c r="A206" s="172"/>
      <c r="B206" s="175"/>
    </row>
    <row r="207" spans="1:2" s="164" customFormat="1" ht="15.75">
      <c r="A207" s="172"/>
      <c r="B207" s="175"/>
    </row>
    <row r="208" spans="1:2" s="164" customFormat="1" ht="15.75">
      <c r="A208" s="172"/>
      <c r="B208" s="175"/>
    </row>
    <row r="209" spans="1:2" s="164" customFormat="1" ht="15.75">
      <c r="A209" s="172"/>
      <c r="B209" s="175"/>
    </row>
    <row r="210" spans="1:2" s="164" customFormat="1" ht="15.75">
      <c r="A210" s="172"/>
      <c r="B210" s="175"/>
    </row>
    <row r="211" spans="1:2" s="164" customFormat="1" ht="15.75">
      <c r="A211" s="172"/>
      <c r="B211" s="175"/>
    </row>
    <row r="212" spans="1:2" s="164" customFormat="1" ht="15.75">
      <c r="A212" s="172"/>
      <c r="B212" s="175"/>
    </row>
    <row r="213" spans="1:2" s="164" customFormat="1" ht="15.75">
      <c r="A213" s="172"/>
      <c r="B213" s="175"/>
    </row>
    <row r="214" spans="1:2" s="164" customFormat="1" ht="15.75">
      <c r="A214" s="172"/>
      <c r="B214" s="175"/>
    </row>
    <row r="215" spans="1:2" s="164" customFormat="1" ht="15.75">
      <c r="A215" s="172"/>
      <c r="B215" s="175"/>
    </row>
    <row r="216" spans="1:2" s="164" customFormat="1" ht="15.75">
      <c r="A216" s="172"/>
      <c r="B216" s="175"/>
    </row>
    <row r="217" spans="1:2" s="164" customFormat="1" ht="15.75">
      <c r="A217" s="172"/>
      <c r="B217" s="175"/>
    </row>
    <row r="218" spans="1:2" s="164" customFormat="1" ht="15.75">
      <c r="A218" s="172"/>
      <c r="B218" s="175"/>
    </row>
    <row r="219" spans="1:2" s="164" customFormat="1" ht="15.75">
      <c r="A219" s="172"/>
      <c r="B219" s="175"/>
    </row>
    <row r="220" spans="1:2" s="164" customFormat="1" ht="15.75">
      <c r="A220" s="172"/>
      <c r="B220" s="175"/>
    </row>
    <row r="221" spans="1:2" s="164" customFormat="1" ht="15.75">
      <c r="A221" s="172"/>
      <c r="B221" s="175"/>
    </row>
    <row r="222" spans="1:2" s="164" customFormat="1" ht="15.75">
      <c r="A222" s="172"/>
      <c r="B222" s="175"/>
    </row>
    <row r="223" spans="1:2" s="164" customFormat="1" ht="15.75">
      <c r="A223" s="172"/>
      <c r="B223" s="175"/>
    </row>
    <row r="224" spans="1:2" s="164" customFormat="1" ht="15.75">
      <c r="A224" s="172"/>
      <c r="B224" s="175"/>
    </row>
    <row r="225" spans="1:2" s="164" customFormat="1" ht="15.75">
      <c r="A225" s="172"/>
      <c r="B225" s="175"/>
    </row>
    <row r="226" spans="1:2" s="164" customFormat="1" ht="15.75">
      <c r="A226" s="172"/>
      <c r="B226" s="175"/>
    </row>
    <row r="227" spans="1:2" s="164" customFormat="1" ht="15.75">
      <c r="A227" s="172"/>
      <c r="B227" s="175"/>
    </row>
    <row r="228" spans="1:2" s="164" customFormat="1" ht="15.75">
      <c r="A228" s="172"/>
      <c r="B228" s="175"/>
    </row>
    <row r="229" spans="1:2" s="164" customFormat="1" ht="15.75">
      <c r="A229" s="172"/>
      <c r="B229" s="175"/>
    </row>
    <row r="230" spans="1:2" s="164" customFormat="1" ht="15.75">
      <c r="A230" s="172"/>
      <c r="B230" s="175"/>
    </row>
    <row r="231" spans="1:2" s="164" customFormat="1" ht="15.75">
      <c r="A231" s="172"/>
      <c r="B231" s="175"/>
    </row>
    <row r="232" spans="1:2" s="164" customFormat="1" ht="15.75">
      <c r="A232" s="172"/>
      <c r="B232" s="175"/>
    </row>
    <row r="233" spans="1:2" s="164" customFormat="1" ht="15.75">
      <c r="A233" s="172"/>
      <c r="B233" s="175"/>
    </row>
    <row r="234" spans="1:2" s="164" customFormat="1" ht="15.75">
      <c r="A234" s="172"/>
      <c r="B234" s="175"/>
    </row>
    <row r="235" spans="1:2" s="164" customFormat="1" ht="15.75">
      <c r="A235" s="172"/>
      <c r="B235" s="175"/>
    </row>
    <row r="236" spans="1:2" s="164" customFormat="1" ht="15.75">
      <c r="A236" s="172"/>
      <c r="B236" s="175"/>
    </row>
    <row r="237" spans="1:2" s="164" customFormat="1" ht="15.75">
      <c r="A237" s="172"/>
      <c r="B237" s="175"/>
    </row>
    <row r="238" spans="1:2" s="164" customFormat="1" ht="15.75">
      <c r="A238" s="172"/>
      <c r="B238" s="175"/>
    </row>
    <row r="239" spans="1:2" s="164" customFormat="1" ht="15.75">
      <c r="A239" s="172"/>
      <c r="B239" s="175"/>
    </row>
    <row r="240" spans="1:2" s="164" customFormat="1" ht="15.75">
      <c r="A240" s="172"/>
      <c r="B240" s="175"/>
    </row>
    <row r="241" spans="1:2" s="164" customFormat="1" ht="15.75">
      <c r="A241" s="172"/>
      <c r="B241" s="175"/>
    </row>
    <row r="242" spans="1:2" s="164" customFormat="1" ht="15.75">
      <c r="A242" s="172"/>
      <c r="B242" s="175"/>
    </row>
    <row r="243" spans="1:2" s="164" customFormat="1" ht="15.75">
      <c r="A243" s="172"/>
      <c r="B243" s="175"/>
    </row>
    <row r="244" spans="1:2" s="164" customFormat="1" ht="15.75">
      <c r="A244" s="172"/>
      <c r="B244" s="175"/>
    </row>
    <row r="245" spans="1:2" s="164" customFormat="1" ht="15.75">
      <c r="A245" s="172"/>
      <c r="B245" s="175"/>
    </row>
    <row r="246" spans="1:2" s="164" customFormat="1" ht="15.75">
      <c r="A246" s="172"/>
      <c r="B246" s="175"/>
    </row>
    <row r="247" spans="1:2" s="164" customFormat="1" ht="15.75">
      <c r="A247" s="172"/>
      <c r="B247" s="175"/>
    </row>
    <row r="248" spans="1:2" s="164" customFormat="1" ht="15.75">
      <c r="A248" s="172"/>
      <c r="B248" s="175"/>
    </row>
    <row r="249" spans="1:2" s="164" customFormat="1" ht="15.75">
      <c r="A249" s="172"/>
      <c r="B249" s="175"/>
    </row>
    <row r="250" spans="1:2" s="164" customFormat="1" ht="15.75">
      <c r="A250" s="172"/>
      <c r="B250" s="175"/>
    </row>
    <row r="251" spans="1:2" s="164" customFormat="1" ht="15.75">
      <c r="A251" s="172"/>
      <c r="B251" s="175"/>
    </row>
    <row r="252" spans="1:2" s="164" customFormat="1" ht="15.75">
      <c r="A252" s="172"/>
      <c r="B252" s="175"/>
    </row>
    <row r="253" spans="1:2" s="164" customFormat="1" ht="15.75">
      <c r="A253" s="172"/>
      <c r="B253" s="175"/>
    </row>
    <row r="254" spans="1:2" s="164" customFormat="1" ht="15.75">
      <c r="A254" s="172"/>
      <c r="B254" s="175"/>
    </row>
    <row r="255" spans="1:2" s="164" customFormat="1" ht="15.75">
      <c r="A255" s="172"/>
      <c r="B255" s="175"/>
    </row>
    <row r="256" spans="1:2" s="164" customFormat="1" ht="15.75">
      <c r="A256" s="172"/>
      <c r="B256" s="175"/>
    </row>
    <row r="257" spans="1:2" s="164" customFormat="1" ht="15.75">
      <c r="A257" s="172"/>
      <c r="B257" s="175"/>
    </row>
    <row r="258" spans="1:2" s="164" customFormat="1" ht="15.75">
      <c r="A258" s="172"/>
      <c r="B258" s="175"/>
    </row>
    <row r="259" spans="1:2" s="164" customFormat="1" ht="15.75">
      <c r="A259" s="172"/>
      <c r="B259" s="175"/>
    </row>
    <row r="260" spans="1:2" s="164" customFormat="1" ht="15.75">
      <c r="A260" s="172"/>
      <c r="B260" s="175"/>
    </row>
    <row r="261" spans="1:2" s="164" customFormat="1" ht="15.75">
      <c r="A261" s="172"/>
      <c r="B261" s="175"/>
    </row>
    <row r="262" spans="1:2" s="164" customFormat="1" ht="15.75">
      <c r="A262" s="172"/>
      <c r="B262" s="175"/>
    </row>
    <row r="263" spans="1:2" s="164" customFormat="1" ht="15.75">
      <c r="A263" s="172"/>
      <c r="B263" s="175"/>
    </row>
    <row r="264" spans="1:2" s="164" customFormat="1" ht="15.75">
      <c r="A264" s="172"/>
      <c r="B264" s="175"/>
    </row>
    <row r="265" spans="1:2" s="164" customFormat="1" ht="15.75">
      <c r="A265" s="172"/>
      <c r="B265" s="175"/>
    </row>
    <row r="266" spans="1:2" s="164" customFormat="1" ht="15.75">
      <c r="A266" s="172"/>
      <c r="B266" s="175"/>
    </row>
    <row r="267" spans="1:2" s="164" customFormat="1" ht="15.75">
      <c r="A267" s="172"/>
      <c r="B267" s="175"/>
    </row>
    <row r="268" spans="1:2" s="164" customFormat="1" ht="15.75">
      <c r="A268" s="172"/>
      <c r="B268" s="175"/>
    </row>
    <row r="269" spans="1:2" s="164" customFormat="1" ht="15.75">
      <c r="A269" s="172"/>
      <c r="B269" s="175"/>
    </row>
    <row r="270" spans="1:2" s="164" customFormat="1" ht="15.75">
      <c r="A270" s="172"/>
      <c r="B270" s="175"/>
    </row>
    <row r="271" spans="1:2" s="164" customFormat="1" ht="15.75">
      <c r="A271" s="172"/>
      <c r="B271" s="175"/>
    </row>
    <row r="272" spans="1:2" s="164" customFormat="1" ht="15.75">
      <c r="A272" s="172"/>
      <c r="B272" s="175"/>
    </row>
    <row r="273" spans="1:2" s="164" customFormat="1" ht="15.75">
      <c r="A273" s="172"/>
      <c r="B273" s="175"/>
    </row>
    <row r="274" spans="1:2" s="164" customFormat="1" ht="15.75">
      <c r="A274" s="172"/>
      <c r="B274" s="175"/>
    </row>
    <row r="275" spans="1:2" s="164" customFormat="1" ht="15.75">
      <c r="A275" s="172"/>
      <c r="B275" s="175"/>
    </row>
    <row r="276" spans="1:2" s="164" customFormat="1" ht="15.75">
      <c r="A276" s="172"/>
      <c r="B276" s="175"/>
    </row>
    <row r="277" spans="1:2" s="164" customFormat="1" ht="15.75">
      <c r="A277" s="172"/>
      <c r="B277" s="175"/>
    </row>
    <row r="278" spans="1:2" s="164" customFormat="1" ht="15.75">
      <c r="A278" s="172"/>
      <c r="B278" s="175"/>
    </row>
    <row r="279" spans="1:2" s="164" customFormat="1" ht="15.75">
      <c r="A279" s="172"/>
      <c r="B279" s="175"/>
    </row>
    <row r="280" spans="1:2" s="164" customFormat="1" ht="15.75">
      <c r="A280" s="172"/>
      <c r="B280" s="175"/>
    </row>
    <row r="281" spans="1:2" s="164" customFormat="1" ht="15.75">
      <c r="A281" s="172"/>
      <c r="B281" s="175"/>
    </row>
    <row r="282" spans="1:2" s="164" customFormat="1" ht="15.75">
      <c r="A282" s="172"/>
      <c r="B282" s="175"/>
    </row>
    <row r="283" spans="1:2" s="164" customFormat="1" ht="15.75">
      <c r="A283" s="172"/>
      <c r="B283" s="175"/>
    </row>
    <row r="284" spans="1:2" s="164" customFormat="1" ht="15.75">
      <c r="A284" s="172"/>
      <c r="B284" s="175"/>
    </row>
    <row r="285" spans="1:2" s="164" customFormat="1" ht="15.75">
      <c r="A285" s="172"/>
      <c r="B285" s="175"/>
    </row>
    <row r="286" spans="1:2" s="164" customFormat="1" ht="15.75">
      <c r="A286" s="172"/>
      <c r="B286" s="175"/>
    </row>
    <row r="287" spans="1:2" s="164" customFormat="1" ht="15.75">
      <c r="A287" s="172"/>
      <c r="B287" s="175"/>
    </row>
    <row r="288" spans="1:2" s="164" customFormat="1" ht="15.75">
      <c r="A288" s="172"/>
      <c r="B288" s="175"/>
    </row>
    <row r="289" spans="1:2" s="164" customFormat="1" ht="15.75">
      <c r="A289" s="172"/>
      <c r="B289" s="175"/>
    </row>
    <row r="290" spans="1:2" s="164" customFormat="1" ht="15.75">
      <c r="A290" s="172"/>
      <c r="B290" s="175"/>
    </row>
    <row r="291" spans="1:2" s="164" customFormat="1" ht="15.75">
      <c r="A291" s="172"/>
      <c r="B291" s="175"/>
    </row>
    <row r="292" spans="1:2" s="164" customFormat="1" ht="15.75">
      <c r="A292" s="172"/>
      <c r="B292" s="175"/>
    </row>
    <row r="293" spans="1:2" s="164" customFormat="1" ht="15.75">
      <c r="A293" s="172"/>
      <c r="B293" s="175"/>
    </row>
    <row r="294" spans="1:2" s="164" customFormat="1" ht="15.75">
      <c r="A294" s="172"/>
      <c r="B294" s="175"/>
    </row>
    <row r="295" spans="1:2" s="164" customFormat="1" ht="15.75">
      <c r="A295" s="172"/>
      <c r="B295" s="175"/>
    </row>
    <row r="296" spans="1:2" s="164" customFormat="1" ht="15.75">
      <c r="A296" s="172"/>
      <c r="B296" s="175"/>
    </row>
    <row r="297" spans="1:2" s="164" customFormat="1" ht="15.75">
      <c r="A297" s="172"/>
      <c r="B297" s="175"/>
    </row>
    <row r="298" spans="1:2" s="164" customFormat="1" ht="15.75">
      <c r="A298" s="172"/>
      <c r="B298" s="175"/>
    </row>
    <row r="299" spans="1:2" s="164" customFormat="1" ht="15.75">
      <c r="A299" s="172"/>
      <c r="B299" s="175"/>
    </row>
    <row r="300" spans="1:2" s="164" customFormat="1" ht="15.75">
      <c r="A300" s="172"/>
      <c r="B300" s="175"/>
    </row>
    <row r="301" spans="1:2" s="164" customFormat="1" ht="15.75">
      <c r="A301" s="172"/>
      <c r="B301" s="175"/>
    </row>
    <row r="302" spans="1:2" s="164" customFormat="1" ht="15.75">
      <c r="A302" s="172"/>
      <c r="B302" s="175"/>
    </row>
    <row r="303" spans="1:2" s="164" customFormat="1" ht="15.75">
      <c r="A303" s="172"/>
      <c r="B303" s="175"/>
    </row>
    <row r="304" spans="1:2" s="164" customFormat="1" ht="15.75">
      <c r="A304" s="172"/>
      <c r="B304" s="175"/>
    </row>
    <row r="305" spans="1:2" s="164" customFormat="1" ht="15.75">
      <c r="A305" s="172"/>
      <c r="B305" s="175"/>
    </row>
    <row r="306" spans="1:2" s="164" customFormat="1" ht="15.75">
      <c r="A306" s="172"/>
      <c r="B306" s="175"/>
    </row>
    <row r="307" spans="1:2" s="164" customFormat="1" ht="15.75">
      <c r="A307" s="172"/>
      <c r="B307" s="175"/>
    </row>
    <row r="308" spans="1:2" s="164" customFormat="1" ht="15.75">
      <c r="A308" s="172"/>
      <c r="B308" s="175"/>
    </row>
    <row r="309" spans="1:2" s="164" customFormat="1" ht="15.75">
      <c r="A309" s="172"/>
      <c r="B309" s="175"/>
    </row>
    <row r="310" spans="1:2" s="164" customFormat="1" ht="15.75">
      <c r="A310" s="172"/>
      <c r="B310" s="175"/>
    </row>
    <row r="311" spans="1:2" s="164" customFormat="1" ht="15.75">
      <c r="A311" s="172"/>
      <c r="B311" s="175"/>
    </row>
    <row r="312" spans="1:2" s="164" customFormat="1" ht="15.75">
      <c r="A312" s="172"/>
      <c r="B312" s="175"/>
    </row>
    <row r="313" spans="1:2" s="164" customFormat="1" ht="15.75">
      <c r="A313" s="172"/>
      <c r="B313" s="175"/>
    </row>
    <row r="314" spans="1:2" s="164" customFormat="1" ht="15.75">
      <c r="A314" s="172"/>
      <c r="B314" s="175"/>
    </row>
    <row r="315" spans="1:2" s="164" customFormat="1" ht="15.75">
      <c r="A315" s="172"/>
      <c r="B315" s="175"/>
    </row>
    <row r="316" spans="1:2" s="164" customFormat="1" ht="15.75">
      <c r="A316" s="172"/>
      <c r="B316" s="175"/>
    </row>
    <row r="317" spans="1:2" s="164" customFormat="1" ht="15.75">
      <c r="A317" s="172"/>
      <c r="B317" s="175"/>
    </row>
    <row r="318" spans="1:2" s="164" customFormat="1" ht="15.75">
      <c r="A318" s="172"/>
      <c r="B318" s="175"/>
    </row>
    <row r="319" spans="1:2" s="164" customFormat="1" ht="15.75">
      <c r="A319" s="172"/>
      <c r="B319" s="175"/>
    </row>
    <row r="320" spans="1:2" s="164" customFormat="1" ht="15.75">
      <c r="A320" s="172"/>
      <c r="B320" s="175"/>
    </row>
    <row r="321" spans="1:2" s="164" customFormat="1" ht="15.75">
      <c r="A321" s="172"/>
      <c r="B321" s="175"/>
    </row>
    <row r="322" spans="1:2" s="164" customFormat="1" ht="15.75">
      <c r="A322" s="172"/>
      <c r="B322" s="175"/>
    </row>
    <row r="323" spans="1:2" s="164" customFormat="1" ht="15.75">
      <c r="A323" s="172"/>
      <c r="B323" s="175"/>
    </row>
    <row r="324" spans="1:2" s="164" customFormat="1" ht="15.75">
      <c r="A324" s="172"/>
      <c r="B324" s="175"/>
    </row>
    <row r="325" spans="1:2" s="164" customFormat="1" ht="15.75">
      <c r="A325" s="172"/>
      <c r="B325" s="175"/>
    </row>
    <row r="326" spans="1:2" s="164" customFormat="1" ht="15.75">
      <c r="A326" s="172"/>
      <c r="B326" s="175"/>
    </row>
    <row r="327" spans="1:2" s="164" customFormat="1" ht="15.75">
      <c r="A327" s="172"/>
      <c r="B327" s="175"/>
    </row>
    <row r="328" spans="1:2" s="164" customFormat="1" ht="15.75">
      <c r="A328" s="172"/>
      <c r="B328" s="175"/>
    </row>
    <row r="329" spans="1:2" s="164" customFormat="1" ht="15.75">
      <c r="A329" s="172"/>
      <c r="B329" s="175"/>
    </row>
    <row r="330" spans="1:2" s="164" customFormat="1" ht="15.75">
      <c r="A330" s="172"/>
      <c r="B330" s="175"/>
    </row>
    <row r="331" spans="1:2" s="164" customFormat="1" ht="15.75">
      <c r="A331" s="172"/>
      <c r="B331" s="175"/>
    </row>
    <row r="332" spans="1:2" s="164" customFormat="1" ht="15.75">
      <c r="A332" s="172"/>
      <c r="B332" s="175"/>
    </row>
    <row r="333" spans="1:2" s="164" customFormat="1" ht="15.75">
      <c r="A333" s="172"/>
      <c r="B333" s="175"/>
    </row>
    <row r="334" spans="1:2" s="164" customFormat="1" ht="15.75">
      <c r="A334" s="172"/>
      <c r="B334" s="175"/>
    </row>
    <row r="335" spans="1:2" s="164" customFormat="1" ht="15.75">
      <c r="A335" s="172"/>
      <c r="B335" s="175"/>
    </row>
    <row r="336" spans="1:2" s="164" customFormat="1" ht="15.75">
      <c r="A336" s="172"/>
      <c r="B336" s="175"/>
    </row>
    <row r="337" spans="1:2" s="164" customFormat="1" ht="15.75">
      <c r="A337" s="172"/>
      <c r="B337" s="175"/>
    </row>
    <row r="338" spans="1:2" s="164" customFormat="1" ht="15.75">
      <c r="A338" s="172"/>
      <c r="B338" s="175"/>
    </row>
    <row r="339" spans="1:2" s="164" customFormat="1" ht="15.75">
      <c r="A339" s="172"/>
      <c r="B339" s="175"/>
    </row>
    <row r="340" spans="1:2" s="164" customFormat="1" ht="15.75">
      <c r="A340" s="172"/>
      <c r="B340" s="175"/>
    </row>
    <row r="341" spans="1:2" s="164" customFormat="1" ht="15.75">
      <c r="A341" s="172"/>
      <c r="B341" s="175"/>
    </row>
    <row r="342" spans="1:2" s="164" customFormat="1" ht="15.75">
      <c r="A342" s="172"/>
      <c r="B342" s="175"/>
    </row>
    <row r="343" spans="1:2" s="164" customFormat="1" ht="15.75">
      <c r="A343" s="172"/>
      <c r="B343" s="175"/>
    </row>
    <row r="344" spans="1:2" s="164" customFormat="1" ht="15.75">
      <c r="A344" s="172"/>
      <c r="B344" s="175"/>
    </row>
    <row r="345" spans="1:2" s="164" customFormat="1" ht="15.75">
      <c r="A345" s="172"/>
      <c r="B345" s="175"/>
    </row>
    <row r="346" spans="1:2" s="164" customFormat="1" ht="15.75">
      <c r="A346" s="172"/>
      <c r="B346" s="175"/>
    </row>
    <row r="347" spans="1:2" s="164" customFormat="1" ht="15.75">
      <c r="A347" s="172"/>
      <c r="B347" s="175"/>
    </row>
    <row r="348" spans="1:2" s="164" customFormat="1" ht="15.75">
      <c r="A348" s="172"/>
      <c r="B348" s="175"/>
    </row>
    <row r="349" spans="1:2" s="164" customFormat="1" ht="15.75">
      <c r="A349" s="172"/>
      <c r="B349" s="175"/>
    </row>
    <row r="350" spans="1:2" s="164" customFormat="1" ht="15.75">
      <c r="A350" s="172"/>
      <c r="B350" s="175"/>
    </row>
    <row r="351" spans="1:2" s="164" customFormat="1" ht="15.75">
      <c r="A351" s="172"/>
      <c r="B351" s="175"/>
    </row>
    <row r="352" spans="1:2" s="164" customFormat="1" ht="15.75">
      <c r="A352" s="172"/>
      <c r="B352" s="175"/>
    </row>
    <row r="353" spans="1:2" s="164" customFormat="1" ht="15.75">
      <c r="A353" s="172"/>
      <c r="B353" s="175"/>
    </row>
    <row r="354" spans="1:2" s="164" customFormat="1" ht="15.75">
      <c r="A354" s="172"/>
      <c r="B354" s="175"/>
    </row>
    <row r="355" spans="1:2" s="164" customFormat="1" ht="15.75">
      <c r="A355" s="172"/>
      <c r="B355" s="175"/>
    </row>
    <row r="356" spans="1:2" s="164" customFormat="1" ht="15.75">
      <c r="A356" s="172"/>
      <c r="B356" s="175"/>
    </row>
    <row r="357" spans="1:2" s="164" customFormat="1" ht="15.75">
      <c r="A357" s="172"/>
      <c r="B357" s="175"/>
    </row>
    <row r="358" spans="1:2" s="164" customFormat="1" ht="15.75">
      <c r="A358" s="172"/>
      <c r="B358" s="175"/>
    </row>
    <row r="359" spans="1:2" s="164" customFormat="1" ht="15.75">
      <c r="A359" s="172"/>
      <c r="B359" s="175"/>
    </row>
    <row r="360" spans="1:2" s="164" customFormat="1" ht="15.75">
      <c r="A360" s="172"/>
      <c r="B360" s="175"/>
    </row>
    <row r="361" spans="1:2" s="164" customFormat="1" ht="15.75">
      <c r="A361" s="172"/>
      <c r="B361" s="175"/>
    </row>
    <row r="362" spans="1:2" s="164" customFormat="1" ht="15.75">
      <c r="A362" s="172"/>
      <c r="B362" s="175"/>
    </row>
    <row r="363" spans="1:2" s="164" customFormat="1" ht="15.75">
      <c r="A363" s="172"/>
      <c r="B363" s="175"/>
    </row>
    <row r="364" spans="1:2" s="164" customFormat="1" ht="15.75">
      <c r="A364" s="172"/>
      <c r="B364" s="175"/>
    </row>
    <row r="365" spans="1:2" s="164" customFormat="1" ht="15.75">
      <c r="A365" s="172"/>
      <c r="B365" s="175"/>
    </row>
    <row r="366" spans="1:2" s="164" customFormat="1" ht="15.75">
      <c r="A366" s="172"/>
      <c r="B366" s="175"/>
    </row>
    <row r="367" spans="1:2" s="164" customFormat="1" ht="15.75">
      <c r="A367" s="172"/>
      <c r="B367" s="175"/>
    </row>
    <row r="368" spans="1:2" s="164" customFormat="1" ht="15.75">
      <c r="A368" s="172"/>
      <c r="B368" s="175"/>
    </row>
    <row r="369" spans="1:2" s="164" customFormat="1" ht="15.75">
      <c r="A369" s="172"/>
      <c r="B369" s="175"/>
    </row>
    <row r="370" spans="1:2" s="164" customFormat="1" ht="15.75">
      <c r="A370" s="172"/>
      <c r="B370" s="175"/>
    </row>
    <row r="371" spans="1:2" s="164" customFormat="1" ht="15.75">
      <c r="A371" s="172"/>
      <c r="B371" s="175"/>
    </row>
    <row r="372" spans="1:2" s="164" customFormat="1" ht="15.75">
      <c r="A372" s="172"/>
      <c r="B372" s="175"/>
    </row>
    <row r="373" spans="1:2" s="164" customFormat="1" ht="15.75">
      <c r="A373" s="172"/>
      <c r="B373" s="175"/>
    </row>
    <row r="374" spans="1:2" s="164" customFormat="1" ht="15.75">
      <c r="A374" s="172"/>
      <c r="B374" s="175"/>
    </row>
    <row r="375" spans="1:2" s="164" customFormat="1" ht="15.75">
      <c r="A375" s="172"/>
      <c r="B375" s="175"/>
    </row>
    <row r="376" spans="1:2" s="164" customFormat="1" ht="15.75">
      <c r="A376" s="172"/>
      <c r="B376" s="175"/>
    </row>
    <row r="377" spans="1:2" s="164" customFormat="1" ht="15.75">
      <c r="A377" s="172"/>
      <c r="B377" s="175"/>
    </row>
    <row r="378" spans="1:2" s="164" customFormat="1" ht="15.75">
      <c r="A378" s="172"/>
      <c r="B378" s="175"/>
    </row>
    <row r="379" spans="1:2" s="164" customFormat="1" ht="15.75">
      <c r="A379" s="172"/>
      <c r="B379" s="175"/>
    </row>
    <row r="380" spans="1:2" s="164" customFormat="1" ht="15.75">
      <c r="A380" s="172"/>
      <c r="B380" s="175"/>
    </row>
    <row r="381" spans="1:2" s="164" customFormat="1" ht="15.75">
      <c r="A381" s="172"/>
      <c r="B381" s="175"/>
    </row>
    <row r="382" spans="1:2" s="164" customFormat="1" ht="15.75">
      <c r="A382" s="172"/>
      <c r="B382" s="175"/>
    </row>
    <row r="383" spans="1:2" s="164" customFormat="1" ht="15.75">
      <c r="A383" s="172"/>
      <c r="B383" s="175"/>
    </row>
    <row r="384" spans="1:2" s="164" customFormat="1" ht="15.75">
      <c r="A384" s="172"/>
      <c r="B384" s="175"/>
    </row>
    <row r="385" spans="1:2" s="164" customFormat="1" ht="15.75">
      <c r="A385" s="172"/>
      <c r="B385" s="175"/>
    </row>
    <row r="386" spans="1:2" s="164" customFormat="1" ht="15.75">
      <c r="A386" s="172"/>
      <c r="B386" s="175"/>
    </row>
    <row r="387" spans="1:2" s="164" customFormat="1" ht="15.75">
      <c r="A387" s="172"/>
      <c r="B387" s="175"/>
    </row>
    <row r="388" spans="1:2" s="164" customFormat="1" ht="15.75">
      <c r="A388" s="172"/>
      <c r="B388" s="175"/>
    </row>
    <row r="389" spans="1:2" s="164" customFormat="1" ht="15.75">
      <c r="A389" s="172"/>
      <c r="B389" s="175"/>
    </row>
    <row r="390" spans="1:2" s="164" customFormat="1" ht="15.75">
      <c r="A390" s="172"/>
      <c r="B390" s="175"/>
    </row>
    <row r="391" spans="1:2" s="164" customFormat="1" ht="15.75">
      <c r="A391" s="172"/>
      <c r="B391" s="175"/>
    </row>
    <row r="392" spans="1:2" s="164" customFormat="1" ht="15.75">
      <c r="A392" s="172"/>
      <c r="B392" s="175"/>
    </row>
    <row r="393" spans="1:2" s="164" customFormat="1" ht="15.75">
      <c r="A393" s="172"/>
      <c r="B393" s="175"/>
    </row>
    <row r="394" spans="1:2" s="164" customFormat="1" ht="15.75">
      <c r="A394" s="172"/>
      <c r="B394" s="175"/>
    </row>
    <row r="395" spans="1:2" s="164" customFormat="1" ht="15.75">
      <c r="A395" s="172"/>
      <c r="B395" s="175"/>
    </row>
    <row r="396" spans="1:2" s="164" customFormat="1" ht="15.75">
      <c r="A396" s="172"/>
      <c r="B396" s="175"/>
    </row>
    <row r="397" spans="1:2" s="164" customFormat="1" ht="15.75">
      <c r="A397" s="172"/>
      <c r="B397" s="175"/>
    </row>
    <row r="398" spans="1:2" s="164" customFormat="1" ht="15.75">
      <c r="A398" s="172"/>
      <c r="B398" s="175"/>
    </row>
    <row r="399" spans="1:2" s="164" customFormat="1" ht="15.75">
      <c r="A399" s="172"/>
      <c r="B399" s="175"/>
    </row>
    <row r="400" spans="1:2" s="164" customFormat="1" ht="15.75">
      <c r="A400" s="172"/>
      <c r="B400" s="175"/>
    </row>
    <row r="401" spans="1:2" s="164" customFormat="1" ht="15.75">
      <c r="A401" s="172"/>
      <c r="B401" s="175"/>
    </row>
    <row r="402" spans="1:2" s="164" customFormat="1" ht="15.75">
      <c r="A402" s="172"/>
      <c r="B402" s="175"/>
    </row>
    <row r="403" spans="1:2" s="164" customFormat="1" ht="15.75">
      <c r="A403" s="172"/>
      <c r="B403" s="175"/>
    </row>
    <row r="404" spans="1:2" s="164" customFormat="1" ht="15.75">
      <c r="A404" s="172"/>
      <c r="B404" s="175"/>
    </row>
    <row r="405" spans="1:2" s="164" customFormat="1" ht="15.75">
      <c r="A405" s="172"/>
      <c r="B405" s="175"/>
    </row>
    <row r="406" spans="1:2" s="164" customFormat="1" ht="15.75">
      <c r="A406" s="172"/>
      <c r="B406" s="175"/>
    </row>
    <row r="407" spans="1:2" s="164" customFormat="1" ht="15.75">
      <c r="A407" s="172"/>
      <c r="B407" s="175"/>
    </row>
    <row r="408" spans="1:2" s="164" customFormat="1" ht="15.75">
      <c r="A408" s="172"/>
      <c r="B408" s="175"/>
    </row>
    <row r="409" spans="1:2" s="164" customFormat="1" ht="15.75">
      <c r="A409" s="172"/>
      <c r="B409" s="175"/>
    </row>
    <row r="410" spans="1:2" s="164" customFormat="1" ht="15.75">
      <c r="A410" s="172"/>
      <c r="B410" s="175"/>
    </row>
    <row r="411" spans="1:2" s="164" customFormat="1" ht="15.75">
      <c r="A411" s="172"/>
      <c r="B411" s="175"/>
    </row>
    <row r="412" spans="1:2" s="164" customFormat="1" ht="15.75">
      <c r="A412" s="172"/>
      <c r="B412" s="175"/>
    </row>
    <row r="413" spans="1:2" s="164" customFormat="1" ht="15.75">
      <c r="A413" s="172"/>
      <c r="B413" s="175"/>
    </row>
    <row r="414" spans="1:2" s="164" customFormat="1" ht="15.75">
      <c r="A414" s="172"/>
      <c r="B414" s="175"/>
    </row>
    <row r="415" spans="1:2" s="164" customFormat="1" ht="15.75">
      <c r="A415" s="172"/>
      <c r="B415" s="175"/>
    </row>
    <row r="416" spans="1:2" s="164" customFormat="1" ht="15.75">
      <c r="A416" s="172"/>
      <c r="B416" s="175"/>
    </row>
    <row r="417" spans="1:2" s="164" customFormat="1" ht="15.75">
      <c r="A417" s="172"/>
      <c r="B417" s="175"/>
    </row>
    <row r="418" spans="1:2" s="164" customFormat="1" ht="15.75">
      <c r="A418" s="172"/>
      <c r="B418" s="175"/>
    </row>
    <row r="419" spans="1:2" s="164" customFormat="1" ht="15.75">
      <c r="A419" s="172"/>
      <c r="B419" s="175"/>
    </row>
    <row r="420" spans="1:2" s="164" customFormat="1" ht="15.75">
      <c r="A420" s="172"/>
      <c r="B420" s="175"/>
    </row>
    <row r="421" spans="1:2" s="164" customFormat="1" ht="15.75">
      <c r="A421" s="172"/>
      <c r="B421" s="175"/>
    </row>
    <row r="422" spans="1:2" s="164" customFormat="1" ht="15.75">
      <c r="A422" s="172"/>
      <c r="B422" s="175"/>
    </row>
    <row r="423" spans="1:2" s="164" customFormat="1" ht="15.75">
      <c r="A423" s="172"/>
      <c r="B423" s="175"/>
    </row>
    <row r="424" spans="1:2" s="164" customFormat="1" ht="15.75">
      <c r="A424" s="172"/>
      <c r="B424" s="175"/>
    </row>
    <row r="425" spans="1:2" s="164" customFormat="1" ht="15.75">
      <c r="A425" s="172"/>
      <c r="B425" s="175"/>
    </row>
    <row r="426" spans="1:2" s="164" customFormat="1" ht="15.75">
      <c r="A426" s="172"/>
      <c r="B426" s="175"/>
    </row>
    <row r="427" spans="1:2" s="164" customFormat="1" ht="15.75">
      <c r="A427" s="172"/>
      <c r="B427" s="175"/>
    </row>
    <row r="428" spans="1:2" s="164" customFormat="1" ht="15.75">
      <c r="A428" s="172"/>
      <c r="B428" s="175"/>
    </row>
    <row r="429" spans="1:2" s="164" customFormat="1" ht="15.75">
      <c r="A429" s="172"/>
      <c r="B429" s="175"/>
    </row>
    <row r="430" spans="1:2" s="164" customFormat="1" ht="15.75">
      <c r="A430" s="172"/>
      <c r="B430" s="175"/>
    </row>
    <row r="431" spans="1:2" s="164" customFormat="1" ht="15.75">
      <c r="A431" s="172"/>
      <c r="B431" s="175"/>
    </row>
    <row r="432" spans="1:2" s="164" customFormat="1" ht="15.75">
      <c r="A432" s="172"/>
      <c r="B432" s="175"/>
    </row>
    <row r="433" spans="1:2" s="164" customFormat="1" ht="15.75">
      <c r="A433" s="172"/>
      <c r="B433" s="175"/>
    </row>
    <row r="434" spans="1:2" s="164" customFormat="1" ht="15.75">
      <c r="A434" s="172"/>
      <c r="B434" s="175"/>
    </row>
    <row r="435" spans="1:2" s="164" customFormat="1" ht="15.75">
      <c r="A435" s="172"/>
      <c r="B435" s="175"/>
    </row>
    <row r="436" spans="1:2" s="164" customFormat="1" ht="15.75">
      <c r="A436" s="172"/>
      <c r="B436" s="175"/>
    </row>
    <row r="437" spans="1:2" s="164" customFormat="1" ht="15.75">
      <c r="A437" s="172"/>
      <c r="B437" s="175"/>
    </row>
    <row r="438" spans="1:2" s="164" customFormat="1" ht="15.75">
      <c r="A438" s="172"/>
      <c r="B438" s="175"/>
    </row>
    <row r="439" spans="1:2" s="164" customFormat="1" ht="15.75">
      <c r="A439" s="172"/>
      <c r="B439" s="175"/>
    </row>
    <row r="440" spans="1:2" s="164" customFormat="1" ht="15.75">
      <c r="A440" s="172"/>
      <c r="B440" s="175"/>
    </row>
    <row r="441" spans="1:2" s="164" customFormat="1" ht="15.75">
      <c r="A441" s="172"/>
      <c r="B441" s="175"/>
    </row>
    <row r="442" spans="1:2" s="164" customFormat="1" ht="15.75">
      <c r="A442" s="172"/>
      <c r="B442" s="175"/>
    </row>
    <row r="443" spans="1:2" s="164" customFormat="1" ht="15.75">
      <c r="A443" s="172"/>
      <c r="B443" s="175"/>
    </row>
    <row r="444" spans="1:2" s="164" customFormat="1" ht="15.75">
      <c r="A444" s="172"/>
      <c r="B444" s="175"/>
    </row>
    <row r="445" spans="1:2" s="164" customFormat="1" ht="15.75">
      <c r="A445" s="172"/>
      <c r="B445" s="175"/>
    </row>
    <row r="446" spans="1:2" s="164" customFormat="1" ht="15.75">
      <c r="A446" s="172"/>
      <c r="B446" s="175"/>
    </row>
    <row r="447" spans="1:2" s="164" customFormat="1" ht="15.75">
      <c r="A447" s="172"/>
      <c r="B447" s="175"/>
    </row>
    <row r="448" spans="1:2" s="164" customFormat="1" ht="15.75">
      <c r="A448" s="172"/>
      <c r="B448" s="175"/>
    </row>
    <row r="449" spans="1:2" s="164" customFormat="1" ht="15.75">
      <c r="A449" s="172"/>
      <c r="B449" s="175"/>
    </row>
    <row r="450" spans="1:2" s="164" customFormat="1" ht="15.75">
      <c r="A450" s="172"/>
      <c r="B450" s="175"/>
    </row>
    <row r="451" spans="1:2" s="164" customFormat="1" ht="15.75">
      <c r="A451" s="172"/>
      <c r="B451" s="175"/>
    </row>
    <row r="452" spans="1:2" s="164" customFormat="1" ht="15.75">
      <c r="A452" s="172"/>
      <c r="B452" s="175"/>
    </row>
    <row r="453" spans="1:2" s="164" customFormat="1" ht="15.75">
      <c r="A453" s="172"/>
      <c r="B453" s="175"/>
    </row>
    <row r="454" spans="1:2" s="164" customFormat="1" ht="15.75">
      <c r="A454" s="172"/>
      <c r="B454" s="175"/>
    </row>
    <row r="455" spans="1:2" s="164" customFormat="1" ht="15.75">
      <c r="A455" s="172"/>
      <c r="B455" s="175"/>
    </row>
    <row r="456" spans="1:2" s="164" customFormat="1" ht="15.75">
      <c r="A456" s="172"/>
      <c r="B456" s="175"/>
    </row>
    <row r="457" spans="1:2" s="164" customFormat="1" ht="15.75">
      <c r="A457" s="172"/>
      <c r="B457" s="175"/>
    </row>
    <row r="458" spans="1:2" s="164" customFormat="1" ht="15.75">
      <c r="A458" s="172"/>
      <c r="B458" s="175"/>
    </row>
    <row r="459" spans="1:2" s="164" customFormat="1" ht="15.75">
      <c r="A459" s="172"/>
      <c r="B459" s="175"/>
    </row>
    <row r="460" spans="1:2" s="164" customFormat="1" ht="15.75">
      <c r="A460" s="172"/>
      <c r="B460" s="175"/>
    </row>
    <row r="461" spans="1:2" s="164" customFormat="1" ht="15.75">
      <c r="A461" s="172"/>
      <c r="B461" s="175"/>
    </row>
    <row r="462" spans="1:2" s="164" customFormat="1" ht="15.75">
      <c r="A462" s="172"/>
      <c r="B462" s="175"/>
    </row>
    <row r="463" spans="1:2" s="164" customFormat="1" ht="15.75">
      <c r="A463" s="172"/>
      <c r="B463" s="175"/>
    </row>
    <row r="464" spans="1:2" s="164" customFormat="1" ht="15.75">
      <c r="A464" s="172"/>
      <c r="B464" s="175"/>
    </row>
    <row r="465" spans="1:2" s="164" customFormat="1" ht="15.75">
      <c r="A465" s="172"/>
      <c r="B465" s="175"/>
    </row>
    <row r="466" spans="1:2" s="164" customFormat="1" ht="15.75">
      <c r="A466" s="172"/>
      <c r="B466" s="175"/>
    </row>
    <row r="467" spans="1:2" s="164" customFormat="1" ht="15.75">
      <c r="A467" s="172"/>
      <c r="B467" s="175"/>
    </row>
    <row r="468" spans="1:2" s="164" customFormat="1" ht="15.75">
      <c r="A468" s="172"/>
      <c r="B468" s="175"/>
    </row>
    <row r="469" spans="1:2" s="164" customFormat="1" ht="15.75">
      <c r="A469" s="172"/>
      <c r="B469" s="175"/>
    </row>
    <row r="470" spans="1:2" s="164" customFormat="1" ht="15.75">
      <c r="A470" s="172"/>
      <c r="B470" s="175"/>
    </row>
    <row r="471" spans="1:2" s="164" customFormat="1" ht="15.75">
      <c r="A471" s="172"/>
      <c r="B471" s="175"/>
    </row>
    <row r="472" spans="1:2" s="164" customFormat="1" ht="15.75">
      <c r="A472" s="172"/>
      <c r="B472" s="175"/>
    </row>
    <row r="473" spans="1:2" s="164" customFormat="1" ht="15.75">
      <c r="A473" s="172"/>
      <c r="B473" s="175"/>
    </row>
    <row r="474" spans="1:2" s="164" customFormat="1" ht="15.75">
      <c r="A474" s="172"/>
      <c r="B474" s="175"/>
    </row>
    <row r="475" spans="1:2" s="164" customFormat="1" ht="15.75">
      <c r="A475" s="172"/>
      <c r="B475" s="175"/>
    </row>
    <row r="476" spans="1:2" s="164" customFormat="1" ht="15.75">
      <c r="A476" s="172"/>
      <c r="B476" s="175"/>
    </row>
    <row r="477" spans="1:2" s="164" customFormat="1" ht="15.75">
      <c r="A477" s="172"/>
      <c r="B477" s="175"/>
    </row>
    <row r="478" spans="1:2" s="164" customFormat="1" ht="15.75">
      <c r="A478" s="172"/>
      <c r="B478" s="175"/>
    </row>
    <row r="479" spans="1:2" s="164" customFormat="1" ht="15.75">
      <c r="A479" s="172"/>
      <c r="B479" s="175"/>
    </row>
    <row r="480" spans="1:2" s="164" customFormat="1" ht="15.75">
      <c r="A480" s="172"/>
      <c r="B480" s="175"/>
    </row>
    <row r="481" spans="1:2" s="164" customFormat="1" ht="15.75">
      <c r="A481" s="172"/>
      <c r="B481" s="175"/>
    </row>
    <row r="482" spans="1:2" s="164" customFormat="1" ht="15.75">
      <c r="A482" s="172"/>
      <c r="B482" s="175"/>
    </row>
    <row r="483" spans="1:2" s="164" customFormat="1" ht="15.75">
      <c r="A483" s="172"/>
      <c r="B483" s="175"/>
    </row>
    <row r="484" spans="1:2" s="164" customFormat="1" ht="15.75">
      <c r="A484" s="172"/>
      <c r="B484" s="175"/>
    </row>
    <row r="485" spans="1:2" s="164" customFormat="1" ht="15.75">
      <c r="A485" s="172"/>
      <c r="B485" s="175"/>
    </row>
    <row r="486" spans="1:2" s="164" customFormat="1" ht="15.75">
      <c r="A486" s="172"/>
      <c r="B486" s="175"/>
    </row>
    <row r="487" spans="1:2" s="164" customFormat="1" ht="15.75">
      <c r="A487" s="172"/>
      <c r="B487" s="175"/>
    </row>
    <row r="488" spans="1:2" s="164" customFormat="1" ht="15.75">
      <c r="A488" s="172"/>
      <c r="B488" s="175"/>
    </row>
    <row r="489" spans="1:2" s="164" customFormat="1" ht="15.75">
      <c r="A489" s="172"/>
      <c r="B489" s="175"/>
    </row>
    <row r="490" spans="1:2" s="164" customFormat="1" ht="15.75">
      <c r="A490" s="172"/>
      <c r="B490" s="175"/>
    </row>
    <row r="491" spans="1:2" s="164" customFormat="1" ht="15.75">
      <c r="A491" s="172"/>
      <c r="B491" s="175"/>
    </row>
    <row r="492" spans="1:2" s="164" customFormat="1" ht="15.75">
      <c r="A492" s="172"/>
      <c r="B492" s="175"/>
    </row>
    <row r="493" spans="1:2" s="164" customFormat="1" ht="15.75">
      <c r="A493" s="172"/>
      <c r="B493" s="175"/>
    </row>
    <row r="494" spans="1:2" s="164" customFormat="1" ht="15.75">
      <c r="A494" s="172"/>
      <c r="B494" s="175"/>
    </row>
    <row r="495" spans="1:2" s="164" customFormat="1" ht="15.75">
      <c r="A495" s="172"/>
      <c r="B495" s="175"/>
    </row>
    <row r="496" spans="1:2" s="164" customFormat="1" ht="15.75">
      <c r="A496" s="172"/>
      <c r="B496" s="175"/>
    </row>
    <row r="497" spans="1:2" s="164" customFormat="1" ht="15.75">
      <c r="A497" s="172"/>
      <c r="B497" s="175"/>
    </row>
    <row r="498" spans="1:2" s="164" customFormat="1" ht="15.75">
      <c r="A498" s="172"/>
      <c r="B498" s="175"/>
    </row>
    <row r="499" spans="1:2" s="164" customFormat="1" ht="15.75">
      <c r="A499" s="172"/>
      <c r="B499" s="175"/>
    </row>
    <row r="500" spans="1:2" s="164" customFormat="1" ht="15.75">
      <c r="A500" s="172"/>
      <c r="B500" s="175"/>
    </row>
    <row r="501" spans="1:2" s="164" customFormat="1" ht="15.75">
      <c r="A501" s="172"/>
      <c r="B501" s="175"/>
    </row>
    <row r="502" spans="1:2" s="164" customFormat="1" ht="15.75">
      <c r="A502" s="172"/>
      <c r="B502" s="175"/>
    </row>
    <row r="503" spans="1:2" s="164" customFormat="1" ht="15.75">
      <c r="A503" s="172"/>
      <c r="B503" s="175"/>
    </row>
    <row r="504" spans="1:2" s="164" customFormat="1" ht="15.75">
      <c r="A504" s="172"/>
      <c r="B504" s="175"/>
    </row>
    <row r="505" spans="1:2" s="164" customFormat="1" ht="15.75">
      <c r="A505" s="172"/>
      <c r="B505" s="175"/>
    </row>
    <row r="506" spans="1:2" s="164" customFormat="1" ht="15.75">
      <c r="A506" s="172"/>
      <c r="B506" s="175"/>
    </row>
    <row r="507" spans="1:2" s="164" customFormat="1" ht="15.75">
      <c r="A507" s="172"/>
      <c r="B507" s="175"/>
    </row>
    <row r="508" spans="1:2" s="164" customFormat="1" ht="15.75">
      <c r="A508" s="172"/>
      <c r="B508" s="175"/>
    </row>
    <row r="509" spans="1:2" s="164" customFormat="1" ht="15.75">
      <c r="A509" s="172"/>
      <c r="B509" s="175"/>
    </row>
    <row r="510" spans="1:2" s="164" customFormat="1" ht="15.75">
      <c r="A510" s="172"/>
      <c r="B510" s="175"/>
    </row>
    <row r="511" spans="1:2" s="164" customFormat="1" ht="15.75">
      <c r="A511" s="172"/>
      <c r="B511" s="175"/>
    </row>
    <row r="512" spans="1:2" s="164" customFormat="1" ht="15.75">
      <c r="A512" s="172"/>
      <c r="B512" s="175"/>
    </row>
    <row r="513" spans="1:2" s="164" customFormat="1" ht="15.75">
      <c r="A513" s="172"/>
      <c r="B513" s="175"/>
    </row>
    <row r="514" spans="1:2" s="164" customFormat="1" ht="15.75">
      <c r="A514" s="172"/>
      <c r="B514" s="175"/>
    </row>
    <row r="515" spans="1:2" s="164" customFormat="1" ht="15.75">
      <c r="A515" s="172"/>
      <c r="B515" s="175"/>
    </row>
    <row r="516" spans="1:2" s="164" customFormat="1" ht="15.75">
      <c r="A516" s="172"/>
      <c r="B516" s="175"/>
    </row>
    <row r="517" spans="1:2" s="164" customFormat="1" ht="15.75">
      <c r="A517" s="172"/>
      <c r="B517" s="175"/>
    </row>
    <row r="518" spans="1:2" s="164" customFormat="1" ht="15.75">
      <c r="A518" s="172"/>
      <c r="B518" s="175"/>
    </row>
    <row r="519" spans="1:2" s="164" customFormat="1" ht="15.75">
      <c r="A519" s="172"/>
      <c r="B519" s="175"/>
    </row>
    <row r="520" spans="1:2" s="164" customFormat="1" ht="15.75">
      <c r="A520" s="172"/>
      <c r="B520" s="175"/>
    </row>
    <row r="521" spans="1:2" s="164" customFormat="1" ht="15.75">
      <c r="A521" s="172"/>
      <c r="B521" s="175"/>
    </row>
    <row r="522" spans="1:2" s="164" customFormat="1" ht="15.75">
      <c r="A522" s="172"/>
      <c r="B522" s="175"/>
    </row>
    <row r="523" spans="1:2" s="164" customFormat="1" ht="15.75">
      <c r="A523" s="172"/>
      <c r="B523" s="175"/>
    </row>
    <row r="524" spans="1:2" s="164" customFormat="1" ht="15.75">
      <c r="A524" s="172"/>
      <c r="B524" s="175"/>
    </row>
    <row r="525" spans="1:2" s="164" customFormat="1" ht="15.75">
      <c r="A525" s="172"/>
      <c r="B525" s="175"/>
    </row>
    <row r="526" spans="1:2" s="164" customFormat="1" ht="15.75">
      <c r="A526" s="172"/>
      <c r="B526" s="175"/>
    </row>
    <row r="527" spans="1:2" s="164" customFormat="1" ht="15.75">
      <c r="A527" s="172"/>
      <c r="B527" s="175"/>
    </row>
    <row r="528" spans="1:2" s="164" customFormat="1" ht="15.75">
      <c r="A528" s="172"/>
      <c r="B528" s="175"/>
    </row>
    <row r="529" spans="1:2" s="164" customFormat="1" ht="15.75">
      <c r="A529" s="172"/>
      <c r="B529" s="175"/>
    </row>
    <row r="530" spans="1:2" s="164" customFormat="1" ht="15.75">
      <c r="A530" s="172"/>
      <c r="B530" s="175"/>
    </row>
    <row r="531" spans="1:2" s="164" customFormat="1" ht="15.75">
      <c r="A531" s="172"/>
      <c r="B531" s="175"/>
    </row>
    <row r="532" spans="1:2" s="164" customFormat="1" ht="15.75">
      <c r="A532" s="172"/>
      <c r="B532" s="175"/>
    </row>
    <row r="533" spans="1:2" s="164" customFormat="1" ht="15.75">
      <c r="A533" s="172"/>
      <c r="B533" s="175"/>
    </row>
    <row r="534" spans="1:2" s="164" customFormat="1" ht="15.75">
      <c r="A534" s="172"/>
      <c r="B534" s="175"/>
    </row>
    <row r="535" spans="1:2" s="164" customFormat="1" ht="15.75">
      <c r="A535" s="172"/>
      <c r="B535" s="175"/>
    </row>
    <row r="536" spans="1:2" s="164" customFormat="1" ht="15.75">
      <c r="A536" s="172"/>
      <c r="B536" s="175"/>
    </row>
    <row r="537" spans="1:2" s="164" customFormat="1" ht="15.75">
      <c r="A537" s="172"/>
      <c r="B537" s="175"/>
    </row>
    <row r="538" spans="1:2" s="164" customFormat="1" ht="15.75">
      <c r="A538" s="172"/>
      <c r="B538" s="175"/>
    </row>
    <row r="539" spans="1:2" s="164" customFormat="1" ht="15.75">
      <c r="A539" s="172"/>
      <c r="B539" s="175"/>
    </row>
    <row r="540" spans="1:2" s="164" customFormat="1" ht="15.75">
      <c r="A540" s="172"/>
      <c r="B540" s="175"/>
    </row>
    <row r="541" spans="1:2" s="164" customFormat="1" ht="15.75">
      <c r="A541" s="172"/>
      <c r="B541" s="175"/>
    </row>
    <row r="542" spans="1:2" s="164" customFormat="1" ht="15.75">
      <c r="A542" s="172"/>
      <c r="B542" s="175"/>
    </row>
    <row r="543" spans="1:2" s="164" customFormat="1" ht="15.75">
      <c r="A543" s="172"/>
      <c r="B543" s="175"/>
    </row>
    <row r="544" spans="1:2" s="164" customFormat="1" ht="15.75">
      <c r="A544" s="172"/>
      <c r="B544" s="175"/>
    </row>
    <row r="545" spans="1:2" s="164" customFormat="1" ht="15.75">
      <c r="A545" s="172"/>
      <c r="B545" s="175"/>
    </row>
    <row r="546" spans="1:2" s="164" customFormat="1" ht="15.75">
      <c r="A546" s="172"/>
      <c r="B546" s="175"/>
    </row>
    <row r="547" spans="1:2" s="164" customFormat="1" ht="15.75">
      <c r="A547" s="172"/>
      <c r="B547" s="175"/>
    </row>
    <row r="548" spans="1:2" s="164" customFormat="1" ht="15.75">
      <c r="A548" s="172"/>
      <c r="B548" s="175"/>
    </row>
    <row r="549" spans="1:2" s="164" customFormat="1" ht="15.75">
      <c r="A549" s="172"/>
      <c r="B549" s="175"/>
    </row>
    <row r="550" spans="1:2" s="164" customFormat="1" ht="15.75">
      <c r="A550" s="172"/>
      <c r="B550" s="175"/>
    </row>
    <row r="551" spans="1:2" s="164" customFormat="1" ht="15.75">
      <c r="A551" s="172"/>
      <c r="B551" s="175"/>
    </row>
    <row r="552" spans="1:2" s="164" customFormat="1" ht="15.75">
      <c r="A552" s="172"/>
      <c r="B552" s="175"/>
    </row>
    <row r="553" spans="1:2" s="164" customFormat="1" ht="15.75">
      <c r="A553" s="172"/>
      <c r="B553" s="175"/>
    </row>
    <row r="554" spans="1:2" s="164" customFormat="1" ht="15.75">
      <c r="A554" s="172"/>
      <c r="B554" s="175"/>
    </row>
    <row r="555" spans="1:2" s="164" customFormat="1" ht="15.75">
      <c r="A555" s="172"/>
      <c r="B555" s="175"/>
    </row>
    <row r="556" spans="1:2" s="164" customFormat="1" ht="15.75">
      <c r="A556" s="172"/>
      <c r="B556" s="175"/>
    </row>
    <row r="557" spans="1:2" s="164" customFormat="1" ht="15.75">
      <c r="A557" s="172"/>
      <c r="B557" s="175"/>
    </row>
    <row r="558" spans="1:2" s="164" customFormat="1" ht="15.75">
      <c r="A558" s="172"/>
      <c r="B558" s="175"/>
    </row>
    <row r="559" spans="1:2" s="164" customFormat="1" ht="15.75">
      <c r="A559" s="172"/>
      <c r="B559" s="175"/>
    </row>
    <row r="560" spans="1:2" s="164" customFormat="1" ht="15.75">
      <c r="A560" s="172"/>
      <c r="B560" s="175"/>
    </row>
    <row r="561" spans="1:2" s="164" customFormat="1" ht="15.75">
      <c r="A561" s="172"/>
      <c r="B561" s="175"/>
    </row>
    <row r="562" spans="1:2" s="164" customFormat="1" ht="15.75">
      <c r="A562" s="172"/>
      <c r="B562" s="175"/>
    </row>
    <row r="563" spans="1:2" s="164" customFormat="1" ht="15.75">
      <c r="A563" s="172"/>
      <c r="B563" s="175"/>
    </row>
    <row r="564" spans="1:2" s="164" customFormat="1" ht="15.75">
      <c r="A564" s="172"/>
      <c r="B564" s="175"/>
    </row>
    <row r="565" spans="1:2" s="164" customFormat="1" ht="15.75">
      <c r="A565" s="172"/>
      <c r="B565" s="175"/>
    </row>
    <row r="566" spans="1:2" s="164" customFormat="1" ht="15.75">
      <c r="A566" s="172"/>
      <c r="B566" s="175"/>
    </row>
    <row r="567" spans="1:2" s="164" customFormat="1" ht="15.75">
      <c r="A567" s="172"/>
      <c r="B567" s="175"/>
    </row>
    <row r="568" spans="1:2" s="164" customFormat="1" ht="15.75">
      <c r="A568" s="172"/>
      <c r="B568" s="175"/>
    </row>
    <row r="569" spans="1:2" s="164" customFormat="1" ht="15.75">
      <c r="A569" s="172"/>
      <c r="B569" s="175"/>
    </row>
    <row r="570" spans="1:2" s="164" customFormat="1" ht="15.75">
      <c r="A570" s="172"/>
      <c r="B570" s="175"/>
    </row>
    <row r="571" spans="1:2" s="164" customFormat="1" ht="15.75">
      <c r="A571" s="172"/>
      <c r="B571" s="175"/>
    </row>
    <row r="572" spans="1:2" s="164" customFormat="1" ht="15.75">
      <c r="A572" s="172"/>
      <c r="B572" s="175"/>
    </row>
    <row r="573" spans="1:2" s="164" customFormat="1" ht="15.75">
      <c r="A573" s="172"/>
      <c r="B573" s="175"/>
    </row>
    <row r="574" spans="1:2" s="164" customFormat="1" ht="15.75">
      <c r="A574" s="172"/>
      <c r="B574" s="175"/>
    </row>
    <row r="575" spans="1:2" s="164" customFormat="1" ht="15.75">
      <c r="A575" s="172"/>
      <c r="B575" s="175"/>
    </row>
    <row r="576" spans="1:2" s="164" customFormat="1" ht="15.75">
      <c r="A576" s="172"/>
      <c r="B576" s="175"/>
    </row>
    <row r="577" spans="1:2" s="164" customFormat="1" ht="15.75">
      <c r="A577" s="172"/>
      <c r="B577" s="175"/>
    </row>
    <row r="578" spans="1:2" s="164" customFormat="1" ht="15.75">
      <c r="A578" s="172"/>
      <c r="B578" s="175"/>
    </row>
    <row r="579" spans="1:2" s="164" customFormat="1" ht="15.75">
      <c r="A579" s="172"/>
      <c r="B579" s="175"/>
    </row>
    <row r="580" spans="1:2" s="164" customFormat="1" ht="15.75">
      <c r="A580" s="172"/>
      <c r="B580" s="175"/>
    </row>
    <row r="581" spans="1:2" s="164" customFormat="1" ht="15.75">
      <c r="A581" s="172"/>
      <c r="B581" s="175"/>
    </row>
    <row r="582" spans="1:2" s="164" customFormat="1" ht="15.75">
      <c r="A582" s="172"/>
      <c r="B582" s="175"/>
    </row>
    <row r="583" spans="1:2" s="164" customFormat="1" ht="15.75">
      <c r="A583" s="172"/>
      <c r="B583" s="175"/>
    </row>
    <row r="584" spans="1:2" s="164" customFormat="1" ht="15.75">
      <c r="A584" s="172"/>
      <c r="B584" s="175"/>
    </row>
    <row r="585" spans="1:2" s="164" customFormat="1" ht="15.75">
      <c r="A585" s="172"/>
      <c r="B585" s="175"/>
    </row>
    <row r="586" spans="1:2" s="164" customFormat="1" ht="15.75">
      <c r="A586" s="172"/>
      <c r="B586" s="175"/>
    </row>
    <row r="587" spans="1:2" s="164" customFormat="1" ht="15.75">
      <c r="A587" s="172"/>
      <c r="B587" s="175"/>
    </row>
    <row r="588" spans="1:2" s="164" customFormat="1" ht="15.75">
      <c r="A588" s="172"/>
      <c r="B588" s="175"/>
    </row>
    <row r="589" spans="1:2" s="164" customFormat="1" ht="15.75">
      <c r="A589" s="172"/>
      <c r="B589" s="175"/>
    </row>
    <row r="590" spans="1:2" s="164" customFormat="1" ht="15.75">
      <c r="A590" s="172"/>
      <c r="B590" s="175"/>
    </row>
    <row r="591" spans="1:2" s="164" customFormat="1" ht="15.75">
      <c r="A591" s="172"/>
      <c r="B591" s="175"/>
    </row>
    <row r="592" spans="1:2" s="164" customFormat="1" ht="15.75">
      <c r="A592" s="172"/>
      <c r="B592" s="175"/>
    </row>
    <row r="593" spans="1:2" s="164" customFormat="1" ht="15.75">
      <c r="A593" s="172"/>
      <c r="B593" s="175"/>
    </row>
    <row r="594" spans="1:2" s="164" customFormat="1" ht="15.75">
      <c r="A594" s="172"/>
      <c r="B594" s="175"/>
    </row>
    <row r="595" spans="1:2" s="164" customFormat="1" ht="15.75">
      <c r="A595" s="172"/>
      <c r="B595" s="175"/>
    </row>
    <row r="596" spans="1:2" s="164" customFormat="1" ht="15.75">
      <c r="A596" s="172"/>
      <c r="B596" s="175"/>
    </row>
    <row r="597" spans="1:2" s="164" customFormat="1" ht="15.75">
      <c r="A597" s="172"/>
      <c r="B597" s="175"/>
    </row>
    <row r="598" spans="1:2" s="164" customFormat="1" ht="15.75">
      <c r="A598" s="172"/>
      <c r="B598" s="175"/>
    </row>
    <row r="599" spans="1:2" s="164" customFormat="1" ht="15.75">
      <c r="A599" s="172"/>
      <c r="B599" s="175"/>
    </row>
    <row r="600" spans="1:2" s="164" customFormat="1" ht="15.75">
      <c r="A600" s="172"/>
      <c r="B600" s="175"/>
    </row>
    <row r="601" spans="1:2" s="164" customFormat="1" ht="15.75">
      <c r="A601" s="172"/>
      <c r="B601" s="175"/>
    </row>
    <row r="602" spans="1:2" s="164" customFormat="1" ht="15.75">
      <c r="A602" s="172"/>
      <c r="B602" s="175"/>
    </row>
    <row r="603" spans="1:2" s="164" customFormat="1" ht="15.75">
      <c r="A603" s="172"/>
      <c r="B603" s="175"/>
    </row>
    <row r="604" spans="1:2" s="164" customFormat="1" ht="15.75">
      <c r="A604" s="172"/>
      <c r="B604" s="175"/>
    </row>
    <row r="605" spans="1:2" s="164" customFormat="1" ht="15.75">
      <c r="A605" s="172"/>
      <c r="B605" s="175"/>
    </row>
    <row r="606" spans="1:2" s="164" customFormat="1" ht="15.75">
      <c r="A606" s="172"/>
      <c r="B606" s="175"/>
    </row>
    <row r="607" spans="1:2" s="164" customFormat="1" ht="15.75">
      <c r="A607" s="172"/>
      <c r="B607" s="175"/>
    </row>
    <row r="608" spans="1:2" s="164" customFormat="1" ht="15.75">
      <c r="A608" s="172"/>
      <c r="B608" s="175"/>
    </row>
    <row r="609" spans="1:2" s="164" customFormat="1" ht="15.75">
      <c r="A609" s="172"/>
      <c r="B609" s="175"/>
    </row>
    <row r="610" spans="1:2" s="164" customFormat="1" ht="15.75">
      <c r="A610" s="172"/>
      <c r="B610" s="175"/>
    </row>
    <row r="611" spans="1:2" s="164" customFormat="1" ht="15.75">
      <c r="A611" s="172"/>
      <c r="B611" s="175"/>
    </row>
    <row r="612" spans="1:2" s="164" customFormat="1" ht="15.75">
      <c r="A612" s="172"/>
      <c r="B612" s="175"/>
    </row>
    <row r="613" spans="1:2" s="164" customFormat="1" ht="15.75">
      <c r="A613" s="172"/>
      <c r="B613" s="175"/>
    </row>
    <row r="614" spans="1:2" s="164" customFormat="1" ht="15.75">
      <c r="A614" s="172"/>
      <c r="B614" s="175"/>
    </row>
    <row r="615" spans="1:2" s="164" customFormat="1" ht="15.75">
      <c r="A615" s="172"/>
      <c r="B615" s="175"/>
    </row>
    <row r="616" spans="1:2" s="164" customFormat="1" ht="15.75">
      <c r="A616" s="172"/>
      <c r="B616" s="175"/>
    </row>
    <row r="617" spans="1:2" s="164" customFormat="1" ht="15.75">
      <c r="A617" s="172"/>
      <c r="B617" s="175"/>
    </row>
    <row r="618" spans="1:2" s="164" customFormat="1" ht="15.75">
      <c r="A618" s="172"/>
      <c r="B618" s="175"/>
    </row>
    <row r="619" spans="1:2" s="164" customFormat="1" ht="15.75">
      <c r="A619" s="172"/>
      <c r="B619" s="175"/>
    </row>
    <row r="620" spans="1:2" s="164" customFormat="1" ht="15.75">
      <c r="A620" s="172"/>
      <c r="B620" s="175"/>
    </row>
    <row r="621" spans="1:2" s="164" customFormat="1" ht="15.75">
      <c r="A621" s="172"/>
      <c r="B621" s="175"/>
    </row>
    <row r="622" spans="1:2" s="164" customFormat="1" ht="15.75">
      <c r="A622" s="172"/>
      <c r="B622" s="175"/>
    </row>
    <row r="623" spans="1:2" s="164" customFormat="1" ht="15.75">
      <c r="A623" s="172"/>
      <c r="B623" s="175"/>
    </row>
    <row r="624" spans="1:2" s="164" customFormat="1" ht="15.75">
      <c r="A624" s="172"/>
      <c r="B624" s="175"/>
    </row>
    <row r="625" spans="1:2" s="164" customFormat="1" ht="15.75">
      <c r="A625" s="172"/>
      <c r="B625" s="175"/>
    </row>
    <row r="626" spans="1:2" s="164" customFormat="1" ht="15.75">
      <c r="A626" s="172"/>
      <c r="B626" s="175"/>
    </row>
    <row r="627" spans="1:2" s="164" customFormat="1" ht="15.75">
      <c r="A627" s="172"/>
      <c r="B627" s="175"/>
    </row>
    <row r="628" spans="1:2" s="164" customFormat="1" ht="15.75">
      <c r="A628" s="172"/>
      <c r="B628" s="175"/>
    </row>
    <row r="629" spans="1:2" s="164" customFormat="1" ht="15.75">
      <c r="A629" s="172"/>
      <c r="B629" s="175"/>
    </row>
    <row r="630" spans="1:2" s="164" customFormat="1" ht="15.75">
      <c r="A630" s="172"/>
      <c r="B630" s="175"/>
    </row>
    <row r="631" spans="1:2" s="164" customFormat="1" ht="15.75">
      <c r="A631" s="172"/>
      <c r="B631" s="175"/>
    </row>
    <row r="632" spans="1:2" s="164" customFormat="1" ht="15.75">
      <c r="A632" s="172"/>
      <c r="B632" s="175"/>
    </row>
    <row r="633" spans="1:2" s="164" customFormat="1" ht="15.75">
      <c r="A633" s="172"/>
      <c r="B633" s="175"/>
    </row>
    <row r="634" spans="1:2" s="164" customFormat="1" ht="15.75">
      <c r="A634" s="172"/>
      <c r="B634" s="175"/>
    </row>
    <row r="635" spans="1:2" s="164" customFormat="1" ht="15.75">
      <c r="A635" s="172"/>
      <c r="B635" s="175"/>
    </row>
    <row r="636" spans="1:2" s="164" customFormat="1" ht="15.75">
      <c r="A636" s="172"/>
      <c r="B636" s="175"/>
    </row>
    <row r="637" spans="1:2" s="164" customFormat="1" ht="15.75">
      <c r="A637" s="172"/>
      <c r="B637" s="175"/>
    </row>
    <row r="638" spans="1:2" s="164" customFormat="1" ht="15.75">
      <c r="A638" s="172"/>
      <c r="B638" s="175"/>
    </row>
    <row r="639" spans="1:2" s="164" customFormat="1" ht="15.75">
      <c r="A639" s="172"/>
      <c r="B639" s="175"/>
    </row>
    <row r="640" spans="1:2" s="164" customFormat="1" ht="15.75">
      <c r="A640" s="172"/>
      <c r="B640" s="175"/>
    </row>
    <row r="641" spans="1:2" s="164" customFormat="1" ht="15.75">
      <c r="A641" s="172"/>
      <c r="B641" s="175"/>
    </row>
    <row r="642" spans="1:2" s="164" customFormat="1" ht="15.75">
      <c r="A642" s="172"/>
      <c r="B642" s="175"/>
    </row>
    <row r="643" spans="1:2" s="164" customFormat="1" ht="15.75">
      <c r="A643" s="172"/>
      <c r="B643" s="175"/>
    </row>
    <row r="644" spans="1:2" s="164" customFormat="1" ht="15.75">
      <c r="A644" s="172"/>
      <c r="B644" s="175"/>
    </row>
    <row r="645" spans="1:2" s="164" customFormat="1" ht="15.75">
      <c r="A645" s="172"/>
      <c r="B645" s="175"/>
    </row>
    <row r="646" spans="1:2" s="164" customFormat="1" ht="15.75">
      <c r="A646" s="172"/>
      <c r="B646" s="175"/>
    </row>
    <row r="647" spans="1:2" s="164" customFormat="1" ht="15.75">
      <c r="A647" s="172"/>
      <c r="B647" s="175"/>
    </row>
    <row r="648" spans="1:2" s="164" customFormat="1" ht="15.75">
      <c r="A648" s="172"/>
      <c r="B648" s="175"/>
    </row>
    <row r="649" spans="1:2" s="164" customFormat="1" ht="15.75">
      <c r="A649" s="172"/>
      <c r="B649" s="175"/>
    </row>
    <row r="650" spans="1:2" s="164" customFormat="1" ht="15.75">
      <c r="A650" s="172"/>
      <c r="B650" s="175"/>
    </row>
    <row r="651" spans="1:2" s="164" customFormat="1" ht="15.75">
      <c r="A651" s="172"/>
      <c r="B651" s="175"/>
    </row>
    <row r="652" spans="1:2" s="164" customFormat="1" ht="15.75">
      <c r="A652" s="172"/>
      <c r="B652" s="175"/>
    </row>
    <row r="653" spans="1:2" s="164" customFormat="1" ht="15.75">
      <c r="A653" s="172"/>
      <c r="B653" s="175"/>
    </row>
    <row r="654" spans="1:2" s="164" customFormat="1" ht="15.75">
      <c r="A654" s="172"/>
      <c r="B654" s="175"/>
    </row>
    <row r="655" spans="1:2" s="164" customFormat="1" ht="15.75">
      <c r="A655" s="172"/>
      <c r="B655" s="175"/>
    </row>
    <row r="656" spans="1:2" s="164" customFormat="1" ht="15.75">
      <c r="A656" s="172"/>
      <c r="B656" s="175"/>
    </row>
    <row r="657" spans="1:2" s="164" customFormat="1" ht="15.75">
      <c r="A657" s="172"/>
      <c r="B657" s="175"/>
    </row>
    <row r="658" spans="1:2" s="164" customFormat="1" ht="15.75">
      <c r="A658" s="172"/>
      <c r="B658" s="175"/>
    </row>
    <row r="659" spans="1:2" s="164" customFormat="1" ht="15.75">
      <c r="A659" s="172"/>
      <c r="B659" s="175"/>
    </row>
    <row r="660" spans="1:2" s="164" customFormat="1" ht="15.75">
      <c r="A660" s="172"/>
      <c r="B660" s="175"/>
    </row>
    <row r="661" spans="1:2" s="164" customFormat="1" ht="15.75">
      <c r="A661" s="172"/>
      <c r="B661" s="175"/>
    </row>
    <row r="662" spans="1:2" s="164" customFormat="1" ht="15.75">
      <c r="A662" s="172"/>
      <c r="B662" s="175"/>
    </row>
    <row r="663" spans="1:2" s="164" customFormat="1" ht="15.75">
      <c r="A663" s="172"/>
      <c r="B663" s="175"/>
    </row>
    <row r="664" spans="1:2" s="164" customFormat="1" ht="15.75">
      <c r="A664" s="172"/>
      <c r="B664" s="175"/>
    </row>
    <row r="665" spans="1:2" s="164" customFormat="1" ht="15.75">
      <c r="A665" s="172"/>
      <c r="B665" s="175"/>
    </row>
    <row r="666" spans="1:2" s="164" customFormat="1" ht="15.75">
      <c r="A666" s="172"/>
      <c r="B666" s="175"/>
    </row>
    <row r="667" spans="1:2" s="164" customFormat="1" ht="15.75">
      <c r="A667" s="172"/>
      <c r="B667" s="175"/>
    </row>
    <row r="668" spans="1:2" s="164" customFormat="1" ht="15.75">
      <c r="A668" s="172"/>
      <c r="B668" s="175"/>
    </row>
    <row r="669" spans="1:2" s="164" customFormat="1" ht="15.75">
      <c r="A669" s="172"/>
      <c r="B669" s="175"/>
    </row>
    <row r="670" spans="1:2" s="164" customFormat="1" ht="15.75">
      <c r="A670" s="172"/>
      <c r="B670" s="175"/>
    </row>
    <row r="671" spans="1:2" s="164" customFormat="1" ht="15.75">
      <c r="A671" s="172"/>
      <c r="B671" s="175"/>
    </row>
    <row r="672" spans="1:2" s="164" customFormat="1" ht="15.75">
      <c r="A672" s="172"/>
      <c r="B672" s="175"/>
    </row>
    <row r="673" spans="1:2" s="164" customFormat="1" ht="15.75">
      <c r="A673" s="172"/>
      <c r="B673" s="175"/>
    </row>
    <row r="674" spans="1:2" s="164" customFormat="1" ht="15.75">
      <c r="A674" s="172"/>
      <c r="B674" s="175"/>
    </row>
    <row r="675" spans="1:2" s="164" customFormat="1" ht="15.75">
      <c r="A675" s="172"/>
      <c r="B675" s="175"/>
    </row>
    <row r="676" spans="1:2" s="164" customFormat="1" ht="15.75">
      <c r="A676" s="172"/>
      <c r="B676" s="175"/>
    </row>
    <row r="677" spans="1:2" s="164" customFormat="1" ht="15.75">
      <c r="A677" s="172"/>
      <c r="B677" s="175"/>
    </row>
    <row r="678" spans="1:2" s="164" customFormat="1" ht="15.75">
      <c r="A678" s="172"/>
      <c r="B678" s="175"/>
    </row>
    <row r="679" spans="1:2" s="164" customFormat="1" ht="15.75">
      <c r="A679" s="172"/>
      <c r="B679" s="175"/>
    </row>
    <row r="680" spans="1:2" s="164" customFormat="1" ht="15.75">
      <c r="A680" s="172"/>
      <c r="B680" s="175"/>
    </row>
    <row r="681" spans="1:2" s="164" customFormat="1" ht="15.75">
      <c r="A681" s="172"/>
      <c r="B681" s="175"/>
    </row>
    <row r="682" spans="1:2" s="164" customFormat="1" ht="15.75">
      <c r="A682" s="172"/>
      <c r="B682" s="175"/>
    </row>
    <row r="683" spans="1:2" s="164" customFormat="1" ht="15.75">
      <c r="A683" s="172"/>
      <c r="B683" s="175"/>
    </row>
    <row r="684" spans="1:2" s="164" customFormat="1" ht="15.75">
      <c r="A684" s="172"/>
      <c r="B684" s="175"/>
    </row>
    <row r="685" spans="1:2" s="164" customFormat="1" ht="15.75">
      <c r="A685" s="172"/>
      <c r="B685" s="175"/>
    </row>
    <row r="686" spans="1:2" s="164" customFormat="1" ht="15.75">
      <c r="A686" s="172"/>
      <c r="B686" s="175"/>
    </row>
    <row r="687" spans="1:2" s="164" customFormat="1" ht="15.75">
      <c r="A687" s="172"/>
      <c r="B687" s="175"/>
    </row>
    <row r="688" spans="1:2" s="164" customFormat="1" ht="15.75">
      <c r="A688" s="172"/>
      <c r="B688" s="175"/>
    </row>
    <row r="689" spans="1:2" s="164" customFormat="1" ht="15.75">
      <c r="A689" s="172"/>
      <c r="B689" s="175"/>
    </row>
    <row r="690" spans="1:2" s="164" customFormat="1" ht="15.75">
      <c r="A690" s="172"/>
      <c r="B690" s="175"/>
    </row>
    <row r="691" spans="1:2" s="164" customFormat="1" ht="15.75">
      <c r="A691" s="172"/>
      <c r="B691" s="175"/>
    </row>
    <row r="692" spans="1:2" s="164" customFormat="1" ht="15.75">
      <c r="A692" s="172"/>
      <c r="B692" s="175"/>
    </row>
    <row r="693" spans="1:2" s="164" customFormat="1" ht="15.75">
      <c r="A693" s="172"/>
      <c r="B693" s="175"/>
    </row>
    <row r="694" spans="1:2" s="164" customFormat="1" ht="15.75">
      <c r="A694" s="172"/>
      <c r="B694" s="175"/>
    </row>
    <row r="695" spans="1:2" s="164" customFormat="1" ht="15.75">
      <c r="A695" s="172"/>
      <c r="B695" s="175"/>
    </row>
    <row r="696" spans="1:2" s="164" customFormat="1" ht="15.75">
      <c r="A696" s="172"/>
      <c r="B696" s="175"/>
    </row>
    <row r="697" spans="1:2" s="164" customFormat="1" ht="15.75">
      <c r="A697" s="172"/>
      <c r="B697" s="175"/>
    </row>
    <row r="698" spans="1:2" s="164" customFormat="1" ht="15.75">
      <c r="A698" s="172"/>
      <c r="B698" s="175"/>
    </row>
    <row r="699" spans="1:2" s="164" customFormat="1" ht="15.75">
      <c r="A699" s="172"/>
      <c r="B699" s="175"/>
    </row>
    <row r="700" spans="1:2" s="164" customFormat="1" ht="15.75">
      <c r="A700" s="172"/>
      <c r="B700" s="175"/>
    </row>
    <row r="701" spans="1:2" s="164" customFormat="1" ht="15.75">
      <c r="A701" s="172"/>
      <c r="B701" s="175"/>
    </row>
    <row r="702" spans="1:2" s="164" customFormat="1" ht="15.75">
      <c r="A702" s="172"/>
      <c r="B702" s="175"/>
    </row>
    <row r="703" spans="1:2" s="164" customFormat="1" ht="15.75">
      <c r="A703" s="172"/>
      <c r="B703" s="175"/>
    </row>
    <row r="704" spans="1:2" s="164" customFormat="1" ht="15.75">
      <c r="A704" s="172"/>
      <c r="B704" s="175"/>
    </row>
    <row r="705" spans="1:2" s="164" customFormat="1" ht="15.75">
      <c r="A705" s="172"/>
      <c r="B705" s="175"/>
    </row>
    <row r="706" spans="1:2" s="164" customFormat="1" ht="15.75">
      <c r="A706" s="172"/>
      <c r="B706" s="175"/>
    </row>
    <row r="707" spans="1:2" s="164" customFormat="1" ht="15.75">
      <c r="A707" s="172"/>
      <c r="B707" s="175"/>
    </row>
    <row r="708" spans="1:2" s="164" customFormat="1" ht="15.75">
      <c r="A708" s="172"/>
      <c r="B708" s="175"/>
    </row>
    <row r="709" spans="1:2" s="164" customFormat="1" ht="15.75">
      <c r="A709" s="172"/>
      <c r="B709" s="175"/>
    </row>
    <row r="710" spans="1:2" s="164" customFormat="1" ht="15.75">
      <c r="A710" s="172"/>
      <c r="B710" s="175"/>
    </row>
    <row r="711" spans="1:2" s="164" customFormat="1" ht="15.75">
      <c r="A711" s="172"/>
      <c r="B711" s="175"/>
    </row>
    <row r="712" spans="1:2" s="164" customFormat="1" ht="15.75">
      <c r="A712" s="172"/>
      <c r="B712" s="175"/>
    </row>
    <row r="713" spans="1:2" s="164" customFormat="1" ht="15.75">
      <c r="A713" s="172"/>
      <c r="B713" s="175"/>
    </row>
    <row r="714" spans="1:2" s="164" customFormat="1" ht="15.75">
      <c r="A714" s="172"/>
      <c r="B714" s="175"/>
    </row>
    <row r="715" spans="1:2" s="164" customFormat="1" ht="15.75">
      <c r="A715" s="172"/>
      <c r="B715" s="175"/>
    </row>
    <row r="716" spans="1:2" s="164" customFormat="1" ht="15.75">
      <c r="A716" s="172"/>
      <c r="B716" s="175"/>
    </row>
    <row r="717" spans="1:2" s="164" customFormat="1" ht="15.75">
      <c r="A717" s="172"/>
      <c r="B717" s="175"/>
    </row>
    <row r="718" spans="1:2" s="164" customFormat="1" ht="15.75">
      <c r="A718" s="172"/>
      <c r="B718" s="175"/>
    </row>
    <row r="719" spans="1:2" s="164" customFormat="1" ht="15.75">
      <c r="A719" s="172"/>
      <c r="B719" s="175"/>
    </row>
    <row r="720" spans="1:2" s="164" customFormat="1" ht="15.75">
      <c r="A720" s="172"/>
      <c r="B720" s="175"/>
    </row>
    <row r="721" spans="1:2" s="164" customFormat="1" ht="15.75">
      <c r="A721" s="172"/>
      <c r="B721" s="175"/>
    </row>
    <row r="722" spans="1:2" s="164" customFormat="1" ht="15.75">
      <c r="A722" s="172"/>
      <c r="B722" s="175"/>
    </row>
    <row r="723" spans="1:2" s="164" customFormat="1" ht="15.75">
      <c r="A723" s="172"/>
      <c r="B723" s="175"/>
    </row>
    <row r="724" spans="1:2" s="164" customFormat="1" ht="15.75">
      <c r="A724" s="172"/>
      <c r="B724" s="175"/>
    </row>
    <row r="725" spans="1:2" s="164" customFormat="1" ht="15.75">
      <c r="A725" s="172"/>
      <c r="B725" s="175"/>
    </row>
    <row r="726" spans="1:2" s="164" customFormat="1" ht="15.75">
      <c r="A726" s="172"/>
      <c r="B726" s="175"/>
    </row>
    <row r="727" spans="1:2" s="164" customFormat="1" ht="15.75">
      <c r="A727" s="172"/>
      <c r="B727" s="175"/>
    </row>
    <row r="728" spans="1:2" s="164" customFormat="1" ht="15.75">
      <c r="A728" s="172"/>
      <c r="B728" s="175"/>
    </row>
    <row r="729" spans="1:2" s="164" customFormat="1" ht="15.75">
      <c r="A729" s="172"/>
      <c r="B729" s="175"/>
    </row>
    <row r="730" spans="1:2" s="164" customFormat="1" ht="15.75">
      <c r="A730" s="172"/>
      <c r="B730" s="175"/>
    </row>
    <row r="731" spans="1:2" s="164" customFormat="1" ht="15.75">
      <c r="A731" s="172"/>
      <c r="B731" s="175"/>
    </row>
    <row r="732" spans="1:2" s="164" customFormat="1" ht="15.75">
      <c r="A732" s="172"/>
      <c r="B732" s="175"/>
    </row>
    <row r="733" spans="1:2" s="164" customFormat="1" ht="15.75">
      <c r="A733" s="172"/>
      <c r="B733" s="175"/>
    </row>
    <row r="734" spans="1:2" s="164" customFormat="1" ht="15.75">
      <c r="A734" s="172"/>
      <c r="B734" s="175"/>
    </row>
    <row r="735" spans="1:2" s="164" customFormat="1" ht="15.75">
      <c r="A735" s="172"/>
      <c r="B735" s="175"/>
    </row>
    <row r="736" spans="1:2" s="164" customFormat="1" ht="15.75">
      <c r="A736" s="172"/>
      <c r="B736" s="175"/>
    </row>
    <row r="737" spans="1:2" s="164" customFormat="1" ht="15.75">
      <c r="A737" s="172"/>
      <c r="B737" s="175"/>
    </row>
    <row r="738" spans="1:2" s="164" customFormat="1" ht="15.75">
      <c r="A738" s="172"/>
      <c r="B738" s="175"/>
    </row>
    <row r="739" spans="1:2" s="164" customFormat="1" ht="15.75">
      <c r="A739" s="172"/>
      <c r="B739" s="175"/>
    </row>
    <row r="740" spans="1:2" s="164" customFormat="1" ht="15.75">
      <c r="A740" s="172"/>
      <c r="B740" s="175"/>
    </row>
    <row r="741" spans="1:2" s="164" customFormat="1" ht="15.75">
      <c r="A741" s="172"/>
      <c r="B741" s="175"/>
    </row>
    <row r="742" spans="1:2" s="164" customFormat="1" ht="15.75">
      <c r="A742" s="172"/>
      <c r="B742" s="175"/>
    </row>
    <row r="743" spans="1:2" s="164" customFormat="1" ht="15.75">
      <c r="A743" s="172"/>
      <c r="B743" s="175"/>
    </row>
    <row r="744" spans="1:2" s="164" customFormat="1" ht="15.75">
      <c r="A744" s="172"/>
      <c r="B744" s="175"/>
    </row>
    <row r="745" spans="1:2" s="164" customFormat="1" ht="15.75">
      <c r="A745" s="172"/>
      <c r="B745" s="175"/>
    </row>
    <row r="746" spans="1:2" s="164" customFormat="1" ht="15.75">
      <c r="A746" s="172"/>
      <c r="B746" s="175"/>
    </row>
    <row r="747" spans="1:2" s="164" customFormat="1" ht="15.75">
      <c r="A747" s="172"/>
      <c r="B747" s="175"/>
    </row>
    <row r="748" spans="1:2" s="164" customFormat="1" ht="15.75">
      <c r="A748" s="172"/>
      <c r="B748" s="175"/>
    </row>
    <row r="749" spans="1:2" s="164" customFormat="1" ht="15.75">
      <c r="A749" s="172"/>
      <c r="B749" s="175"/>
    </row>
    <row r="750" spans="1:2" s="164" customFormat="1" ht="15.75">
      <c r="A750" s="172"/>
      <c r="B750" s="175"/>
    </row>
    <row r="751" spans="1:2" s="164" customFormat="1" ht="15.75">
      <c r="A751" s="172"/>
      <c r="B751" s="175"/>
    </row>
    <row r="752" spans="1:2" s="164" customFormat="1" ht="15.75">
      <c r="A752" s="172"/>
      <c r="B752" s="175"/>
    </row>
    <row r="753" spans="1:2" s="164" customFormat="1" ht="15.75">
      <c r="A753" s="172"/>
      <c r="B753" s="175"/>
    </row>
    <row r="754" spans="1:2" s="164" customFormat="1" ht="15.75">
      <c r="A754" s="172"/>
      <c r="B754" s="175"/>
    </row>
    <row r="755" spans="1:2" s="164" customFormat="1" ht="15.75">
      <c r="A755" s="172"/>
      <c r="B755" s="175"/>
    </row>
    <row r="756" spans="1:2" s="164" customFormat="1" ht="15.75">
      <c r="A756" s="172"/>
      <c r="B756" s="175"/>
    </row>
    <row r="757" spans="1:2" s="164" customFormat="1" ht="15.75">
      <c r="A757" s="172"/>
      <c r="B757" s="175"/>
    </row>
    <row r="758" spans="1:2" s="164" customFormat="1" ht="15.75">
      <c r="A758" s="172"/>
      <c r="B758" s="175"/>
    </row>
    <row r="759" spans="1:2" s="164" customFormat="1" ht="15.75">
      <c r="A759" s="172"/>
      <c r="B759" s="175"/>
    </row>
    <row r="760" spans="1:2" s="164" customFormat="1" ht="15.75">
      <c r="A760" s="172"/>
      <c r="B760" s="175"/>
    </row>
    <row r="761" spans="1:2" s="164" customFormat="1" ht="15.75">
      <c r="A761" s="172"/>
      <c r="B761" s="175"/>
    </row>
    <row r="762" spans="1:2" s="164" customFormat="1" ht="15.75">
      <c r="A762" s="172"/>
      <c r="B762" s="175"/>
    </row>
    <row r="763" spans="1:2" s="164" customFormat="1" ht="15.75">
      <c r="A763" s="172"/>
      <c r="B763" s="175"/>
    </row>
    <row r="764" spans="1:2" s="164" customFormat="1" ht="15.75">
      <c r="A764" s="172"/>
      <c r="B764" s="175"/>
    </row>
    <row r="765" spans="1:2" s="164" customFormat="1" ht="15.75">
      <c r="A765" s="172"/>
      <c r="B765" s="175"/>
    </row>
    <row r="766" spans="1:2" s="164" customFormat="1" ht="15.75">
      <c r="A766" s="172"/>
      <c r="B766" s="175"/>
    </row>
    <row r="767" spans="1:2" s="164" customFormat="1" ht="15.75">
      <c r="A767" s="172"/>
      <c r="B767" s="175"/>
    </row>
    <row r="768" spans="1:2" s="164" customFormat="1" ht="15.75">
      <c r="A768" s="172"/>
      <c r="B768" s="175"/>
    </row>
    <row r="769" spans="1:2" s="164" customFormat="1" ht="15.75">
      <c r="A769" s="172"/>
      <c r="B769" s="175"/>
    </row>
    <row r="770" spans="1:2" s="164" customFormat="1" ht="15.75">
      <c r="A770" s="172"/>
      <c r="B770" s="175"/>
    </row>
    <row r="771" spans="1:2" s="164" customFormat="1" ht="15.75">
      <c r="A771" s="172"/>
      <c r="B771" s="175"/>
    </row>
    <row r="772" spans="1:2" s="164" customFormat="1" ht="15.75">
      <c r="A772" s="172"/>
      <c r="B772" s="175"/>
    </row>
    <row r="773" spans="1:2" s="164" customFormat="1" ht="15.75">
      <c r="A773" s="172"/>
      <c r="B773" s="175"/>
    </row>
    <row r="774" spans="1:2" s="164" customFormat="1" ht="15.75">
      <c r="A774" s="172"/>
      <c r="B774" s="175"/>
    </row>
    <row r="775" spans="1:2" s="164" customFormat="1" ht="15.75">
      <c r="A775" s="172"/>
      <c r="B775" s="175"/>
    </row>
    <row r="776" spans="1:2" s="164" customFormat="1" ht="15.75">
      <c r="A776" s="172"/>
      <c r="B776" s="175"/>
    </row>
    <row r="777" spans="1:2" s="164" customFormat="1" ht="15.75">
      <c r="A777" s="172"/>
      <c r="B777" s="175"/>
    </row>
    <row r="778" spans="1:2" s="164" customFormat="1" ht="15.75">
      <c r="A778" s="172"/>
      <c r="B778" s="175"/>
    </row>
    <row r="779" spans="1:2" s="164" customFormat="1" ht="15.75">
      <c r="A779" s="172"/>
      <c r="B779" s="175"/>
    </row>
    <row r="780" spans="1:2" s="164" customFormat="1" ht="15.75">
      <c r="A780" s="172"/>
      <c r="B780" s="175"/>
    </row>
    <row r="781" spans="1:2" s="164" customFormat="1" ht="15.75">
      <c r="A781" s="172"/>
      <c r="B781" s="175"/>
    </row>
    <row r="782" spans="1:2" s="164" customFormat="1" ht="15.75">
      <c r="A782" s="172"/>
      <c r="B782" s="175"/>
    </row>
    <row r="783" spans="1:2" s="164" customFormat="1" ht="15.75">
      <c r="A783" s="172"/>
      <c r="B783" s="175"/>
    </row>
    <row r="784" spans="1:2" s="164" customFormat="1" ht="15.75">
      <c r="A784" s="172"/>
      <c r="B784" s="175"/>
    </row>
    <row r="785" spans="1:2" s="164" customFormat="1" ht="15.75">
      <c r="A785" s="172"/>
      <c r="B785" s="175"/>
    </row>
    <row r="786" spans="1:2" s="164" customFormat="1" ht="15.75">
      <c r="A786" s="172"/>
      <c r="B786" s="175"/>
    </row>
    <row r="787" spans="1:2" s="164" customFormat="1" ht="15.75">
      <c r="A787" s="172"/>
      <c r="B787" s="175"/>
    </row>
    <row r="788" spans="1:2" s="164" customFormat="1" ht="15.75">
      <c r="A788" s="172"/>
      <c r="B788" s="175"/>
    </row>
    <row r="789" spans="1:2" s="164" customFormat="1" ht="15.75">
      <c r="A789" s="172"/>
      <c r="B789" s="175"/>
    </row>
    <row r="790" spans="1:2" s="164" customFormat="1" ht="15.75">
      <c r="A790" s="172"/>
      <c r="B790" s="175"/>
    </row>
    <row r="791" spans="1:2" s="164" customFormat="1" ht="15.75">
      <c r="A791" s="172"/>
      <c r="B791" s="175"/>
    </row>
    <row r="792" spans="1:2" s="164" customFormat="1" ht="15.75">
      <c r="A792" s="172"/>
      <c r="B792" s="175"/>
    </row>
    <row r="793" spans="1:2" s="164" customFormat="1" ht="15.75">
      <c r="A793" s="172"/>
      <c r="B793" s="175"/>
    </row>
    <row r="794" spans="1:2" s="164" customFormat="1" ht="15.75">
      <c r="A794" s="172"/>
      <c r="B794" s="175"/>
    </row>
    <row r="795" spans="1:2" s="164" customFormat="1" ht="15.75">
      <c r="A795" s="172"/>
      <c r="B795" s="175"/>
    </row>
    <row r="796" spans="1:2" s="164" customFormat="1" ht="15.75">
      <c r="A796" s="172"/>
      <c r="B796" s="175"/>
    </row>
    <row r="797" spans="1:2" s="164" customFormat="1" ht="15.75">
      <c r="A797" s="172"/>
      <c r="B797" s="175"/>
    </row>
    <row r="798" spans="1:2" s="164" customFormat="1" ht="15.75">
      <c r="A798" s="172"/>
      <c r="B798" s="175"/>
    </row>
    <row r="799" spans="1:2" s="164" customFormat="1" ht="15.75">
      <c r="A799" s="172"/>
      <c r="B799" s="175"/>
    </row>
    <row r="800" spans="1:2" s="164" customFormat="1" ht="15.75">
      <c r="A800" s="172"/>
      <c r="B800" s="175"/>
    </row>
    <row r="801" spans="1:2" s="164" customFormat="1" ht="15.75">
      <c r="A801" s="172"/>
      <c r="B801" s="175"/>
    </row>
    <row r="802" spans="1:2" s="164" customFormat="1" ht="15.75">
      <c r="A802" s="172"/>
      <c r="B802" s="175"/>
    </row>
    <row r="803" spans="1:2" s="164" customFormat="1" ht="15.75">
      <c r="A803" s="172"/>
      <c r="B803" s="175"/>
    </row>
    <row r="804" spans="1:2" s="164" customFormat="1" ht="15.75">
      <c r="A804" s="172"/>
      <c r="B804" s="175"/>
    </row>
    <row r="805" spans="1:2" s="164" customFormat="1" ht="15.75">
      <c r="A805" s="172"/>
      <c r="B805" s="175"/>
    </row>
    <row r="806" spans="1:2" s="164" customFormat="1" ht="15.75">
      <c r="A806" s="172"/>
      <c r="B806" s="175"/>
    </row>
    <row r="807" spans="1:2" s="164" customFormat="1" ht="15.75">
      <c r="A807" s="172"/>
      <c r="B807" s="175"/>
    </row>
    <row r="808" spans="1:2" s="164" customFormat="1" ht="15.75">
      <c r="A808" s="172"/>
      <c r="B808" s="175"/>
    </row>
    <row r="809" spans="1:2" s="164" customFormat="1" ht="15.75">
      <c r="A809" s="172"/>
      <c r="B809" s="175"/>
    </row>
    <row r="810" spans="1:2" s="164" customFormat="1" ht="15.75">
      <c r="A810" s="172"/>
      <c r="B810" s="175"/>
    </row>
    <row r="811" spans="1:2" s="164" customFormat="1" ht="15.75">
      <c r="A811" s="172"/>
      <c r="B811" s="175"/>
    </row>
    <row r="812" spans="1:2" s="164" customFormat="1" ht="15.75">
      <c r="A812" s="172"/>
      <c r="B812" s="175"/>
    </row>
    <row r="813" spans="1:2" s="164" customFormat="1" ht="15.75">
      <c r="A813" s="172"/>
      <c r="B813" s="175"/>
    </row>
    <row r="814" spans="1:2" s="164" customFormat="1" ht="15.75">
      <c r="A814" s="172"/>
      <c r="B814" s="175"/>
    </row>
    <row r="815" spans="1:2" s="164" customFormat="1" ht="15.75">
      <c r="A815" s="172"/>
      <c r="B815" s="175"/>
    </row>
    <row r="816" spans="1:2" s="164" customFormat="1" ht="15.75">
      <c r="A816" s="172"/>
      <c r="B816" s="175"/>
    </row>
    <row r="817" spans="1:2" s="164" customFormat="1" ht="15.75">
      <c r="A817" s="172"/>
      <c r="B817" s="175"/>
    </row>
    <row r="818" spans="1:2" s="164" customFormat="1" ht="15.75">
      <c r="A818" s="172"/>
      <c r="B818" s="175"/>
    </row>
    <row r="819" spans="1:2" s="164" customFormat="1" ht="15.75">
      <c r="A819" s="172"/>
      <c r="B819" s="175"/>
    </row>
    <row r="820" spans="1:2" s="164" customFormat="1" ht="15.75">
      <c r="A820" s="172"/>
      <c r="B820" s="175"/>
    </row>
    <row r="821" spans="1:2" s="164" customFormat="1" ht="15.75">
      <c r="A821" s="172"/>
      <c r="B821" s="175"/>
    </row>
    <row r="822" spans="1:2" s="164" customFormat="1" ht="15.75">
      <c r="A822" s="172"/>
      <c r="B822" s="175"/>
    </row>
    <row r="823" spans="1:2" s="164" customFormat="1" ht="15.75">
      <c r="A823" s="172"/>
      <c r="B823" s="175"/>
    </row>
    <row r="824" spans="1:2" s="164" customFormat="1" ht="15.75">
      <c r="A824" s="172"/>
      <c r="B824" s="175"/>
    </row>
    <row r="825" spans="1:2" s="164" customFormat="1" ht="15.75">
      <c r="A825" s="172"/>
      <c r="B825" s="175"/>
    </row>
    <row r="826" spans="1:2" s="164" customFormat="1" ht="15.75">
      <c r="A826" s="172"/>
      <c r="B826" s="175"/>
    </row>
    <row r="827" spans="1:2" s="164" customFormat="1" ht="15.75">
      <c r="A827" s="172"/>
      <c r="B827" s="175"/>
    </row>
    <row r="828" spans="1:2" s="164" customFormat="1" ht="15.75">
      <c r="A828" s="172"/>
      <c r="B828" s="175"/>
    </row>
    <row r="829" spans="1:2" s="164" customFormat="1" ht="15.75">
      <c r="A829" s="172"/>
      <c r="B829" s="175"/>
    </row>
    <row r="830" spans="1:2" s="164" customFormat="1" ht="15.75">
      <c r="A830" s="172"/>
      <c r="B830" s="175"/>
    </row>
    <row r="831" spans="1:2" s="164" customFormat="1" ht="15.75">
      <c r="A831" s="172"/>
      <c r="B831" s="175"/>
    </row>
    <row r="832" spans="1:2" s="164" customFormat="1" ht="15.75">
      <c r="A832" s="172"/>
      <c r="B832" s="175"/>
    </row>
    <row r="833" spans="1:2" s="164" customFormat="1" ht="15.75">
      <c r="A833" s="172"/>
      <c r="B833" s="175"/>
    </row>
    <row r="834" spans="1:2" s="164" customFormat="1" ht="15.75">
      <c r="A834" s="172"/>
      <c r="B834" s="175"/>
    </row>
    <row r="835" spans="1:2" s="164" customFormat="1" ht="15.75">
      <c r="A835" s="172"/>
      <c r="B835" s="175"/>
    </row>
    <row r="836" spans="1:2" s="164" customFormat="1" ht="15.75">
      <c r="A836" s="172"/>
      <c r="B836" s="175"/>
    </row>
    <row r="837" spans="1:2" s="164" customFormat="1" ht="15.75">
      <c r="A837" s="172"/>
      <c r="B837" s="175"/>
    </row>
    <row r="838" spans="1:2" s="164" customFormat="1" ht="15.75">
      <c r="A838" s="172"/>
      <c r="B838" s="175"/>
    </row>
    <row r="839" spans="1:2" s="164" customFormat="1" ht="15.75">
      <c r="A839" s="172"/>
      <c r="B839" s="175"/>
    </row>
    <row r="840" spans="1:2" s="164" customFormat="1" ht="15.75">
      <c r="A840" s="172"/>
      <c r="B840" s="175"/>
    </row>
    <row r="841" spans="1:2" s="164" customFormat="1" ht="15.75">
      <c r="A841" s="172"/>
      <c r="B841" s="175"/>
    </row>
    <row r="842" spans="1:2" s="164" customFormat="1" ht="15.75">
      <c r="A842" s="172"/>
      <c r="B842" s="175"/>
    </row>
    <row r="843" spans="1:2" s="164" customFormat="1" ht="15.75">
      <c r="A843" s="172"/>
      <c r="B843" s="175"/>
    </row>
    <row r="844" spans="1:2" s="164" customFormat="1" ht="15.75">
      <c r="A844" s="172"/>
      <c r="B844" s="175"/>
    </row>
    <row r="845" spans="1:2" s="164" customFormat="1" ht="15.75">
      <c r="A845" s="172"/>
      <c r="B845" s="175"/>
    </row>
    <row r="846" spans="1:2" s="164" customFormat="1" ht="15.75">
      <c r="A846" s="172"/>
      <c r="B846" s="175"/>
    </row>
    <row r="847" spans="1:2" s="164" customFormat="1" ht="15.75">
      <c r="A847" s="172"/>
      <c r="B847" s="175"/>
    </row>
    <row r="848" spans="1:2" s="164" customFormat="1" ht="15.75">
      <c r="A848" s="172"/>
      <c r="B848" s="175"/>
    </row>
    <row r="849" spans="1:2" s="164" customFormat="1" ht="15.75">
      <c r="A849" s="172"/>
      <c r="B849" s="175"/>
    </row>
    <row r="850" spans="1:2" s="164" customFormat="1" ht="15.75">
      <c r="A850" s="172"/>
      <c r="B850" s="175"/>
    </row>
    <row r="851" spans="1:2" s="164" customFormat="1" ht="15.75">
      <c r="A851" s="172"/>
      <c r="B851" s="175"/>
    </row>
    <row r="852" spans="1:2" s="164" customFormat="1" ht="15.75">
      <c r="A852" s="172"/>
      <c r="B852" s="175"/>
    </row>
    <row r="853" spans="1:2" s="164" customFormat="1" ht="15.75">
      <c r="A853" s="172"/>
      <c r="B853" s="175"/>
    </row>
    <row r="854" spans="1:2" s="164" customFormat="1" ht="15.75">
      <c r="A854" s="172"/>
      <c r="B854" s="175"/>
    </row>
    <row r="855" spans="1:2" s="164" customFormat="1" ht="15.75">
      <c r="A855" s="172"/>
      <c r="B855" s="175"/>
    </row>
    <row r="856" spans="1:2" s="164" customFormat="1" ht="15.75">
      <c r="A856" s="172"/>
      <c r="B856" s="175"/>
    </row>
    <row r="857" spans="1:2" s="164" customFormat="1" ht="15.75">
      <c r="A857" s="172"/>
      <c r="B857" s="175"/>
    </row>
    <row r="858" spans="1:2" s="164" customFormat="1" ht="15.75">
      <c r="A858" s="172"/>
      <c r="B858" s="175"/>
    </row>
    <row r="859" spans="1:2" s="164" customFormat="1" ht="15.75">
      <c r="A859" s="172"/>
      <c r="B859" s="175"/>
    </row>
    <row r="860" spans="1:2" s="164" customFormat="1" ht="15.75">
      <c r="A860" s="172"/>
      <c r="B860" s="175"/>
    </row>
    <row r="861" spans="1:2" s="164" customFormat="1" ht="15.75">
      <c r="A861" s="172"/>
      <c r="B861" s="175"/>
    </row>
    <row r="862" spans="1:2" s="164" customFormat="1" ht="15.75">
      <c r="A862" s="172"/>
      <c r="B862" s="175"/>
    </row>
    <row r="863" spans="1:2" s="164" customFormat="1" ht="15.75">
      <c r="A863" s="172"/>
      <c r="B863" s="175"/>
    </row>
    <row r="864" spans="1:2" s="164" customFormat="1" ht="15.75">
      <c r="A864" s="172"/>
      <c r="B864" s="175"/>
    </row>
    <row r="865" spans="1:2" s="164" customFormat="1" ht="15.75">
      <c r="A865" s="172"/>
      <c r="B865" s="175"/>
    </row>
    <row r="866" spans="1:2" s="164" customFormat="1" ht="15.75">
      <c r="A866" s="172"/>
      <c r="B866" s="175"/>
    </row>
    <row r="867" spans="1:2" s="164" customFormat="1" ht="15.75">
      <c r="A867" s="172"/>
      <c r="B867" s="175"/>
    </row>
    <row r="868" spans="1:2" s="164" customFormat="1" ht="15.75">
      <c r="A868" s="172"/>
      <c r="B868" s="175"/>
    </row>
    <row r="869" spans="1:2" s="164" customFormat="1" ht="15.75">
      <c r="A869" s="172"/>
      <c r="B869" s="175"/>
    </row>
    <row r="870" spans="1:2" s="164" customFormat="1" ht="15.75">
      <c r="A870" s="172"/>
      <c r="B870" s="175"/>
    </row>
    <row r="871" spans="1:2" s="164" customFormat="1" ht="15.75">
      <c r="A871" s="172"/>
      <c r="B871" s="175"/>
    </row>
    <row r="872" spans="1:2" s="164" customFormat="1" ht="15.75">
      <c r="A872" s="172"/>
      <c r="B872" s="175"/>
    </row>
    <row r="873" spans="1:2" s="164" customFormat="1" ht="15.75">
      <c r="A873" s="172"/>
      <c r="B873" s="175"/>
    </row>
    <row r="874" spans="1:2" s="164" customFormat="1" ht="15.75">
      <c r="A874" s="172"/>
      <c r="B874" s="175"/>
    </row>
    <row r="875" spans="1:2" s="164" customFormat="1" ht="15.75">
      <c r="A875" s="172"/>
      <c r="B875" s="175"/>
    </row>
    <row r="876" spans="1:2" s="164" customFormat="1" ht="15.75">
      <c r="A876" s="172"/>
      <c r="B876" s="175"/>
    </row>
    <row r="877" spans="1:2" s="164" customFormat="1" ht="15.75">
      <c r="A877" s="172"/>
      <c r="B877" s="175"/>
    </row>
    <row r="878" spans="1:2" s="164" customFormat="1" ht="15.75">
      <c r="A878" s="172"/>
      <c r="B878" s="175"/>
    </row>
    <row r="879" spans="1:2" s="164" customFormat="1" ht="15.75">
      <c r="A879" s="172"/>
      <c r="B879" s="175"/>
    </row>
    <row r="880" spans="1:2" s="164" customFormat="1" ht="15.75">
      <c r="A880" s="172"/>
      <c r="B880" s="175"/>
    </row>
    <row r="881" spans="1:2" s="164" customFormat="1" ht="15.75">
      <c r="A881" s="172"/>
      <c r="B881" s="175"/>
    </row>
    <row r="882" spans="1:2" s="164" customFormat="1" ht="15.75">
      <c r="A882" s="172"/>
      <c r="B882" s="175"/>
    </row>
    <row r="883" spans="1:2" s="164" customFormat="1" ht="15.75">
      <c r="A883" s="172"/>
      <c r="B883" s="175"/>
    </row>
    <row r="884" spans="1:2" s="164" customFormat="1" ht="15.75">
      <c r="A884" s="172"/>
      <c r="B884" s="175"/>
    </row>
    <row r="885" spans="1:2" s="164" customFormat="1" ht="15.75">
      <c r="A885" s="172"/>
      <c r="B885" s="175"/>
    </row>
    <row r="886" spans="1:2" s="164" customFormat="1" ht="15.75">
      <c r="A886" s="172"/>
      <c r="B886" s="175"/>
    </row>
    <row r="887" spans="1:2" s="164" customFormat="1" ht="15.75">
      <c r="A887" s="172"/>
      <c r="B887" s="175"/>
    </row>
    <row r="888" spans="1:2" s="164" customFormat="1" ht="15.75">
      <c r="A888" s="172"/>
      <c r="B888" s="175"/>
    </row>
    <row r="889" spans="1:2" s="164" customFormat="1" ht="15.75">
      <c r="A889" s="172"/>
      <c r="B889" s="175"/>
    </row>
    <row r="890" spans="1:2" s="164" customFormat="1" ht="15.75">
      <c r="A890" s="172"/>
      <c r="B890" s="175"/>
    </row>
    <row r="891" spans="1:2" s="164" customFormat="1" ht="15.75">
      <c r="A891" s="172"/>
      <c r="B891" s="175"/>
    </row>
    <row r="892" spans="1:2" s="164" customFormat="1" ht="15.75">
      <c r="A892" s="172"/>
      <c r="B892" s="175"/>
    </row>
    <row r="893" spans="1:2" s="164" customFormat="1" ht="15.75">
      <c r="A893" s="172"/>
      <c r="B893" s="175"/>
    </row>
    <row r="894" spans="1:2" s="164" customFormat="1" ht="15.75">
      <c r="A894" s="172"/>
      <c r="B894" s="175"/>
    </row>
    <row r="895" spans="1:2" s="164" customFormat="1" ht="15.75">
      <c r="A895" s="172"/>
      <c r="B895" s="175"/>
    </row>
    <row r="896" spans="1:2" s="164" customFormat="1" ht="15.75">
      <c r="A896" s="172"/>
      <c r="B896" s="175"/>
    </row>
    <row r="897" spans="1:2" s="164" customFormat="1" ht="15.75">
      <c r="A897" s="172"/>
      <c r="B897" s="175"/>
    </row>
    <row r="898" spans="1:2" s="164" customFormat="1" ht="15.75">
      <c r="A898" s="172"/>
      <c r="B898" s="175"/>
    </row>
    <row r="899" spans="1:2" s="164" customFormat="1" ht="15.75">
      <c r="A899" s="172"/>
      <c r="B899" s="175"/>
    </row>
    <row r="900" spans="1:2" s="164" customFormat="1" ht="15.75">
      <c r="A900" s="172"/>
      <c r="B900" s="175"/>
    </row>
    <row r="901" spans="1:2" s="164" customFormat="1" ht="15.75">
      <c r="A901" s="172"/>
      <c r="B901" s="175"/>
    </row>
    <row r="902" spans="1:2" s="164" customFormat="1" ht="15.75">
      <c r="A902" s="172"/>
      <c r="B902" s="175"/>
    </row>
    <row r="903" spans="1:2" s="164" customFormat="1" ht="15.75">
      <c r="A903" s="172"/>
      <c r="B903" s="175"/>
    </row>
    <row r="904" spans="1:2" s="164" customFormat="1" ht="15.75">
      <c r="A904" s="172"/>
      <c r="B904" s="175"/>
    </row>
    <row r="905" spans="1:2" s="164" customFormat="1" ht="15.75">
      <c r="A905" s="172"/>
      <c r="B905" s="175"/>
    </row>
    <row r="906" spans="1:2" s="164" customFormat="1" ht="15.75">
      <c r="A906" s="172"/>
      <c r="B906" s="175"/>
    </row>
    <row r="907" spans="1:2" s="164" customFormat="1" ht="15.75">
      <c r="A907" s="172"/>
      <c r="B907" s="175"/>
    </row>
    <row r="908" spans="1:2" s="164" customFormat="1" ht="15.75">
      <c r="A908" s="172"/>
      <c r="B908" s="175"/>
    </row>
    <row r="909" spans="1:2" s="164" customFormat="1" ht="15.75">
      <c r="A909" s="172"/>
      <c r="B909" s="175"/>
    </row>
    <row r="910" spans="1:2" s="164" customFormat="1" ht="15.75">
      <c r="A910" s="172"/>
      <c r="B910" s="175"/>
    </row>
    <row r="911" spans="1:2" s="164" customFormat="1" ht="15.75">
      <c r="A911" s="172"/>
      <c r="B911" s="175"/>
    </row>
    <row r="912" spans="1:2" s="164" customFormat="1" ht="15.75">
      <c r="A912" s="172"/>
      <c r="B912" s="175"/>
    </row>
    <row r="913" spans="1:2" s="164" customFormat="1" ht="15.75">
      <c r="A913" s="172"/>
      <c r="B913" s="175"/>
    </row>
    <row r="914" spans="1:2" s="164" customFormat="1" ht="15.75">
      <c r="A914" s="172"/>
      <c r="B914" s="175"/>
    </row>
    <row r="915" spans="1:2" s="164" customFormat="1" ht="15.75">
      <c r="A915" s="172"/>
      <c r="B915" s="175"/>
    </row>
    <row r="916" spans="1:2" s="164" customFormat="1" ht="15.75">
      <c r="A916" s="172"/>
      <c r="B916" s="175"/>
    </row>
    <row r="917" spans="1:2" s="164" customFormat="1" ht="15.75">
      <c r="A917" s="172"/>
      <c r="B917" s="175"/>
    </row>
    <row r="918" spans="1:2" s="164" customFormat="1" ht="15.75">
      <c r="A918" s="172"/>
      <c r="B918" s="175"/>
    </row>
    <row r="919" spans="1:2" s="164" customFormat="1" ht="15.75">
      <c r="A919" s="172"/>
      <c r="B919" s="175"/>
    </row>
    <row r="920" spans="1:2" s="164" customFormat="1" ht="15.75">
      <c r="A920" s="172"/>
      <c r="B920" s="175"/>
    </row>
    <row r="921" spans="1:2" s="164" customFormat="1" ht="15.75">
      <c r="A921" s="172"/>
      <c r="B921" s="175"/>
    </row>
    <row r="922" spans="1:2" s="164" customFormat="1" ht="15.75">
      <c r="A922" s="172"/>
      <c r="B922" s="175"/>
    </row>
    <row r="923" spans="1:2" s="164" customFormat="1" ht="15.75">
      <c r="A923" s="172"/>
      <c r="B923" s="175"/>
    </row>
    <row r="924" spans="1:2" s="164" customFormat="1" ht="15.75">
      <c r="A924" s="172"/>
      <c r="B924" s="175"/>
    </row>
    <row r="925" spans="1:2" s="164" customFormat="1" ht="15.75">
      <c r="A925" s="172"/>
      <c r="B925" s="175"/>
    </row>
    <row r="926" spans="1:2" s="164" customFormat="1" ht="15.75">
      <c r="A926" s="172"/>
      <c r="B926" s="175"/>
    </row>
    <row r="927" spans="1:2" s="164" customFormat="1" ht="15.75">
      <c r="A927" s="172"/>
      <c r="B927" s="175"/>
    </row>
    <row r="928" spans="1:2" s="164" customFormat="1" ht="15.75">
      <c r="A928" s="172"/>
      <c r="B928" s="175"/>
    </row>
    <row r="929" spans="1:2" s="164" customFormat="1" ht="15.75">
      <c r="A929" s="172"/>
      <c r="B929" s="175"/>
    </row>
    <row r="930" spans="1:2" s="164" customFormat="1" ht="15.75">
      <c r="A930" s="172"/>
      <c r="B930" s="175"/>
    </row>
    <row r="931" spans="1:2" s="164" customFormat="1" ht="15.75">
      <c r="A931" s="172"/>
      <c r="B931" s="175"/>
    </row>
    <row r="932" spans="1:2" s="164" customFormat="1" ht="15.75">
      <c r="A932" s="172"/>
      <c r="B932" s="175"/>
    </row>
    <row r="933" spans="1:2" s="164" customFormat="1" ht="15.75">
      <c r="A933" s="172"/>
      <c r="B933" s="175"/>
    </row>
    <row r="934" spans="1:2" s="164" customFormat="1" ht="15.75">
      <c r="A934" s="172"/>
      <c r="B934" s="175"/>
    </row>
    <row r="935" spans="1:2" s="164" customFormat="1" ht="15.75">
      <c r="A935" s="172"/>
      <c r="B935" s="175"/>
    </row>
    <row r="936" spans="1:2" s="164" customFormat="1" ht="15.75">
      <c r="A936" s="172"/>
      <c r="B936" s="175"/>
    </row>
    <row r="937" spans="1:2" s="164" customFormat="1" ht="15.75">
      <c r="A937" s="172"/>
      <c r="B937" s="175"/>
    </row>
    <row r="938" spans="1:2" s="164" customFormat="1" ht="15.75">
      <c r="A938" s="172"/>
      <c r="B938" s="175"/>
    </row>
    <row r="939" spans="1:2" s="164" customFormat="1" ht="15.75">
      <c r="A939" s="172"/>
      <c r="B939" s="175"/>
    </row>
    <row r="940" spans="1:2" s="164" customFormat="1" ht="15.75">
      <c r="A940" s="172"/>
      <c r="B940" s="175"/>
    </row>
    <row r="941" spans="1:2" s="164" customFormat="1" ht="15.75">
      <c r="A941" s="172"/>
      <c r="B941" s="175"/>
    </row>
    <row r="942" spans="1:2" s="164" customFormat="1" ht="15.75">
      <c r="A942" s="172"/>
      <c r="B942" s="175"/>
    </row>
    <row r="943" spans="1:2" s="164" customFormat="1" ht="15.75">
      <c r="A943" s="172"/>
      <c r="B943" s="175"/>
    </row>
    <row r="944" spans="1:2" s="164" customFormat="1" ht="15.75">
      <c r="A944" s="172"/>
      <c r="B944" s="175"/>
    </row>
    <row r="945" spans="1:2" s="164" customFormat="1" ht="15.75">
      <c r="A945" s="172"/>
      <c r="B945" s="175"/>
    </row>
    <row r="946" spans="1:2" s="164" customFormat="1" ht="15.75">
      <c r="A946" s="172"/>
      <c r="B946" s="175"/>
    </row>
    <row r="947" spans="1:2" s="164" customFormat="1" ht="15.75">
      <c r="A947" s="172"/>
      <c r="B947" s="175"/>
    </row>
    <row r="948" spans="1:2" s="164" customFormat="1" ht="15.75">
      <c r="A948" s="172"/>
      <c r="B948" s="175"/>
    </row>
    <row r="949" spans="1:2" s="164" customFormat="1" ht="15.75">
      <c r="A949" s="172"/>
      <c r="B949" s="175"/>
    </row>
    <row r="950" spans="1:2" s="164" customFormat="1" ht="15.75">
      <c r="A950" s="172"/>
      <c r="B950" s="175"/>
    </row>
    <row r="951" spans="1:2" s="164" customFormat="1" ht="15.75">
      <c r="A951" s="172"/>
      <c r="B951" s="175"/>
    </row>
    <row r="952" spans="1:2" s="164" customFormat="1" ht="15.75">
      <c r="A952" s="172"/>
      <c r="B952" s="175"/>
    </row>
    <row r="953" spans="1:2" s="164" customFormat="1" ht="15.75">
      <c r="A953" s="172"/>
      <c r="B953" s="175"/>
    </row>
    <row r="954" spans="1:2" s="164" customFormat="1" ht="15.75">
      <c r="A954" s="172"/>
      <c r="B954" s="175"/>
    </row>
    <row r="955" spans="1:2" s="164" customFormat="1" ht="15.75">
      <c r="A955" s="172"/>
      <c r="B955" s="175"/>
    </row>
    <row r="956" spans="1:2" s="164" customFormat="1" ht="15.75">
      <c r="A956" s="172"/>
      <c r="B956" s="175"/>
    </row>
    <row r="957" spans="1:2" s="164" customFormat="1" ht="15.75">
      <c r="A957" s="172"/>
      <c r="B957" s="175"/>
    </row>
    <row r="958" spans="1:2" s="164" customFormat="1" ht="15.75">
      <c r="A958" s="172"/>
      <c r="B958" s="175"/>
    </row>
    <row r="959" spans="1:2" s="164" customFormat="1" ht="15.75">
      <c r="A959" s="172"/>
      <c r="B959" s="175"/>
    </row>
    <row r="960" spans="1:2" s="164" customFormat="1" ht="15.75">
      <c r="A960" s="172"/>
      <c r="B960" s="175"/>
    </row>
    <row r="961" spans="1:2" s="164" customFormat="1" ht="15.75">
      <c r="A961" s="172"/>
      <c r="B961" s="175"/>
    </row>
    <row r="962" spans="1:2" s="164" customFormat="1" ht="15.75">
      <c r="A962" s="172"/>
      <c r="B962" s="175"/>
    </row>
    <row r="963" spans="1:2" s="164" customFormat="1" ht="15.75">
      <c r="A963" s="172"/>
      <c r="B963" s="175"/>
    </row>
    <row r="964" spans="1:2" s="164" customFormat="1" ht="15.75">
      <c r="A964" s="172"/>
      <c r="B964" s="175"/>
    </row>
    <row r="965" spans="1:2" s="164" customFormat="1" ht="15.75">
      <c r="A965" s="172"/>
      <c r="B965" s="175"/>
    </row>
    <row r="966" spans="1:2" s="164" customFormat="1" ht="15.75">
      <c r="A966" s="172"/>
      <c r="B966" s="175"/>
    </row>
    <row r="967" spans="1:2" s="164" customFormat="1" ht="15.75">
      <c r="A967" s="172"/>
      <c r="B967" s="175"/>
    </row>
    <row r="968" spans="1:2" s="164" customFormat="1" ht="15.75">
      <c r="A968" s="172"/>
      <c r="B968" s="175"/>
    </row>
    <row r="969" spans="1:2" s="164" customFormat="1" ht="15.75">
      <c r="A969" s="172"/>
      <c r="B969" s="175"/>
    </row>
    <row r="970" spans="1:2" s="164" customFormat="1" ht="15.75">
      <c r="A970" s="172"/>
      <c r="B970" s="175"/>
    </row>
    <row r="971" spans="1:2" s="164" customFormat="1" ht="15.75">
      <c r="A971" s="172"/>
      <c r="B971" s="175"/>
    </row>
    <row r="972" spans="1:2" s="164" customFormat="1" ht="15.75">
      <c r="A972" s="172"/>
      <c r="B972" s="175"/>
    </row>
    <row r="973" spans="1:2" s="164" customFormat="1" ht="15.75">
      <c r="A973" s="172"/>
      <c r="B973" s="175"/>
    </row>
    <row r="974" spans="1:2" s="164" customFormat="1" ht="15.75">
      <c r="A974" s="172"/>
      <c r="B974" s="175"/>
    </row>
    <row r="975" spans="1:2" s="164" customFormat="1" ht="15.75">
      <c r="A975" s="172"/>
      <c r="B975" s="175"/>
    </row>
    <row r="976" spans="1:2" s="164" customFormat="1" ht="15.75">
      <c r="A976" s="172"/>
      <c r="B976" s="175"/>
    </row>
    <row r="977" spans="1:2" s="164" customFormat="1" ht="15.75">
      <c r="A977" s="172"/>
      <c r="B977" s="175"/>
    </row>
    <row r="978" spans="1:2" s="164" customFormat="1" ht="15.75">
      <c r="A978" s="172"/>
      <c r="B978" s="175"/>
    </row>
    <row r="979" spans="1:2" s="164" customFormat="1" ht="15.75">
      <c r="A979" s="172"/>
      <c r="B979" s="175"/>
    </row>
    <row r="980" spans="1:2" s="164" customFormat="1" ht="15.75">
      <c r="A980" s="172"/>
      <c r="B980" s="175"/>
    </row>
    <row r="981" spans="1:2" s="164" customFormat="1" ht="15.75">
      <c r="A981" s="172"/>
      <c r="B981" s="175"/>
    </row>
    <row r="982" spans="1:2" s="164" customFormat="1" ht="15.75">
      <c r="A982" s="172"/>
      <c r="B982" s="175"/>
    </row>
    <row r="983" spans="1:2" s="164" customFormat="1" ht="15.75">
      <c r="A983" s="172"/>
      <c r="B983" s="175"/>
    </row>
    <row r="984" spans="1:2" s="164" customFormat="1" ht="15.75">
      <c r="A984" s="172"/>
      <c r="B984" s="175"/>
    </row>
    <row r="985" spans="1:2" s="164" customFormat="1" ht="15.75">
      <c r="A985" s="172"/>
      <c r="B985" s="175"/>
    </row>
    <row r="986" spans="1:2" s="164" customFormat="1" ht="15.75">
      <c r="A986" s="172"/>
      <c r="B986" s="175"/>
    </row>
    <row r="987" spans="1:2" s="164" customFormat="1" ht="15.75">
      <c r="A987" s="172"/>
      <c r="B987" s="175"/>
    </row>
    <row r="988" spans="1:2" s="164" customFormat="1" ht="15.75">
      <c r="A988" s="172"/>
      <c r="B988" s="175"/>
    </row>
    <row r="989" spans="1:2" s="164" customFormat="1" ht="15.75">
      <c r="A989" s="172"/>
      <c r="B989" s="175"/>
    </row>
    <row r="990" spans="1:2" s="164" customFormat="1" ht="15.75">
      <c r="A990" s="172"/>
      <c r="B990" s="175"/>
    </row>
    <row r="991" spans="1:2" s="164" customFormat="1" ht="15.75">
      <c r="A991" s="172"/>
      <c r="B991" s="175"/>
    </row>
    <row r="992" spans="1:2" s="164" customFormat="1" ht="15.75">
      <c r="A992" s="172"/>
      <c r="B992" s="175"/>
    </row>
    <row r="993" spans="1:2" s="164" customFormat="1" ht="15.75">
      <c r="A993" s="172"/>
      <c r="B993" s="175"/>
    </row>
    <row r="994" spans="1:2" s="164" customFormat="1" ht="15.75">
      <c r="A994" s="172"/>
      <c r="B994" s="175"/>
    </row>
    <row r="995" spans="1:2" s="164" customFormat="1" ht="15.75">
      <c r="A995" s="172"/>
      <c r="B995" s="175"/>
    </row>
    <row r="996" spans="1:2" s="164" customFormat="1" ht="15.75">
      <c r="A996" s="172"/>
      <c r="B996" s="175"/>
    </row>
    <row r="997" spans="1:2" s="164" customFormat="1" ht="15.75">
      <c r="A997" s="172"/>
      <c r="B997" s="175"/>
    </row>
    <row r="998" spans="1:2" s="164" customFormat="1" ht="15.75">
      <c r="A998" s="172"/>
      <c r="B998" s="175"/>
    </row>
    <row r="999" spans="1:2" s="164" customFormat="1" ht="15.75">
      <c r="A999" s="172"/>
      <c r="B999" s="175"/>
    </row>
    <row r="1000" spans="1:2" s="164" customFormat="1" ht="15.75">
      <c r="A1000" s="172"/>
      <c r="B1000" s="175"/>
    </row>
    <row r="1001" spans="1:2" s="164" customFormat="1" ht="15.75">
      <c r="A1001" s="172"/>
      <c r="B1001" s="175"/>
    </row>
    <row r="1002" spans="1:2" s="164" customFormat="1" ht="15.75">
      <c r="A1002" s="172"/>
      <c r="B1002" s="175"/>
    </row>
    <row r="1003" spans="1:2" s="164" customFormat="1" ht="15.75">
      <c r="A1003" s="172"/>
      <c r="B1003" s="175"/>
    </row>
    <row r="1004" spans="1:2" s="164" customFormat="1" ht="15.75">
      <c r="A1004" s="172"/>
      <c r="B1004" s="175"/>
    </row>
    <row r="1005" spans="1:2" s="164" customFormat="1" ht="15.75">
      <c r="A1005" s="172"/>
      <c r="B1005" s="175"/>
    </row>
    <row r="1006" spans="1:2" s="164" customFormat="1" ht="15.75">
      <c r="A1006" s="172"/>
      <c r="B1006" s="175"/>
    </row>
    <row r="1007" spans="1:2" s="164" customFormat="1" ht="15.75">
      <c r="A1007" s="172"/>
      <c r="B1007" s="175"/>
    </row>
    <row r="1008" spans="1:2" s="164" customFormat="1" ht="15.75">
      <c r="A1008" s="172"/>
      <c r="B1008" s="175"/>
    </row>
    <row r="1009" spans="1:2" s="164" customFormat="1" ht="15.75">
      <c r="A1009" s="172"/>
      <c r="B1009" s="175"/>
    </row>
    <row r="1010" spans="1:2" s="164" customFormat="1" ht="15.75">
      <c r="A1010" s="172"/>
      <c r="B1010" s="175"/>
    </row>
    <row r="1011" spans="1:2" s="164" customFormat="1" ht="15.75">
      <c r="A1011" s="172"/>
      <c r="B1011" s="175"/>
    </row>
    <row r="1012" spans="1:2" s="164" customFormat="1" ht="15.75">
      <c r="A1012" s="172"/>
      <c r="B1012" s="175"/>
    </row>
    <row r="1013" spans="1:2" s="164" customFormat="1" ht="15.75">
      <c r="A1013" s="172"/>
      <c r="B1013" s="175"/>
    </row>
    <row r="1014" spans="1:2" s="164" customFormat="1" ht="15.75">
      <c r="A1014" s="172"/>
      <c r="B1014" s="175"/>
    </row>
    <row r="1015" spans="1:2" s="164" customFormat="1" ht="15.75">
      <c r="A1015" s="172"/>
      <c r="B1015" s="175"/>
    </row>
    <row r="1016" spans="1:2" s="164" customFormat="1" ht="15.75">
      <c r="A1016" s="172"/>
      <c r="B1016" s="175"/>
    </row>
    <row r="1017" spans="1:2" s="164" customFormat="1" ht="15.75">
      <c r="A1017" s="172"/>
      <c r="B1017" s="175"/>
    </row>
    <row r="1018" spans="1:2" s="164" customFormat="1" ht="15.75">
      <c r="A1018" s="172"/>
      <c r="B1018" s="175"/>
    </row>
    <row r="1019" spans="1:2" s="164" customFormat="1" ht="15.75">
      <c r="A1019" s="172"/>
      <c r="B1019" s="175"/>
    </row>
    <row r="1020" spans="1:2" s="164" customFormat="1" ht="15.75">
      <c r="A1020" s="172"/>
      <c r="B1020" s="175"/>
    </row>
    <row r="1021" spans="1:2" s="164" customFormat="1" ht="15.75">
      <c r="A1021" s="172"/>
      <c r="B1021" s="175"/>
    </row>
    <row r="1022" spans="1:2" s="164" customFormat="1" ht="15.75">
      <c r="A1022" s="172"/>
      <c r="B1022" s="175"/>
    </row>
    <row r="1023" spans="1:2" s="164" customFormat="1" ht="15.75">
      <c r="A1023" s="172"/>
      <c r="B1023" s="175"/>
    </row>
    <row r="1024" spans="1:2" s="164" customFormat="1" ht="15.75">
      <c r="A1024" s="172"/>
      <c r="B1024" s="175"/>
    </row>
    <row r="1025" spans="1:2" s="164" customFormat="1" ht="15.75">
      <c r="A1025" s="172"/>
      <c r="B1025" s="175"/>
    </row>
    <row r="1026" spans="1:2" s="164" customFormat="1" ht="15.75">
      <c r="A1026" s="172"/>
      <c r="B1026" s="175"/>
    </row>
    <row r="1027" spans="1:2" s="164" customFormat="1" ht="15.75">
      <c r="A1027" s="172"/>
      <c r="B1027" s="175"/>
    </row>
    <row r="1028" spans="1:2" s="164" customFormat="1" ht="15.75">
      <c r="A1028" s="172"/>
      <c r="B1028" s="175"/>
    </row>
    <row r="1029" spans="1:2" s="164" customFormat="1" ht="15.75">
      <c r="A1029" s="172"/>
      <c r="B1029" s="175"/>
    </row>
    <row r="1030" spans="1:2" s="164" customFormat="1" ht="15.75">
      <c r="A1030" s="172"/>
      <c r="B1030" s="175"/>
    </row>
    <row r="1031" spans="1:2" s="164" customFormat="1" ht="15.75">
      <c r="A1031" s="172"/>
      <c r="B1031" s="175"/>
    </row>
    <row r="1032" spans="1:2" s="164" customFormat="1" ht="15.75">
      <c r="A1032" s="172"/>
      <c r="B1032" s="175"/>
    </row>
    <row r="1033" spans="1:2" s="164" customFormat="1" ht="15.75">
      <c r="A1033" s="172"/>
      <c r="B1033" s="175"/>
    </row>
    <row r="1034" spans="1:2" s="164" customFormat="1" ht="15.75">
      <c r="A1034" s="172"/>
      <c r="B1034" s="175"/>
    </row>
    <row r="1035" spans="1:2" s="164" customFormat="1" ht="15.75">
      <c r="A1035" s="172"/>
      <c r="B1035" s="175"/>
    </row>
    <row r="1036" spans="1:2" s="164" customFormat="1" ht="15.75">
      <c r="A1036" s="172"/>
      <c r="B1036" s="175"/>
    </row>
    <row r="1037" spans="1:2" s="164" customFormat="1" ht="15.75">
      <c r="A1037" s="172"/>
      <c r="B1037" s="175"/>
    </row>
    <row r="1038" spans="1:2" s="164" customFormat="1" ht="15.75">
      <c r="A1038" s="172"/>
      <c r="B1038" s="175"/>
    </row>
    <row r="1039" spans="1:2" s="164" customFormat="1" ht="15.75">
      <c r="A1039" s="172"/>
      <c r="B1039" s="175"/>
    </row>
    <row r="1040" spans="1:2" s="164" customFormat="1" ht="15.75">
      <c r="A1040" s="172"/>
      <c r="B1040" s="175"/>
    </row>
    <row r="1041" spans="1:2" s="164" customFormat="1" ht="15.75">
      <c r="A1041" s="172"/>
      <c r="B1041" s="175"/>
    </row>
    <row r="1042" spans="1:2" s="164" customFormat="1" ht="15.75">
      <c r="A1042" s="172"/>
      <c r="B1042" s="175"/>
    </row>
    <row r="1043" spans="1:2" s="164" customFormat="1" ht="15.75">
      <c r="A1043" s="172"/>
      <c r="B1043" s="175"/>
    </row>
    <row r="1044" spans="1:2" s="164" customFormat="1" ht="15.75">
      <c r="A1044" s="172"/>
      <c r="B1044" s="175"/>
    </row>
    <row r="1045" spans="1:2" s="164" customFormat="1" ht="15.75">
      <c r="A1045" s="172"/>
      <c r="B1045" s="175"/>
    </row>
    <row r="1046" spans="1:2" s="164" customFormat="1" ht="15.75">
      <c r="A1046" s="172"/>
      <c r="B1046" s="175"/>
    </row>
    <row r="1047" spans="1:2" s="164" customFormat="1" ht="15.75">
      <c r="A1047" s="172"/>
      <c r="B1047" s="175"/>
    </row>
    <row r="1048" spans="1:2" s="164" customFormat="1" ht="15.75">
      <c r="A1048" s="172"/>
      <c r="B1048" s="175"/>
    </row>
    <row r="1049" spans="1:2" s="164" customFormat="1" ht="15.75">
      <c r="A1049" s="172"/>
      <c r="B1049" s="175"/>
    </row>
    <row r="1050" spans="1:2" s="164" customFormat="1" ht="15.75">
      <c r="A1050" s="172"/>
      <c r="B1050" s="175"/>
    </row>
    <row r="1051" spans="1:2" s="164" customFormat="1" ht="15.75">
      <c r="A1051" s="172"/>
      <c r="B1051" s="175"/>
    </row>
    <row r="1052" spans="1:2" s="164" customFormat="1" ht="15.75">
      <c r="A1052" s="172"/>
      <c r="B1052" s="175"/>
    </row>
    <row r="1053" spans="1:2" s="164" customFormat="1" ht="15.75">
      <c r="A1053" s="172"/>
      <c r="B1053" s="175"/>
    </row>
    <row r="1054" spans="1:2" s="164" customFormat="1" ht="15.75">
      <c r="A1054" s="172"/>
      <c r="B1054" s="175"/>
    </row>
    <row r="1055" spans="1:2" s="164" customFormat="1" ht="15.75">
      <c r="A1055" s="172"/>
      <c r="B1055" s="175"/>
    </row>
    <row r="1056" spans="1:2" s="164" customFormat="1" ht="15.75">
      <c r="A1056" s="172"/>
      <c r="B1056" s="175"/>
    </row>
    <row r="1057" spans="1:2" s="164" customFormat="1" ht="15.75">
      <c r="A1057" s="172"/>
      <c r="B1057" s="175"/>
    </row>
    <row r="1058" spans="1:2" s="164" customFormat="1" ht="15.75">
      <c r="A1058" s="172"/>
      <c r="B1058" s="175"/>
    </row>
    <row r="1059" spans="1:2" s="164" customFormat="1" ht="15.75">
      <c r="A1059" s="172"/>
      <c r="B1059" s="175"/>
    </row>
    <row r="1060" spans="1:2" s="164" customFormat="1" ht="15.75">
      <c r="A1060" s="172"/>
      <c r="B1060" s="175"/>
    </row>
    <row r="1061" spans="1:2" s="164" customFormat="1" ht="15.75">
      <c r="A1061" s="172"/>
      <c r="B1061" s="175"/>
    </row>
    <row r="1062" spans="1:2" s="164" customFormat="1" ht="15.75">
      <c r="A1062" s="172"/>
      <c r="B1062" s="175"/>
    </row>
    <row r="1063" spans="1:2" s="164" customFormat="1" ht="15.75">
      <c r="A1063" s="172"/>
      <c r="B1063" s="175"/>
    </row>
    <row r="1064" spans="1:2" s="164" customFormat="1" ht="15.75">
      <c r="A1064" s="172"/>
      <c r="B1064" s="175"/>
    </row>
    <row r="1065" spans="1:2" s="164" customFormat="1" ht="15.75">
      <c r="A1065" s="172"/>
      <c r="B1065" s="175"/>
    </row>
    <row r="1066" spans="1:2" s="164" customFormat="1" ht="15.75">
      <c r="A1066" s="172"/>
      <c r="B1066" s="175"/>
    </row>
    <row r="1067" spans="1:2" s="164" customFormat="1" ht="15.75">
      <c r="A1067" s="172"/>
      <c r="B1067" s="175"/>
    </row>
    <row r="1068" spans="1:2" s="164" customFormat="1" ht="15.75">
      <c r="A1068" s="172"/>
      <c r="B1068" s="175"/>
    </row>
    <row r="1069" spans="1:2" s="164" customFormat="1" ht="15.75">
      <c r="A1069" s="172"/>
      <c r="B1069" s="175"/>
    </row>
    <row r="1070" spans="1:2" s="164" customFormat="1" ht="15.75">
      <c r="A1070" s="172"/>
      <c r="B1070" s="175"/>
    </row>
    <row r="1071" spans="1:2" s="164" customFormat="1" ht="15.75">
      <c r="A1071" s="172"/>
      <c r="B1071" s="175"/>
    </row>
    <row r="1072" spans="1:2" s="164" customFormat="1" ht="15.75">
      <c r="A1072" s="172"/>
      <c r="B1072" s="175"/>
    </row>
    <row r="1073" spans="1:2" s="164" customFormat="1" ht="15.75">
      <c r="A1073" s="172"/>
      <c r="B1073" s="175"/>
    </row>
    <row r="1074" spans="1:2" s="164" customFormat="1" ht="15.75">
      <c r="A1074" s="172"/>
      <c r="B1074" s="175"/>
    </row>
    <row r="1075" spans="1:2" s="164" customFormat="1" ht="15.75">
      <c r="A1075" s="172"/>
      <c r="B1075" s="175"/>
    </row>
    <row r="1076" spans="1:2" s="164" customFormat="1" ht="15.75">
      <c r="A1076" s="172"/>
      <c r="B1076" s="175"/>
    </row>
    <row r="1077" spans="1:2" s="164" customFormat="1" ht="15.75">
      <c r="A1077" s="172"/>
      <c r="B1077" s="175"/>
    </row>
    <row r="1078" spans="1:2" s="164" customFormat="1" ht="15.75">
      <c r="A1078" s="172"/>
      <c r="B1078" s="175"/>
    </row>
    <row r="1079" spans="1:2" s="164" customFormat="1" ht="15.75">
      <c r="A1079" s="172"/>
      <c r="B1079" s="175"/>
    </row>
    <row r="1080" spans="1:2" s="164" customFormat="1" ht="15.75">
      <c r="A1080" s="172"/>
      <c r="B1080" s="175"/>
    </row>
    <row r="1081" spans="1:2" s="164" customFormat="1" ht="15.75">
      <c r="A1081" s="172"/>
      <c r="B1081" s="175"/>
    </row>
    <row r="1082" spans="1:2" s="164" customFormat="1" ht="15.75">
      <c r="A1082" s="172"/>
      <c r="B1082" s="175"/>
    </row>
    <row r="1083" spans="1:2" s="164" customFormat="1" ht="15.75">
      <c r="A1083" s="172"/>
      <c r="B1083" s="175"/>
    </row>
    <row r="1084" spans="1:2" s="164" customFormat="1" ht="15.75">
      <c r="A1084" s="172"/>
      <c r="B1084" s="175"/>
    </row>
    <row r="1085" spans="1:2" s="164" customFormat="1" ht="15.75">
      <c r="A1085" s="172"/>
      <c r="B1085" s="175"/>
    </row>
    <row r="1086" spans="1:2" s="164" customFormat="1" ht="15.75">
      <c r="A1086" s="172"/>
      <c r="B1086" s="175"/>
    </row>
    <row r="1087" spans="1:2" s="164" customFormat="1" ht="15.75">
      <c r="A1087" s="172"/>
      <c r="B1087" s="175"/>
    </row>
    <row r="1088" spans="1:2" s="164" customFormat="1" ht="15.75">
      <c r="A1088" s="172"/>
      <c r="B1088" s="175"/>
    </row>
    <row r="1089" spans="1:2" s="164" customFormat="1" ht="15.75">
      <c r="A1089" s="172"/>
      <c r="B1089" s="175"/>
    </row>
    <row r="1090" spans="1:2" s="164" customFormat="1" ht="15.75">
      <c r="A1090" s="172"/>
      <c r="B1090" s="175"/>
    </row>
    <row r="1091" spans="1:2" s="164" customFormat="1" ht="15.75">
      <c r="A1091" s="172"/>
      <c r="B1091" s="175"/>
    </row>
    <row r="1092" spans="1:2" s="164" customFormat="1" ht="15.75">
      <c r="A1092" s="172"/>
      <c r="B1092" s="175"/>
    </row>
    <row r="1093" spans="1:2" s="164" customFormat="1" ht="15.75">
      <c r="A1093" s="172"/>
      <c r="B1093" s="175"/>
    </row>
    <row r="1094" spans="1:2" s="164" customFormat="1" ht="15.75">
      <c r="A1094" s="172"/>
      <c r="B1094" s="175"/>
    </row>
    <row r="1095" spans="1:2" s="164" customFormat="1" ht="15.75">
      <c r="A1095" s="172"/>
      <c r="B1095" s="175"/>
    </row>
    <row r="1096" spans="1:2" s="164" customFormat="1" ht="15.75">
      <c r="A1096" s="172"/>
      <c r="B1096" s="175"/>
    </row>
    <row r="1097" spans="1:2" s="164" customFormat="1" ht="15.75">
      <c r="A1097" s="172"/>
      <c r="B1097" s="175"/>
    </row>
    <row r="1098" spans="1:2" s="164" customFormat="1" ht="15.75">
      <c r="A1098" s="172"/>
      <c r="B1098" s="175"/>
    </row>
    <row r="1099" spans="1:2" s="164" customFormat="1" ht="15.75">
      <c r="A1099" s="172"/>
      <c r="B1099" s="175"/>
    </row>
    <row r="1100" spans="1:2" s="164" customFormat="1" ht="15.75">
      <c r="A1100" s="172"/>
      <c r="B1100" s="175"/>
    </row>
    <row r="1101" spans="1:2" s="164" customFormat="1" ht="15.75">
      <c r="A1101" s="172"/>
      <c r="B1101" s="175"/>
    </row>
    <row r="1102" spans="1:2" s="164" customFormat="1" ht="15.75">
      <c r="A1102" s="172"/>
      <c r="B1102" s="175"/>
    </row>
    <row r="1103" spans="1:2" s="164" customFormat="1" ht="15.75">
      <c r="A1103" s="172"/>
      <c r="B1103" s="175"/>
    </row>
    <row r="1104" spans="1:2" s="164" customFormat="1" ht="15.75">
      <c r="A1104" s="172"/>
      <c r="B1104" s="175"/>
    </row>
    <row r="1105" spans="1:2" s="164" customFormat="1" ht="15.75">
      <c r="A1105" s="172"/>
      <c r="B1105" s="175"/>
    </row>
    <row r="1106" spans="1:2" s="164" customFormat="1" ht="15.75">
      <c r="A1106" s="172"/>
      <c r="B1106" s="175"/>
    </row>
    <row r="1107" spans="1:2" s="164" customFormat="1" ht="15.75">
      <c r="A1107" s="172"/>
      <c r="B1107" s="175"/>
    </row>
    <row r="1108" spans="1:2" s="164" customFormat="1" ht="15.75">
      <c r="A1108" s="172"/>
      <c r="B1108" s="175"/>
    </row>
    <row r="1109" spans="1:2" s="164" customFormat="1" ht="15.75">
      <c r="A1109" s="172"/>
      <c r="B1109" s="175"/>
    </row>
    <row r="1110" spans="1:2" s="164" customFormat="1" ht="15.75">
      <c r="A1110" s="172"/>
      <c r="B1110" s="175"/>
    </row>
    <row r="1111" spans="1:2" s="164" customFormat="1" ht="15.75">
      <c r="A1111" s="172"/>
      <c r="B1111" s="175"/>
    </row>
    <row r="1112" spans="1:2" s="164" customFormat="1" ht="15.75">
      <c r="A1112" s="172"/>
      <c r="B1112" s="175"/>
    </row>
    <row r="1113" spans="1:2" s="164" customFormat="1" ht="15.75">
      <c r="A1113" s="172"/>
      <c r="B1113" s="175"/>
    </row>
    <row r="1114" spans="1:2" s="164" customFormat="1" ht="15.75">
      <c r="A1114" s="172"/>
      <c r="B1114" s="175"/>
    </row>
    <row r="1115" spans="1:2" s="164" customFormat="1" ht="15.75">
      <c r="A1115" s="172"/>
      <c r="B1115" s="175"/>
    </row>
    <row r="1116" spans="1:2" s="164" customFormat="1" ht="15.75">
      <c r="A1116" s="172"/>
      <c r="B1116" s="175"/>
    </row>
    <row r="1117" spans="1:2" s="164" customFormat="1" ht="15.75">
      <c r="A1117" s="172"/>
      <c r="B1117" s="175"/>
    </row>
    <row r="1118" spans="1:2" s="164" customFormat="1" ht="15.75">
      <c r="A1118" s="172"/>
      <c r="B1118" s="175"/>
    </row>
    <row r="1119" spans="1:2" s="164" customFormat="1" ht="15.75">
      <c r="A1119" s="172"/>
      <c r="B1119" s="175"/>
    </row>
    <row r="1120" spans="1:2" s="164" customFormat="1" ht="15.75">
      <c r="A1120" s="172"/>
      <c r="B1120" s="175"/>
    </row>
    <row r="1121" spans="1:2" s="164" customFormat="1" ht="15.75">
      <c r="A1121" s="172"/>
      <c r="B1121" s="175"/>
    </row>
    <row r="1122" spans="1:2" s="164" customFormat="1" ht="15.75">
      <c r="A1122" s="172"/>
      <c r="B1122" s="175"/>
    </row>
    <row r="1123" spans="1:2" s="164" customFormat="1" ht="15.75">
      <c r="A1123" s="172"/>
      <c r="B1123" s="175"/>
    </row>
    <row r="1124" spans="1:2" s="164" customFormat="1" ht="15.75">
      <c r="A1124" s="172"/>
      <c r="B1124" s="175"/>
    </row>
    <row r="1125" spans="1:2" s="164" customFormat="1" ht="15.75">
      <c r="A1125" s="172"/>
      <c r="B1125" s="175"/>
    </row>
    <row r="1126" spans="1:2" s="164" customFormat="1" ht="15.75">
      <c r="A1126" s="172"/>
      <c r="B1126" s="175"/>
    </row>
    <row r="1127" spans="1:2" s="164" customFormat="1" ht="15.75">
      <c r="A1127" s="172"/>
      <c r="B1127" s="175"/>
    </row>
    <row r="1128" spans="1:2" s="164" customFormat="1" ht="15.75">
      <c r="A1128" s="172"/>
      <c r="B1128" s="175"/>
    </row>
    <row r="1129" spans="1:2" s="164" customFormat="1" ht="15.75">
      <c r="A1129" s="172"/>
      <c r="B1129" s="175"/>
    </row>
    <row r="1130" spans="1:2" s="164" customFormat="1" ht="15.75">
      <c r="A1130" s="172"/>
      <c r="B1130" s="175"/>
    </row>
    <row r="1131" spans="1:2" s="164" customFormat="1" ht="15.75">
      <c r="A1131" s="172"/>
      <c r="B1131" s="175"/>
    </row>
    <row r="1132" spans="1:2" s="164" customFormat="1" ht="15.75">
      <c r="A1132" s="172"/>
      <c r="B1132" s="175"/>
    </row>
    <row r="1133" spans="1:2" s="164" customFormat="1" ht="15.75">
      <c r="A1133" s="172"/>
      <c r="B1133" s="175"/>
    </row>
    <row r="1134" spans="1:2" s="164" customFormat="1" ht="15.75">
      <c r="A1134" s="172"/>
      <c r="B1134" s="175"/>
    </row>
    <row r="1135" spans="1:2" s="164" customFormat="1" ht="15.75">
      <c r="A1135" s="172"/>
      <c r="B1135" s="175"/>
    </row>
    <row r="1136" spans="1:2" s="164" customFormat="1" ht="15.75">
      <c r="A1136" s="172"/>
      <c r="B1136" s="175"/>
    </row>
    <row r="1137" spans="1:2" s="164" customFormat="1" ht="15.75">
      <c r="A1137" s="172"/>
      <c r="B1137" s="175"/>
    </row>
    <row r="1138" spans="1:2" s="164" customFormat="1" ht="15.75">
      <c r="A1138" s="172"/>
      <c r="B1138" s="175"/>
    </row>
    <row r="1139" spans="1:2" s="164" customFormat="1" ht="15.75">
      <c r="A1139" s="172"/>
      <c r="B1139" s="175"/>
    </row>
    <row r="1140" spans="1:2" s="164" customFormat="1" ht="15.75">
      <c r="A1140" s="172"/>
      <c r="B1140" s="175"/>
    </row>
    <row r="1141" spans="1:2" s="164" customFormat="1" ht="15.75">
      <c r="A1141" s="172"/>
      <c r="B1141" s="175"/>
    </row>
    <row r="1142" spans="1:2" s="164" customFormat="1" ht="15.75">
      <c r="A1142" s="172"/>
      <c r="B1142" s="175"/>
    </row>
    <row r="1143" spans="1:2" s="164" customFormat="1" ht="15.75">
      <c r="A1143" s="172"/>
      <c r="B1143" s="175"/>
    </row>
    <row r="1144" spans="1:2" s="164" customFormat="1" ht="15.75">
      <c r="A1144" s="172"/>
      <c r="B1144" s="175"/>
    </row>
    <row r="1145" spans="1:2" s="164" customFormat="1" ht="15.75">
      <c r="A1145" s="172"/>
      <c r="B1145" s="175"/>
    </row>
    <row r="1146" spans="1:2" s="164" customFormat="1" ht="15.75">
      <c r="A1146" s="172"/>
      <c r="B1146" s="175"/>
    </row>
    <row r="1147" spans="1:2" s="164" customFormat="1" ht="15.75">
      <c r="A1147" s="172"/>
      <c r="B1147" s="175"/>
    </row>
    <row r="1148" spans="1:2" s="164" customFormat="1" ht="15.75">
      <c r="A1148" s="172"/>
      <c r="B1148" s="175"/>
    </row>
    <row r="1149" spans="1:2" s="164" customFormat="1" ht="15.75">
      <c r="A1149" s="172"/>
      <c r="B1149" s="175"/>
    </row>
    <row r="1150" spans="1:2" s="164" customFormat="1" ht="15.75">
      <c r="A1150" s="172"/>
      <c r="B1150" s="175"/>
    </row>
    <row r="1151" spans="1:2" s="164" customFormat="1" ht="15.75">
      <c r="A1151" s="172"/>
      <c r="B1151" s="175"/>
    </row>
    <row r="1152" spans="1:2" s="164" customFormat="1" ht="15.75">
      <c r="A1152" s="172"/>
      <c r="B1152" s="175"/>
    </row>
    <row r="1153" spans="1:2" s="164" customFormat="1" ht="15.75">
      <c r="A1153" s="172"/>
      <c r="B1153" s="175"/>
    </row>
    <row r="1154" spans="1:2" s="164" customFormat="1" ht="15.75">
      <c r="A1154" s="172"/>
      <c r="B1154" s="175"/>
    </row>
    <row r="1155" spans="1:2" s="164" customFormat="1" ht="15.75">
      <c r="A1155" s="172"/>
      <c r="B1155" s="175"/>
    </row>
    <row r="1156" spans="1:2" s="164" customFormat="1" ht="15.75">
      <c r="A1156" s="172"/>
      <c r="B1156" s="175"/>
    </row>
    <row r="1157" spans="1:2" s="164" customFormat="1" ht="15.75">
      <c r="A1157" s="172"/>
      <c r="B1157" s="175"/>
    </row>
    <row r="1158" spans="1:2" s="164" customFormat="1" ht="15.75">
      <c r="A1158" s="172"/>
      <c r="B1158" s="175"/>
    </row>
    <row r="1159" spans="1:2" s="164" customFormat="1" ht="15.75">
      <c r="A1159" s="172"/>
      <c r="B1159" s="175"/>
    </row>
    <row r="1160" spans="1:2" s="164" customFormat="1" ht="15.75">
      <c r="A1160" s="172"/>
      <c r="B1160" s="175"/>
    </row>
    <row r="1161" spans="1:2" s="164" customFormat="1" ht="15.75">
      <c r="A1161" s="172"/>
      <c r="B1161" s="175"/>
    </row>
    <row r="1162" spans="1:2" s="164" customFormat="1" ht="15.75">
      <c r="A1162" s="172"/>
      <c r="B1162" s="175"/>
    </row>
    <row r="1163" spans="1:2" s="164" customFormat="1" ht="15.75">
      <c r="A1163" s="172"/>
      <c r="B1163" s="175"/>
    </row>
    <row r="1164" spans="1:2" s="164" customFormat="1" ht="15.75">
      <c r="A1164" s="172"/>
      <c r="B1164" s="175"/>
    </row>
    <row r="1165" spans="1:2" s="164" customFormat="1" ht="15.75">
      <c r="A1165" s="172"/>
      <c r="B1165" s="175"/>
    </row>
    <row r="1166" spans="1:2" s="164" customFormat="1" ht="15.75">
      <c r="A1166" s="172"/>
      <c r="B1166" s="175"/>
    </row>
    <row r="1167" spans="1:2" s="164" customFormat="1" ht="15.75">
      <c r="A1167" s="172"/>
      <c r="B1167" s="175"/>
    </row>
    <row r="1168" spans="1:2" s="164" customFormat="1" ht="15.75">
      <c r="A1168" s="172"/>
      <c r="B1168" s="175"/>
    </row>
    <row r="1169" spans="1:2" s="164" customFormat="1" ht="15.75">
      <c r="A1169" s="172"/>
      <c r="B1169" s="175"/>
    </row>
    <row r="1170" spans="1:2" s="164" customFormat="1" ht="15.75">
      <c r="A1170" s="172"/>
      <c r="B1170" s="175"/>
    </row>
    <row r="1171" spans="1:2" s="164" customFormat="1" ht="15.75">
      <c r="A1171" s="172"/>
      <c r="B1171" s="175"/>
    </row>
    <row r="1172" spans="1:2" s="164" customFormat="1" ht="15.75">
      <c r="A1172" s="172"/>
      <c r="B1172" s="175"/>
    </row>
    <row r="1173" spans="1:2" s="164" customFormat="1" ht="15.75">
      <c r="A1173" s="172"/>
      <c r="B1173" s="175"/>
    </row>
    <row r="1174" spans="1:2" s="164" customFormat="1" ht="15.75">
      <c r="A1174" s="172"/>
      <c r="B1174" s="175"/>
    </row>
    <row r="1175" spans="1:2" s="164" customFormat="1" ht="15.75">
      <c r="A1175" s="172"/>
      <c r="B1175" s="175"/>
    </row>
    <row r="1176" spans="1:2" s="164" customFormat="1" ht="15.75">
      <c r="A1176" s="172"/>
      <c r="B1176" s="175"/>
    </row>
    <row r="1177" spans="1:2" s="164" customFormat="1" ht="15.75">
      <c r="A1177" s="172"/>
      <c r="B1177" s="175"/>
    </row>
    <row r="1178" spans="1:2" s="164" customFormat="1" ht="15.75">
      <c r="A1178" s="172"/>
      <c r="B1178" s="175"/>
    </row>
    <row r="1179" spans="1:2" s="164" customFormat="1" ht="15.75">
      <c r="A1179" s="172"/>
      <c r="B1179" s="175"/>
    </row>
    <row r="1180" spans="1:2" s="164" customFormat="1" ht="15.75">
      <c r="A1180" s="172"/>
      <c r="B1180" s="175"/>
    </row>
    <row r="1181" spans="1:2" s="164" customFormat="1" ht="15.75">
      <c r="A1181" s="172"/>
      <c r="B1181" s="175"/>
    </row>
    <row r="1182" spans="1:2" s="164" customFormat="1" ht="15.75">
      <c r="A1182" s="172"/>
      <c r="B1182" s="175"/>
    </row>
    <row r="1183" spans="1:2" s="164" customFormat="1" ht="15.75">
      <c r="A1183" s="172"/>
      <c r="B1183" s="175"/>
    </row>
    <row r="1184" spans="1:2" s="164" customFormat="1" ht="15.75">
      <c r="A1184" s="172"/>
      <c r="B1184" s="175"/>
    </row>
    <row r="1185" spans="1:2" s="164" customFormat="1" ht="15.75">
      <c r="A1185" s="172"/>
      <c r="B1185" s="175"/>
    </row>
    <row r="1186" spans="1:2" s="164" customFormat="1" ht="15.75">
      <c r="A1186" s="172"/>
      <c r="B1186" s="175"/>
    </row>
    <row r="1187" spans="1:2" s="164" customFormat="1" ht="15.75">
      <c r="A1187" s="172"/>
      <c r="B1187" s="175"/>
    </row>
    <row r="1188" spans="1:2" s="164" customFormat="1" ht="15.75">
      <c r="A1188" s="172"/>
      <c r="B1188" s="175"/>
    </row>
    <row r="1189" spans="1:2" s="164" customFormat="1" ht="15.75">
      <c r="A1189" s="172"/>
      <c r="B1189" s="175"/>
    </row>
    <row r="1190" spans="1:2" s="164" customFormat="1" ht="15.75">
      <c r="A1190" s="172"/>
      <c r="B1190" s="175"/>
    </row>
    <row r="1191" spans="1:2" s="164" customFormat="1" ht="15.75">
      <c r="A1191" s="172"/>
      <c r="B1191" s="175"/>
    </row>
    <row r="1192" spans="1:2" s="164" customFormat="1" ht="15.75">
      <c r="A1192" s="172"/>
      <c r="B1192" s="175"/>
    </row>
    <row r="1193" spans="1:2" s="164" customFormat="1" ht="15.75">
      <c r="A1193" s="172"/>
      <c r="B1193" s="175"/>
    </row>
    <row r="1194" spans="1:2" s="164" customFormat="1" ht="15.75">
      <c r="A1194" s="172"/>
      <c r="B1194" s="175"/>
    </row>
    <row r="1195" spans="1:2" s="164" customFormat="1" ht="15.75">
      <c r="A1195" s="172"/>
      <c r="B1195" s="175"/>
    </row>
    <row r="1196" spans="1:2" s="164" customFormat="1" ht="15.75">
      <c r="A1196" s="172"/>
      <c r="B1196" s="175"/>
    </row>
    <row r="1197" spans="1:2" s="164" customFormat="1" ht="15.75">
      <c r="A1197" s="172"/>
      <c r="B1197" s="175"/>
    </row>
    <row r="1198" spans="1:2" s="164" customFormat="1" ht="15.75">
      <c r="A1198" s="172"/>
      <c r="B1198" s="175"/>
    </row>
    <row r="1199" spans="1:2" s="164" customFormat="1" ht="15.75">
      <c r="A1199" s="172"/>
      <c r="B1199" s="175"/>
    </row>
    <row r="1200" spans="1:2" s="164" customFormat="1" ht="15.75">
      <c r="A1200" s="172"/>
      <c r="B1200" s="175"/>
    </row>
    <row r="1201" spans="1:2" s="164" customFormat="1" ht="15.75">
      <c r="A1201" s="172"/>
      <c r="B1201" s="175"/>
    </row>
    <row r="1202" spans="1:2" s="164" customFormat="1" ht="15.75">
      <c r="A1202" s="172"/>
      <c r="B1202" s="175"/>
    </row>
    <row r="1203" spans="1:2" s="164" customFormat="1" ht="15.75">
      <c r="A1203" s="172"/>
      <c r="B1203" s="175"/>
    </row>
    <row r="1204" spans="1:2" s="164" customFormat="1" ht="15.75">
      <c r="A1204" s="172"/>
      <c r="B1204" s="175"/>
    </row>
    <row r="1205" spans="1:2" s="164" customFormat="1" ht="15.75">
      <c r="A1205" s="172"/>
      <c r="B1205" s="175"/>
    </row>
    <row r="1206" spans="1:2" s="164" customFormat="1" ht="15.75">
      <c r="A1206" s="172"/>
      <c r="B1206" s="175"/>
    </row>
    <row r="1207" spans="1:2" s="164" customFormat="1" ht="15.75">
      <c r="A1207" s="172"/>
      <c r="B1207" s="175"/>
    </row>
    <row r="1208" spans="1:2" s="164" customFormat="1" ht="15.75">
      <c r="A1208" s="172"/>
      <c r="B1208" s="175"/>
    </row>
    <row r="1209" spans="1:2" s="164" customFormat="1" ht="15.75">
      <c r="A1209" s="172"/>
      <c r="B1209" s="175"/>
    </row>
    <row r="1210" spans="1:2" s="164" customFormat="1" ht="15.75">
      <c r="A1210" s="172"/>
      <c r="B1210" s="175"/>
    </row>
    <row r="1211" spans="1:2" s="164" customFormat="1" ht="15.75">
      <c r="A1211" s="172"/>
      <c r="B1211" s="175"/>
    </row>
    <row r="1212" spans="1:2" s="164" customFormat="1" ht="15.75">
      <c r="A1212" s="172"/>
      <c r="B1212" s="175"/>
    </row>
    <row r="1213" spans="1:2" s="164" customFormat="1" ht="15.75">
      <c r="A1213" s="172"/>
      <c r="B1213" s="175"/>
    </row>
    <row r="1214" spans="1:2" s="164" customFormat="1" ht="15.75">
      <c r="A1214" s="172"/>
      <c r="B1214" s="175"/>
    </row>
    <row r="1215" spans="1:2" s="164" customFormat="1" ht="15.75">
      <c r="A1215" s="172"/>
      <c r="B1215" s="175"/>
    </row>
    <row r="1216" spans="1:2" s="164" customFormat="1" ht="15.75">
      <c r="A1216" s="172"/>
      <c r="B1216" s="175"/>
    </row>
    <row r="1217" spans="1:2" s="164" customFormat="1" ht="15.75">
      <c r="A1217" s="172"/>
      <c r="B1217" s="175"/>
    </row>
    <row r="1218" spans="1:2" s="164" customFormat="1" ht="15.75">
      <c r="A1218" s="172"/>
      <c r="B1218" s="175"/>
    </row>
    <row r="1219" spans="1:2" s="164" customFormat="1" ht="15.75">
      <c r="A1219" s="172"/>
      <c r="B1219" s="175"/>
    </row>
    <row r="1220" spans="1:2" s="164" customFormat="1" ht="15.75">
      <c r="A1220" s="172"/>
      <c r="B1220" s="175"/>
    </row>
    <row r="1221" spans="1:2" s="164" customFormat="1" ht="15.75">
      <c r="A1221" s="172"/>
      <c r="B1221" s="175"/>
    </row>
    <row r="1222" spans="1:2" s="164" customFormat="1" ht="15.75">
      <c r="A1222" s="172"/>
      <c r="B1222" s="175"/>
    </row>
    <row r="1223" spans="1:2" s="164" customFormat="1" ht="15.75">
      <c r="A1223" s="172"/>
      <c r="B1223" s="175"/>
    </row>
    <row r="1224" spans="1:2" s="164" customFormat="1" ht="15.75">
      <c r="A1224" s="172"/>
      <c r="B1224" s="175"/>
    </row>
    <row r="1225" spans="1:2" s="164" customFormat="1" ht="15.75">
      <c r="A1225" s="172"/>
      <c r="B1225" s="175"/>
    </row>
    <row r="1226" spans="1:2" s="164" customFormat="1" ht="15.75">
      <c r="A1226" s="172"/>
      <c r="B1226" s="175"/>
    </row>
    <row r="1227" spans="1:2" s="164" customFormat="1" ht="15.75">
      <c r="A1227" s="172"/>
      <c r="B1227" s="175"/>
    </row>
    <row r="1228" spans="1:2" s="164" customFormat="1" ht="15.75">
      <c r="A1228" s="172"/>
      <c r="B1228" s="175"/>
    </row>
    <row r="1229" spans="1:2" s="164" customFormat="1" ht="15.75">
      <c r="A1229" s="172"/>
      <c r="B1229" s="175"/>
    </row>
    <row r="1230" spans="1:2" s="164" customFormat="1" ht="15.75">
      <c r="A1230" s="172"/>
      <c r="B1230" s="175"/>
    </row>
    <row r="1231" spans="1:2" s="164" customFormat="1" ht="15.75">
      <c r="A1231" s="172"/>
      <c r="B1231" s="175"/>
    </row>
    <row r="1232" spans="1:2" s="164" customFormat="1" ht="15.75">
      <c r="A1232" s="172"/>
      <c r="B1232" s="175"/>
    </row>
    <row r="1233" spans="1:2" s="164" customFormat="1" ht="15.75">
      <c r="A1233" s="172"/>
      <c r="B1233" s="175"/>
    </row>
    <row r="1234" spans="1:2" s="164" customFormat="1" ht="15.75">
      <c r="A1234" s="172"/>
      <c r="B1234" s="175"/>
    </row>
    <row r="1235" spans="1:2" s="164" customFormat="1" ht="15.75">
      <c r="A1235" s="172"/>
      <c r="B1235" s="175"/>
    </row>
    <row r="1236" spans="1:2" s="164" customFormat="1" ht="15.75">
      <c r="A1236" s="172"/>
      <c r="B1236" s="175"/>
    </row>
    <row r="1237" spans="1:2" s="164" customFormat="1" ht="15.75">
      <c r="A1237" s="172"/>
      <c r="B1237" s="175"/>
    </row>
    <row r="1238" spans="1:2" s="164" customFormat="1" ht="15.75">
      <c r="A1238" s="172"/>
      <c r="B1238" s="175"/>
    </row>
    <row r="1239" spans="1:2" s="164" customFormat="1" ht="15.75">
      <c r="A1239" s="172"/>
      <c r="B1239" s="175"/>
    </row>
    <row r="1240" spans="1:2" s="164" customFormat="1" ht="15.75">
      <c r="A1240" s="172"/>
      <c r="B1240" s="175"/>
    </row>
    <row r="1241" spans="1:2" s="164" customFormat="1" ht="15.75">
      <c r="A1241" s="172"/>
      <c r="B1241" s="175"/>
    </row>
    <row r="1242" spans="1:2" s="164" customFormat="1" ht="15.75">
      <c r="A1242" s="172"/>
      <c r="B1242" s="175"/>
    </row>
    <row r="1243" spans="1:2" s="164" customFormat="1" ht="15.75">
      <c r="A1243" s="172"/>
      <c r="B1243" s="175"/>
    </row>
    <row r="1244" spans="1:2" s="164" customFormat="1" ht="15.75">
      <c r="A1244" s="172"/>
      <c r="B1244" s="175"/>
    </row>
    <row r="1245" spans="1:2" s="164" customFormat="1" ht="15.75">
      <c r="A1245" s="172"/>
      <c r="B1245" s="175"/>
    </row>
    <row r="1246" spans="1:2" s="164" customFormat="1" ht="15.75">
      <c r="A1246" s="172"/>
      <c r="B1246" s="175"/>
    </row>
    <row r="1247" spans="1:2" s="164" customFormat="1" ht="15.75">
      <c r="A1247" s="172"/>
      <c r="B1247" s="175"/>
    </row>
    <row r="1248" spans="1:2" s="164" customFormat="1" ht="15.75">
      <c r="A1248" s="172"/>
      <c r="B1248" s="175"/>
    </row>
    <row r="1249" spans="1:2" s="164" customFormat="1" ht="15.75">
      <c r="A1249" s="172"/>
      <c r="B1249" s="175"/>
    </row>
    <row r="1250" spans="1:2" s="164" customFormat="1" ht="15.75">
      <c r="A1250" s="172"/>
      <c r="B1250" s="175"/>
    </row>
    <row r="1251" spans="1:2" s="164" customFormat="1" ht="15.75">
      <c r="A1251" s="172"/>
      <c r="B1251" s="175"/>
    </row>
    <row r="1252" spans="1:2" s="164" customFormat="1" ht="15.75">
      <c r="A1252" s="172"/>
      <c r="B1252" s="175"/>
    </row>
    <row r="1253" spans="1:2" s="164" customFormat="1" ht="15.75">
      <c r="A1253" s="172"/>
      <c r="B1253" s="175"/>
    </row>
    <row r="1254" spans="1:2" s="164" customFormat="1" ht="15.75">
      <c r="A1254" s="172"/>
      <c r="B1254" s="175"/>
    </row>
    <row r="1255" spans="1:2" s="164" customFormat="1" ht="15.75">
      <c r="A1255" s="172"/>
      <c r="B1255" s="175"/>
    </row>
    <row r="1256" spans="1:2" s="164" customFormat="1" ht="15.75">
      <c r="A1256" s="172"/>
      <c r="B1256" s="175"/>
    </row>
    <row r="1257" spans="1:2" s="164" customFormat="1" ht="15.75">
      <c r="A1257" s="172"/>
      <c r="B1257" s="175"/>
    </row>
    <row r="1258" spans="1:2" s="164" customFormat="1" ht="15.75">
      <c r="A1258" s="172"/>
      <c r="B1258" s="175"/>
    </row>
    <row r="1259" spans="1:2" s="164" customFormat="1" ht="15.75">
      <c r="A1259" s="172"/>
      <c r="B1259" s="175"/>
    </row>
    <row r="1260" spans="1:2" s="164" customFormat="1" ht="15.75">
      <c r="A1260" s="172"/>
      <c r="B1260" s="175"/>
    </row>
    <row r="1261" spans="1:2" s="164" customFormat="1" ht="15.75">
      <c r="A1261" s="172"/>
      <c r="B1261" s="175"/>
    </row>
    <row r="1262" spans="1:2" s="164" customFormat="1" ht="15.75">
      <c r="A1262" s="172"/>
      <c r="B1262" s="175"/>
    </row>
    <row r="1263" spans="1:2" s="164" customFormat="1" ht="15.75">
      <c r="A1263" s="172"/>
      <c r="B1263" s="175"/>
    </row>
    <row r="1264" spans="1:2" s="164" customFormat="1" ht="15.75">
      <c r="A1264" s="172"/>
      <c r="B1264" s="175"/>
    </row>
    <row r="1265" spans="1:2" s="164" customFormat="1" ht="15.75">
      <c r="A1265" s="172"/>
      <c r="B1265" s="175"/>
    </row>
    <row r="1266" spans="1:2" s="164" customFormat="1" ht="15.75">
      <c r="A1266" s="172"/>
      <c r="B1266" s="175"/>
    </row>
    <row r="1267" spans="1:2" s="164" customFormat="1" ht="15.75">
      <c r="A1267" s="172"/>
      <c r="B1267" s="175"/>
    </row>
    <row r="1268" spans="1:2" s="164" customFormat="1" ht="15.75">
      <c r="A1268" s="172"/>
      <c r="B1268" s="175"/>
    </row>
    <row r="1269" spans="1:2" s="164" customFormat="1" ht="15.75">
      <c r="A1269" s="172"/>
      <c r="B1269" s="175"/>
    </row>
    <row r="1270" spans="1:2" s="164" customFormat="1" ht="15.75">
      <c r="A1270" s="172"/>
      <c r="B1270" s="175"/>
    </row>
    <row r="1271" spans="1:2" s="164" customFormat="1" ht="15.75">
      <c r="A1271" s="172"/>
      <c r="B1271" s="175"/>
    </row>
    <row r="1272" spans="1:2" s="164" customFormat="1" ht="15.75">
      <c r="A1272" s="172"/>
      <c r="B1272" s="175"/>
    </row>
    <row r="1273" spans="1:2" s="164" customFormat="1" ht="15.75">
      <c r="A1273" s="172"/>
      <c r="B1273" s="175"/>
    </row>
    <row r="1274" spans="1:2" s="164" customFormat="1" ht="15.75">
      <c r="A1274" s="172"/>
      <c r="B1274" s="175"/>
    </row>
    <row r="1275" spans="1:2" s="164" customFormat="1" ht="15.75">
      <c r="A1275" s="172"/>
      <c r="B1275" s="175"/>
    </row>
    <row r="1276" spans="1:2" s="164" customFormat="1" ht="15.75">
      <c r="A1276" s="172"/>
      <c r="B1276" s="175"/>
    </row>
    <row r="1277" spans="1:2" s="164" customFormat="1" ht="15.75">
      <c r="A1277" s="172"/>
      <c r="B1277" s="175"/>
    </row>
    <row r="1278" spans="1:2" s="164" customFormat="1" ht="15.75">
      <c r="A1278" s="172"/>
      <c r="B1278" s="175"/>
    </row>
    <row r="1279" spans="1:2" s="164" customFormat="1" ht="15.75">
      <c r="A1279" s="172"/>
      <c r="B1279" s="175"/>
    </row>
    <row r="1280" spans="1:2" s="164" customFormat="1" ht="15.75">
      <c r="A1280" s="172"/>
      <c r="B1280" s="175"/>
    </row>
    <row r="1281" spans="1:2" s="164" customFormat="1" ht="15.75">
      <c r="A1281" s="172"/>
      <c r="B1281" s="175"/>
    </row>
    <row r="1282" spans="1:2" s="164" customFormat="1" ht="15.75">
      <c r="A1282" s="172"/>
      <c r="B1282" s="175"/>
    </row>
    <row r="1283" spans="1:2" s="164" customFormat="1" ht="15.75">
      <c r="A1283" s="172"/>
      <c r="B1283" s="175"/>
    </row>
    <row r="1284" spans="1:2" s="164" customFormat="1" ht="15.75">
      <c r="A1284" s="172"/>
      <c r="B1284" s="175"/>
    </row>
    <row r="1285" spans="1:2" s="164" customFormat="1" ht="15.75">
      <c r="A1285" s="172"/>
      <c r="B1285" s="175"/>
    </row>
    <row r="1286" spans="1:2" s="164" customFormat="1" ht="15.75">
      <c r="A1286" s="172"/>
      <c r="B1286" s="175"/>
    </row>
    <row r="1287" spans="1:2" s="164" customFormat="1" ht="15.75">
      <c r="A1287" s="172"/>
      <c r="B1287" s="175"/>
    </row>
    <row r="1288" spans="1:2" s="164" customFormat="1" ht="15.75">
      <c r="A1288" s="172"/>
      <c r="B1288" s="175"/>
    </row>
    <row r="1289" spans="1:2" s="164" customFormat="1" ht="15.75">
      <c r="A1289" s="172"/>
      <c r="B1289" s="175"/>
    </row>
    <row r="1290" spans="1:2" s="164" customFormat="1" ht="15.75">
      <c r="A1290" s="172"/>
      <c r="B1290" s="175"/>
    </row>
    <row r="1291" spans="1:2" s="164" customFormat="1" ht="15.75">
      <c r="A1291" s="172"/>
      <c r="B1291" s="175"/>
    </row>
    <row r="1292" spans="1:2" s="164" customFormat="1" ht="15.75">
      <c r="A1292" s="172"/>
      <c r="B1292" s="175"/>
    </row>
    <row r="1293" spans="1:2" s="164" customFormat="1" ht="15.75">
      <c r="A1293" s="172"/>
      <c r="B1293" s="175"/>
    </row>
    <row r="1294" spans="1:2" s="164" customFormat="1" ht="15.75">
      <c r="A1294" s="172"/>
      <c r="B1294" s="175"/>
    </row>
    <row r="1295" spans="1:2" s="164" customFormat="1" ht="15.75">
      <c r="A1295" s="172"/>
      <c r="B1295" s="175"/>
    </row>
    <row r="1296" spans="1:2" s="164" customFormat="1" ht="15.75">
      <c r="A1296" s="172"/>
      <c r="B1296" s="175"/>
    </row>
    <row r="1297" spans="1:2" s="164" customFormat="1" ht="15.75">
      <c r="A1297" s="172"/>
      <c r="B1297" s="175"/>
    </row>
    <row r="1298" spans="1:2" s="164" customFormat="1" ht="15.75">
      <c r="A1298" s="172"/>
      <c r="B1298" s="175"/>
    </row>
    <row r="1299" spans="1:2" s="164" customFormat="1" ht="15.75">
      <c r="A1299" s="172"/>
      <c r="B1299" s="175"/>
    </row>
    <row r="1300" spans="1:2" s="164" customFormat="1" ht="15.75">
      <c r="A1300" s="172"/>
      <c r="B1300" s="175"/>
    </row>
    <row r="1301" spans="1:2" s="164" customFormat="1" ht="15.75">
      <c r="A1301" s="172"/>
      <c r="B1301" s="175"/>
    </row>
    <row r="1302" spans="1:2" s="164" customFormat="1" ht="15.75">
      <c r="A1302" s="172"/>
      <c r="B1302" s="175"/>
    </row>
    <row r="1303" spans="1:2" s="164" customFormat="1" ht="15.75">
      <c r="A1303" s="172"/>
      <c r="B1303" s="175"/>
    </row>
    <row r="1304" spans="1:2" s="164" customFormat="1" ht="15.75">
      <c r="A1304" s="172"/>
      <c r="B1304" s="175"/>
    </row>
    <row r="1305" spans="1:2" s="164" customFormat="1" ht="15.75">
      <c r="A1305" s="172"/>
      <c r="B1305" s="175"/>
    </row>
    <row r="1306" spans="1:2" s="164" customFormat="1" ht="15.75">
      <c r="A1306" s="172"/>
      <c r="B1306" s="175"/>
    </row>
    <row r="1307" spans="1:2" s="164" customFormat="1" ht="15.75">
      <c r="A1307" s="172"/>
      <c r="B1307" s="175"/>
    </row>
    <row r="1308" spans="1:2" s="164" customFormat="1" ht="15.75">
      <c r="A1308" s="172"/>
      <c r="B1308" s="175"/>
    </row>
    <row r="1309" spans="1:2" s="164" customFormat="1" ht="15.75">
      <c r="A1309" s="172"/>
      <c r="B1309" s="175"/>
    </row>
    <row r="1310" spans="1:2" s="164" customFormat="1" ht="15.75">
      <c r="A1310" s="172"/>
      <c r="B1310" s="175"/>
    </row>
    <row r="1311" spans="1:2" s="164" customFormat="1" ht="15.75">
      <c r="A1311" s="172"/>
      <c r="B1311" s="175"/>
    </row>
    <row r="1312" spans="1:2" s="164" customFormat="1" ht="15.75">
      <c r="A1312" s="172"/>
      <c r="B1312" s="175"/>
    </row>
    <row r="1313" spans="1:2" s="164" customFormat="1" ht="15.75">
      <c r="A1313" s="172"/>
      <c r="B1313" s="175"/>
    </row>
    <row r="1314" spans="1:2" s="164" customFormat="1" ht="15.75">
      <c r="A1314" s="172"/>
      <c r="B1314" s="175"/>
    </row>
    <row r="1315" spans="1:2" s="164" customFormat="1" ht="15.75">
      <c r="A1315" s="172"/>
      <c r="B1315" s="175"/>
    </row>
    <row r="1316" spans="1:2" s="164" customFormat="1" ht="15.75">
      <c r="A1316" s="172"/>
      <c r="B1316" s="175"/>
    </row>
    <row r="1317" spans="1:2" s="164" customFormat="1" ht="15.75">
      <c r="A1317" s="172"/>
      <c r="B1317" s="175"/>
    </row>
    <row r="1318" spans="1:2" s="164" customFormat="1" ht="15.75">
      <c r="A1318" s="172"/>
      <c r="B1318" s="175"/>
    </row>
    <row r="1319" spans="1:2" s="164" customFormat="1" ht="15.75">
      <c r="A1319" s="172"/>
      <c r="B1319" s="175"/>
    </row>
    <row r="1320" spans="1:2" s="164" customFormat="1" ht="15.75">
      <c r="A1320" s="172"/>
      <c r="B1320" s="175"/>
    </row>
    <row r="1321" spans="1:2" s="164" customFormat="1" ht="15.75">
      <c r="A1321" s="172"/>
      <c r="B1321" s="175"/>
    </row>
    <row r="1322" spans="1:2" s="164" customFormat="1" ht="15.75">
      <c r="A1322" s="172"/>
      <c r="B1322" s="175"/>
    </row>
    <row r="1323" spans="1:2" s="164" customFormat="1" ht="15.75">
      <c r="A1323" s="172"/>
      <c r="B1323" s="175"/>
    </row>
    <row r="1324" spans="1:2" s="164" customFormat="1" ht="15.75">
      <c r="A1324" s="172"/>
      <c r="B1324" s="175"/>
    </row>
    <row r="1325" spans="1:2" s="164" customFormat="1" ht="15.75">
      <c r="A1325" s="172"/>
      <c r="B1325" s="175"/>
    </row>
    <row r="1326" spans="1:2" s="164" customFormat="1" ht="15.75">
      <c r="A1326" s="172"/>
      <c r="B1326" s="175"/>
    </row>
    <row r="1327" spans="1:2" s="164" customFormat="1" ht="15.75">
      <c r="A1327" s="172"/>
      <c r="B1327" s="175"/>
    </row>
    <row r="1328" spans="1:2" s="164" customFormat="1" ht="15.75">
      <c r="A1328" s="172"/>
      <c r="B1328" s="175"/>
    </row>
    <row r="1329" spans="1:2" s="164" customFormat="1" ht="15.75">
      <c r="A1329" s="172"/>
      <c r="B1329" s="175"/>
    </row>
    <row r="1330" spans="1:2" s="164" customFormat="1" ht="15.75">
      <c r="A1330" s="172"/>
      <c r="B1330" s="175"/>
    </row>
    <row r="1331" spans="1:2" s="164" customFormat="1" ht="15.75">
      <c r="A1331" s="172"/>
      <c r="B1331" s="175"/>
    </row>
    <row r="1332" spans="1:2" s="164" customFormat="1" ht="15.75">
      <c r="A1332" s="172"/>
      <c r="B1332" s="175"/>
    </row>
    <row r="1333" spans="1:2" s="164" customFormat="1" ht="15.75">
      <c r="A1333" s="172"/>
      <c r="B1333" s="175"/>
    </row>
    <row r="1334" spans="1:2" s="164" customFormat="1" ht="15.75">
      <c r="A1334" s="172"/>
      <c r="B1334" s="175"/>
    </row>
    <row r="1335" spans="1:2" s="164" customFormat="1" ht="15.75">
      <c r="A1335" s="172"/>
      <c r="B1335" s="175"/>
    </row>
    <row r="1336" spans="1:2" s="164" customFormat="1" ht="15.75">
      <c r="A1336" s="172"/>
      <c r="B1336" s="175"/>
    </row>
    <row r="1337" spans="1:2" s="164" customFormat="1" ht="15.75">
      <c r="A1337" s="172"/>
      <c r="B1337" s="175"/>
    </row>
    <row r="1338" spans="1:2" s="164" customFormat="1" ht="15.75">
      <c r="A1338" s="172"/>
      <c r="B1338" s="175"/>
    </row>
    <row r="1339" spans="1:2" s="164" customFormat="1" ht="15.75">
      <c r="A1339" s="172"/>
      <c r="B1339" s="175"/>
    </row>
    <row r="1340" spans="1:2" s="164" customFormat="1" ht="15.75">
      <c r="A1340" s="172"/>
      <c r="B1340" s="175"/>
    </row>
    <row r="1341" spans="1:2" s="164" customFormat="1" ht="15.75">
      <c r="A1341" s="172"/>
      <c r="B1341" s="175"/>
    </row>
    <row r="1342" spans="1:2" s="164" customFormat="1" ht="15.75">
      <c r="A1342" s="172"/>
      <c r="B1342" s="175"/>
    </row>
    <row r="1343" spans="1:2" s="164" customFormat="1" ht="15.75">
      <c r="A1343" s="172"/>
      <c r="B1343" s="175"/>
    </row>
    <row r="1344" spans="1:2" s="164" customFormat="1" ht="15.75">
      <c r="A1344" s="172"/>
      <c r="B1344" s="175"/>
    </row>
    <row r="1345" spans="1:2" s="164" customFormat="1" ht="15.75">
      <c r="A1345" s="172"/>
      <c r="B1345" s="175"/>
    </row>
    <row r="1346" spans="1:2" s="164" customFormat="1" ht="15.75">
      <c r="A1346" s="172"/>
      <c r="B1346" s="175"/>
    </row>
    <row r="1347" spans="1:2" s="164" customFormat="1" ht="15.75">
      <c r="A1347" s="172"/>
      <c r="B1347" s="175"/>
    </row>
    <row r="1348" spans="1:2" s="164" customFormat="1" ht="15.75">
      <c r="A1348" s="172"/>
      <c r="B1348" s="175"/>
    </row>
    <row r="1349" spans="1:2" s="164" customFormat="1" ht="15.75">
      <c r="A1349" s="172"/>
      <c r="B1349" s="175"/>
    </row>
    <row r="1350" spans="1:2" s="164" customFormat="1" ht="15.75">
      <c r="A1350" s="172"/>
      <c r="B1350" s="175"/>
    </row>
    <row r="1351" spans="1:2" s="164" customFormat="1" ht="15.75">
      <c r="A1351" s="172"/>
      <c r="B1351" s="175"/>
    </row>
    <row r="1352" spans="1:2" s="164" customFormat="1" ht="15.75">
      <c r="A1352" s="172"/>
      <c r="B1352" s="175"/>
    </row>
    <row r="1353" spans="1:2" s="164" customFormat="1" ht="15.75">
      <c r="A1353" s="172"/>
      <c r="B1353" s="175"/>
    </row>
    <row r="1354" spans="1:2" s="164" customFormat="1" ht="15.75">
      <c r="A1354" s="172"/>
      <c r="B1354" s="175"/>
    </row>
    <row r="1355" spans="1:2" s="164" customFormat="1" ht="15.75">
      <c r="A1355" s="172"/>
      <c r="B1355" s="175"/>
    </row>
    <row r="1356" spans="1:2" s="164" customFormat="1" ht="15.75">
      <c r="A1356" s="172"/>
      <c r="B1356" s="175"/>
    </row>
    <row r="1357" spans="1:2" s="164" customFormat="1" ht="15.75">
      <c r="A1357" s="172"/>
      <c r="B1357" s="175"/>
    </row>
    <row r="1358" spans="1:2" s="164" customFormat="1" ht="15.75">
      <c r="A1358" s="172"/>
      <c r="B1358" s="175"/>
    </row>
    <row r="1359" spans="1:2" s="164" customFormat="1" ht="15.75">
      <c r="A1359" s="172"/>
      <c r="B1359" s="175"/>
    </row>
    <row r="1360" spans="1:2" s="164" customFormat="1" ht="15.75">
      <c r="A1360" s="172"/>
      <c r="B1360" s="175"/>
    </row>
    <row r="1361" spans="1:2" s="164" customFormat="1" ht="15.75">
      <c r="A1361" s="172"/>
      <c r="B1361" s="175"/>
    </row>
    <row r="1362" spans="1:2" s="164" customFormat="1" ht="15.75">
      <c r="A1362" s="172"/>
      <c r="B1362" s="175"/>
    </row>
    <row r="1363" spans="1:2" s="164" customFormat="1" ht="15.75">
      <c r="A1363" s="172"/>
      <c r="B1363" s="175"/>
    </row>
    <row r="1364" spans="1:2" s="164" customFormat="1" ht="15.75">
      <c r="A1364" s="172"/>
      <c r="B1364" s="175"/>
    </row>
    <row r="1365" spans="1:2" s="164" customFormat="1" ht="15.75">
      <c r="A1365" s="172"/>
      <c r="B1365" s="175"/>
    </row>
    <row r="1366" spans="1:2" s="164" customFormat="1" ht="15.75">
      <c r="A1366" s="172"/>
      <c r="B1366" s="175"/>
    </row>
    <row r="1367" spans="1:2" s="164" customFormat="1" ht="15.75">
      <c r="A1367" s="172"/>
      <c r="B1367" s="175"/>
    </row>
    <row r="1368" spans="1:2" s="164" customFormat="1" ht="15.75">
      <c r="A1368" s="172"/>
      <c r="B1368" s="175"/>
    </row>
    <row r="1369" spans="1:2" s="164" customFormat="1" ht="15.75">
      <c r="A1369" s="172"/>
      <c r="B1369" s="175"/>
    </row>
    <row r="1370" spans="1:2" s="164" customFormat="1" ht="15.75">
      <c r="A1370" s="172"/>
      <c r="B1370" s="175"/>
    </row>
    <row r="1371" spans="1:2" s="164" customFormat="1" ht="15.75">
      <c r="A1371" s="172"/>
      <c r="B1371" s="175"/>
    </row>
    <row r="1372" spans="1:2" s="164" customFormat="1" ht="15.75">
      <c r="A1372" s="172"/>
      <c r="B1372" s="175"/>
    </row>
    <row r="1373" spans="1:2" s="164" customFormat="1" ht="15.75">
      <c r="A1373" s="172"/>
      <c r="B1373" s="175"/>
    </row>
    <row r="1374" spans="1:2" s="164" customFormat="1" ht="15.75">
      <c r="A1374" s="172"/>
      <c r="B1374" s="175"/>
    </row>
    <row r="1375" spans="1:2" s="164" customFormat="1" ht="15.75">
      <c r="A1375" s="172"/>
      <c r="B1375" s="175"/>
    </row>
    <row r="1376" spans="1:2" s="164" customFormat="1" ht="15.75">
      <c r="A1376" s="172"/>
      <c r="B1376" s="175"/>
    </row>
    <row r="1377" spans="1:2" s="164" customFormat="1" ht="15.75">
      <c r="A1377" s="172"/>
      <c r="B1377" s="175"/>
    </row>
    <row r="1378" spans="1:2" s="164" customFormat="1" ht="15.75">
      <c r="A1378" s="172"/>
      <c r="B1378" s="175"/>
    </row>
    <row r="1379" spans="1:2" s="164" customFormat="1" ht="15.75">
      <c r="A1379" s="172"/>
      <c r="B1379" s="175"/>
    </row>
    <row r="1380" spans="1:2" s="164" customFormat="1" ht="15.75">
      <c r="A1380" s="172"/>
      <c r="B1380" s="175"/>
    </row>
    <row r="1381" spans="1:2" s="164" customFormat="1" ht="15.75">
      <c r="A1381" s="172"/>
      <c r="B1381" s="175"/>
    </row>
    <row r="1382" spans="1:2" s="164" customFormat="1" ht="15.75">
      <c r="A1382" s="172"/>
      <c r="B1382" s="175"/>
    </row>
    <row r="1383" spans="1:2" s="164" customFormat="1" ht="15.75">
      <c r="A1383" s="172"/>
      <c r="B1383" s="175"/>
    </row>
    <row r="1384" spans="1:2" s="164" customFormat="1" ht="15.75">
      <c r="A1384" s="172"/>
      <c r="B1384" s="175"/>
    </row>
    <row r="1385" spans="1:2" s="164" customFormat="1" ht="15.75">
      <c r="A1385" s="172"/>
      <c r="B1385" s="175"/>
    </row>
    <row r="1386" spans="1:2" s="164" customFormat="1" ht="15.75">
      <c r="A1386" s="172"/>
      <c r="B1386" s="175"/>
    </row>
    <row r="1387" spans="1:2" s="164" customFormat="1" ht="15.75">
      <c r="A1387" s="172"/>
      <c r="B1387" s="175"/>
    </row>
    <row r="1388" spans="1:2" s="164" customFormat="1" ht="15.75">
      <c r="A1388" s="172"/>
      <c r="B1388" s="175"/>
    </row>
    <row r="1389" spans="1:2" s="164" customFormat="1" ht="15.75">
      <c r="A1389" s="172"/>
      <c r="B1389" s="175"/>
    </row>
    <row r="1390" spans="1:2" s="164" customFormat="1" ht="15.75">
      <c r="A1390" s="172"/>
      <c r="B1390" s="175"/>
    </row>
    <row r="1391" spans="1:2" s="164" customFormat="1" ht="15.75">
      <c r="A1391" s="172"/>
      <c r="B1391" s="175"/>
    </row>
    <row r="1392" spans="1:2" s="164" customFormat="1" ht="15.75">
      <c r="A1392" s="172"/>
      <c r="B1392" s="175"/>
    </row>
    <row r="1393" spans="1:2" s="164" customFormat="1" ht="15.75">
      <c r="A1393" s="172"/>
      <c r="B1393" s="175"/>
    </row>
    <row r="1394" spans="1:2" s="164" customFormat="1" ht="15.75">
      <c r="A1394" s="172"/>
      <c r="B1394" s="175"/>
    </row>
    <row r="1395" spans="1:2" s="164" customFormat="1" ht="15.75">
      <c r="A1395" s="172"/>
      <c r="B1395" s="175"/>
    </row>
    <row r="1396" spans="1:2" s="164" customFormat="1" ht="15.75">
      <c r="A1396" s="172"/>
      <c r="B1396" s="175"/>
    </row>
    <row r="1397" spans="1:2" s="164" customFormat="1" ht="15.75">
      <c r="A1397" s="172"/>
      <c r="B1397" s="175"/>
    </row>
    <row r="1398" spans="1:2" s="164" customFormat="1" ht="15.75">
      <c r="A1398" s="172"/>
      <c r="B1398" s="175"/>
    </row>
    <row r="1399" spans="1:2" s="164" customFormat="1" ht="15.75">
      <c r="A1399" s="172"/>
      <c r="B1399" s="175"/>
    </row>
    <row r="1400" spans="1:2" s="164" customFormat="1" ht="15.75">
      <c r="A1400" s="172"/>
      <c r="B1400" s="175"/>
    </row>
    <row r="1401" spans="1:2" s="164" customFormat="1" ht="15.75">
      <c r="A1401" s="172"/>
      <c r="B1401" s="175"/>
    </row>
    <row r="1402" spans="1:2" s="164" customFormat="1" ht="15.75">
      <c r="A1402" s="172"/>
      <c r="B1402" s="175"/>
    </row>
    <row r="1403" spans="1:2" s="164" customFormat="1" ht="15.75">
      <c r="A1403" s="172"/>
      <c r="B1403" s="175"/>
    </row>
    <row r="1404" spans="1:2" s="164" customFormat="1" ht="15.75">
      <c r="A1404" s="172"/>
      <c r="B1404" s="175"/>
    </row>
    <row r="1405" spans="1:2" s="164" customFormat="1" ht="15.75">
      <c r="A1405" s="172"/>
      <c r="B1405" s="175"/>
    </row>
    <row r="1406" spans="1:2" s="164" customFormat="1" ht="15.75">
      <c r="A1406" s="172"/>
      <c r="B1406" s="175"/>
    </row>
    <row r="1407" spans="1:2" s="164" customFormat="1" ht="15.75">
      <c r="A1407" s="172"/>
      <c r="B1407" s="175"/>
    </row>
    <row r="1408" spans="1:2" s="164" customFormat="1" ht="15.75">
      <c r="A1408" s="172"/>
      <c r="B1408" s="175"/>
    </row>
    <row r="1409" spans="1:2" s="164" customFormat="1" ht="15.75">
      <c r="A1409" s="172"/>
      <c r="B1409" s="175"/>
    </row>
    <row r="1410" spans="1:2" s="164" customFormat="1" ht="15.75">
      <c r="A1410" s="172"/>
      <c r="B1410" s="175"/>
    </row>
    <row r="1411" spans="1:2" s="164" customFormat="1" ht="15.75">
      <c r="A1411" s="172"/>
      <c r="B1411" s="175"/>
    </row>
    <row r="1412" spans="1:2" s="164" customFormat="1" ht="15.75">
      <c r="A1412" s="172"/>
      <c r="B1412" s="175"/>
    </row>
    <row r="1413" spans="1:2" s="164" customFormat="1" ht="15.75">
      <c r="A1413" s="172"/>
      <c r="B1413" s="175"/>
    </row>
    <row r="1414" spans="1:2" s="164" customFormat="1" ht="15.75">
      <c r="A1414" s="172"/>
      <c r="B1414" s="175"/>
    </row>
    <row r="1415" spans="1:2" s="164" customFormat="1" ht="15.75">
      <c r="A1415" s="172"/>
      <c r="B1415" s="175"/>
    </row>
    <row r="1416" spans="1:2" s="164" customFormat="1" ht="15.75">
      <c r="A1416" s="172"/>
      <c r="B1416" s="175"/>
    </row>
    <row r="1417" spans="1:2" s="164" customFormat="1" ht="15.75">
      <c r="A1417" s="172"/>
      <c r="B1417" s="175"/>
    </row>
    <row r="1418" spans="1:2" s="164" customFormat="1" ht="15.75">
      <c r="A1418" s="172"/>
      <c r="B1418" s="175"/>
    </row>
    <row r="1419" spans="1:2" s="164" customFormat="1" ht="15.75">
      <c r="A1419" s="172"/>
      <c r="B1419" s="175"/>
    </row>
    <row r="1420" spans="1:2" s="164" customFormat="1" ht="15.75">
      <c r="A1420" s="172"/>
      <c r="B1420" s="175"/>
    </row>
    <row r="1421" spans="1:2" s="164" customFormat="1" ht="15.75">
      <c r="A1421" s="172"/>
      <c r="B1421" s="175"/>
    </row>
    <row r="1422" spans="1:2" s="164" customFormat="1" ht="15.75">
      <c r="A1422" s="172"/>
      <c r="B1422" s="175"/>
    </row>
    <row r="1423" spans="1:2" s="164" customFormat="1" ht="15.75">
      <c r="A1423" s="172"/>
      <c r="B1423" s="175"/>
    </row>
    <row r="1424" spans="1:2" s="164" customFormat="1" ht="15.75">
      <c r="A1424" s="172"/>
      <c r="B1424" s="175"/>
    </row>
    <row r="1425" spans="1:2" s="164" customFormat="1" ht="15.75">
      <c r="A1425" s="172"/>
      <c r="B1425" s="175"/>
    </row>
    <row r="1426" spans="1:2" s="164" customFormat="1" ht="15.75">
      <c r="A1426" s="172"/>
      <c r="B1426" s="175"/>
    </row>
    <row r="1427" spans="1:2" s="164" customFormat="1" ht="15.75">
      <c r="A1427" s="172"/>
      <c r="B1427" s="175"/>
    </row>
    <row r="1428" spans="1:2" s="164" customFormat="1" ht="15.75">
      <c r="A1428" s="172"/>
      <c r="B1428" s="175"/>
    </row>
    <row r="1429" spans="1:2" s="164" customFormat="1" ht="15.75">
      <c r="A1429" s="172"/>
      <c r="B1429" s="175"/>
    </row>
    <row r="1430" spans="1:2" s="164" customFormat="1" ht="15.75">
      <c r="A1430" s="172"/>
      <c r="B1430" s="175"/>
    </row>
    <row r="1431" spans="1:2" s="164" customFormat="1" ht="15.75">
      <c r="A1431" s="172"/>
      <c r="B1431" s="175"/>
    </row>
    <row r="1432" spans="1:2" s="164" customFormat="1" ht="15.75">
      <c r="A1432" s="172"/>
      <c r="B1432" s="175"/>
    </row>
    <row r="1433" spans="1:2" s="164" customFormat="1" ht="15.75">
      <c r="A1433" s="172"/>
      <c r="B1433" s="175"/>
    </row>
    <row r="1434" spans="1:2" s="164" customFormat="1" ht="15.75">
      <c r="A1434" s="172"/>
      <c r="B1434" s="175"/>
    </row>
    <row r="1435" spans="1:2" s="164" customFormat="1" ht="15.75">
      <c r="A1435" s="172"/>
      <c r="B1435" s="175"/>
    </row>
    <row r="1436" spans="1:2" s="164" customFormat="1" ht="15.75">
      <c r="A1436" s="172"/>
      <c r="B1436" s="175"/>
    </row>
    <row r="1437" spans="1:2" s="164" customFormat="1" ht="15.75">
      <c r="A1437" s="172"/>
      <c r="B1437" s="175"/>
    </row>
    <row r="1438" spans="1:2" s="164" customFormat="1" ht="15.75">
      <c r="A1438" s="172"/>
      <c r="B1438" s="175"/>
    </row>
    <row r="1439" spans="1:2" s="164" customFormat="1" ht="15.75">
      <c r="A1439" s="172"/>
      <c r="B1439" s="175"/>
    </row>
    <row r="1440" spans="1:2" s="164" customFormat="1" ht="15.75">
      <c r="A1440" s="172"/>
      <c r="B1440" s="175"/>
    </row>
    <row r="1441" spans="1:2" s="164" customFormat="1" ht="15.75">
      <c r="A1441" s="172"/>
      <c r="B1441" s="175"/>
    </row>
    <row r="1442" spans="1:2" s="164" customFormat="1" ht="15.75">
      <c r="A1442" s="172"/>
      <c r="B1442" s="175"/>
    </row>
    <row r="1443" spans="1:2" s="164" customFormat="1" ht="15.75">
      <c r="A1443" s="172"/>
      <c r="B1443" s="175"/>
    </row>
    <row r="1444" spans="1:2" s="164" customFormat="1" ht="15.75">
      <c r="A1444" s="172"/>
      <c r="B1444" s="175"/>
    </row>
    <row r="1445" spans="1:2" s="164" customFormat="1" ht="15.75">
      <c r="A1445" s="172"/>
      <c r="B1445" s="175"/>
    </row>
    <row r="1446" spans="1:2" s="164" customFormat="1" ht="15.75">
      <c r="A1446" s="172"/>
      <c r="B1446" s="175"/>
    </row>
    <row r="1447" spans="1:2" s="164" customFormat="1" ht="15.75">
      <c r="A1447" s="172"/>
      <c r="B1447" s="175"/>
    </row>
    <row r="1448" spans="1:2" s="164" customFormat="1" ht="15.75">
      <c r="A1448" s="172"/>
      <c r="B1448" s="175"/>
    </row>
    <row r="1449" spans="1:2" s="164" customFormat="1" ht="15.75">
      <c r="A1449" s="172"/>
      <c r="B1449" s="175"/>
    </row>
    <row r="1450" spans="1:2" s="164" customFormat="1" ht="15.75">
      <c r="A1450" s="172"/>
      <c r="B1450" s="175"/>
    </row>
    <row r="1451" spans="1:2" s="164" customFormat="1" ht="15.75">
      <c r="A1451" s="172"/>
      <c r="B1451" s="175"/>
    </row>
    <row r="1452" spans="1:2" s="164" customFormat="1" ht="15.75">
      <c r="A1452" s="172"/>
      <c r="B1452" s="175"/>
    </row>
    <row r="1453" spans="1:2" s="164" customFormat="1" ht="15.75">
      <c r="A1453" s="172"/>
      <c r="B1453" s="175"/>
    </row>
    <row r="1454" spans="1:2" s="164" customFormat="1" ht="15.75">
      <c r="A1454" s="172"/>
      <c r="B1454" s="175"/>
    </row>
    <row r="1455" spans="1:2" s="164" customFormat="1" ht="15.75">
      <c r="A1455" s="172"/>
      <c r="B1455" s="175"/>
    </row>
    <row r="1456" spans="1:2" s="164" customFormat="1" ht="15.75">
      <c r="A1456" s="172"/>
      <c r="B1456" s="175"/>
    </row>
    <row r="1457" spans="1:2" s="164" customFormat="1" ht="15.75">
      <c r="A1457" s="172"/>
      <c r="B1457" s="175"/>
    </row>
    <row r="1458" spans="1:2" s="164" customFormat="1" ht="15.75">
      <c r="A1458" s="172"/>
      <c r="B1458" s="175"/>
    </row>
    <row r="1459" spans="1:2" s="164" customFormat="1" ht="15.75">
      <c r="A1459" s="172"/>
      <c r="B1459" s="175"/>
    </row>
    <row r="1460" spans="1:2" s="164" customFormat="1" ht="15.75">
      <c r="A1460" s="172"/>
      <c r="B1460" s="175"/>
    </row>
    <row r="1461" spans="1:2" s="164" customFormat="1" ht="15.75">
      <c r="A1461" s="172"/>
      <c r="B1461" s="175"/>
    </row>
    <row r="1462" spans="1:2" s="164" customFormat="1" ht="15.75">
      <c r="A1462" s="172"/>
      <c r="B1462" s="175"/>
    </row>
    <row r="1463" spans="1:2" s="164" customFormat="1" ht="15.75">
      <c r="A1463" s="172"/>
      <c r="B1463" s="175"/>
    </row>
    <row r="1464" spans="1:2" s="164" customFormat="1" ht="15.75">
      <c r="A1464" s="172"/>
      <c r="B1464" s="175"/>
    </row>
    <row r="1465" spans="1:2" s="164" customFormat="1" ht="15.75">
      <c r="A1465" s="172"/>
      <c r="B1465" s="175"/>
    </row>
    <row r="1466" spans="1:2" s="164" customFormat="1" ht="15.75">
      <c r="A1466" s="172"/>
      <c r="B1466" s="175"/>
    </row>
    <row r="1467" spans="1:2" s="164" customFormat="1" ht="15.75">
      <c r="A1467" s="172"/>
      <c r="B1467" s="175"/>
    </row>
    <row r="1468" spans="1:2" s="164" customFormat="1" ht="15.75">
      <c r="A1468" s="172"/>
      <c r="B1468" s="175"/>
    </row>
    <row r="1469" spans="1:2" s="164" customFormat="1" ht="15.75">
      <c r="A1469" s="172"/>
      <c r="B1469" s="175"/>
    </row>
    <row r="1470" spans="1:2" s="164" customFormat="1" ht="15.75">
      <c r="A1470" s="172"/>
      <c r="B1470" s="175"/>
    </row>
    <row r="1471" spans="1:2" s="164" customFormat="1" ht="15.75">
      <c r="A1471" s="172"/>
      <c r="B1471" s="175"/>
    </row>
    <row r="1472" spans="1:2" s="164" customFormat="1" ht="15.75">
      <c r="A1472" s="172"/>
      <c r="B1472" s="175"/>
    </row>
    <row r="1473" spans="1:2" s="164" customFormat="1" ht="15.75">
      <c r="A1473" s="172"/>
      <c r="B1473" s="175"/>
    </row>
    <row r="1474" spans="1:2" s="164" customFormat="1" ht="15.75">
      <c r="A1474" s="172"/>
      <c r="B1474" s="175"/>
    </row>
    <row r="1475" spans="1:2" s="164" customFormat="1" ht="15.75">
      <c r="A1475" s="172"/>
      <c r="B1475" s="175"/>
    </row>
    <row r="1476" spans="1:2" s="164" customFormat="1" ht="15.75">
      <c r="A1476" s="172"/>
      <c r="B1476" s="175"/>
    </row>
    <row r="1477" spans="1:2" s="164" customFormat="1" ht="15.75">
      <c r="A1477" s="172"/>
      <c r="B1477" s="175"/>
    </row>
    <row r="1478" spans="1:2" s="164" customFormat="1" ht="15.75">
      <c r="A1478" s="172"/>
      <c r="B1478" s="175"/>
    </row>
    <row r="1479" spans="1:2" s="164" customFormat="1" ht="15.75">
      <c r="A1479" s="172"/>
      <c r="B1479" s="175"/>
    </row>
    <row r="1480" spans="1:2" s="164" customFormat="1" ht="15.75">
      <c r="A1480" s="172"/>
      <c r="B1480" s="175"/>
    </row>
    <row r="1481" spans="1:2" s="164" customFormat="1" ht="15.75">
      <c r="A1481" s="172"/>
      <c r="B1481" s="175"/>
    </row>
    <row r="1482" spans="1:2" s="164" customFormat="1" ht="15.75">
      <c r="A1482" s="172"/>
      <c r="B1482" s="175"/>
    </row>
    <row r="1483" spans="1:2" s="164" customFormat="1" ht="15.75">
      <c r="A1483" s="172"/>
      <c r="B1483" s="175"/>
    </row>
    <row r="1484" spans="1:2" s="164" customFormat="1" ht="15.75">
      <c r="A1484" s="172"/>
      <c r="B1484" s="175"/>
    </row>
    <row r="1485" spans="1:2" s="164" customFormat="1" ht="15.75">
      <c r="A1485" s="172"/>
      <c r="B1485" s="175"/>
    </row>
    <row r="1486" spans="1:2" s="164" customFormat="1" ht="15.75">
      <c r="A1486" s="172"/>
      <c r="B1486" s="175"/>
    </row>
    <row r="1487" spans="1:2" s="164" customFormat="1" ht="15.75">
      <c r="A1487" s="172"/>
      <c r="B1487" s="175"/>
    </row>
    <row r="1488" spans="1:2" s="164" customFormat="1" ht="15.75">
      <c r="A1488" s="172"/>
      <c r="B1488" s="175"/>
    </row>
    <row r="1489" spans="1:2" s="164" customFormat="1" ht="15.75">
      <c r="A1489" s="172"/>
      <c r="B1489" s="175"/>
    </row>
    <row r="1490" spans="1:2" s="164" customFormat="1" ht="15.75">
      <c r="A1490" s="172"/>
      <c r="B1490" s="175"/>
    </row>
    <row r="1491" spans="1:2" s="164" customFormat="1" ht="15.75">
      <c r="A1491" s="172"/>
      <c r="B1491" s="175"/>
    </row>
    <row r="1492" spans="1:2" s="164" customFormat="1" ht="15.75">
      <c r="A1492" s="172"/>
      <c r="B1492" s="175"/>
    </row>
    <row r="1493" spans="1:2" s="164" customFormat="1" ht="15.75">
      <c r="A1493" s="172"/>
      <c r="B1493" s="175"/>
    </row>
    <row r="1494" spans="1:2" s="164" customFormat="1" ht="15.75">
      <c r="A1494" s="172"/>
      <c r="B1494" s="175"/>
    </row>
    <row r="1495" spans="1:2" s="164" customFormat="1" ht="15.75">
      <c r="A1495" s="172"/>
      <c r="B1495" s="175"/>
    </row>
    <row r="1496" spans="1:2" s="164" customFormat="1" ht="15.75">
      <c r="A1496" s="172"/>
      <c r="B1496" s="175"/>
    </row>
    <row r="1497" spans="1:2" s="164" customFormat="1" ht="15.75">
      <c r="A1497" s="172"/>
      <c r="B1497" s="175"/>
    </row>
    <row r="1498" spans="1:2" s="164" customFormat="1" ht="15.75">
      <c r="A1498" s="172"/>
      <c r="B1498" s="175"/>
    </row>
    <row r="1499" spans="1:2" s="164" customFormat="1" ht="15.75">
      <c r="A1499" s="172"/>
      <c r="B1499" s="175"/>
    </row>
    <row r="1500" spans="1:2" s="164" customFormat="1" ht="15.75">
      <c r="A1500" s="172"/>
      <c r="B1500" s="175"/>
    </row>
    <row r="1501" spans="1:2" s="164" customFormat="1" ht="15.75">
      <c r="A1501" s="172"/>
      <c r="B1501" s="175"/>
    </row>
    <row r="1502" spans="1:2" s="164" customFormat="1" ht="15.75">
      <c r="A1502" s="172"/>
      <c r="B1502" s="175"/>
    </row>
    <row r="1503" spans="1:2" s="164" customFormat="1" ht="15.75">
      <c r="A1503" s="172"/>
      <c r="B1503" s="175"/>
    </row>
    <row r="1504" spans="1:2" s="164" customFormat="1" ht="15.75">
      <c r="A1504" s="172"/>
      <c r="B1504" s="175"/>
    </row>
    <row r="1505" spans="1:2" s="164" customFormat="1" ht="15.75">
      <c r="A1505" s="172"/>
      <c r="B1505" s="175"/>
    </row>
    <row r="1506" spans="1:2" s="164" customFormat="1" ht="15.75">
      <c r="A1506" s="172"/>
      <c r="B1506" s="175"/>
    </row>
    <row r="1507" spans="1:2" s="164" customFormat="1" ht="15.75">
      <c r="A1507" s="172"/>
      <c r="B1507" s="175"/>
    </row>
    <row r="1508" spans="1:2" s="164" customFormat="1" ht="15.75">
      <c r="A1508" s="172"/>
      <c r="B1508" s="175"/>
    </row>
    <row r="1509" spans="1:2" s="164" customFormat="1" ht="15.75">
      <c r="A1509" s="172"/>
      <c r="B1509" s="175"/>
    </row>
    <row r="1510" spans="1:2" s="164" customFormat="1" ht="15.75">
      <c r="A1510" s="172"/>
      <c r="B1510" s="175"/>
    </row>
    <row r="1511" spans="1:2" s="164" customFormat="1" ht="15.75">
      <c r="A1511" s="172"/>
      <c r="B1511" s="175"/>
    </row>
    <row r="1512" spans="1:2" s="164" customFormat="1" ht="15.75">
      <c r="A1512" s="172"/>
      <c r="B1512" s="175"/>
    </row>
    <row r="1513" spans="1:2" s="164" customFormat="1" ht="15.75">
      <c r="A1513" s="172"/>
      <c r="B1513" s="175"/>
    </row>
    <row r="1514" spans="1:2" s="164" customFormat="1" ht="15.75">
      <c r="A1514" s="172"/>
      <c r="B1514" s="175"/>
    </row>
    <row r="1515" spans="1:2" s="164" customFormat="1" ht="15.75">
      <c r="A1515" s="172"/>
      <c r="B1515" s="175"/>
    </row>
    <row r="1516" spans="1:2" s="164" customFormat="1" ht="15.75">
      <c r="A1516" s="172"/>
      <c r="B1516" s="175"/>
    </row>
    <row r="1517" spans="1:2" s="164" customFormat="1" ht="15.75">
      <c r="A1517" s="172"/>
      <c r="B1517" s="175"/>
    </row>
    <row r="1518" spans="1:2" s="164" customFormat="1" ht="15.75">
      <c r="A1518" s="172"/>
      <c r="B1518" s="175"/>
    </row>
    <row r="1519" spans="1:2" s="164" customFormat="1" ht="15.75">
      <c r="A1519" s="172"/>
      <c r="B1519" s="175"/>
    </row>
    <row r="1520" spans="1:2" s="164" customFormat="1" ht="15.75">
      <c r="A1520" s="172"/>
      <c r="B1520" s="175"/>
    </row>
    <row r="1521" spans="1:2" s="164" customFormat="1" ht="15.75">
      <c r="A1521" s="172"/>
      <c r="B1521" s="175"/>
    </row>
    <row r="1522" spans="1:2" s="164" customFormat="1" ht="15.75">
      <c r="A1522" s="172"/>
      <c r="B1522" s="175"/>
    </row>
    <row r="1523" spans="1:2" s="164" customFormat="1" ht="15.75">
      <c r="A1523" s="172"/>
      <c r="B1523" s="175"/>
    </row>
    <row r="1524" spans="1:2" s="164" customFormat="1" ht="15.75">
      <c r="A1524" s="172"/>
      <c r="B1524" s="175"/>
    </row>
    <row r="1525" spans="1:2" s="164" customFormat="1" ht="15.75">
      <c r="A1525" s="172"/>
      <c r="B1525" s="175"/>
    </row>
    <row r="1526" spans="1:2" s="164" customFormat="1" ht="15.75">
      <c r="A1526" s="172"/>
      <c r="B1526" s="175"/>
    </row>
    <row r="1527" spans="1:2" s="164" customFormat="1" ht="15.75">
      <c r="A1527" s="172"/>
      <c r="B1527" s="175"/>
    </row>
    <row r="1528" spans="1:2" s="164" customFormat="1" ht="15.75">
      <c r="A1528" s="172"/>
      <c r="B1528" s="175"/>
    </row>
    <row r="1529" spans="1:2" s="164" customFormat="1" ht="15.75">
      <c r="A1529" s="172"/>
      <c r="B1529" s="175"/>
    </row>
    <row r="1530" spans="1:2" s="164" customFormat="1" ht="15.75">
      <c r="A1530" s="172"/>
      <c r="B1530" s="175"/>
    </row>
    <row r="1531" spans="1:2" s="164" customFormat="1" ht="15.75">
      <c r="A1531" s="172"/>
      <c r="B1531" s="175"/>
    </row>
    <row r="1532" spans="1:2" s="164" customFormat="1" ht="15.75">
      <c r="A1532" s="172"/>
      <c r="B1532" s="175"/>
    </row>
    <row r="1533" spans="1:2" s="164" customFormat="1" ht="15.75">
      <c r="A1533" s="172"/>
      <c r="B1533" s="175"/>
    </row>
    <row r="1534" spans="1:2" s="164" customFormat="1" ht="15.75">
      <c r="A1534" s="172"/>
      <c r="B1534" s="175"/>
    </row>
    <row r="1535" spans="1:2" s="164" customFormat="1" ht="15.75">
      <c r="A1535" s="172"/>
      <c r="B1535" s="175"/>
    </row>
    <row r="1536" spans="1:2" s="164" customFormat="1" ht="15.75">
      <c r="A1536" s="172"/>
      <c r="B1536" s="175"/>
    </row>
    <row r="1537" spans="1:2" s="164" customFormat="1" ht="15.75">
      <c r="A1537" s="172"/>
      <c r="B1537" s="175"/>
    </row>
    <row r="1538" spans="1:2" s="164" customFormat="1" ht="15.75">
      <c r="A1538" s="172"/>
      <c r="B1538" s="175"/>
    </row>
    <row r="1539" spans="1:2" s="164" customFormat="1" ht="15.75">
      <c r="A1539" s="172"/>
      <c r="B1539" s="175"/>
    </row>
    <row r="1540" spans="1:2" s="164" customFormat="1" ht="15.75">
      <c r="A1540" s="172"/>
      <c r="B1540" s="175"/>
    </row>
    <row r="1541" spans="1:2" s="164" customFormat="1" ht="15.75">
      <c r="A1541" s="172"/>
      <c r="B1541" s="175"/>
    </row>
    <row r="1542" spans="1:2" s="164" customFormat="1" ht="15.75">
      <c r="A1542" s="172"/>
      <c r="B1542" s="175"/>
    </row>
    <row r="1543" spans="1:2" s="164" customFormat="1" ht="15.75">
      <c r="A1543" s="172"/>
      <c r="B1543" s="175"/>
    </row>
    <row r="1544" spans="1:2" s="164" customFormat="1" ht="15.75">
      <c r="A1544" s="172"/>
      <c r="B1544" s="175"/>
    </row>
    <row r="1545" spans="1:2" s="164" customFormat="1" ht="15.75">
      <c r="A1545" s="172"/>
      <c r="B1545" s="175"/>
    </row>
    <row r="1546" spans="1:2" s="164" customFormat="1" ht="15.75">
      <c r="A1546" s="172"/>
      <c r="B1546" s="175"/>
    </row>
    <row r="1547" spans="1:2" s="164" customFormat="1" ht="15.75">
      <c r="A1547" s="172"/>
      <c r="B1547" s="175"/>
    </row>
    <row r="1548" spans="1:2" s="164" customFormat="1" ht="15.75">
      <c r="A1548" s="172"/>
      <c r="B1548" s="175"/>
    </row>
    <row r="1549" spans="1:2" s="164" customFormat="1" ht="15.75">
      <c r="A1549" s="172"/>
      <c r="B1549" s="175"/>
    </row>
    <row r="1550" spans="1:2" s="164" customFormat="1" ht="15.75">
      <c r="A1550" s="172"/>
      <c r="B1550" s="175"/>
    </row>
    <row r="1551" spans="1:2" s="164" customFormat="1" ht="15.75">
      <c r="A1551" s="172"/>
      <c r="B1551" s="175"/>
    </row>
    <row r="1552" spans="1:2" s="164" customFormat="1" ht="15.75">
      <c r="A1552" s="172"/>
      <c r="B1552" s="175"/>
    </row>
    <row r="1553" spans="1:2" s="164" customFormat="1" ht="15.75">
      <c r="A1553" s="172"/>
      <c r="B1553" s="175"/>
    </row>
    <row r="1554" spans="1:2" s="164" customFormat="1" ht="15.75">
      <c r="A1554" s="172"/>
      <c r="B1554" s="175"/>
    </row>
    <row r="1555" spans="1:2" s="164" customFormat="1" ht="15.75">
      <c r="A1555" s="172"/>
      <c r="B1555" s="175"/>
    </row>
    <row r="1556" spans="1:2" s="164" customFormat="1" ht="15.75">
      <c r="A1556" s="172"/>
      <c r="B1556" s="175"/>
    </row>
    <row r="1557" spans="1:2" s="164" customFormat="1" ht="15.75">
      <c r="A1557" s="172"/>
      <c r="B1557" s="175"/>
    </row>
    <row r="1558" spans="1:2" s="164" customFormat="1" ht="15.75">
      <c r="A1558" s="172"/>
      <c r="B1558" s="175"/>
    </row>
    <row r="1559" spans="1:2" s="164" customFormat="1" ht="15.75">
      <c r="A1559" s="172"/>
      <c r="B1559" s="175"/>
    </row>
    <row r="1560" spans="1:2" s="164" customFormat="1" ht="15.75">
      <c r="A1560" s="172"/>
      <c r="B1560" s="175"/>
    </row>
    <row r="1561" spans="1:2" s="164" customFormat="1" ht="15.75">
      <c r="A1561" s="172"/>
      <c r="B1561" s="175"/>
    </row>
    <row r="1562" spans="1:2" s="164" customFormat="1" ht="15.75">
      <c r="A1562" s="172"/>
      <c r="B1562" s="175"/>
    </row>
    <row r="1563" spans="1:2" s="164" customFormat="1" ht="15.75">
      <c r="A1563" s="172"/>
      <c r="B1563" s="175"/>
    </row>
    <row r="1564" spans="1:2" s="164" customFormat="1" ht="15.75">
      <c r="A1564" s="172"/>
      <c r="B1564" s="175"/>
    </row>
    <row r="1565" spans="1:2" s="164" customFormat="1" ht="15.75">
      <c r="A1565" s="172"/>
      <c r="B1565" s="175"/>
    </row>
    <row r="1566" spans="1:2" s="164" customFormat="1" ht="15.75">
      <c r="A1566" s="172"/>
      <c r="B1566" s="175"/>
    </row>
    <row r="1567" spans="1:2" s="164" customFormat="1" ht="15.75">
      <c r="A1567" s="172"/>
      <c r="B1567" s="175"/>
    </row>
    <row r="1568" spans="1:2" s="164" customFormat="1" ht="15.75">
      <c r="A1568" s="172"/>
      <c r="B1568" s="175"/>
    </row>
    <row r="1569" spans="1:2" s="164" customFormat="1" ht="15.75">
      <c r="A1569" s="172"/>
      <c r="B1569" s="175"/>
    </row>
    <row r="1570" spans="1:2" s="164" customFormat="1" ht="15.75">
      <c r="A1570" s="172"/>
      <c r="B1570" s="175"/>
    </row>
    <row r="1571" spans="1:2" s="164" customFormat="1" ht="15.75">
      <c r="A1571" s="172"/>
      <c r="B1571" s="175"/>
    </row>
    <row r="1572" spans="1:2" s="164" customFormat="1" ht="15.75">
      <c r="A1572" s="172"/>
      <c r="B1572" s="175"/>
    </row>
    <row r="1573" spans="1:2" s="164" customFormat="1" ht="15.75">
      <c r="A1573" s="172"/>
      <c r="B1573" s="175"/>
    </row>
    <row r="1574" spans="1:2" s="164" customFormat="1" ht="15.75">
      <c r="A1574" s="172"/>
      <c r="B1574" s="175"/>
    </row>
    <row r="1575" spans="1:2" s="164" customFormat="1" ht="15.75">
      <c r="A1575" s="172"/>
      <c r="B1575" s="175"/>
    </row>
    <row r="1576" spans="1:2" s="164" customFormat="1" ht="15.75">
      <c r="A1576" s="172"/>
      <c r="B1576" s="175"/>
    </row>
    <row r="1577" spans="1:2" s="164" customFormat="1" ht="15.75">
      <c r="A1577" s="172"/>
      <c r="B1577" s="175"/>
    </row>
    <row r="1578" spans="1:2" s="164" customFormat="1" ht="15.75">
      <c r="A1578" s="172"/>
      <c r="B1578" s="175"/>
    </row>
    <row r="1579" spans="1:2" s="164" customFormat="1" ht="15.75">
      <c r="A1579" s="172"/>
      <c r="B1579" s="175"/>
    </row>
    <row r="1580" spans="1:2" s="164" customFormat="1" ht="15.75">
      <c r="A1580" s="172"/>
      <c r="B1580" s="175"/>
    </row>
    <row r="1581" spans="1:2" s="164" customFormat="1" ht="15.75">
      <c r="A1581" s="172"/>
      <c r="B1581" s="175"/>
    </row>
    <row r="1582" spans="1:2" s="164" customFormat="1" ht="15.75">
      <c r="A1582" s="172"/>
      <c r="B1582" s="175"/>
    </row>
    <row r="1583" spans="1:2" s="164" customFormat="1" ht="15.75">
      <c r="A1583" s="172"/>
      <c r="B1583" s="175"/>
    </row>
    <row r="1584" spans="1:2" s="164" customFormat="1" ht="15.75">
      <c r="A1584" s="172"/>
      <c r="B1584" s="175"/>
    </row>
    <row r="1585" spans="1:2" s="164" customFormat="1" ht="15.75">
      <c r="A1585" s="172"/>
      <c r="B1585" s="175"/>
    </row>
    <row r="1586" spans="1:2" s="164" customFormat="1" ht="15.75">
      <c r="A1586" s="172"/>
      <c r="B1586" s="175"/>
    </row>
    <row r="1587" spans="1:2" s="164" customFormat="1" ht="15.75">
      <c r="A1587" s="172"/>
      <c r="B1587" s="175"/>
    </row>
    <row r="1588" spans="1:2" s="164" customFormat="1" ht="15.75">
      <c r="A1588" s="172"/>
      <c r="B1588" s="175"/>
    </row>
    <row r="1589" spans="1:2" s="164" customFormat="1" ht="15.75">
      <c r="A1589" s="172"/>
      <c r="B1589" s="175"/>
    </row>
    <row r="1590" spans="1:2" s="164" customFormat="1" ht="15.75">
      <c r="A1590" s="172"/>
      <c r="B1590" s="175"/>
    </row>
    <row r="1591" spans="1:2" s="164" customFormat="1" ht="15.75">
      <c r="A1591" s="172"/>
      <c r="B1591" s="175"/>
    </row>
    <row r="1592" spans="1:2" s="164" customFormat="1" ht="15.75">
      <c r="A1592" s="172"/>
      <c r="B1592" s="175"/>
    </row>
    <row r="1593" spans="1:2" s="164" customFormat="1" ht="15.75">
      <c r="A1593" s="172"/>
      <c r="B1593" s="175"/>
    </row>
    <row r="1594" spans="1:2" s="164" customFormat="1" ht="15.75">
      <c r="A1594" s="172"/>
      <c r="B1594" s="175"/>
    </row>
    <row r="1595" spans="1:2" s="164" customFormat="1" ht="15.75">
      <c r="A1595" s="172"/>
      <c r="B1595" s="175"/>
    </row>
    <row r="1596" spans="1:2" s="164" customFormat="1" ht="15.75">
      <c r="A1596" s="172"/>
      <c r="B1596" s="175"/>
    </row>
    <row r="1597" spans="1:2" s="164" customFormat="1" ht="15.75">
      <c r="A1597" s="172"/>
      <c r="B1597" s="175"/>
    </row>
    <row r="1598" spans="1:2" s="164" customFormat="1" ht="15.75">
      <c r="A1598" s="172"/>
      <c r="B1598" s="175"/>
    </row>
    <row r="1599" spans="1:2" s="164" customFormat="1" ht="15.75">
      <c r="A1599" s="172"/>
      <c r="B1599" s="175"/>
    </row>
    <row r="1600" spans="1:2" s="164" customFormat="1" ht="15.75">
      <c r="A1600" s="172"/>
      <c r="B1600" s="175"/>
    </row>
    <row r="1601" spans="1:2" s="164" customFormat="1" ht="15.75">
      <c r="A1601" s="172"/>
      <c r="B1601" s="175"/>
    </row>
    <row r="1602" spans="1:2" s="164" customFormat="1" ht="15.75">
      <c r="A1602" s="172"/>
      <c r="B1602" s="175"/>
    </row>
    <row r="1603" spans="1:2" s="164" customFormat="1" ht="15.75">
      <c r="A1603" s="172"/>
      <c r="B1603" s="175"/>
    </row>
    <row r="1604" spans="1:2" s="164" customFormat="1" ht="15.75">
      <c r="A1604" s="172"/>
      <c r="B1604" s="175"/>
    </row>
    <row r="1605" spans="1:2" s="164" customFormat="1" ht="15.75">
      <c r="A1605" s="172"/>
      <c r="B1605" s="175"/>
    </row>
    <row r="1606" spans="1:2" s="164" customFormat="1" ht="15.75">
      <c r="A1606" s="172"/>
      <c r="B1606" s="175"/>
    </row>
    <row r="1607" spans="1:2" s="164" customFormat="1" ht="15.75">
      <c r="A1607" s="172"/>
      <c r="B1607" s="175"/>
    </row>
    <row r="1608" spans="1:2" s="164" customFormat="1" ht="15.75">
      <c r="A1608" s="172"/>
      <c r="B1608" s="175"/>
    </row>
    <row r="1609" spans="1:2" s="164" customFormat="1" ht="15.75">
      <c r="A1609" s="172"/>
      <c r="B1609" s="175"/>
    </row>
    <row r="1610" spans="1:2" s="164" customFormat="1" ht="15.75">
      <c r="A1610" s="172"/>
      <c r="B1610" s="175"/>
    </row>
    <row r="1611" spans="1:2" s="164" customFormat="1" ht="15.75">
      <c r="A1611" s="172"/>
      <c r="B1611" s="175"/>
    </row>
    <row r="1612" spans="1:2" s="164" customFormat="1" ht="15.75">
      <c r="A1612" s="172"/>
      <c r="B1612" s="175"/>
    </row>
    <row r="1613" spans="1:2" s="164" customFormat="1" ht="15.75">
      <c r="A1613" s="172"/>
      <c r="B1613" s="175"/>
    </row>
    <row r="1614" spans="1:2" s="164" customFormat="1" ht="15.75">
      <c r="A1614" s="172"/>
      <c r="B1614" s="175"/>
    </row>
    <row r="1615" spans="1:2" s="164" customFormat="1" ht="15.75">
      <c r="A1615" s="172"/>
      <c r="B1615" s="175"/>
    </row>
    <row r="1616" spans="1:2" s="164" customFormat="1" ht="15.75">
      <c r="A1616" s="172"/>
      <c r="B1616" s="175"/>
    </row>
    <row r="1617" spans="1:2" s="164" customFormat="1" ht="15.75">
      <c r="A1617" s="172"/>
      <c r="B1617" s="175"/>
    </row>
    <row r="1618" spans="1:2" s="164" customFormat="1" ht="15.75">
      <c r="A1618" s="172"/>
      <c r="B1618" s="175"/>
    </row>
    <row r="1619" spans="1:2" s="164" customFormat="1" ht="15.75">
      <c r="A1619" s="172"/>
      <c r="B1619" s="175"/>
    </row>
    <row r="1620" spans="1:2" s="164" customFormat="1" ht="15.75">
      <c r="A1620" s="172"/>
      <c r="B1620" s="175"/>
    </row>
    <row r="1621" spans="1:2" s="164" customFormat="1" ht="15.75">
      <c r="A1621" s="172"/>
      <c r="B1621" s="175"/>
    </row>
    <row r="1622" spans="1:2" s="164" customFormat="1" ht="15.75">
      <c r="A1622" s="172"/>
      <c r="B1622" s="175"/>
    </row>
    <row r="1623" spans="1:2" s="164" customFormat="1" ht="15.75">
      <c r="A1623" s="172"/>
      <c r="B1623" s="175"/>
    </row>
    <row r="1624" spans="1:2" s="164" customFormat="1" ht="15.75">
      <c r="A1624" s="172"/>
      <c r="B1624" s="175"/>
    </row>
    <row r="1625" spans="1:2" s="164" customFormat="1" ht="15.75">
      <c r="A1625" s="172"/>
      <c r="B1625" s="175"/>
    </row>
    <row r="1626" spans="1:2" s="164" customFormat="1" ht="15.75">
      <c r="A1626" s="172"/>
      <c r="B1626" s="175"/>
    </row>
    <row r="1627" spans="1:2" s="164" customFormat="1" ht="15.75">
      <c r="A1627" s="172"/>
      <c r="B1627" s="175"/>
    </row>
    <row r="1628" spans="1:2" s="164" customFormat="1" ht="15.75">
      <c r="A1628" s="172"/>
      <c r="B1628" s="175"/>
    </row>
    <row r="1629" spans="1:2" s="164" customFormat="1" ht="15.75">
      <c r="A1629" s="172"/>
      <c r="B1629" s="175"/>
    </row>
    <row r="1630" spans="1:2" s="164" customFormat="1" ht="15.75">
      <c r="A1630" s="172"/>
      <c r="B1630" s="175"/>
    </row>
    <row r="1631" spans="1:2" s="164" customFormat="1" ht="15.75">
      <c r="A1631" s="172"/>
      <c r="B1631" s="175"/>
    </row>
    <row r="1632" spans="1:2" s="164" customFormat="1" ht="15.75">
      <c r="A1632" s="172"/>
      <c r="B1632" s="175"/>
    </row>
    <row r="1633" spans="1:2" s="164" customFormat="1" ht="15.75">
      <c r="A1633" s="172"/>
      <c r="B1633" s="175"/>
    </row>
    <row r="1634" spans="1:2" s="164" customFormat="1" ht="15.75">
      <c r="A1634" s="172"/>
      <c r="B1634" s="175"/>
    </row>
    <row r="1635" spans="1:2" s="164" customFormat="1" ht="15.75">
      <c r="A1635" s="172"/>
      <c r="B1635" s="175"/>
    </row>
    <row r="1636" spans="1:2" s="164" customFormat="1" ht="15.75">
      <c r="A1636" s="172"/>
      <c r="B1636" s="175"/>
    </row>
    <row r="1637" spans="1:2" s="164" customFormat="1" ht="15.75">
      <c r="A1637" s="172"/>
      <c r="B1637" s="175"/>
    </row>
    <row r="1638" spans="1:2" s="164" customFormat="1" ht="15.75">
      <c r="A1638" s="172"/>
      <c r="B1638" s="175"/>
    </row>
    <row r="1639" spans="1:2" s="164" customFormat="1" ht="15.75">
      <c r="A1639" s="172"/>
      <c r="B1639" s="175"/>
    </row>
    <row r="1640" spans="1:2" s="164" customFormat="1" ht="15.75">
      <c r="A1640" s="172"/>
      <c r="B1640" s="175"/>
    </row>
    <row r="1641" spans="1:2" s="164" customFormat="1" ht="15.75">
      <c r="A1641" s="172"/>
      <c r="B1641" s="175"/>
    </row>
    <row r="1642" spans="1:2" s="164" customFormat="1" ht="15.75">
      <c r="A1642" s="172"/>
      <c r="B1642" s="175"/>
    </row>
    <row r="1643" spans="1:2" s="164" customFormat="1" ht="15.75">
      <c r="A1643" s="172"/>
      <c r="B1643" s="175"/>
    </row>
    <row r="1644" spans="1:2" s="164" customFormat="1" ht="15.75">
      <c r="A1644" s="172"/>
      <c r="B1644" s="175"/>
    </row>
    <row r="1645" spans="1:2" s="164" customFormat="1" ht="15.75">
      <c r="A1645" s="172"/>
      <c r="B1645" s="175"/>
    </row>
    <row r="1646" spans="1:2" s="164" customFormat="1" ht="15.75">
      <c r="A1646" s="172"/>
      <c r="B1646" s="175"/>
    </row>
    <row r="1647" spans="1:2" s="164" customFormat="1" ht="15.75">
      <c r="A1647" s="172"/>
      <c r="B1647" s="175"/>
    </row>
    <row r="1648" spans="1:2" s="164" customFormat="1" ht="15.75">
      <c r="A1648" s="172"/>
      <c r="B1648" s="175"/>
    </row>
    <row r="1649" spans="1:2" s="164" customFormat="1" ht="15.75">
      <c r="A1649" s="172"/>
      <c r="B1649" s="175"/>
    </row>
    <row r="1650" spans="1:2" s="164" customFormat="1" ht="15.75">
      <c r="A1650" s="172"/>
      <c r="B1650" s="175"/>
    </row>
    <row r="1651" spans="1:2" s="164" customFormat="1" ht="15.75">
      <c r="A1651" s="172"/>
      <c r="B1651" s="175"/>
    </row>
    <row r="1652" spans="1:2" s="164" customFormat="1" ht="15.75">
      <c r="A1652" s="172"/>
      <c r="B1652" s="175"/>
    </row>
    <row r="1653" spans="1:2" s="164" customFormat="1" ht="15.75">
      <c r="A1653" s="172"/>
      <c r="B1653" s="175"/>
    </row>
    <row r="1654" spans="1:2" s="164" customFormat="1" ht="15.75">
      <c r="A1654" s="172"/>
      <c r="B1654" s="175"/>
    </row>
    <row r="1655" spans="1:2" s="164" customFormat="1" ht="15.75">
      <c r="A1655" s="172"/>
      <c r="B1655" s="175"/>
    </row>
    <row r="1656" spans="1:2" s="164" customFormat="1" ht="15.75">
      <c r="A1656" s="172"/>
      <c r="B1656" s="175"/>
    </row>
    <row r="1657" spans="1:2" s="164" customFormat="1" ht="15.75">
      <c r="A1657" s="172"/>
      <c r="B1657" s="175"/>
    </row>
    <row r="1658" spans="1:2" s="164" customFormat="1" ht="15.75">
      <c r="A1658" s="172"/>
      <c r="B1658" s="175"/>
    </row>
    <row r="1659" spans="1:2" s="164" customFormat="1" ht="15.75">
      <c r="A1659" s="172"/>
      <c r="B1659" s="175"/>
    </row>
    <row r="1660" spans="1:2" s="164" customFormat="1" ht="15.75">
      <c r="A1660" s="172"/>
      <c r="B1660" s="175"/>
    </row>
    <row r="1661" spans="1:2" s="164" customFormat="1" ht="15.75">
      <c r="A1661" s="172"/>
      <c r="B1661" s="175"/>
    </row>
    <row r="1662" spans="1:2" s="164" customFormat="1" ht="15.75">
      <c r="A1662" s="172"/>
      <c r="B1662" s="175"/>
    </row>
    <row r="1663" spans="1:2" s="164" customFormat="1" ht="15.75">
      <c r="A1663" s="172"/>
      <c r="B1663" s="175"/>
    </row>
    <row r="1664" spans="1:2" s="164" customFormat="1" ht="15.75">
      <c r="A1664" s="172"/>
      <c r="B1664" s="175"/>
    </row>
    <row r="1665" spans="1:2" s="164" customFormat="1" ht="15.75">
      <c r="A1665" s="172"/>
      <c r="B1665" s="175"/>
    </row>
    <row r="1666" spans="1:2" s="164" customFormat="1" ht="15.75">
      <c r="A1666" s="172"/>
      <c r="B1666" s="175"/>
    </row>
    <row r="1667" spans="1:2" s="164" customFormat="1" ht="15.75">
      <c r="A1667" s="172"/>
      <c r="B1667" s="175"/>
    </row>
    <row r="1668" spans="1:2" s="164" customFormat="1" ht="15.75">
      <c r="A1668" s="172"/>
      <c r="B1668" s="175"/>
    </row>
    <row r="1669" spans="1:2" s="164" customFormat="1" ht="15.75">
      <c r="A1669" s="172"/>
      <c r="B1669" s="175"/>
    </row>
    <row r="1670" spans="1:2" s="164" customFormat="1" ht="15.75">
      <c r="A1670" s="172"/>
      <c r="B1670" s="175"/>
    </row>
    <row r="1671" spans="1:2" s="164" customFormat="1" ht="15.75">
      <c r="A1671" s="172"/>
      <c r="B1671" s="175"/>
    </row>
    <row r="1672" spans="1:2" s="164" customFormat="1" ht="15.75">
      <c r="A1672" s="172"/>
      <c r="B1672" s="175"/>
    </row>
    <row r="1673" spans="1:2" s="164" customFormat="1" ht="15.75">
      <c r="A1673" s="172"/>
      <c r="B1673" s="175"/>
    </row>
    <row r="1674" spans="1:2" s="164" customFormat="1" ht="15.75">
      <c r="A1674" s="172"/>
      <c r="B1674" s="175"/>
    </row>
    <row r="1675" spans="1:2" s="164" customFormat="1" ht="15.75">
      <c r="A1675" s="172"/>
      <c r="B1675" s="175"/>
    </row>
    <row r="1676" spans="1:2" s="164" customFormat="1" ht="15.75">
      <c r="A1676" s="172"/>
      <c r="B1676" s="175"/>
    </row>
    <row r="1677" spans="1:2" s="164" customFormat="1" ht="15.75">
      <c r="A1677" s="172"/>
      <c r="B1677" s="175"/>
    </row>
    <row r="1678" spans="1:2" s="164" customFormat="1" ht="15.75">
      <c r="A1678" s="172"/>
      <c r="B1678" s="175"/>
    </row>
    <row r="1679" spans="1:2" s="164" customFormat="1" ht="15.75">
      <c r="A1679" s="172"/>
      <c r="B1679" s="175"/>
    </row>
    <row r="1680" spans="1:2" s="164" customFormat="1" ht="15.75">
      <c r="A1680" s="172"/>
      <c r="B1680" s="175"/>
    </row>
    <row r="1681" spans="1:2" s="164" customFormat="1" ht="15.75">
      <c r="A1681" s="172"/>
      <c r="B1681" s="175"/>
    </row>
    <row r="1682" spans="1:2" s="164" customFormat="1" ht="15.75">
      <c r="A1682" s="172"/>
      <c r="B1682" s="175"/>
    </row>
    <row r="1683" spans="1:2" s="164" customFormat="1" ht="15.75">
      <c r="A1683" s="172"/>
      <c r="B1683" s="175"/>
    </row>
    <row r="1684" spans="1:2" s="164" customFormat="1" ht="15.75">
      <c r="A1684" s="172"/>
      <c r="B1684" s="175"/>
    </row>
    <row r="1685" spans="1:2" s="164" customFormat="1" ht="15.75">
      <c r="A1685" s="172"/>
      <c r="B1685" s="175"/>
    </row>
    <row r="1686" spans="1:2" s="164" customFormat="1" ht="15.75">
      <c r="A1686" s="172"/>
      <c r="B1686" s="175"/>
    </row>
    <row r="1687" spans="1:2" s="164" customFormat="1" ht="15.75">
      <c r="A1687" s="172"/>
      <c r="B1687" s="175"/>
    </row>
    <row r="1688" spans="1:2" s="164" customFormat="1" ht="15.75">
      <c r="A1688" s="172"/>
      <c r="B1688" s="175"/>
    </row>
    <row r="1689" spans="1:2" s="164" customFormat="1" ht="15.75">
      <c r="A1689" s="172"/>
      <c r="B1689" s="175"/>
    </row>
    <row r="1690" spans="1:2" s="164" customFormat="1" ht="15.75">
      <c r="A1690" s="172"/>
      <c r="B1690" s="175"/>
    </row>
    <row r="1691" spans="1:2" s="164" customFormat="1" ht="15.75">
      <c r="A1691" s="172"/>
      <c r="B1691" s="175"/>
    </row>
    <row r="1692" spans="1:2" s="164" customFormat="1" ht="15.75">
      <c r="A1692" s="172"/>
      <c r="B1692" s="175"/>
    </row>
    <row r="1693" spans="1:2" s="164" customFormat="1" ht="15.75">
      <c r="A1693" s="172"/>
      <c r="B1693" s="175"/>
    </row>
    <row r="1694" spans="1:2" s="164" customFormat="1" ht="15.75">
      <c r="A1694" s="172"/>
      <c r="B1694" s="175"/>
    </row>
    <row r="1695" spans="1:2" s="164" customFormat="1" ht="15.75">
      <c r="A1695" s="172"/>
      <c r="B1695" s="175"/>
    </row>
    <row r="1696" spans="1:2" s="164" customFormat="1" ht="15.75">
      <c r="A1696" s="172"/>
      <c r="B1696" s="175"/>
    </row>
    <row r="1697" spans="1:2" s="164" customFormat="1" ht="15.75">
      <c r="A1697" s="172"/>
      <c r="B1697" s="175"/>
    </row>
    <row r="1698" spans="1:2" s="164" customFormat="1" ht="15.75">
      <c r="A1698" s="172"/>
      <c r="B1698" s="175"/>
    </row>
    <row r="1699" spans="1:2" s="164" customFormat="1" ht="15.75">
      <c r="A1699" s="172"/>
      <c r="B1699" s="175"/>
    </row>
    <row r="1700" spans="1:2" s="164" customFormat="1" ht="15.75">
      <c r="A1700" s="172"/>
      <c r="B1700" s="175"/>
    </row>
    <row r="1701" spans="1:2" s="164" customFormat="1" ht="15.75">
      <c r="A1701" s="172"/>
      <c r="B1701" s="175"/>
    </row>
    <row r="1702" spans="1:2" s="164" customFormat="1" ht="15.75">
      <c r="A1702" s="172"/>
      <c r="B1702" s="175"/>
    </row>
    <row r="1703" spans="1:2" s="164" customFormat="1" ht="15.75">
      <c r="A1703" s="172"/>
      <c r="B1703" s="175"/>
    </row>
    <row r="1704" spans="1:2" s="164" customFormat="1" ht="15.75">
      <c r="A1704" s="172"/>
      <c r="B1704" s="175"/>
    </row>
    <row r="1705" spans="1:2" s="164" customFormat="1" ht="15.75">
      <c r="A1705" s="172"/>
      <c r="B1705" s="175"/>
    </row>
    <row r="1706" spans="1:2" s="164" customFormat="1" ht="15.75">
      <c r="A1706" s="172"/>
      <c r="B1706" s="175"/>
    </row>
    <row r="1707" spans="1:2" s="164" customFormat="1" ht="15.75">
      <c r="A1707" s="172"/>
      <c r="B1707" s="175"/>
    </row>
    <row r="1708" spans="1:2" s="164" customFormat="1" ht="15.75">
      <c r="A1708" s="172"/>
      <c r="B1708" s="175"/>
    </row>
    <row r="1709" spans="1:2" s="164" customFormat="1" ht="15.75">
      <c r="A1709" s="172"/>
      <c r="B1709" s="175"/>
    </row>
    <row r="1710" spans="1:2" s="164" customFormat="1" ht="15.75">
      <c r="A1710" s="172"/>
      <c r="B1710" s="175"/>
    </row>
    <row r="1711" spans="1:2" s="164" customFormat="1" ht="15.75">
      <c r="A1711" s="172"/>
      <c r="B1711" s="175"/>
    </row>
    <row r="1712" spans="1:2" s="164" customFormat="1" ht="15.75">
      <c r="A1712" s="172"/>
      <c r="B1712" s="175"/>
    </row>
    <row r="1713" spans="1:2" s="164" customFormat="1" ht="15.75">
      <c r="A1713" s="172"/>
      <c r="B1713" s="175"/>
    </row>
    <row r="1714" spans="1:2" s="164" customFormat="1" ht="15.75">
      <c r="A1714" s="172"/>
      <c r="B1714" s="175"/>
    </row>
    <row r="1715" spans="1:2" s="164" customFormat="1" ht="15.75">
      <c r="A1715" s="172"/>
      <c r="B1715" s="175"/>
    </row>
    <row r="1716" spans="1:2" s="164" customFormat="1" ht="15.75">
      <c r="A1716" s="172"/>
      <c r="B1716" s="175"/>
    </row>
    <row r="1717" spans="1:2" s="164" customFormat="1" ht="15.75">
      <c r="A1717" s="172"/>
      <c r="B1717" s="175"/>
    </row>
    <row r="1718" spans="1:2" s="164" customFormat="1" ht="15.75">
      <c r="A1718" s="172"/>
      <c r="B1718" s="175"/>
    </row>
    <row r="1719" spans="1:2" s="164" customFormat="1" ht="15.75">
      <c r="A1719" s="172"/>
      <c r="B1719" s="175"/>
    </row>
    <row r="1720" spans="1:2" s="164" customFormat="1" ht="15.75">
      <c r="A1720" s="172"/>
      <c r="B1720" s="175"/>
    </row>
    <row r="1721" spans="1:2" s="164" customFormat="1" ht="15.75">
      <c r="A1721" s="172"/>
      <c r="B1721" s="175"/>
    </row>
    <row r="1722" spans="1:2" s="164" customFormat="1" ht="15.75">
      <c r="A1722" s="172"/>
      <c r="B1722" s="175"/>
    </row>
    <row r="1723" spans="1:2" s="164" customFormat="1" ht="15.75">
      <c r="A1723" s="172"/>
      <c r="B1723" s="175"/>
    </row>
    <row r="1724" spans="1:2" s="164" customFormat="1" ht="15.75">
      <c r="A1724" s="172"/>
      <c r="B1724" s="175"/>
    </row>
    <row r="1725" spans="1:2" s="164" customFormat="1" ht="15.75">
      <c r="A1725" s="172"/>
      <c r="B1725" s="175"/>
    </row>
    <row r="1726" spans="1:2" s="164" customFormat="1" ht="15.75">
      <c r="A1726" s="172"/>
      <c r="B1726" s="175"/>
    </row>
    <row r="1727" spans="1:2" s="164" customFormat="1" ht="15.75">
      <c r="A1727" s="172"/>
      <c r="B1727" s="175"/>
    </row>
    <row r="1728" spans="1:2" s="164" customFormat="1" ht="15.75">
      <c r="A1728" s="172"/>
      <c r="B1728" s="175"/>
    </row>
    <row r="1729" spans="1:2" s="164" customFormat="1" ht="15.75">
      <c r="A1729" s="172"/>
      <c r="B1729" s="175"/>
    </row>
    <row r="1730" spans="1:2" s="164" customFormat="1" ht="15.75">
      <c r="A1730" s="172"/>
      <c r="B1730" s="175"/>
    </row>
    <row r="1731" spans="1:2" s="164" customFormat="1" ht="15.75">
      <c r="A1731" s="172"/>
      <c r="B1731" s="175"/>
    </row>
    <row r="1732" spans="1:2" s="164" customFormat="1" ht="15.75">
      <c r="A1732" s="172"/>
      <c r="B1732" s="175"/>
    </row>
    <row r="1733" spans="1:2" s="164" customFormat="1" ht="15.75">
      <c r="A1733" s="172"/>
      <c r="B1733" s="175"/>
    </row>
    <row r="1734" spans="1:2" s="164" customFormat="1" ht="15.75">
      <c r="A1734" s="172"/>
      <c r="B1734" s="175"/>
    </row>
    <row r="1735" spans="1:2" s="164" customFormat="1" ht="15.75">
      <c r="A1735" s="172"/>
      <c r="B1735" s="175"/>
    </row>
    <row r="1736" spans="1:2" s="164" customFormat="1" ht="15.75">
      <c r="A1736" s="172"/>
      <c r="B1736" s="175"/>
    </row>
    <row r="1737" spans="1:2" s="164" customFormat="1" ht="15.75">
      <c r="A1737" s="172"/>
      <c r="B1737" s="175"/>
    </row>
    <row r="1738" spans="1:2" s="164" customFormat="1" ht="15.75">
      <c r="A1738" s="172"/>
      <c r="B1738" s="175"/>
    </row>
    <row r="1739" spans="1:2" s="164" customFormat="1" ht="15.75">
      <c r="A1739" s="172"/>
      <c r="B1739" s="175"/>
    </row>
    <row r="1740" spans="1:2" s="164" customFormat="1" ht="15.75">
      <c r="A1740" s="172"/>
      <c r="B1740" s="175"/>
    </row>
    <row r="1741" spans="1:2" s="164" customFormat="1" ht="15.75">
      <c r="A1741" s="172"/>
      <c r="B1741" s="175"/>
    </row>
    <row r="1742" spans="1:2" s="164" customFormat="1" ht="15.75">
      <c r="A1742" s="172"/>
      <c r="B1742" s="175"/>
    </row>
    <row r="1743" spans="1:2" s="164" customFormat="1" ht="15.75">
      <c r="A1743" s="172"/>
      <c r="B1743" s="175"/>
    </row>
    <row r="1744" spans="1:2" s="164" customFormat="1" ht="15.75">
      <c r="A1744" s="172"/>
      <c r="B1744" s="175"/>
    </row>
    <row r="1745" spans="1:2" s="164" customFormat="1" ht="15.75">
      <c r="A1745" s="172"/>
      <c r="B1745" s="175"/>
    </row>
    <row r="1746" spans="1:2" s="164" customFormat="1" ht="15.75">
      <c r="A1746" s="172"/>
      <c r="B1746" s="175"/>
    </row>
    <row r="1747" spans="1:2" s="164" customFormat="1" ht="15.75">
      <c r="A1747" s="172"/>
      <c r="B1747" s="175"/>
    </row>
    <row r="1748" spans="1:2" s="164" customFormat="1" ht="15.75">
      <c r="A1748" s="172"/>
      <c r="B1748" s="175"/>
    </row>
    <row r="1749" spans="1:2" s="164" customFormat="1" ht="15.75">
      <c r="A1749" s="172"/>
      <c r="B1749" s="175"/>
    </row>
    <row r="1750" spans="1:2" s="164" customFormat="1" ht="15.75">
      <c r="A1750" s="172"/>
      <c r="B1750" s="175"/>
    </row>
    <row r="1751" spans="1:2" s="164" customFormat="1" ht="15.75">
      <c r="A1751" s="172"/>
      <c r="B1751" s="175"/>
    </row>
    <row r="1752" spans="1:2" s="164" customFormat="1" ht="15.75">
      <c r="A1752" s="172"/>
      <c r="B1752" s="175"/>
    </row>
    <row r="1753" spans="1:2" s="164" customFormat="1" ht="15.75">
      <c r="A1753" s="172"/>
      <c r="B1753" s="175"/>
    </row>
    <row r="1754" spans="1:2" s="164" customFormat="1" ht="15.75">
      <c r="A1754" s="172"/>
      <c r="B1754" s="175"/>
    </row>
    <row r="1755" spans="1:2" s="164" customFormat="1" ht="15.75">
      <c r="A1755" s="172"/>
      <c r="B1755" s="175"/>
    </row>
    <row r="1756" spans="1:2" s="164" customFormat="1" ht="15.75">
      <c r="A1756" s="172"/>
      <c r="B1756" s="175"/>
    </row>
    <row r="1757" spans="1:2" s="164" customFormat="1" ht="15.75">
      <c r="A1757" s="172"/>
      <c r="B1757" s="175"/>
    </row>
    <row r="1758" spans="1:2" s="164" customFormat="1" ht="15.75">
      <c r="A1758" s="172"/>
      <c r="B1758" s="175"/>
    </row>
    <row r="1759" spans="1:2" s="164" customFormat="1" ht="15.75">
      <c r="A1759" s="172"/>
      <c r="B1759" s="175"/>
    </row>
    <row r="1760" spans="1:2" s="164" customFormat="1" ht="15.75">
      <c r="A1760" s="172"/>
      <c r="B1760" s="175"/>
    </row>
    <row r="1761" spans="1:2" s="164" customFormat="1" ht="15.75">
      <c r="A1761" s="172"/>
      <c r="B1761" s="175"/>
    </row>
    <row r="1762" spans="1:2" s="164" customFormat="1" ht="15.75">
      <c r="A1762" s="172"/>
      <c r="B1762" s="175"/>
    </row>
    <row r="1763" spans="1:2" s="164" customFormat="1" ht="15.75">
      <c r="A1763" s="172"/>
      <c r="B1763" s="175"/>
    </row>
    <row r="1764" spans="1:2" s="164" customFormat="1" ht="15.75">
      <c r="A1764" s="172"/>
      <c r="B1764" s="175"/>
    </row>
    <row r="1765" spans="1:2" s="164" customFormat="1" ht="15.75">
      <c r="A1765" s="172"/>
      <c r="B1765" s="175"/>
    </row>
    <row r="1766" spans="1:2" s="164" customFormat="1" ht="15.75">
      <c r="A1766" s="172"/>
      <c r="B1766" s="175"/>
    </row>
    <row r="1767" spans="1:2" s="164" customFormat="1" ht="15.75">
      <c r="A1767" s="172"/>
      <c r="B1767" s="175"/>
    </row>
    <row r="1768" spans="1:2" s="164" customFormat="1" ht="15.75">
      <c r="A1768" s="172"/>
      <c r="B1768" s="175"/>
    </row>
    <row r="1769" spans="1:2" s="164" customFormat="1" ht="15.75">
      <c r="A1769" s="172"/>
      <c r="B1769" s="175"/>
    </row>
    <row r="1770" spans="1:2" s="164" customFormat="1" ht="15.75">
      <c r="A1770" s="172"/>
      <c r="B1770" s="175"/>
    </row>
    <row r="1771" spans="1:2" s="164" customFormat="1" ht="15.75">
      <c r="A1771" s="172"/>
      <c r="B1771" s="175"/>
    </row>
    <row r="1772" spans="1:2" s="164" customFormat="1" ht="15.75">
      <c r="A1772" s="172"/>
      <c r="B1772" s="175"/>
    </row>
    <row r="1773" spans="1:2" s="164" customFormat="1" ht="15.75">
      <c r="A1773" s="172"/>
      <c r="B1773" s="175"/>
    </row>
    <row r="1774" spans="1:2" s="164" customFormat="1" ht="15.75">
      <c r="A1774" s="172"/>
      <c r="B1774" s="175"/>
    </row>
    <row r="1775" spans="1:2" s="164" customFormat="1" ht="15.75">
      <c r="A1775" s="172"/>
      <c r="B1775" s="175"/>
    </row>
    <row r="1776" spans="1:2" s="164" customFormat="1" ht="15.75">
      <c r="A1776" s="172"/>
      <c r="B1776" s="175"/>
    </row>
    <row r="1777" spans="1:2" s="164" customFormat="1" ht="15.75">
      <c r="A1777" s="172"/>
      <c r="B1777" s="175"/>
    </row>
    <row r="1778" spans="1:2" s="164" customFormat="1" ht="15.75">
      <c r="A1778" s="172"/>
      <c r="B1778" s="175"/>
    </row>
    <row r="1779" spans="1:2" s="164" customFormat="1" ht="15.75">
      <c r="A1779" s="172"/>
      <c r="B1779" s="175"/>
    </row>
    <row r="1780" spans="1:2" s="164" customFormat="1" ht="15.75">
      <c r="A1780" s="172"/>
      <c r="B1780" s="175"/>
    </row>
    <row r="1781" spans="1:2" s="164" customFormat="1" ht="15.75">
      <c r="A1781" s="172"/>
      <c r="B1781" s="175"/>
    </row>
    <row r="1782" spans="1:2" s="164" customFormat="1" ht="15.75">
      <c r="A1782" s="172"/>
      <c r="B1782" s="175"/>
    </row>
    <row r="1783" spans="1:2" s="164" customFormat="1" ht="15.75">
      <c r="A1783" s="172"/>
      <c r="B1783" s="175"/>
    </row>
    <row r="1784" spans="1:2" s="164" customFormat="1" ht="15.75">
      <c r="A1784" s="172"/>
      <c r="B1784" s="175"/>
    </row>
    <row r="1785" spans="1:2" s="164" customFormat="1" ht="15.75">
      <c r="A1785" s="172"/>
      <c r="B1785" s="175"/>
    </row>
    <row r="1786" spans="1:2" s="164" customFormat="1" ht="15.75">
      <c r="A1786" s="172"/>
      <c r="B1786" s="175"/>
    </row>
    <row r="1787" spans="1:2" s="164" customFormat="1" ht="15.75">
      <c r="A1787" s="172"/>
      <c r="B1787" s="175"/>
    </row>
    <row r="1788" spans="1:2" s="164" customFormat="1" ht="15.75">
      <c r="A1788" s="172"/>
      <c r="B1788" s="175"/>
    </row>
    <row r="1789" spans="1:2" s="164" customFormat="1" ht="15.75">
      <c r="A1789" s="172"/>
      <c r="B1789" s="175"/>
    </row>
    <row r="1790" spans="1:2" s="164" customFormat="1" ht="15.75">
      <c r="A1790" s="172"/>
      <c r="B1790" s="175"/>
    </row>
    <row r="1791" spans="1:2" s="164" customFormat="1" ht="15.75">
      <c r="A1791" s="172"/>
      <c r="B1791" s="175"/>
    </row>
    <row r="1792" spans="1:2" s="164" customFormat="1" ht="15.75">
      <c r="A1792" s="172"/>
      <c r="B1792" s="175"/>
    </row>
    <row r="1793" spans="1:2" s="164" customFormat="1" ht="15.75">
      <c r="A1793" s="172"/>
      <c r="B1793" s="175"/>
    </row>
    <row r="1794" spans="1:2" s="164" customFormat="1" ht="15.75">
      <c r="A1794" s="172"/>
      <c r="B1794" s="175"/>
    </row>
    <row r="1795" spans="1:2" s="164" customFormat="1" ht="15.75">
      <c r="A1795" s="172"/>
      <c r="B1795" s="175"/>
    </row>
    <row r="1796" spans="1:2" s="164" customFormat="1" ht="15.75">
      <c r="A1796" s="172"/>
      <c r="B1796" s="175"/>
    </row>
    <row r="1797" spans="1:2" s="164" customFormat="1" ht="15.75">
      <c r="A1797" s="172"/>
      <c r="B1797" s="175"/>
    </row>
    <row r="1798" spans="1:2" s="164" customFormat="1" ht="15.75">
      <c r="A1798" s="172"/>
      <c r="B1798" s="175"/>
    </row>
    <row r="1799" spans="1:2" s="164" customFormat="1" ht="15.75">
      <c r="A1799" s="172"/>
      <c r="B1799" s="175"/>
    </row>
    <row r="1800" spans="1:2" s="164" customFormat="1" ht="15.75">
      <c r="A1800" s="172"/>
      <c r="B1800" s="175"/>
    </row>
    <row r="1801" spans="1:2" s="164" customFormat="1" ht="15.75">
      <c r="A1801" s="172"/>
      <c r="B1801" s="175"/>
    </row>
    <row r="1802" spans="1:2" s="164" customFormat="1" ht="15.75">
      <c r="A1802" s="172"/>
      <c r="B1802" s="175"/>
    </row>
    <row r="1803" spans="1:2" s="164" customFormat="1" ht="15.75">
      <c r="A1803" s="172"/>
      <c r="B1803" s="175"/>
    </row>
    <row r="1804" spans="1:2" s="164" customFormat="1" ht="15.75">
      <c r="A1804" s="172"/>
      <c r="B1804" s="175"/>
    </row>
    <row r="1805" spans="1:2" s="164" customFormat="1" ht="15.75">
      <c r="A1805" s="172"/>
      <c r="B1805" s="175"/>
    </row>
    <row r="1806" spans="1:2" s="164" customFormat="1" ht="15.75">
      <c r="A1806" s="172"/>
      <c r="B1806" s="175"/>
    </row>
    <row r="1807" spans="1:2" s="164" customFormat="1" ht="15.75">
      <c r="A1807" s="172"/>
      <c r="B1807" s="175"/>
    </row>
    <row r="1808" spans="1:2" s="164" customFormat="1" ht="15.75">
      <c r="A1808" s="172"/>
      <c r="B1808" s="175"/>
    </row>
    <row r="1809" spans="1:2" s="164" customFormat="1" ht="15.75">
      <c r="A1809" s="172"/>
      <c r="B1809" s="175"/>
    </row>
    <row r="1810" spans="1:2" s="164" customFormat="1" ht="15.75">
      <c r="A1810" s="172"/>
      <c r="B1810" s="175"/>
    </row>
    <row r="1811" spans="1:2" s="164" customFormat="1" ht="15.75">
      <c r="A1811" s="172"/>
      <c r="B1811" s="175"/>
    </row>
    <row r="1812" spans="1:2" s="164" customFormat="1" ht="15.75">
      <c r="A1812" s="172"/>
      <c r="B1812" s="175"/>
    </row>
    <row r="1813" spans="1:2" s="164" customFormat="1" ht="15.75">
      <c r="A1813" s="172"/>
      <c r="B1813" s="175"/>
    </row>
    <row r="1814" spans="1:2" s="164" customFormat="1" ht="15.75">
      <c r="A1814" s="172"/>
      <c r="B1814" s="175"/>
    </row>
    <row r="1815" spans="1:2" s="164" customFormat="1" ht="15.75">
      <c r="A1815" s="172"/>
      <c r="B1815" s="175"/>
    </row>
    <row r="1816" spans="1:2" s="164" customFormat="1" ht="15.75">
      <c r="A1816" s="172"/>
      <c r="B1816" s="175"/>
    </row>
    <row r="1817" spans="1:2" s="164" customFormat="1" ht="15.75">
      <c r="A1817" s="172"/>
      <c r="B1817" s="175"/>
    </row>
    <row r="1818" spans="1:2" s="164" customFormat="1" ht="15.75">
      <c r="A1818" s="172"/>
      <c r="B1818" s="175"/>
    </row>
    <row r="1819" spans="1:2" s="164" customFormat="1" ht="15.75">
      <c r="A1819" s="172"/>
      <c r="B1819" s="175"/>
    </row>
    <row r="1820" spans="1:2" s="164" customFormat="1" ht="15.75">
      <c r="A1820" s="172"/>
      <c r="B1820" s="175"/>
    </row>
    <row r="1821" spans="1:2" s="164" customFormat="1" ht="15.75">
      <c r="A1821" s="172"/>
      <c r="B1821" s="175"/>
    </row>
    <row r="1822" spans="1:2" s="164" customFormat="1" ht="15.75">
      <c r="A1822" s="172"/>
      <c r="B1822" s="175"/>
    </row>
    <row r="1823" spans="1:2" s="164" customFormat="1" ht="15.75">
      <c r="A1823" s="172"/>
      <c r="B1823" s="175"/>
    </row>
    <row r="1824" spans="1:2" s="164" customFormat="1" ht="15.75">
      <c r="A1824" s="172"/>
      <c r="B1824" s="175"/>
    </row>
    <row r="1825" spans="1:2" s="164" customFormat="1" ht="15.75">
      <c r="A1825" s="172"/>
      <c r="B1825" s="175"/>
    </row>
    <row r="1826" spans="1:2" s="164" customFormat="1" ht="15.75">
      <c r="A1826" s="172"/>
      <c r="B1826" s="175"/>
    </row>
    <row r="1827" spans="1:2" s="164" customFormat="1" ht="15.75">
      <c r="A1827" s="172"/>
      <c r="B1827" s="175"/>
    </row>
    <row r="1828" spans="1:2" s="164" customFormat="1" ht="15.75">
      <c r="A1828" s="172"/>
      <c r="B1828" s="175"/>
    </row>
    <row r="1829" spans="1:2" s="164" customFormat="1" ht="15.75">
      <c r="A1829" s="172"/>
      <c r="B1829" s="175"/>
    </row>
    <row r="1830" spans="1:2" s="164" customFormat="1" ht="15.75">
      <c r="A1830" s="172"/>
      <c r="B1830" s="175"/>
    </row>
    <row r="1831" spans="1:2" s="164" customFormat="1" ht="15.75">
      <c r="A1831" s="172"/>
      <c r="B1831" s="175"/>
    </row>
    <row r="1832" spans="1:2" s="164" customFormat="1" ht="15.75">
      <c r="A1832" s="172"/>
      <c r="B1832" s="175"/>
    </row>
    <row r="1833" spans="1:2" s="164" customFormat="1" ht="15.75">
      <c r="A1833" s="172"/>
      <c r="B1833" s="175"/>
    </row>
    <row r="1834" spans="1:2" s="164" customFormat="1" ht="15.75">
      <c r="A1834" s="172"/>
      <c r="B1834" s="175"/>
    </row>
    <row r="1835" spans="1:2" s="164" customFormat="1" ht="15.75">
      <c r="A1835" s="172"/>
      <c r="B1835" s="175"/>
    </row>
    <row r="1836" spans="1:2" s="164" customFormat="1" ht="15.75">
      <c r="A1836" s="172"/>
      <c r="B1836" s="175"/>
    </row>
    <row r="1837" spans="1:2" s="164" customFormat="1" ht="15.75">
      <c r="A1837" s="172"/>
      <c r="B1837" s="175"/>
    </row>
    <row r="1838" spans="1:2" s="164" customFormat="1" ht="15.75">
      <c r="A1838" s="172"/>
      <c r="B1838" s="175"/>
    </row>
    <row r="1839" spans="1:2" s="164" customFormat="1" ht="15.75">
      <c r="A1839" s="172"/>
      <c r="B1839" s="175"/>
    </row>
    <row r="1840" spans="1:2" s="164" customFormat="1" ht="15.75">
      <c r="A1840" s="172"/>
      <c r="B1840" s="175"/>
    </row>
    <row r="1841" spans="1:2" s="164" customFormat="1" ht="15.75">
      <c r="A1841" s="172"/>
      <c r="B1841" s="175"/>
    </row>
    <row r="1842" spans="1:2" s="164" customFormat="1" ht="15.75">
      <c r="A1842" s="172"/>
      <c r="B1842" s="175"/>
    </row>
    <row r="1843" spans="1:2" s="164" customFormat="1" ht="15.75">
      <c r="A1843" s="172"/>
      <c r="B1843" s="175"/>
    </row>
    <row r="1844" spans="1:2" s="164" customFormat="1" ht="15.75">
      <c r="A1844" s="172"/>
      <c r="B1844" s="175"/>
    </row>
    <row r="1845" spans="1:2" s="164" customFormat="1" ht="15.75">
      <c r="A1845" s="172"/>
      <c r="B1845" s="175"/>
    </row>
    <row r="1846" spans="1:2" s="164" customFormat="1" ht="15.75">
      <c r="A1846" s="172"/>
      <c r="B1846" s="175"/>
    </row>
    <row r="1847" spans="1:2" s="164" customFormat="1" ht="15.75">
      <c r="A1847" s="172"/>
      <c r="B1847" s="175"/>
    </row>
    <row r="1848" spans="1:2" s="164" customFormat="1" ht="15.75">
      <c r="A1848" s="172"/>
      <c r="B1848" s="175"/>
    </row>
    <row r="1849" spans="1:2" s="164" customFormat="1" ht="15.75">
      <c r="A1849" s="172"/>
      <c r="B1849" s="175"/>
    </row>
    <row r="1850" spans="1:2" s="164" customFormat="1" ht="15.75">
      <c r="A1850" s="172"/>
      <c r="B1850" s="175"/>
    </row>
    <row r="1851" spans="1:2" s="164" customFormat="1" ht="15.75">
      <c r="A1851" s="172"/>
      <c r="B1851" s="175"/>
    </row>
    <row r="1852" spans="1:2" s="164" customFormat="1" ht="15.75">
      <c r="A1852" s="172"/>
      <c r="B1852" s="175"/>
    </row>
    <row r="1853" spans="1:2" s="164" customFormat="1" ht="15.75">
      <c r="A1853" s="172"/>
      <c r="B1853" s="175"/>
    </row>
    <row r="1854" spans="1:2" s="164" customFormat="1" ht="15.75">
      <c r="A1854" s="172"/>
      <c r="B1854" s="175"/>
    </row>
    <row r="1855" spans="1:2" s="164" customFormat="1" ht="15.75">
      <c r="A1855" s="172"/>
      <c r="B1855" s="175"/>
    </row>
    <row r="1856" spans="1:2" s="164" customFormat="1" ht="15.75">
      <c r="A1856" s="172"/>
      <c r="B1856" s="175"/>
    </row>
    <row r="1857" spans="1:2" s="164" customFormat="1" ht="15.75">
      <c r="A1857" s="172"/>
      <c r="B1857" s="175"/>
    </row>
    <row r="1858" spans="1:2" s="164" customFormat="1" ht="15.75">
      <c r="A1858" s="172"/>
      <c r="B1858" s="175"/>
    </row>
    <row r="1859" spans="1:2" s="164" customFormat="1" ht="15.75">
      <c r="A1859" s="172"/>
      <c r="B1859" s="175"/>
    </row>
    <row r="1860" spans="1:2" s="164" customFormat="1" ht="15.75">
      <c r="A1860" s="172"/>
      <c r="B1860" s="175"/>
    </row>
    <row r="1861" spans="1:2" s="164" customFormat="1" ht="15.75">
      <c r="A1861" s="172"/>
      <c r="B1861" s="175"/>
    </row>
    <row r="1862" spans="1:2" s="164" customFormat="1" ht="15.75">
      <c r="A1862" s="172"/>
      <c r="B1862" s="175"/>
    </row>
    <row r="1863" spans="1:2" s="164" customFormat="1" ht="15.75">
      <c r="A1863" s="172"/>
      <c r="B1863" s="175"/>
    </row>
    <row r="1864" spans="1:2" s="164" customFormat="1" ht="15.75">
      <c r="A1864" s="172"/>
      <c r="B1864" s="175"/>
    </row>
    <row r="1865" spans="1:2" s="164" customFormat="1" ht="15.75">
      <c r="A1865" s="172"/>
      <c r="B1865" s="175"/>
    </row>
    <row r="1866" spans="1:2" s="164" customFormat="1" ht="15.75">
      <c r="A1866" s="172"/>
      <c r="B1866" s="175"/>
    </row>
    <row r="1867" spans="1:2" s="164" customFormat="1" ht="15.75">
      <c r="A1867" s="172"/>
      <c r="B1867" s="175"/>
    </row>
    <row r="1868" spans="1:2" s="164" customFormat="1" ht="15.75">
      <c r="A1868" s="172"/>
      <c r="B1868" s="175"/>
    </row>
    <row r="1869" spans="1:2" s="164" customFormat="1" ht="15.75">
      <c r="A1869" s="172"/>
      <c r="B1869" s="175"/>
    </row>
    <row r="1870" spans="1:2" s="164" customFormat="1" ht="15.75">
      <c r="A1870" s="172"/>
      <c r="B1870" s="175"/>
    </row>
    <row r="1871" spans="1:2" s="164" customFormat="1" ht="15.75">
      <c r="A1871" s="172"/>
      <c r="B1871" s="175"/>
    </row>
    <row r="1872" spans="1:2" s="164" customFormat="1" ht="15.75">
      <c r="A1872" s="172"/>
      <c r="B1872" s="175"/>
    </row>
    <row r="1873" spans="1:2" s="164" customFormat="1" ht="15.75">
      <c r="A1873" s="172"/>
      <c r="B1873" s="175"/>
    </row>
    <row r="1874" spans="1:2" s="164" customFormat="1" ht="15.75">
      <c r="A1874" s="172"/>
      <c r="B1874" s="175"/>
    </row>
    <row r="1875" spans="1:2" s="164" customFormat="1" ht="15.75">
      <c r="A1875" s="172"/>
      <c r="B1875" s="175"/>
    </row>
    <row r="1876" spans="1:2" s="164" customFormat="1" ht="15.75">
      <c r="A1876" s="172"/>
      <c r="B1876" s="175"/>
    </row>
    <row r="1877" spans="1:2" s="164" customFormat="1" ht="15.75">
      <c r="A1877" s="172"/>
      <c r="B1877" s="175"/>
    </row>
    <row r="1878" spans="1:2" s="164" customFormat="1" ht="15.75">
      <c r="A1878" s="172"/>
      <c r="B1878" s="175"/>
    </row>
    <row r="1879" spans="1:2" s="164" customFormat="1" ht="15.75">
      <c r="A1879" s="172"/>
      <c r="B1879" s="175"/>
    </row>
    <row r="1880" spans="1:2" s="164" customFormat="1" ht="15.75">
      <c r="A1880" s="172"/>
      <c r="B1880" s="175"/>
    </row>
    <row r="1881" spans="1:2" s="164" customFormat="1" ht="15.75">
      <c r="A1881" s="172"/>
      <c r="B1881" s="175"/>
    </row>
    <row r="1882" spans="1:2" s="164" customFormat="1" ht="15.75">
      <c r="A1882" s="172"/>
      <c r="B1882" s="175"/>
    </row>
    <row r="1883" spans="1:2" s="164" customFormat="1" ht="15.75">
      <c r="A1883" s="172"/>
      <c r="B1883" s="175"/>
    </row>
    <row r="1884" spans="1:2" s="164" customFormat="1" ht="15.75">
      <c r="A1884" s="172"/>
      <c r="B1884" s="175"/>
    </row>
    <row r="1885" spans="1:2" s="164" customFormat="1" ht="15.75">
      <c r="A1885" s="172"/>
      <c r="B1885" s="175"/>
    </row>
    <row r="1886" spans="1:2" s="164" customFormat="1" ht="15.75">
      <c r="A1886" s="172"/>
      <c r="B1886" s="175"/>
    </row>
    <row r="1887" spans="1:2" s="164" customFormat="1" ht="15.75">
      <c r="A1887" s="172"/>
      <c r="B1887" s="175"/>
    </row>
    <row r="1888" spans="1:2" s="164" customFormat="1" ht="15.75">
      <c r="A1888" s="172"/>
      <c r="B1888" s="175"/>
    </row>
    <row r="1889" spans="1:2" s="164" customFormat="1" ht="15.75">
      <c r="A1889" s="172"/>
      <c r="B1889" s="175"/>
    </row>
    <row r="1890" spans="1:2" s="164" customFormat="1" ht="15.75">
      <c r="A1890" s="172"/>
      <c r="B1890" s="175"/>
    </row>
    <row r="1891" spans="1:2" s="164" customFormat="1" ht="15.75">
      <c r="A1891" s="172"/>
      <c r="B1891" s="175"/>
    </row>
    <row r="1892" spans="1:2" s="164" customFormat="1" ht="15.75">
      <c r="A1892" s="172"/>
      <c r="B1892" s="175"/>
    </row>
    <row r="1893" spans="1:2" s="164" customFormat="1" ht="15.75">
      <c r="A1893" s="172"/>
      <c r="B1893" s="175"/>
    </row>
    <row r="1894" spans="1:2" s="164" customFormat="1" ht="15.75">
      <c r="A1894" s="172"/>
      <c r="B1894" s="175"/>
    </row>
    <row r="1895" spans="1:2" s="164" customFormat="1" ht="15.75">
      <c r="A1895" s="172"/>
      <c r="B1895" s="175"/>
    </row>
    <row r="1896" spans="1:2" s="164" customFormat="1" ht="15.75">
      <c r="A1896" s="172"/>
      <c r="B1896" s="175"/>
    </row>
    <row r="1897" spans="1:2" s="164" customFormat="1" ht="15.75">
      <c r="A1897" s="172"/>
      <c r="B1897" s="175"/>
    </row>
    <row r="1898" spans="1:2" s="164" customFormat="1" ht="15.75">
      <c r="A1898" s="172"/>
      <c r="B1898" s="175"/>
    </row>
    <row r="1899" spans="1:2" s="164" customFormat="1" ht="15.75">
      <c r="A1899" s="172"/>
      <c r="B1899" s="175"/>
    </row>
    <row r="1900" spans="1:2" s="164" customFormat="1" ht="15.75">
      <c r="A1900" s="172"/>
      <c r="B1900" s="175"/>
    </row>
    <row r="1901" spans="1:2" s="164" customFormat="1" ht="15.75">
      <c r="A1901" s="172"/>
      <c r="B1901" s="175"/>
    </row>
    <row r="1902" spans="1:2" s="164" customFormat="1" ht="15.75">
      <c r="A1902" s="172"/>
      <c r="B1902" s="175"/>
    </row>
    <row r="1903" spans="1:2" s="164" customFormat="1" ht="15.75">
      <c r="A1903" s="172"/>
      <c r="B1903" s="175"/>
    </row>
    <row r="1904" spans="1:2" s="164" customFormat="1" ht="15.75">
      <c r="A1904" s="172"/>
      <c r="B1904" s="175"/>
    </row>
    <row r="1905" spans="1:2" s="164" customFormat="1" ht="15.75">
      <c r="A1905" s="172"/>
      <c r="B1905" s="175"/>
    </row>
    <row r="1906" spans="1:2" s="164" customFormat="1" ht="15.75">
      <c r="A1906" s="172"/>
      <c r="B1906" s="175"/>
    </row>
    <row r="1907" spans="1:2" s="164" customFormat="1" ht="15.75">
      <c r="A1907" s="172"/>
      <c r="B1907" s="175"/>
    </row>
    <row r="1908" spans="1:2" s="164" customFormat="1" ht="15.75">
      <c r="A1908" s="172"/>
      <c r="B1908" s="175"/>
    </row>
    <row r="1909" spans="1:2" s="164" customFormat="1" ht="15.75">
      <c r="A1909" s="172"/>
      <c r="B1909" s="175"/>
    </row>
    <row r="1910" spans="1:2" s="164" customFormat="1" ht="15.75">
      <c r="A1910" s="172"/>
      <c r="B1910" s="175"/>
    </row>
    <row r="1911" spans="1:2" s="164" customFormat="1" ht="15.75">
      <c r="A1911" s="172"/>
      <c r="B1911" s="175"/>
    </row>
    <row r="1912" spans="1:2" s="164" customFormat="1" ht="15.75">
      <c r="A1912" s="172"/>
      <c r="B1912" s="175"/>
    </row>
    <row r="1913" spans="1:2" s="164" customFormat="1" ht="15.75">
      <c r="A1913" s="172"/>
      <c r="B1913" s="175"/>
    </row>
    <row r="1914" spans="1:2" s="164" customFormat="1" ht="15.75">
      <c r="A1914" s="172"/>
      <c r="B1914" s="175"/>
    </row>
    <row r="1915" spans="1:2" s="164" customFormat="1" ht="15.75">
      <c r="A1915" s="172"/>
      <c r="B1915" s="175"/>
    </row>
    <row r="1916" spans="1:2" s="164" customFormat="1" ht="15.75">
      <c r="A1916" s="172"/>
      <c r="B1916" s="175"/>
    </row>
    <row r="1917" spans="1:2" s="164" customFormat="1" ht="15.75">
      <c r="A1917" s="172"/>
      <c r="B1917" s="175"/>
    </row>
    <row r="1918" spans="1:2" s="164" customFormat="1" ht="15.75">
      <c r="A1918" s="172"/>
      <c r="B1918" s="175"/>
    </row>
    <row r="1919" spans="1:2" s="164" customFormat="1" ht="15.75">
      <c r="A1919" s="172"/>
      <c r="B1919" s="175"/>
    </row>
    <row r="1920" spans="1:2" s="164" customFormat="1" ht="15.75">
      <c r="A1920" s="172"/>
      <c r="B1920" s="175"/>
    </row>
    <row r="1921" spans="1:2" s="164" customFormat="1" ht="15.75">
      <c r="A1921" s="172"/>
      <c r="B1921" s="175"/>
    </row>
    <row r="1922" spans="1:2" s="164" customFormat="1" ht="15.75">
      <c r="A1922" s="172"/>
      <c r="B1922" s="175"/>
    </row>
    <row r="1923" spans="1:2" s="164" customFormat="1" ht="15.75">
      <c r="A1923" s="172"/>
      <c r="B1923" s="175"/>
    </row>
    <row r="1924" spans="1:2" s="164" customFormat="1" ht="15.75">
      <c r="A1924" s="172"/>
      <c r="B1924" s="175"/>
    </row>
    <row r="1925" spans="1:2" s="164" customFormat="1" ht="15.75">
      <c r="A1925" s="172"/>
      <c r="B1925" s="175"/>
    </row>
    <row r="1926" spans="1:2" s="164" customFormat="1" ht="15.75">
      <c r="A1926" s="172"/>
      <c r="B1926" s="175"/>
    </row>
    <row r="1927" spans="1:2" s="164" customFormat="1" ht="15.75">
      <c r="A1927" s="172"/>
      <c r="B1927" s="175"/>
    </row>
    <row r="1928" spans="1:2" s="164" customFormat="1" ht="15.75">
      <c r="A1928" s="172"/>
      <c r="B1928" s="175"/>
    </row>
    <row r="1929" spans="1:2" s="164" customFormat="1" ht="15.75">
      <c r="A1929" s="172"/>
      <c r="B1929" s="175"/>
    </row>
    <row r="1930" spans="1:2" s="164" customFormat="1" ht="15.75">
      <c r="A1930" s="172"/>
      <c r="B1930" s="175"/>
    </row>
    <row r="1931" spans="1:2" s="164" customFormat="1" ht="15.75">
      <c r="A1931" s="172"/>
      <c r="B1931" s="175"/>
    </row>
    <row r="1932" spans="1:2" s="164" customFormat="1" ht="15.75">
      <c r="A1932" s="172"/>
      <c r="B1932" s="175"/>
    </row>
    <row r="1933" spans="1:2" s="164" customFormat="1" ht="15.75">
      <c r="A1933" s="172"/>
      <c r="B1933" s="175"/>
    </row>
    <row r="1934" spans="1:2" s="164" customFormat="1" ht="15.75">
      <c r="A1934" s="172"/>
      <c r="B1934" s="175"/>
    </row>
    <row r="1935" spans="1:2" s="164" customFormat="1" ht="15.75">
      <c r="A1935" s="172"/>
      <c r="B1935" s="175"/>
    </row>
    <row r="1936" spans="1:2" s="164" customFormat="1" ht="15.75">
      <c r="A1936" s="172"/>
      <c r="B1936" s="175"/>
    </row>
    <row r="1937" spans="1:2" s="164" customFormat="1" ht="15.75">
      <c r="A1937" s="172"/>
      <c r="B1937" s="175"/>
    </row>
    <row r="1938" spans="1:2" s="164" customFormat="1" ht="15.75">
      <c r="A1938" s="172"/>
      <c r="B1938" s="175"/>
    </row>
    <row r="1939" spans="1:2" s="164" customFormat="1" ht="15.75">
      <c r="A1939" s="172"/>
      <c r="B1939" s="175"/>
    </row>
    <row r="1940" spans="1:2" s="164" customFormat="1" ht="15.75">
      <c r="A1940" s="172"/>
      <c r="B1940" s="175"/>
    </row>
    <row r="1941" spans="1:2" s="164" customFormat="1" ht="15.75">
      <c r="A1941" s="172"/>
      <c r="B1941" s="175"/>
    </row>
    <row r="1942" spans="1:2" s="164" customFormat="1" ht="15.75">
      <c r="A1942" s="172"/>
      <c r="B1942" s="175"/>
    </row>
    <row r="1943" spans="1:2" s="164" customFormat="1" ht="15.75">
      <c r="A1943" s="172"/>
      <c r="B1943" s="175"/>
    </row>
    <row r="1944" spans="1:2" s="164" customFormat="1" ht="15.75">
      <c r="A1944" s="172"/>
      <c r="B1944" s="175"/>
    </row>
    <row r="1945" spans="1:2" s="164" customFormat="1" ht="15.75">
      <c r="A1945" s="172"/>
      <c r="B1945" s="175"/>
    </row>
    <row r="1946" spans="1:2" s="164" customFormat="1" ht="15.75">
      <c r="A1946" s="172"/>
      <c r="B1946" s="175"/>
    </row>
    <row r="1947" spans="1:2" s="164" customFormat="1" ht="15.75">
      <c r="A1947" s="172"/>
      <c r="B1947" s="175"/>
    </row>
    <row r="1948" spans="1:2" s="164" customFormat="1" ht="15.75">
      <c r="A1948" s="172"/>
      <c r="B1948" s="175"/>
    </row>
    <row r="1949" spans="1:2" s="164" customFormat="1" ht="15.75">
      <c r="A1949" s="172"/>
      <c r="B1949" s="175"/>
    </row>
    <row r="1950" spans="1:2" s="164" customFormat="1" ht="15.75">
      <c r="A1950" s="172"/>
      <c r="B1950" s="175"/>
    </row>
    <row r="1951" spans="1:2" s="164" customFormat="1" ht="15.75">
      <c r="A1951" s="172"/>
      <c r="B1951" s="175"/>
    </row>
    <row r="1952" spans="1:2" s="164" customFormat="1" ht="15.75">
      <c r="A1952" s="172"/>
      <c r="B1952" s="175"/>
    </row>
    <row r="1953" spans="1:2" s="164" customFormat="1" ht="15.75">
      <c r="A1953" s="172"/>
      <c r="B1953" s="175"/>
    </row>
    <row r="1954" spans="1:2" s="164" customFormat="1" ht="15.75">
      <c r="A1954" s="172"/>
      <c r="B1954" s="175"/>
    </row>
    <row r="1955" spans="1:2" s="164" customFormat="1" ht="15.75">
      <c r="A1955" s="172"/>
      <c r="B1955" s="175"/>
    </row>
    <row r="1956" spans="1:2" s="164" customFormat="1" ht="15.75">
      <c r="A1956" s="172"/>
      <c r="B1956" s="175"/>
    </row>
    <row r="1957" spans="1:2" s="164" customFormat="1" ht="15.75">
      <c r="A1957" s="172"/>
      <c r="B1957" s="175"/>
    </row>
    <row r="1958" spans="1:2" s="164" customFormat="1" ht="15.75">
      <c r="A1958" s="172"/>
      <c r="B1958" s="175"/>
    </row>
    <row r="1959" spans="1:2" s="164" customFormat="1" ht="15.75">
      <c r="A1959" s="172"/>
      <c r="B1959" s="175"/>
    </row>
    <row r="1960" spans="1:2" s="164" customFormat="1" ht="15.75">
      <c r="A1960" s="172"/>
      <c r="B1960" s="175"/>
    </row>
    <row r="1961" spans="1:2" s="164" customFormat="1" ht="15.75">
      <c r="A1961" s="172"/>
      <c r="B1961" s="175"/>
    </row>
    <row r="1962" spans="1:2" s="164" customFormat="1" ht="15.75">
      <c r="A1962" s="172"/>
      <c r="B1962" s="175"/>
    </row>
    <row r="1963" spans="1:2" s="164" customFormat="1" ht="15.75">
      <c r="A1963" s="172"/>
      <c r="B1963" s="175"/>
    </row>
    <row r="1964" spans="1:2" s="164" customFormat="1" ht="15.75">
      <c r="A1964" s="172"/>
      <c r="B1964" s="175"/>
    </row>
    <row r="1965" spans="1:2" s="164" customFormat="1" ht="15.75">
      <c r="A1965" s="172"/>
      <c r="B1965" s="175"/>
    </row>
    <row r="1966" spans="1:2" s="164" customFormat="1" ht="15.75">
      <c r="A1966" s="172"/>
      <c r="B1966" s="175"/>
    </row>
    <row r="1967" spans="1:2" s="164" customFormat="1" ht="15.75">
      <c r="A1967" s="172"/>
      <c r="B1967" s="175"/>
    </row>
    <row r="1968" spans="1:2" s="164" customFormat="1" ht="15.75">
      <c r="A1968" s="172"/>
      <c r="B1968" s="175"/>
    </row>
    <row r="1969" spans="1:2" s="164" customFormat="1" ht="15.75">
      <c r="A1969" s="172"/>
      <c r="B1969" s="175"/>
    </row>
    <row r="1970" spans="1:2" s="164" customFormat="1" ht="15.75">
      <c r="A1970" s="172"/>
      <c r="B1970" s="175"/>
    </row>
    <row r="1971" spans="1:2" s="164" customFormat="1" ht="15.75">
      <c r="A1971" s="172"/>
      <c r="B1971" s="175"/>
    </row>
    <row r="1972" spans="1:2" s="164" customFormat="1" ht="15.75">
      <c r="A1972" s="172"/>
      <c r="B1972" s="175"/>
    </row>
    <row r="1973" spans="1:2" s="164" customFormat="1" ht="15.75">
      <c r="A1973" s="172"/>
      <c r="B1973" s="175"/>
    </row>
    <row r="1974" spans="1:2" s="164" customFormat="1" ht="15.75">
      <c r="A1974" s="172"/>
      <c r="B1974" s="175"/>
    </row>
    <row r="1975" spans="1:2" s="164" customFormat="1" ht="15.75">
      <c r="A1975" s="172"/>
      <c r="B1975" s="175"/>
    </row>
    <row r="1976" spans="1:2" s="164" customFormat="1" ht="15.75">
      <c r="A1976" s="172"/>
      <c r="B1976" s="175"/>
    </row>
    <row r="1977" spans="1:2" s="164" customFormat="1" ht="15.75">
      <c r="A1977" s="172"/>
      <c r="B1977" s="175"/>
    </row>
    <row r="1978" spans="1:2" s="164" customFormat="1" ht="15.75">
      <c r="A1978" s="172"/>
      <c r="B1978" s="175"/>
    </row>
    <row r="1979" spans="1:2" s="164" customFormat="1" ht="15.75">
      <c r="A1979" s="172"/>
      <c r="B1979" s="175"/>
    </row>
    <row r="1980" spans="1:2" s="164" customFormat="1" ht="15.75">
      <c r="A1980" s="172"/>
      <c r="B1980" s="175"/>
    </row>
    <row r="1981" spans="1:2" s="164" customFormat="1" ht="15.75">
      <c r="A1981" s="172"/>
      <c r="B1981" s="175"/>
    </row>
    <row r="1982" spans="1:2" s="164" customFormat="1" ht="15.75">
      <c r="A1982" s="172"/>
      <c r="B1982" s="175"/>
    </row>
    <row r="1983" spans="1:2" s="164" customFormat="1" ht="15.75">
      <c r="A1983" s="172"/>
      <c r="B1983" s="175"/>
    </row>
    <row r="1984" spans="1:2" s="164" customFormat="1" ht="15.75">
      <c r="A1984" s="172"/>
      <c r="B1984" s="175"/>
    </row>
    <row r="1985" spans="1:2" s="164" customFormat="1" ht="15.75">
      <c r="A1985" s="172"/>
      <c r="B1985" s="175"/>
    </row>
    <row r="1986" spans="1:2" s="164" customFormat="1" ht="15.75">
      <c r="A1986" s="172"/>
      <c r="B1986" s="175"/>
    </row>
    <row r="1987" spans="1:2" s="164" customFormat="1" ht="15.75">
      <c r="A1987" s="172"/>
      <c r="B1987" s="175"/>
    </row>
    <row r="1988" spans="1:2" s="164" customFormat="1" ht="15.75">
      <c r="A1988" s="172"/>
      <c r="B1988" s="175"/>
    </row>
    <row r="1989" spans="1:2" s="164" customFormat="1" ht="15.75">
      <c r="A1989" s="172"/>
      <c r="B1989" s="175"/>
    </row>
    <row r="1990" spans="1:2" s="164" customFormat="1" ht="15.75">
      <c r="A1990" s="172"/>
      <c r="B1990" s="175"/>
    </row>
    <row r="1991" spans="1:2" s="164" customFormat="1" ht="15.75">
      <c r="A1991" s="172"/>
      <c r="B1991" s="175"/>
    </row>
    <row r="1992" spans="1:2" s="164" customFormat="1" ht="15.75">
      <c r="A1992" s="172"/>
      <c r="B1992" s="175"/>
    </row>
    <row r="1993" spans="1:2" s="164" customFormat="1" ht="15.75">
      <c r="A1993" s="172"/>
      <c r="B1993" s="175"/>
    </row>
    <row r="1994" spans="1:2" s="164" customFormat="1" ht="15.75">
      <c r="A1994" s="172"/>
      <c r="B1994" s="175"/>
    </row>
    <row r="1995" spans="1:2" s="164" customFormat="1" ht="15.75">
      <c r="A1995" s="172"/>
      <c r="B1995" s="175"/>
    </row>
    <row r="1996" spans="1:2" s="164" customFormat="1" ht="15.75">
      <c r="A1996" s="172"/>
      <c r="B1996" s="175"/>
    </row>
    <row r="1997" spans="1:2" s="164" customFormat="1" ht="15.75">
      <c r="A1997" s="172"/>
      <c r="B1997" s="175"/>
    </row>
    <row r="1998" spans="1:2" s="164" customFormat="1" ht="15.75">
      <c r="A1998" s="172"/>
      <c r="B1998" s="175"/>
    </row>
    <row r="1999" spans="1:2" s="164" customFormat="1" ht="15.75">
      <c r="A1999" s="172"/>
      <c r="B1999" s="175"/>
    </row>
    <row r="2000" spans="1:2" s="164" customFormat="1" ht="15.75">
      <c r="A2000" s="172"/>
      <c r="B2000" s="175"/>
    </row>
    <row r="2001" spans="1:2" s="164" customFormat="1" ht="15.75">
      <c r="A2001" s="172"/>
      <c r="B2001" s="175"/>
    </row>
    <row r="2002" spans="1:2" s="164" customFormat="1" ht="15.75">
      <c r="A2002" s="172"/>
      <c r="B2002" s="175"/>
    </row>
    <row r="2003" spans="1:2" s="164" customFormat="1" ht="15.75">
      <c r="A2003" s="172"/>
      <c r="B2003" s="175"/>
    </row>
    <row r="2004" spans="1:2" s="164" customFormat="1" ht="15.75">
      <c r="A2004" s="172"/>
      <c r="B2004" s="175"/>
    </row>
    <row r="2005" spans="1:2" s="164" customFormat="1" ht="15.75">
      <c r="A2005" s="172"/>
      <c r="B2005" s="175"/>
    </row>
    <row r="2006" spans="1:2" s="164" customFormat="1" ht="15.75">
      <c r="A2006" s="172"/>
      <c r="B2006" s="175"/>
    </row>
    <row r="2007" spans="1:2" s="164" customFormat="1" ht="15.75">
      <c r="A2007" s="172"/>
      <c r="B2007" s="175"/>
    </row>
    <row r="2008" spans="1:2" s="164" customFormat="1" ht="15.75">
      <c r="A2008" s="172"/>
      <c r="B2008" s="175"/>
    </row>
    <row r="2009" spans="1:2" s="164" customFormat="1" ht="15.75">
      <c r="A2009" s="172"/>
      <c r="B2009" s="175"/>
    </row>
    <row r="2010" spans="1:2" s="164" customFormat="1" ht="15.75">
      <c r="A2010" s="172"/>
      <c r="B2010" s="175"/>
    </row>
    <row r="2011" spans="1:2" s="164" customFormat="1" ht="15.75">
      <c r="A2011" s="172"/>
      <c r="B2011" s="175"/>
    </row>
    <row r="2012" spans="1:2" s="164" customFormat="1" ht="15.75">
      <c r="A2012" s="172"/>
      <c r="B2012" s="175"/>
    </row>
    <row r="2013" spans="1:2" s="164" customFormat="1" ht="15.75">
      <c r="A2013" s="172"/>
      <c r="B2013" s="175"/>
    </row>
    <row r="2014" spans="1:2" s="164" customFormat="1" ht="15.75">
      <c r="A2014" s="172"/>
      <c r="B2014" s="175"/>
    </row>
    <row r="2015" spans="1:2" s="164" customFormat="1" ht="15.75">
      <c r="A2015" s="172"/>
      <c r="B2015" s="175"/>
    </row>
    <row r="2016" spans="1:2" s="164" customFormat="1" ht="15.75">
      <c r="A2016" s="172"/>
      <c r="B2016" s="175"/>
    </row>
    <row r="2017" spans="1:2" s="164" customFormat="1" ht="15.75">
      <c r="A2017" s="172"/>
      <c r="B2017" s="175"/>
    </row>
    <row r="2018" spans="1:2" s="164" customFormat="1" ht="15.75">
      <c r="A2018" s="172"/>
      <c r="B2018" s="175"/>
    </row>
    <row r="2019" spans="1:2" s="164" customFormat="1" ht="15.75">
      <c r="A2019" s="172"/>
      <c r="B2019" s="175"/>
    </row>
    <row r="2020" spans="1:2" s="164" customFormat="1" ht="15.75">
      <c r="A2020" s="172"/>
      <c r="B2020" s="175"/>
    </row>
    <row r="2021" spans="1:2" s="164" customFormat="1" ht="15.75">
      <c r="A2021" s="172"/>
      <c r="B2021" s="175"/>
    </row>
    <row r="2022" spans="1:2" s="164" customFormat="1" ht="15.75">
      <c r="A2022" s="172"/>
      <c r="B2022" s="175"/>
    </row>
    <row r="2023" spans="1:2" s="164" customFormat="1" ht="15.75">
      <c r="A2023" s="172"/>
      <c r="B2023" s="175"/>
    </row>
    <row r="2024" spans="1:2" s="164" customFormat="1" ht="15.75">
      <c r="A2024" s="172"/>
      <c r="B2024" s="175"/>
    </row>
    <row r="2025" spans="1:2" s="164" customFormat="1" ht="15.75">
      <c r="A2025" s="172"/>
      <c r="B2025" s="175"/>
    </row>
    <row r="2026" spans="1:2" s="164" customFormat="1" ht="15.75">
      <c r="A2026" s="172"/>
      <c r="B2026" s="175"/>
    </row>
    <row r="2027" spans="1:2" s="164" customFormat="1" ht="15.75">
      <c r="A2027" s="172"/>
      <c r="B2027" s="175"/>
    </row>
    <row r="2028" spans="1:2" s="164" customFormat="1" ht="15.75">
      <c r="A2028" s="172"/>
      <c r="B2028" s="175"/>
    </row>
    <row r="2029" spans="1:2" s="164" customFormat="1" ht="15.75">
      <c r="A2029" s="172"/>
      <c r="B2029" s="175"/>
    </row>
    <row r="2030" spans="1:2" s="164" customFormat="1" ht="15.75">
      <c r="A2030" s="172"/>
      <c r="B2030" s="175"/>
    </row>
    <row r="2031" spans="1:2" s="164" customFormat="1" ht="15.75">
      <c r="A2031" s="172"/>
      <c r="B2031" s="175"/>
    </row>
    <row r="2032" spans="1:2" s="164" customFormat="1" ht="15.75">
      <c r="A2032" s="172"/>
      <c r="B2032" s="175"/>
    </row>
    <row r="2033" spans="1:2" s="164" customFormat="1" ht="15.75">
      <c r="A2033" s="172"/>
      <c r="B2033" s="175"/>
    </row>
    <row r="2034" spans="1:2" s="164" customFormat="1" ht="15.75">
      <c r="A2034" s="172"/>
      <c r="B2034" s="175"/>
    </row>
    <row r="2035" spans="1:2" s="164" customFormat="1" ht="15.75">
      <c r="A2035" s="172"/>
      <c r="B2035" s="175"/>
    </row>
    <row r="2036" spans="1:2" s="164" customFormat="1" ht="15.75">
      <c r="A2036" s="172"/>
      <c r="B2036" s="175"/>
    </row>
    <row r="2037" spans="1:2" s="164" customFormat="1" ht="15.75">
      <c r="A2037" s="172"/>
      <c r="B2037" s="175"/>
    </row>
    <row r="2038" spans="1:2" s="164" customFormat="1" ht="15.75">
      <c r="A2038" s="172"/>
      <c r="B2038" s="175"/>
    </row>
    <row r="2039" spans="1:2" s="164" customFormat="1" ht="15.75">
      <c r="A2039" s="172"/>
      <c r="B2039" s="175"/>
    </row>
    <row r="2040" spans="1:2" s="164" customFormat="1" ht="15.75">
      <c r="A2040" s="172"/>
      <c r="B2040" s="175"/>
    </row>
    <row r="2041" spans="1:2" s="164" customFormat="1" ht="15.75">
      <c r="A2041" s="172"/>
      <c r="B2041" s="175"/>
    </row>
    <row r="2042" spans="1:2" s="164" customFormat="1" ht="15.75">
      <c r="A2042" s="172"/>
      <c r="B2042" s="175"/>
    </row>
    <row r="2043" spans="1:2" s="164" customFormat="1" ht="15.75">
      <c r="A2043" s="172"/>
      <c r="B2043" s="175"/>
    </row>
    <row r="2044" spans="1:2" s="164" customFormat="1" ht="15.75">
      <c r="A2044" s="172"/>
      <c r="B2044" s="175"/>
    </row>
    <row r="2045" spans="1:2" s="164" customFormat="1" ht="15.75">
      <c r="A2045" s="172"/>
      <c r="B2045" s="175"/>
    </row>
    <row r="2046" spans="1:2" s="164" customFormat="1" ht="15.75">
      <c r="A2046" s="172"/>
      <c r="B2046" s="175"/>
    </row>
    <row r="2047" spans="1:2" s="164" customFormat="1" ht="15.75">
      <c r="A2047" s="172"/>
      <c r="B2047" s="175"/>
    </row>
    <row r="2048" spans="1:2" s="164" customFormat="1" ht="15.75">
      <c r="A2048" s="172"/>
      <c r="B2048" s="175"/>
    </row>
    <row r="2049" spans="1:2" s="164" customFormat="1" ht="15.75">
      <c r="A2049" s="172"/>
      <c r="B2049" s="175"/>
    </row>
    <row r="2050" spans="1:2" s="164" customFormat="1" ht="15.75">
      <c r="A2050" s="172"/>
      <c r="B2050" s="175"/>
    </row>
    <row r="2051" spans="1:2" s="164" customFormat="1" ht="15.75">
      <c r="A2051" s="172"/>
      <c r="B2051" s="175"/>
    </row>
    <row r="2052" spans="1:2" s="164" customFormat="1" ht="15.75">
      <c r="A2052" s="172"/>
      <c r="B2052" s="175"/>
    </row>
    <row r="2053" spans="1:2" s="164" customFormat="1" ht="15.75">
      <c r="A2053" s="172"/>
      <c r="B2053" s="175"/>
    </row>
    <row r="2054" spans="1:2" s="164" customFormat="1" ht="15.75">
      <c r="A2054" s="172"/>
      <c r="B2054" s="175"/>
    </row>
    <row r="2055" spans="1:2" s="164" customFormat="1" ht="15.75">
      <c r="A2055" s="172"/>
      <c r="B2055" s="175"/>
    </row>
    <row r="2056" spans="1:2" s="164" customFormat="1" ht="15.75">
      <c r="A2056" s="172"/>
      <c r="B2056" s="175"/>
    </row>
    <row r="2057" spans="1:2" s="164" customFormat="1" ht="15.75">
      <c r="A2057" s="172"/>
      <c r="B2057" s="175"/>
    </row>
    <row r="2058" spans="1:2" s="164" customFormat="1" ht="15.75">
      <c r="A2058" s="172"/>
      <c r="B2058" s="175"/>
    </row>
    <row r="2059" spans="1:2" s="164" customFormat="1" ht="15.75">
      <c r="A2059" s="172"/>
      <c r="B2059" s="175"/>
    </row>
    <row r="2060" spans="1:2" s="164" customFormat="1" ht="15.75">
      <c r="A2060" s="172"/>
      <c r="B2060" s="175"/>
    </row>
    <row r="2061" spans="1:2" s="164" customFormat="1" ht="15.75">
      <c r="A2061" s="172"/>
      <c r="B2061" s="175"/>
    </row>
    <row r="2062" spans="1:2" s="164" customFormat="1" ht="15.75">
      <c r="A2062" s="172"/>
      <c r="B2062" s="175"/>
    </row>
    <row r="2063" spans="1:2" s="164" customFormat="1" ht="15.75">
      <c r="A2063" s="172"/>
      <c r="B2063" s="175"/>
    </row>
    <row r="2064" spans="1:2" s="164" customFormat="1" ht="15.75">
      <c r="A2064" s="172"/>
      <c r="B2064" s="175"/>
    </row>
    <row r="2065" spans="1:2" s="164" customFormat="1" ht="15.75">
      <c r="A2065" s="172"/>
      <c r="B2065" s="175"/>
    </row>
    <row r="2066" spans="1:2" s="164" customFormat="1" ht="15.75">
      <c r="A2066" s="172"/>
      <c r="B2066" s="175"/>
    </row>
    <row r="2067" spans="1:2" s="164" customFormat="1" ht="15.75">
      <c r="A2067" s="172"/>
      <c r="B2067" s="175"/>
    </row>
    <row r="2068" spans="1:2" s="164" customFormat="1" ht="15.75">
      <c r="A2068" s="172"/>
      <c r="B2068" s="175"/>
    </row>
    <row r="2069" spans="1:2" s="164" customFormat="1" ht="15.75">
      <c r="A2069" s="172"/>
      <c r="B2069" s="175"/>
    </row>
    <row r="2070" spans="1:2" s="164" customFormat="1" ht="15.75">
      <c r="A2070" s="172"/>
      <c r="B2070" s="175"/>
    </row>
    <row r="2071" spans="1:2" s="164" customFormat="1" ht="15.75">
      <c r="A2071" s="172"/>
      <c r="B2071" s="175"/>
    </row>
    <row r="2072" spans="1:2" s="164" customFormat="1" ht="15.75">
      <c r="A2072" s="172"/>
      <c r="B2072" s="175"/>
    </row>
    <row r="2073" spans="1:2" s="164" customFormat="1" ht="15.75">
      <c r="A2073" s="172"/>
      <c r="B2073" s="175"/>
    </row>
    <row r="2074" spans="1:2" s="164" customFormat="1" ht="15.75">
      <c r="A2074" s="172"/>
      <c r="B2074" s="175"/>
    </row>
    <row r="2075" spans="1:2" s="164" customFormat="1" ht="15.75">
      <c r="A2075" s="172"/>
      <c r="B2075" s="175"/>
    </row>
    <row r="2076" spans="1:2" s="164" customFormat="1" ht="15.75">
      <c r="A2076" s="172"/>
      <c r="B2076" s="175"/>
    </row>
    <row r="2077" spans="1:2" s="164" customFormat="1" ht="15.75">
      <c r="A2077" s="172"/>
      <c r="B2077" s="175"/>
    </row>
    <row r="2078" spans="1:2" s="164" customFormat="1" ht="15.75">
      <c r="A2078" s="172"/>
      <c r="B2078" s="175"/>
    </row>
    <row r="2079" spans="1:2" s="164" customFormat="1" ht="15.75">
      <c r="A2079" s="172"/>
      <c r="B2079" s="175"/>
    </row>
    <row r="2080" spans="1:2" s="164" customFormat="1" ht="15.75">
      <c r="A2080" s="172"/>
      <c r="B2080" s="175"/>
    </row>
    <row r="2081" spans="1:2" s="164" customFormat="1" ht="15.75">
      <c r="A2081" s="172"/>
      <c r="B2081" s="175"/>
    </row>
    <row r="2082" spans="1:2" s="164" customFormat="1" ht="15.75">
      <c r="A2082" s="172"/>
      <c r="B2082" s="175"/>
    </row>
    <row r="2083" spans="1:2" s="164" customFormat="1" ht="15.75">
      <c r="A2083" s="172"/>
      <c r="B2083" s="175"/>
    </row>
    <row r="2084" spans="1:2" s="164" customFormat="1" ht="15.75">
      <c r="A2084" s="172"/>
      <c r="B2084" s="175"/>
    </row>
    <row r="2085" spans="1:2" s="164" customFormat="1" ht="15.75">
      <c r="A2085" s="172"/>
      <c r="B2085" s="175"/>
    </row>
    <row r="2086" spans="1:2" s="164" customFormat="1" ht="15.75">
      <c r="A2086" s="172"/>
      <c r="B2086" s="175"/>
    </row>
    <row r="2087" spans="1:2" s="164" customFormat="1" ht="15.75">
      <c r="A2087" s="172"/>
      <c r="B2087" s="175"/>
    </row>
    <row r="2088" spans="1:2" s="164" customFormat="1" ht="15.75">
      <c r="A2088" s="172"/>
      <c r="B2088" s="175"/>
    </row>
    <row r="2089" spans="1:2" s="164" customFormat="1" ht="15.75">
      <c r="A2089" s="172"/>
      <c r="B2089" s="175"/>
    </row>
    <row r="2090" spans="1:2" s="164" customFormat="1" ht="15.75">
      <c r="A2090" s="172"/>
      <c r="B2090" s="175"/>
    </row>
    <row r="2091" spans="1:2" s="164" customFormat="1" ht="15.75">
      <c r="A2091" s="172"/>
      <c r="B2091" s="175"/>
    </row>
    <row r="2092" spans="1:2" s="164" customFormat="1" ht="15.75">
      <c r="A2092" s="172"/>
      <c r="B2092" s="175"/>
    </row>
    <row r="2093" spans="1:2" s="164" customFormat="1" ht="15.75">
      <c r="A2093" s="172"/>
      <c r="B2093" s="175"/>
    </row>
    <row r="2094" spans="1:2" s="164" customFormat="1" ht="15.75">
      <c r="A2094" s="172"/>
      <c r="B2094" s="175"/>
    </row>
    <row r="2095" spans="1:2" s="164" customFormat="1" ht="15.75">
      <c r="A2095" s="172"/>
      <c r="B2095" s="175"/>
    </row>
    <row r="2096" spans="1:2" s="164" customFormat="1" ht="15.75">
      <c r="A2096" s="172"/>
      <c r="B2096" s="175"/>
    </row>
    <row r="2097" spans="1:2" s="164" customFormat="1" ht="15.75">
      <c r="A2097" s="172"/>
      <c r="B2097" s="175"/>
    </row>
    <row r="2098" spans="1:2" s="164" customFormat="1" ht="15.75">
      <c r="A2098" s="172"/>
      <c r="B2098" s="175"/>
    </row>
    <row r="2099" spans="1:2" s="164" customFormat="1" ht="15.75">
      <c r="A2099" s="172"/>
      <c r="B2099" s="175"/>
    </row>
    <row r="2100" spans="1:2" s="164" customFormat="1" ht="15.75">
      <c r="A2100" s="172"/>
      <c r="B2100" s="175"/>
    </row>
    <row r="2101" spans="1:2" s="164" customFormat="1" ht="15.75">
      <c r="A2101" s="172"/>
      <c r="B2101" s="175"/>
    </row>
    <row r="2102" spans="1:2" s="164" customFormat="1" ht="15.75">
      <c r="A2102" s="172"/>
      <c r="B2102" s="175"/>
    </row>
    <row r="2103" spans="1:2" s="164" customFormat="1" ht="15.75">
      <c r="A2103" s="172"/>
      <c r="B2103" s="175"/>
    </row>
    <row r="2104" spans="1:2" s="164" customFormat="1" ht="15.75">
      <c r="A2104" s="172"/>
      <c r="B2104" s="175"/>
    </row>
    <row r="2105" spans="1:2" s="164" customFormat="1" ht="15.75">
      <c r="A2105" s="172"/>
      <c r="B2105" s="175"/>
    </row>
    <row r="2106" spans="1:2" s="164" customFormat="1" ht="15.75">
      <c r="A2106" s="172"/>
      <c r="B2106" s="175"/>
    </row>
    <row r="2107" spans="1:2" s="164" customFormat="1" ht="15.75">
      <c r="A2107" s="172"/>
      <c r="B2107" s="175"/>
    </row>
    <row r="2108" spans="1:2" s="164" customFormat="1" ht="15.75">
      <c r="A2108" s="172"/>
      <c r="B2108" s="175"/>
    </row>
    <row r="2109" spans="1:2" s="164" customFormat="1" ht="15.75">
      <c r="A2109" s="172"/>
      <c r="B2109" s="175"/>
    </row>
    <row r="2110" spans="1:2" s="164" customFormat="1" ht="15.75">
      <c r="A2110" s="172"/>
      <c r="B2110" s="175"/>
    </row>
    <row r="2111" spans="1:2" s="164" customFormat="1" ht="15.75">
      <c r="A2111" s="172"/>
      <c r="B2111" s="175"/>
    </row>
    <row r="2112" spans="1:2" s="164" customFormat="1" ht="15.75">
      <c r="A2112" s="172"/>
      <c r="B2112" s="175"/>
    </row>
    <row r="2113" spans="1:2" s="164" customFormat="1" ht="15.75">
      <c r="A2113" s="172"/>
      <c r="B2113" s="175"/>
    </row>
    <row r="2114" spans="1:2" s="164" customFormat="1" ht="15.75">
      <c r="A2114" s="172"/>
      <c r="B2114" s="175"/>
    </row>
    <row r="2115" spans="1:2" s="164" customFormat="1" ht="15.75">
      <c r="A2115" s="172"/>
      <c r="B2115" s="175"/>
    </row>
    <row r="2116" spans="1:2" s="164" customFormat="1" ht="15.75">
      <c r="A2116" s="172"/>
      <c r="B2116" s="175"/>
    </row>
    <row r="2117" spans="1:2" s="164" customFormat="1" ht="15.75">
      <c r="A2117" s="172"/>
      <c r="B2117" s="175"/>
    </row>
    <row r="2118" spans="1:2" s="164" customFormat="1" ht="15.75">
      <c r="A2118" s="172"/>
      <c r="B2118" s="175"/>
    </row>
    <row r="2119" spans="1:2" s="164" customFormat="1" ht="15.75">
      <c r="A2119" s="172"/>
      <c r="B2119" s="175"/>
    </row>
    <row r="2120" spans="1:2" s="164" customFormat="1" ht="15.75">
      <c r="A2120" s="172"/>
      <c r="B2120" s="175"/>
    </row>
    <row r="2121" spans="1:2" s="164" customFormat="1" ht="15.75">
      <c r="A2121" s="172"/>
      <c r="B2121" s="175"/>
    </row>
    <row r="2122" spans="1:2" s="164" customFormat="1" ht="15.75">
      <c r="A2122" s="172"/>
      <c r="B2122" s="175"/>
    </row>
    <row r="2123" spans="1:2" s="164" customFormat="1" ht="15.75">
      <c r="A2123" s="172"/>
      <c r="B2123" s="175"/>
    </row>
    <row r="2124" spans="1:2" s="164" customFormat="1" ht="15.75">
      <c r="A2124" s="172"/>
      <c r="B2124" s="175"/>
    </row>
    <row r="2125" spans="1:2" s="164" customFormat="1" ht="15.75">
      <c r="A2125" s="172"/>
      <c r="B2125" s="175"/>
    </row>
    <row r="2126" spans="1:2" s="164" customFormat="1" ht="15.75">
      <c r="A2126" s="172"/>
      <c r="B2126" s="175"/>
    </row>
    <row r="2127" spans="1:2" s="164" customFormat="1" ht="15.75">
      <c r="A2127" s="172"/>
      <c r="B2127" s="175"/>
    </row>
    <row r="2128" spans="1:2" s="164" customFormat="1" ht="15.75">
      <c r="A2128" s="172"/>
      <c r="B2128" s="175"/>
    </row>
    <row r="2129" spans="1:2" s="164" customFormat="1" ht="15.75">
      <c r="A2129" s="172"/>
      <c r="B2129" s="175"/>
    </row>
    <row r="2130" spans="1:2" s="164" customFormat="1" ht="15.75">
      <c r="A2130" s="172"/>
      <c r="B2130" s="175"/>
    </row>
    <row r="2131" spans="1:2" s="164" customFormat="1" ht="15.75">
      <c r="A2131" s="172"/>
      <c r="B2131" s="175"/>
    </row>
    <row r="2132" spans="1:2" s="164" customFormat="1" ht="15.75">
      <c r="A2132" s="172"/>
      <c r="B2132" s="175"/>
    </row>
    <row r="2133" spans="1:2" s="164" customFormat="1" ht="15.75">
      <c r="A2133" s="172"/>
      <c r="B2133" s="175"/>
    </row>
    <row r="2134" spans="1:2" s="164" customFormat="1" ht="15.75">
      <c r="A2134" s="172"/>
      <c r="B2134" s="175"/>
    </row>
    <row r="2135" spans="1:2" s="164" customFormat="1" ht="15.75">
      <c r="A2135" s="172"/>
      <c r="B2135" s="175"/>
    </row>
    <row r="2136" spans="1:2" s="164" customFormat="1" ht="15.75">
      <c r="A2136" s="172"/>
      <c r="B2136" s="175"/>
    </row>
    <row r="2137" spans="1:2" s="164" customFormat="1" ht="15.75">
      <c r="A2137" s="172"/>
      <c r="B2137" s="175"/>
    </row>
    <row r="2138" spans="1:2" s="164" customFormat="1" ht="15.75">
      <c r="A2138" s="172"/>
      <c r="B2138" s="175"/>
    </row>
    <row r="2139" spans="1:2" s="164" customFormat="1" ht="15.75">
      <c r="A2139" s="172"/>
      <c r="B2139" s="175"/>
    </row>
    <row r="2140" spans="1:2" s="164" customFormat="1" ht="15.75">
      <c r="A2140" s="172"/>
      <c r="B2140" s="175"/>
    </row>
    <row r="2141" spans="1:2" s="164" customFormat="1" ht="15.75">
      <c r="A2141" s="172"/>
      <c r="B2141" s="175"/>
    </row>
    <row r="2142" spans="1:2" s="164" customFormat="1" ht="15.75">
      <c r="A2142" s="172"/>
      <c r="B2142" s="175"/>
    </row>
    <row r="2143" spans="1:2" s="164" customFormat="1" ht="15.75">
      <c r="A2143" s="172"/>
      <c r="B2143" s="175"/>
    </row>
    <row r="2144" spans="1:2" s="164" customFormat="1" ht="15.75">
      <c r="A2144" s="172"/>
      <c r="B2144" s="175"/>
    </row>
    <row r="2145" spans="1:2" s="164" customFormat="1" ht="15.75">
      <c r="A2145" s="172"/>
      <c r="B2145" s="175"/>
    </row>
    <row r="2146" spans="1:2" s="164" customFormat="1" ht="15.75">
      <c r="A2146" s="172"/>
      <c r="B2146" s="175"/>
    </row>
    <row r="2147" spans="1:2" s="164" customFormat="1" ht="15.75">
      <c r="A2147" s="172"/>
      <c r="B2147" s="175"/>
    </row>
    <row r="2148" spans="1:2" s="164" customFormat="1" ht="15.75">
      <c r="A2148" s="172"/>
      <c r="B2148" s="175"/>
    </row>
    <row r="2149" spans="1:2" s="164" customFormat="1" ht="15.75">
      <c r="A2149" s="172"/>
      <c r="B2149" s="175"/>
    </row>
    <row r="2150" spans="1:2" s="164" customFormat="1" ht="15.75">
      <c r="A2150" s="172"/>
      <c r="B2150" s="175"/>
    </row>
    <row r="2151" spans="1:2" s="164" customFormat="1" ht="15.75">
      <c r="A2151" s="172"/>
      <c r="B2151" s="175"/>
    </row>
    <row r="2152" spans="1:2" s="164" customFormat="1" ht="15.75">
      <c r="A2152" s="172"/>
      <c r="B2152" s="175"/>
    </row>
    <row r="2153" spans="1:2" s="164" customFormat="1" ht="15.75">
      <c r="A2153" s="172"/>
      <c r="B2153" s="175"/>
    </row>
    <row r="2154" spans="1:2" s="164" customFormat="1" ht="15.75">
      <c r="A2154" s="172"/>
      <c r="B2154" s="175"/>
    </row>
    <row r="2155" spans="1:2" s="164" customFormat="1" ht="15.75">
      <c r="A2155" s="172"/>
      <c r="B2155" s="175"/>
    </row>
    <row r="2156" spans="1:2" s="164" customFormat="1" ht="15.75">
      <c r="A2156" s="172"/>
      <c r="B2156" s="175"/>
    </row>
    <row r="2157" spans="1:2" s="164" customFormat="1" ht="15.75">
      <c r="A2157" s="172"/>
      <c r="B2157" s="175"/>
    </row>
    <row r="2158" spans="1:2" s="164" customFormat="1" ht="15.75">
      <c r="A2158" s="172"/>
      <c r="B2158" s="175"/>
    </row>
    <row r="2159" spans="1:2" s="164" customFormat="1" ht="15.75">
      <c r="A2159" s="172"/>
      <c r="B2159" s="175"/>
    </row>
    <row r="2160" spans="1:2" s="164" customFormat="1" ht="15.75">
      <c r="A2160" s="172"/>
      <c r="B2160" s="175"/>
    </row>
    <row r="2161" spans="1:2" s="164" customFormat="1" ht="15.75">
      <c r="A2161" s="172"/>
      <c r="B2161" s="175"/>
    </row>
    <row r="2162" spans="1:2" s="164" customFormat="1" ht="15.75">
      <c r="A2162" s="172"/>
      <c r="B2162" s="175"/>
    </row>
    <row r="2163" spans="1:2" s="164" customFormat="1" ht="15.75">
      <c r="A2163" s="172"/>
      <c r="B2163" s="175"/>
    </row>
    <row r="2164" spans="1:2" s="164" customFormat="1" ht="15.75">
      <c r="A2164" s="172"/>
      <c r="B2164" s="175"/>
    </row>
    <row r="2165" spans="1:2" s="164" customFormat="1" ht="15.75">
      <c r="A2165" s="172"/>
      <c r="B2165" s="175"/>
    </row>
    <row r="2166" spans="1:2" s="164" customFormat="1" ht="15.75">
      <c r="A2166" s="172"/>
      <c r="B2166" s="175"/>
    </row>
    <row r="2167" spans="1:2" s="164" customFormat="1" ht="15.75">
      <c r="A2167" s="172"/>
      <c r="B2167" s="175"/>
    </row>
    <row r="2168" spans="1:2" s="164" customFormat="1" ht="15.75">
      <c r="A2168" s="172"/>
      <c r="B2168" s="175"/>
    </row>
    <row r="2169" spans="1:2" s="164" customFormat="1" ht="15.75">
      <c r="A2169" s="172"/>
      <c r="B2169" s="175"/>
    </row>
    <row r="2170" spans="1:2" s="164" customFormat="1" ht="15.75">
      <c r="A2170" s="172"/>
      <c r="B2170" s="175"/>
    </row>
    <row r="2171" spans="1:2" s="164" customFormat="1" ht="15.75">
      <c r="A2171" s="172"/>
      <c r="B2171" s="175"/>
    </row>
    <row r="2172" spans="1:2" s="164" customFormat="1" ht="15.75">
      <c r="A2172" s="172"/>
      <c r="B2172" s="175"/>
    </row>
    <row r="2173" spans="1:2" s="164" customFormat="1" ht="15.75">
      <c r="A2173" s="172"/>
      <c r="B2173" s="175"/>
    </row>
    <row r="2174" spans="1:2" s="164" customFormat="1" ht="15.75">
      <c r="A2174" s="172"/>
      <c r="B2174" s="175"/>
    </row>
    <row r="2175" spans="1:2" s="164" customFormat="1" ht="15.75">
      <c r="A2175" s="172"/>
      <c r="B2175" s="175"/>
    </row>
    <row r="2176" spans="1:2" s="164" customFormat="1" ht="15.75">
      <c r="A2176" s="172"/>
      <c r="B2176" s="175"/>
    </row>
    <row r="2177" spans="1:2" s="164" customFormat="1" ht="15.75">
      <c r="A2177" s="172"/>
      <c r="B2177" s="175"/>
    </row>
    <row r="2178" spans="1:2" s="164" customFormat="1" ht="15.75">
      <c r="A2178" s="172"/>
      <c r="B2178" s="175"/>
    </row>
    <row r="2179" spans="1:2" s="164" customFormat="1" ht="15.75">
      <c r="A2179" s="172"/>
      <c r="B2179" s="175"/>
    </row>
    <row r="2180" spans="1:2" s="164" customFormat="1" ht="15.75">
      <c r="A2180" s="172"/>
      <c r="B2180" s="175"/>
    </row>
    <row r="2181" spans="1:2" s="164" customFormat="1" ht="15.75">
      <c r="A2181" s="172"/>
      <c r="B2181" s="175"/>
    </row>
    <row r="2182" spans="1:2" s="164" customFormat="1" ht="15.75">
      <c r="A2182" s="172"/>
      <c r="B2182" s="175"/>
    </row>
    <row r="2183" spans="1:2" s="164" customFormat="1" ht="15.75">
      <c r="A2183" s="172"/>
      <c r="B2183" s="175"/>
    </row>
    <row r="2184" spans="1:2" s="164" customFormat="1" ht="15.75">
      <c r="A2184" s="172"/>
      <c r="B2184" s="175"/>
    </row>
    <row r="2185" spans="1:2" s="164" customFormat="1" ht="15.75">
      <c r="A2185" s="172"/>
      <c r="B2185" s="175"/>
    </row>
    <row r="2186" spans="1:2" s="164" customFormat="1" ht="15.75">
      <c r="A2186" s="172"/>
      <c r="B2186" s="175"/>
    </row>
    <row r="2187" spans="1:2" s="164" customFormat="1" ht="15.75">
      <c r="A2187" s="172"/>
      <c r="B2187" s="175"/>
    </row>
    <row r="2188" spans="1:2" s="164" customFormat="1" ht="15.75">
      <c r="A2188" s="172"/>
      <c r="B2188" s="175"/>
    </row>
    <row r="2189" spans="1:2" s="164" customFormat="1" ht="15.75">
      <c r="A2189" s="172"/>
      <c r="B2189" s="175"/>
    </row>
    <row r="2190" spans="1:2" s="164" customFormat="1" ht="15.75">
      <c r="A2190" s="172"/>
      <c r="B2190" s="175"/>
    </row>
    <row r="2191" spans="1:2" s="164" customFormat="1" ht="15.75">
      <c r="A2191" s="172"/>
      <c r="B2191" s="175"/>
    </row>
    <row r="2192" spans="1:2" s="164" customFormat="1" ht="15.75">
      <c r="A2192" s="172"/>
      <c r="B2192" s="175"/>
    </row>
    <row r="2193" spans="1:2" s="164" customFormat="1" ht="15.75">
      <c r="A2193" s="172"/>
      <c r="B2193" s="175"/>
    </row>
    <row r="2194" spans="1:2" s="164" customFormat="1" ht="15.75">
      <c r="A2194" s="172"/>
      <c r="B2194" s="175"/>
    </row>
    <row r="2195" spans="1:2" s="164" customFormat="1" ht="15.75">
      <c r="A2195" s="172"/>
      <c r="B2195" s="175"/>
    </row>
    <row r="2196" spans="1:2" s="164" customFormat="1" ht="15.75">
      <c r="A2196" s="172"/>
      <c r="B2196" s="175"/>
    </row>
    <row r="2197" spans="1:2" s="164" customFormat="1" ht="15.75">
      <c r="A2197" s="172"/>
      <c r="B2197" s="175"/>
    </row>
    <row r="2198" spans="1:2" s="164" customFormat="1" ht="15.75">
      <c r="A2198" s="172"/>
      <c r="B2198" s="175"/>
    </row>
    <row r="2199" spans="1:2" s="164" customFormat="1" ht="15.75">
      <c r="A2199" s="172"/>
      <c r="B2199" s="175"/>
    </row>
    <row r="2200" spans="1:2" s="164" customFormat="1" ht="15.75">
      <c r="A2200" s="172"/>
      <c r="B2200" s="175"/>
    </row>
    <row r="2201" spans="1:2" s="164" customFormat="1" ht="15.75">
      <c r="A2201" s="172"/>
      <c r="B2201" s="175"/>
    </row>
    <row r="2202" spans="1:2" s="164" customFormat="1" ht="15.75">
      <c r="A2202" s="172"/>
      <c r="B2202" s="175"/>
    </row>
    <row r="2203" spans="1:2" s="164" customFormat="1" ht="15.75">
      <c r="A2203" s="172"/>
      <c r="B2203" s="175"/>
    </row>
    <row r="2204" spans="1:2" s="164" customFormat="1" ht="15.75">
      <c r="A2204" s="172"/>
      <c r="B2204" s="175"/>
    </row>
    <row r="2205" spans="1:2" s="164" customFormat="1" ht="15.75">
      <c r="A2205" s="172"/>
      <c r="B2205" s="175"/>
    </row>
    <row r="2206" spans="1:2" s="164" customFormat="1" ht="15.75">
      <c r="A2206" s="172"/>
      <c r="B2206" s="175"/>
    </row>
    <row r="2207" spans="1:2" s="164" customFormat="1" ht="15.75">
      <c r="A2207" s="172"/>
      <c r="B2207" s="175"/>
    </row>
    <row r="2208" spans="1:2" s="164" customFormat="1" ht="15.75">
      <c r="A2208" s="172"/>
      <c r="B2208" s="175"/>
    </row>
    <row r="2209" spans="1:2" s="164" customFormat="1" ht="15.75">
      <c r="A2209" s="172"/>
      <c r="B2209" s="175"/>
    </row>
    <row r="2210" spans="1:2" s="164" customFormat="1" ht="15.75">
      <c r="A2210" s="172"/>
      <c r="B2210" s="175"/>
    </row>
    <row r="2211" spans="1:2" s="164" customFormat="1" ht="15.75">
      <c r="A2211" s="172"/>
      <c r="B2211" s="175"/>
    </row>
    <row r="2212" spans="1:2" s="164" customFormat="1" ht="15.75">
      <c r="A2212" s="172"/>
      <c r="B2212" s="175"/>
    </row>
    <row r="2213" spans="1:2" s="164" customFormat="1" ht="15.75">
      <c r="A2213" s="172"/>
      <c r="B2213" s="175"/>
    </row>
    <row r="2214" spans="1:2" s="164" customFormat="1" ht="15.75">
      <c r="A2214" s="172"/>
      <c r="B2214" s="175"/>
    </row>
    <row r="2215" spans="1:2" s="164" customFormat="1" ht="15.75">
      <c r="A2215" s="172"/>
      <c r="B2215" s="175"/>
    </row>
    <row r="2216" spans="1:2" s="164" customFormat="1" ht="15.75">
      <c r="A2216" s="172"/>
      <c r="B2216" s="175"/>
    </row>
    <row r="2217" spans="1:2" s="164" customFormat="1" ht="15.75">
      <c r="A2217" s="172"/>
      <c r="B2217" s="175"/>
    </row>
    <row r="2218" spans="1:2" s="164" customFormat="1" ht="15.75">
      <c r="A2218" s="172"/>
      <c r="B2218" s="175"/>
    </row>
    <row r="2219" spans="1:2" s="164" customFormat="1" ht="15.75">
      <c r="A2219" s="172"/>
      <c r="B2219" s="175"/>
    </row>
    <row r="2220" spans="1:2" s="164" customFormat="1" ht="15.75">
      <c r="A2220" s="172"/>
      <c r="B2220" s="175"/>
    </row>
    <row r="2221" spans="1:2" s="164" customFormat="1" ht="15.75">
      <c r="A2221" s="172"/>
      <c r="B2221" s="175"/>
    </row>
    <row r="2222" spans="1:2" s="164" customFormat="1" ht="15.75">
      <c r="A2222" s="172"/>
      <c r="B2222" s="175"/>
    </row>
    <row r="2223" spans="1:2" s="164" customFormat="1" ht="15.75">
      <c r="A2223" s="172"/>
      <c r="B2223" s="175"/>
    </row>
    <row r="2224" spans="1:2" s="164" customFormat="1" ht="15.75">
      <c r="A2224" s="172"/>
      <c r="B2224" s="175"/>
    </row>
    <row r="2225" spans="1:2" s="164" customFormat="1" ht="15.75">
      <c r="A2225" s="172"/>
      <c r="B2225" s="175"/>
    </row>
    <row r="2226" spans="1:2" s="164" customFormat="1" ht="15.75">
      <c r="A2226" s="172"/>
      <c r="B2226" s="175"/>
    </row>
    <row r="2227" spans="1:2" s="164" customFormat="1" ht="15.75">
      <c r="A2227" s="172"/>
      <c r="B2227" s="175"/>
    </row>
    <row r="2228" spans="1:2" s="164" customFormat="1" ht="15.75">
      <c r="A2228" s="172"/>
      <c r="B2228" s="175"/>
    </row>
    <row r="2229" spans="1:2" s="164" customFormat="1" ht="15.75">
      <c r="A2229" s="172"/>
      <c r="B2229" s="175"/>
    </row>
    <row r="2230" spans="1:2" s="164" customFormat="1" ht="15.75">
      <c r="A2230" s="172"/>
      <c r="B2230" s="175"/>
    </row>
    <row r="2231" spans="1:2" s="164" customFormat="1" ht="15.75">
      <c r="A2231" s="172"/>
      <c r="B2231" s="175"/>
    </row>
    <row r="2232" spans="1:2" s="164" customFormat="1" ht="15.75">
      <c r="A2232" s="172"/>
      <c r="B2232" s="175"/>
    </row>
    <row r="2233" spans="1:2" s="164" customFormat="1" ht="15.75">
      <c r="A2233" s="172"/>
      <c r="B2233" s="175"/>
    </row>
    <row r="2234" spans="1:2" s="164" customFormat="1" ht="15.75">
      <c r="A2234" s="172"/>
      <c r="B2234" s="175"/>
    </row>
    <row r="2235" spans="1:2" s="164" customFormat="1" ht="15.75">
      <c r="A2235" s="172"/>
      <c r="B2235" s="175"/>
    </row>
    <row r="2236" spans="1:2" s="164" customFormat="1" ht="15.75">
      <c r="A2236" s="172"/>
      <c r="B2236" s="175"/>
    </row>
    <row r="2237" spans="1:2" s="164" customFormat="1" ht="15.75">
      <c r="A2237" s="172"/>
      <c r="B2237" s="175"/>
    </row>
    <row r="2238" spans="1:2" s="164" customFormat="1" ht="15.75">
      <c r="A2238" s="172"/>
      <c r="B2238" s="175"/>
    </row>
    <row r="2239" spans="1:2" s="164" customFormat="1" ht="15.75">
      <c r="A2239" s="172"/>
      <c r="B2239" s="175"/>
    </row>
    <row r="2240" spans="1:2" s="164" customFormat="1" ht="15.75">
      <c r="A2240" s="172"/>
      <c r="B2240" s="175"/>
    </row>
    <row r="2241" spans="1:2" s="164" customFormat="1" ht="15.75">
      <c r="A2241" s="172"/>
      <c r="B2241" s="175"/>
    </row>
    <row r="2242" spans="1:2" s="164" customFormat="1" ht="15.75">
      <c r="A2242" s="172"/>
      <c r="B2242" s="175"/>
    </row>
    <row r="2243" spans="1:2" s="164" customFormat="1" ht="15.75">
      <c r="A2243" s="172"/>
      <c r="B2243" s="175"/>
    </row>
    <row r="2244" spans="1:2" s="164" customFormat="1" ht="15.75">
      <c r="A2244" s="172"/>
      <c r="B2244" s="175"/>
    </row>
    <row r="2245" spans="1:2" s="164" customFormat="1" ht="15.75">
      <c r="A2245" s="172"/>
      <c r="B2245" s="175"/>
    </row>
    <row r="2246" spans="1:2" s="164" customFormat="1" ht="15.75">
      <c r="A2246" s="172"/>
      <c r="B2246" s="175"/>
    </row>
    <row r="2247" spans="1:2" s="164" customFormat="1" ht="15.75">
      <c r="A2247" s="172"/>
      <c r="B2247" s="175"/>
    </row>
    <row r="2248" spans="1:2" s="164" customFormat="1" ht="15.75">
      <c r="A2248" s="172"/>
      <c r="B2248" s="175"/>
    </row>
    <row r="2249" spans="1:2" s="164" customFormat="1" ht="15.75">
      <c r="A2249" s="172"/>
      <c r="B2249" s="175"/>
    </row>
    <row r="2250" spans="1:2" s="164" customFormat="1" ht="15.75">
      <c r="A2250" s="172"/>
      <c r="B2250" s="175"/>
    </row>
    <row r="2251" spans="1:2" s="164" customFormat="1" ht="15.75">
      <c r="A2251" s="172"/>
      <c r="B2251" s="175"/>
    </row>
    <row r="2252" spans="1:2" s="164" customFormat="1" ht="15.75">
      <c r="A2252" s="172"/>
      <c r="B2252" s="175"/>
    </row>
    <row r="2253" spans="1:2" s="164" customFormat="1" ht="15.75">
      <c r="A2253" s="172"/>
      <c r="B2253" s="175"/>
    </row>
    <row r="2254" spans="1:2" s="164" customFormat="1" ht="15.75">
      <c r="A2254" s="172"/>
      <c r="B2254" s="175"/>
    </row>
    <row r="2255" spans="1:2" s="164" customFormat="1" ht="15.75">
      <c r="A2255" s="172"/>
      <c r="B2255" s="175"/>
    </row>
    <row r="2256" spans="1:2" s="164" customFormat="1" ht="15.75">
      <c r="A2256" s="172"/>
      <c r="B2256" s="175"/>
    </row>
    <row r="2257" spans="1:2" s="164" customFormat="1" ht="15.75">
      <c r="A2257" s="172"/>
      <c r="B2257" s="175"/>
    </row>
    <row r="2258" spans="1:2" s="164" customFormat="1" ht="15.75">
      <c r="A2258" s="172"/>
      <c r="B2258" s="175"/>
    </row>
    <row r="2259" spans="1:2" s="164" customFormat="1" ht="15.75">
      <c r="A2259" s="172"/>
      <c r="B2259" s="175"/>
    </row>
    <row r="2260" spans="1:2" s="164" customFormat="1" ht="15.75">
      <c r="A2260" s="172"/>
      <c r="B2260" s="175"/>
    </row>
    <row r="2261" spans="1:2" s="164" customFormat="1" ht="15.75">
      <c r="A2261" s="172"/>
      <c r="B2261" s="175"/>
    </row>
    <row r="2262" spans="1:2" s="164" customFormat="1" ht="15.75">
      <c r="A2262" s="172"/>
      <c r="B2262" s="175"/>
    </row>
    <row r="2263" spans="1:2" s="164" customFormat="1" ht="15.75">
      <c r="A2263" s="172"/>
      <c r="B2263" s="175"/>
    </row>
    <row r="2264" spans="1:2" s="164" customFormat="1" ht="15.75">
      <c r="A2264" s="172"/>
      <c r="B2264" s="175"/>
    </row>
    <row r="2265" spans="1:2" s="164" customFormat="1" ht="15.75">
      <c r="A2265" s="172"/>
      <c r="B2265" s="175"/>
    </row>
    <row r="2266" spans="1:2" s="164" customFormat="1" ht="15.75">
      <c r="A2266" s="172"/>
      <c r="B2266" s="175"/>
    </row>
    <row r="2267" spans="1:2" s="164" customFormat="1" ht="15.75">
      <c r="A2267" s="172"/>
      <c r="B2267" s="175"/>
    </row>
    <row r="2268" spans="1:2" s="164" customFormat="1" ht="15.75">
      <c r="A2268" s="172"/>
      <c r="B2268" s="175"/>
    </row>
    <row r="2269" spans="1:2" s="164" customFormat="1" ht="15.75">
      <c r="A2269" s="172"/>
      <c r="B2269" s="175"/>
    </row>
    <row r="2270" spans="1:2" s="164" customFormat="1" ht="15.75">
      <c r="A2270" s="172"/>
      <c r="B2270" s="175"/>
    </row>
    <row r="2271" spans="1:2" s="164" customFormat="1" ht="15.75">
      <c r="A2271" s="172"/>
      <c r="B2271" s="175"/>
    </row>
    <row r="2272" spans="1:2" s="164" customFormat="1" ht="15.75">
      <c r="A2272" s="172"/>
      <c r="B2272" s="175"/>
    </row>
    <row r="2273" spans="1:2" s="164" customFormat="1" ht="15.75">
      <c r="A2273" s="172"/>
      <c r="B2273" s="175"/>
    </row>
    <row r="2274" spans="1:2" s="164" customFormat="1" ht="15.75">
      <c r="A2274" s="172"/>
      <c r="B2274" s="175"/>
    </row>
    <row r="2275" spans="1:2" s="164" customFormat="1" ht="15.75">
      <c r="A2275" s="172"/>
      <c r="B2275" s="175"/>
    </row>
    <row r="2276" spans="1:2" s="164" customFormat="1" ht="15.75">
      <c r="A2276" s="172"/>
      <c r="B2276" s="175"/>
    </row>
    <row r="2277" spans="1:2" s="164" customFormat="1" ht="15.75">
      <c r="A2277" s="172"/>
      <c r="B2277" s="175"/>
    </row>
    <row r="2278" spans="1:2" s="164" customFormat="1" ht="15.75">
      <c r="A2278" s="172"/>
      <c r="B2278" s="175"/>
    </row>
    <row r="2279" spans="1:2" s="164" customFormat="1" ht="15.75">
      <c r="A2279" s="172"/>
      <c r="B2279" s="175"/>
    </row>
    <row r="2280" spans="1:2" s="164" customFormat="1" ht="15.75">
      <c r="A2280" s="172"/>
      <c r="B2280" s="175"/>
    </row>
    <row r="2281" spans="1:2" s="164" customFormat="1" ht="15.75">
      <c r="A2281" s="172"/>
      <c r="B2281" s="175"/>
    </row>
    <row r="2282" spans="1:2" s="164" customFormat="1" ht="15.75">
      <c r="A2282" s="172"/>
      <c r="B2282" s="175"/>
    </row>
    <row r="2283" spans="1:2" s="164" customFormat="1" ht="15.75">
      <c r="A2283" s="172"/>
      <c r="B2283" s="175"/>
    </row>
    <row r="2284" spans="1:2" s="164" customFormat="1" ht="15.75">
      <c r="A2284" s="172"/>
      <c r="B2284" s="175"/>
    </row>
    <row r="2285" spans="1:2" s="164" customFormat="1" ht="15.75">
      <c r="A2285" s="172"/>
      <c r="B2285" s="175"/>
    </row>
    <row r="2286" spans="1:2" s="164" customFormat="1" ht="15.75">
      <c r="A2286" s="172"/>
      <c r="B2286" s="175"/>
    </row>
    <row r="2287" spans="1:2" s="164" customFormat="1" ht="15.75">
      <c r="A2287" s="172"/>
      <c r="B2287" s="175"/>
    </row>
    <row r="2288" spans="1:2" s="164" customFormat="1" ht="15.75">
      <c r="A2288" s="172"/>
      <c r="B2288" s="175"/>
    </row>
    <row r="2289" spans="1:2" s="164" customFormat="1" ht="15.75">
      <c r="A2289" s="172"/>
      <c r="B2289" s="175"/>
    </row>
    <row r="2290" spans="1:2" s="164" customFormat="1" ht="15.75">
      <c r="A2290" s="172"/>
      <c r="B2290" s="175"/>
    </row>
    <row r="2291" spans="1:2" s="164" customFormat="1" ht="15.75">
      <c r="A2291" s="172"/>
      <c r="B2291" s="175"/>
    </row>
    <row r="2292" spans="1:2" s="164" customFormat="1" ht="15.75">
      <c r="A2292" s="172"/>
      <c r="B2292" s="175"/>
    </row>
    <row r="2293" spans="1:2" s="164" customFormat="1" ht="15.75">
      <c r="A2293" s="172"/>
      <c r="B2293" s="175"/>
    </row>
    <row r="2294" spans="1:2" s="164" customFormat="1" ht="15.75">
      <c r="A2294" s="172"/>
      <c r="B2294" s="175"/>
    </row>
    <row r="2295" spans="1:2" s="164" customFormat="1" ht="15.75">
      <c r="A2295" s="172"/>
      <c r="B2295" s="175"/>
    </row>
    <row r="2296" spans="1:2" s="164" customFormat="1" ht="15.75">
      <c r="A2296" s="172"/>
      <c r="B2296" s="175"/>
    </row>
    <row r="2297" spans="1:2" s="164" customFormat="1" ht="15.75">
      <c r="A2297" s="172"/>
      <c r="B2297" s="175"/>
    </row>
    <row r="2298" spans="1:2" s="164" customFormat="1" ht="15.75">
      <c r="A2298" s="172"/>
      <c r="B2298" s="175"/>
    </row>
    <row r="2299" spans="1:2" s="164" customFormat="1" ht="15.75">
      <c r="A2299" s="172"/>
      <c r="B2299" s="175"/>
    </row>
    <row r="2300" spans="1:2" s="164" customFormat="1" ht="15.75">
      <c r="A2300" s="172"/>
      <c r="B2300" s="175"/>
    </row>
    <row r="2301" spans="1:2" s="164" customFormat="1" ht="15.75">
      <c r="A2301" s="172"/>
      <c r="B2301" s="175"/>
    </row>
    <row r="2302" spans="1:2" s="164" customFormat="1" ht="15.75">
      <c r="A2302" s="172"/>
      <c r="B2302" s="175"/>
    </row>
    <row r="2303" spans="1:2" s="164" customFormat="1" ht="15.75">
      <c r="A2303" s="172"/>
      <c r="B2303" s="175"/>
    </row>
    <row r="2304" spans="1:2" s="164" customFormat="1" ht="15.75">
      <c r="A2304" s="172"/>
      <c r="B2304" s="175"/>
    </row>
    <row r="2305" spans="1:2" s="164" customFormat="1" ht="15.75">
      <c r="A2305" s="172"/>
      <c r="B2305" s="175"/>
    </row>
    <row r="2306" spans="1:2" s="164" customFormat="1" ht="15.75">
      <c r="A2306" s="172"/>
      <c r="B2306" s="175"/>
    </row>
    <row r="2307" spans="1:2" s="164" customFormat="1" ht="15.75">
      <c r="A2307" s="172"/>
      <c r="B2307" s="175"/>
    </row>
    <row r="2308" spans="1:2" s="164" customFormat="1" ht="15.75">
      <c r="A2308" s="172"/>
      <c r="B2308" s="175"/>
    </row>
    <row r="2309" spans="1:2" s="164" customFormat="1" ht="15.75">
      <c r="A2309" s="172"/>
      <c r="B2309" s="175"/>
    </row>
    <row r="2310" spans="1:2" s="164" customFormat="1" ht="15.75">
      <c r="A2310" s="172"/>
      <c r="B2310" s="175"/>
    </row>
    <row r="2311" spans="1:2" s="164" customFormat="1" ht="15.75">
      <c r="A2311" s="172"/>
      <c r="B2311" s="175"/>
    </row>
    <row r="2312" spans="1:2" s="164" customFormat="1" ht="15.75">
      <c r="A2312" s="172"/>
      <c r="B2312" s="175"/>
    </row>
    <row r="2313" spans="1:2" s="164" customFormat="1" ht="15.75">
      <c r="A2313" s="172"/>
      <c r="B2313" s="175"/>
    </row>
    <row r="2314" spans="1:2" s="164" customFormat="1" ht="15.75">
      <c r="A2314" s="172"/>
      <c r="B2314" s="175"/>
    </row>
    <row r="2315" spans="1:2" s="164" customFormat="1" ht="15.75">
      <c r="A2315" s="172"/>
      <c r="B2315" s="175"/>
    </row>
    <row r="2316" spans="1:2" s="164" customFormat="1" ht="15.75">
      <c r="A2316" s="172"/>
      <c r="B2316" s="175"/>
    </row>
    <row r="2317" spans="1:2" s="164" customFormat="1" ht="15.75">
      <c r="A2317" s="172"/>
      <c r="B2317" s="175"/>
    </row>
    <row r="2318" spans="1:2" s="164" customFormat="1" ht="15.75">
      <c r="A2318" s="172"/>
      <c r="B2318" s="175"/>
    </row>
    <row r="2319" spans="1:2" s="164" customFormat="1" ht="15.75">
      <c r="A2319" s="172"/>
      <c r="B2319" s="175"/>
    </row>
    <row r="2320" spans="1:2" s="164" customFormat="1" ht="15.75">
      <c r="A2320" s="172"/>
      <c r="B2320" s="175"/>
    </row>
    <row r="2321" spans="1:2" s="164" customFormat="1" ht="15.75">
      <c r="A2321" s="172"/>
      <c r="B2321" s="175"/>
    </row>
    <row r="2322" spans="1:2" s="164" customFormat="1" ht="15.75">
      <c r="A2322" s="172"/>
      <c r="B2322" s="175"/>
    </row>
    <row r="2323" spans="1:2" s="164" customFormat="1" ht="15.75">
      <c r="A2323" s="172"/>
      <c r="B2323" s="175"/>
    </row>
    <row r="2324" spans="1:2" s="164" customFormat="1" ht="15.75">
      <c r="A2324" s="172"/>
      <c r="B2324" s="175"/>
    </row>
    <row r="2325" spans="1:2" s="164" customFormat="1" ht="15.75">
      <c r="A2325" s="172"/>
      <c r="B2325" s="175"/>
    </row>
    <row r="2326" spans="1:2" s="164" customFormat="1" ht="15.75">
      <c r="A2326" s="172"/>
      <c r="B2326" s="175"/>
    </row>
    <row r="2327" spans="1:2" s="164" customFormat="1" ht="15.75">
      <c r="A2327" s="172"/>
      <c r="B2327" s="175"/>
    </row>
    <row r="2328" spans="1:2" s="164" customFormat="1" ht="15.75">
      <c r="A2328" s="172"/>
      <c r="B2328" s="175"/>
    </row>
    <row r="2329" spans="1:2" s="164" customFormat="1" ht="15.75">
      <c r="A2329" s="172"/>
      <c r="B2329" s="175"/>
    </row>
    <row r="2330" spans="1:2" s="164" customFormat="1" ht="15.75">
      <c r="A2330" s="172"/>
      <c r="B2330" s="175"/>
    </row>
    <row r="2331" spans="1:2" s="164" customFormat="1" ht="15.75">
      <c r="A2331" s="172"/>
      <c r="B2331" s="175"/>
    </row>
    <row r="2332" spans="1:2" s="164" customFormat="1" ht="15.75">
      <c r="A2332" s="172"/>
      <c r="B2332" s="175"/>
    </row>
    <row r="2333" spans="1:2" s="164" customFormat="1" ht="15.75">
      <c r="A2333" s="172"/>
      <c r="B2333" s="175"/>
    </row>
    <row r="2334" spans="1:2" s="164" customFormat="1" ht="15.75">
      <c r="A2334" s="172"/>
      <c r="B2334" s="175"/>
    </row>
    <row r="2335" spans="1:2" s="164" customFormat="1" ht="15.75">
      <c r="A2335" s="172"/>
      <c r="B2335" s="175"/>
    </row>
    <row r="2336" spans="1:2" s="164" customFormat="1" ht="15.75">
      <c r="A2336" s="172"/>
      <c r="B2336" s="175"/>
    </row>
    <row r="2337" spans="1:2" s="164" customFormat="1" ht="15.75">
      <c r="A2337" s="172"/>
      <c r="B2337" s="175"/>
    </row>
    <row r="2338" spans="1:2" s="164" customFormat="1" ht="15.75">
      <c r="A2338" s="172"/>
      <c r="B2338" s="175"/>
    </row>
    <row r="2339" spans="1:2" s="164" customFormat="1" ht="15.75">
      <c r="A2339" s="172"/>
      <c r="B2339" s="175"/>
    </row>
    <row r="2340" spans="1:2" s="164" customFormat="1" ht="15.75">
      <c r="A2340" s="172"/>
      <c r="B2340" s="175"/>
    </row>
    <row r="2341" spans="1:2" s="164" customFormat="1" ht="15.75">
      <c r="A2341" s="172"/>
      <c r="B2341" s="175"/>
    </row>
    <row r="2342" spans="1:2" s="164" customFormat="1" ht="15.75">
      <c r="A2342" s="172"/>
      <c r="B2342" s="175"/>
    </row>
    <row r="2343" spans="1:2" s="164" customFormat="1" ht="15.75">
      <c r="A2343" s="172"/>
      <c r="B2343" s="175"/>
    </row>
    <row r="2344" spans="1:2" s="164" customFormat="1" ht="15.75">
      <c r="A2344" s="172"/>
      <c r="B2344" s="175"/>
    </row>
    <row r="2345" spans="1:2" s="164" customFormat="1" ht="15.75">
      <c r="A2345" s="172"/>
      <c r="B2345" s="175"/>
    </row>
    <row r="2346" spans="1:2" s="164" customFormat="1" ht="15.75">
      <c r="A2346" s="172"/>
      <c r="B2346" s="175"/>
    </row>
    <row r="2347" spans="1:2" s="164" customFormat="1" ht="15.75">
      <c r="A2347" s="172"/>
      <c r="B2347" s="175"/>
    </row>
    <row r="2348" spans="1:2" s="164" customFormat="1" ht="15.75">
      <c r="A2348" s="172"/>
      <c r="B2348" s="175"/>
    </row>
    <row r="2349" spans="1:2" s="164" customFormat="1" ht="15.75">
      <c r="A2349" s="172"/>
      <c r="B2349" s="175"/>
    </row>
    <row r="2350" spans="1:2" s="164" customFormat="1" ht="15.75">
      <c r="A2350" s="172"/>
      <c r="B2350" s="175"/>
    </row>
    <row r="2351" spans="1:2" s="164" customFormat="1" ht="15.75">
      <c r="A2351" s="172"/>
      <c r="B2351" s="175"/>
    </row>
    <row r="2352" spans="1:2" s="164" customFormat="1" ht="15.75">
      <c r="A2352" s="172"/>
      <c r="B2352" s="175"/>
    </row>
    <row r="2353" spans="1:2" s="164" customFormat="1" ht="15.75">
      <c r="A2353" s="172"/>
      <c r="B2353" s="175"/>
    </row>
    <row r="2354" spans="1:2" s="164" customFormat="1" ht="15.75">
      <c r="A2354" s="172"/>
      <c r="B2354" s="175"/>
    </row>
    <row r="2355" spans="1:2" s="164" customFormat="1" ht="15.75">
      <c r="A2355" s="172"/>
      <c r="B2355" s="175"/>
    </row>
    <row r="2356" spans="1:2" s="164" customFormat="1" ht="15.75">
      <c r="A2356" s="172"/>
      <c r="B2356" s="175"/>
    </row>
    <row r="2357" spans="1:2" s="164" customFormat="1" ht="15.75">
      <c r="A2357" s="172"/>
      <c r="B2357" s="175"/>
    </row>
    <row r="2358" spans="1:2" s="164" customFormat="1" ht="15.75">
      <c r="A2358" s="172"/>
      <c r="B2358" s="175"/>
    </row>
    <row r="2359" spans="1:2" s="164" customFormat="1" ht="15.75">
      <c r="A2359" s="172"/>
      <c r="B2359" s="175"/>
    </row>
    <row r="2360" spans="1:2" s="164" customFormat="1" ht="15.75">
      <c r="A2360" s="172"/>
      <c r="B2360" s="175"/>
    </row>
    <row r="2361" spans="1:2" s="164" customFormat="1" ht="15.75">
      <c r="A2361" s="172"/>
      <c r="B2361" s="175"/>
    </row>
    <row r="2362" spans="1:2" s="164" customFormat="1" ht="15.75">
      <c r="A2362" s="172"/>
      <c r="B2362" s="175"/>
    </row>
    <row r="2363" spans="1:2" s="164" customFormat="1" ht="15.75">
      <c r="A2363" s="172"/>
      <c r="B2363" s="175"/>
    </row>
    <row r="2364" spans="1:2" s="164" customFormat="1" ht="15.75">
      <c r="A2364" s="172"/>
      <c r="B2364" s="175"/>
    </row>
    <row r="2365" spans="1:2" s="164" customFormat="1" ht="15.75">
      <c r="A2365" s="172"/>
      <c r="B2365" s="175"/>
    </row>
    <row r="2366" spans="1:2" s="164" customFormat="1" ht="15.75">
      <c r="A2366" s="172"/>
      <c r="B2366" s="175"/>
    </row>
    <row r="2367" spans="1:2" s="164" customFormat="1" ht="15.75">
      <c r="A2367" s="172"/>
      <c r="B2367" s="175"/>
    </row>
    <row r="2368" spans="1:2" s="164" customFormat="1" ht="15.75">
      <c r="A2368" s="172"/>
      <c r="B2368" s="175"/>
    </row>
    <row r="2369" spans="1:2" s="164" customFormat="1" ht="15.75">
      <c r="A2369" s="172"/>
      <c r="B2369" s="175"/>
    </row>
    <row r="2370" spans="1:2" s="164" customFormat="1" ht="15.75">
      <c r="A2370" s="172"/>
      <c r="B2370" s="175"/>
    </row>
    <row r="2371" spans="1:2" s="164" customFormat="1" ht="15.75">
      <c r="A2371" s="172"/>
      <c r="B2371" s="175"/>
    </row>
    <row r="2372" spans="1:2" s="164" customFormat="1" ht="15.75">
      <c r="A2372" s="172"/>
      <c r="B2372" s="175"/>
    </row>
    <row r="2373" spans="1:2" s="164" customFormat="1" ht="15.75">
      <c r="A2373" s="172"/>
      <c r="B2373" s="175"/>
    </row>
    <row r="2374" spans="1:2" s="164" customFormat="1" ht="15.75">
      <c r="A2374" s="172"/>
      <c r="B2374" s="175"/>
    </row>
    <row r="2375" spans="1:2" s="164" customFormat="1" ht="15.75">
      <c r="A2375" s="172"/>
      <c r="B2375" s="175"/>
    </row>
    <row r="2376" spans="1:2" s="164" customFormat="1" ht="15.75">
      <c r="A2376" s="172"/>
      <c r="B2376" s="175"/>
    </row>
    <row r="2377" spans="1:2" s="164" customFormat="1" ht="15.75">
      <c r="A2377" s="172"/>
      <c r="B2377" s="175"/>
    </row>
    <row r="2378" spans="1:2" s="164" customFormat="1" ht="15.75">
      <c r="A2378" s="172"/>
      <c r="B2378" s="175"/>
    </row>
    <row r="2379" spans="1:2" s="164" customFormat="1" ht="15.75">
      <c r="A2379" s="172"/>
      <c r="B2379" s="175"/>
    </row>
    <row r="2380" spans="1:2" s="164" customFormat="1" ht="15.75">
      <c r="A2380" s="172"/>
      <c r="B2380" s="175"/>
    </row>
    <row r="2381" spans="1:2" s="164" customFormat="1" ht="15.75">
      <c r="A2381" s="172"/>
      <c r="B2381" s="175"/>
    </row>
    <row r="2382" spans="1:2" s="164" customFormat="1" ht="15.75">
      <c r="A2382" s="172"/>
      <c r="B2382" s="175"/>
    </row>
    <row r="2383" spans="1:2" s="164" customFormat="1" ht="15.75">
      <c r="A2383" s="172"/>
      <c r="B2383" s="175"/>
    </row>
    <row r="2384" spans="1:2" s="164" customFormat="1" ht="15.75">
      <c r="A2384" s="172"/>
      <c r="B2384" s="175"/>
    </row>
    <row r="2385" spans="1:2" s="164" customFormat="1" ht="15.75">
      <c r="A2385" s="172"/>
      <c r="B2385" s="175"/>
    </row>
    <row r="2386" spans="1:2" s="164" customFormat="1" ht="15.75">
      <c r="A2386" s="172"/>
      <c r="B2386" s="175"/>
    </row>
    <row r="2387" spans="1:2" s="164" customFormat="1" ht="15.75">
      <c r="A2387" s="172"/>
      <c r="B2387" s="175"/>
    </row>
    <row r="2388" spans="1:2" s="164" customFormat="1" ht="15.75">
      <c r="A2388" s="172"/>
      <c r="B2388" s="175"/>
    </row>
    <row r="2389" spans="1:2" s="164" customFormat="1" ht="15.75">
      <c r="A2389" s="172"/>
      <c r="B2389" s="175"/>
    </row>
    <row r="2390" spans="1:2" s="164" customFormat="1" ht="15.75">
      <c r="A2390" s="172"/>
      <c r="B2390" s="175"/>
    </row>
    <row r="2391" spans="1:2" s="164" customFormat="1" ht="15.75">
      <c r="A2391" s="172"/>
      <c r="B2391" s="175"/>
    </row>
    <row r="2392" spans="1:2" s="164" customFormat="1" ht="15.75">
      <c r="A2392" s="172"/>
      <c r="B2392" s="175"/>
    </row>
    <row r="2393" spans="1:2" s="164" customFormat="1" ht="15.75">
      <c r="A2393" s="172"/>
      <c r="B2393" s="175"/>
    </row>
    <row r="2394" spans="1:2" s="164" customFormat="1" ht="15.75">
      <c r="A2394" s="172"/>
      <c r="B2394" s="175"/>
    </row>
    <row r="2395" spans="1:2" s="164" customFormat="1" ht="15.75">
      <c r="A2395" s="172"/>
      <c r="B2395" s="175"/>
    </row>
    <row r="2396" spans="1:2" s="164" customFormat="1" ht="15.75">
      <c r="A2396" s="172"/>
      <c r="B2396" s="175"/>
    </row>
    <row r="2397" spans="1:2" s="164" customFormat="1" ht="15.75">
      <c r="A2397" s="172"/>
      <c r="B2397" s="175"/>
    </row>
    <row r="2398" spans="1:2" s="164" customFormat="1" ht="15.75">
      <c r="A2398" s="172"/>
      <c r="B2398" s="175"/>
    </row>
    <row r="2399" spans="1:2" s="164" customFormat="1" ht="15.75">
      <c r="A2399" s="172"/>
      <c r="B2399" s="175"/>
    </row>
    <row r="2400" spans="1:2" s="164" customFormat="1" ht="15.75">
      <c r="A2400" s="172"/>
      <c r="B2400" s="175"/>
    </row>
    <row r="2401" spans="1:2" s="164" customFormat="1" ht="15.75">
      <c r="A2401" s="172"/>
      <c r="B2401" s="175"/>
    </row>
    <row r="2402" spans="1:2" s="164" customFormat="1" ht="15.75">
      <c r="A2402" s="172"/>
      <c r="B2402" s="175"/>
    </row>
    <row r="2403" spans="1:2" s="164" customFormat="1" ht="15.75">
      <c r="A2403" s="172"/>
      <c r="B2403" s="175"/>
    </row>
    <row r="2404" spans="1:2" s="164" customFormat="1" ht="15.75">
      <c r="A2404" s="172"/>
      <c r="B2404" s="175"/>
    </row>
    <row r="2405" spans="1:2" s="164" customFormat="1" ht="15.75">
      <c r="A2405" s="172"/>
      <c r="B2405" s="175"/>
    </row>
    <row r="2406" spans="1:2" s="164" customFormat="1" ht="15.75">
      <c r="A2406" s="172"/>
      <c r="B2406" s="175"/>
    </row>
    <row r="2407" spans="1:2" s="164" customFormat="1" ht="15.75">
      <c r="A2407" s="172"/>
      <c r="B2407" s="175"/>
    </row>
    <row r="2408" spans="1:2" s="164" customFormat="1" ht="15.75">
      <c r="A2408" s="172"/>
      <c r="B2408" s="175"/>
    </row>
    <row r="2409" spans="1:2" s="164" customFormat="1" ht="15.75">
      <c r="A2409" s="172"/>
      <c r="B2409" s="175"/>
    </row>
    <row r="2410" spans="1:2" s="164" customFormat="1" ht="15.75">
      <c r="A2410" s="172"/>
      <c r="B2410" s="175"/>
    </row>
    <row r="2411" spans="1:2" s="164" customFormat="1" ht="15.75">
      <c r="A2411" s="172"/>
      <c r="B2411" s="175"/>
    </row>
    <row r="2412" spans="1:2" s="164" customFormat="1" ht="15.75">
      <c r="A2412" s="172"/>
      <c r="B2412" s="175"/>
    </row>
    <row r="2413" spans="1:2" s="164" customFormat="1" ht="15.75">
      <c r="A2413" s="172"/>
      <c r="B2413" s="175"/>
    </row>
    <row r="2414" spans="1:7" ht="18.75">
      <c r="A2414" s="172"/>
      <c r="B2414" s="175"/>
      <c r="C2414" s="164"/>
      <c r="D2414" s="164"/>
      <c r="E2414" s="164"/>
      <c r="F2414" s="164"/>
      <c r="G2414" s="164"/>
    </row>
    <row r="2415" spans="1:7" ht="18.75">
      <c r="A2415" s="172"/>
      <c r="B2415" s="175"/>
      <c r="C2415" s="164"/>
      <c r="D2415" s="164"/>
      <c r="E2415" s="164"/>
      <c r="F2415" s="164"/>
      <c r="G2415" s="164"/>
    </row>
    <row r="2416" spans="1:7" ht="18.75">
      <c r="A2416" s="172"/>
      <c r="B2416" s="175"/>
      <c r="C2416" s="164"/>
      <c r="D2416" s="164"/>
      <c r="E2416" s="164"/>
      <c r="F2416" s="164"/>
      <c r="G2416" s="164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&amp;C2016. ÉVI KÖLTSÉGVETÉS
BERUHÁZÁSI  ÉS FELÚJÍTÁSI
KIADÁSOK - BEVÉTELEK
&amp;R6. melléklet Magyarpolány Község Önkormányat
Képviselő-testületének
1/2016. (II. 25.)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workbookViewId="0" topLeftCell="A27">
      <selection activeCell="F35" sqref="F35"/>
    </sheetView>
  </sheetViews>
  <sheetFormatPr defaultColWidth="9.00390625" defaultRowHeight="12.75"/>
  <cols>
    <col min="1" max="1" width="6.625" style="149" bestFit="1" customWidth="1"/>
    <col min="2" max="2" width="35.00390625" style="194" customWidth="1"/>
    <col min="3" max="3" width="9.125" style="156" customWidth="1"/>
    <col min="4" max="4" width="14.625" style="156" bestFit="1" customWidth="1"/>
    <col min="5" max="5" width="16.125" style="156" bestFit="1" customWidth="1"/>
    <col min="6" max="6" width="15.125" style="156" bestFit="1" customWidth="1"/>
    <col min="7" max="16" width="13.75390625" style="156" bestFit="1" customWidth="1"/>
    <col min="17" max="16384" width="9.125" style="156" customWidth="1"/>
  </cols>
  <sheetData>
    <row r="2" ht="15">
      <c r="P2" s="149"/>
    </row>
    <row r="3" spans="1:16" ht="15">
      <c r="A3" s="608"/>
      <c r="B3" s="195" t="s">
        <v>3</v>
      </c>
      <c r="C3" s="154" t="s">
        <v>155</v>
      </c>
      <c r="D3" s="154" t="s">
        <v>5</v>
      </c>
      <c r="E3" s="154" t="s">
        <v>6</v>
      </c>
      <c r="F3" s="154" t="s">
        <v>7</v>
      </c>
      <c r="G3" s="154" t="s">
        <v>337</v>
      </c>
      <c r="H3" s="154" t="s">
        <v>733</v>
      </c>
      <c r="I3" s="154" t="s">
        <v>734</v>
      </c>
      <c r="J3" s="154" t="s">
        <v>735</v>
      </c>
      <c r="K3" s="154" t="s">
        <v>736</v>
      </c>
      <c r="L3" s="154" t="s">
        <v>11</v>
      </c>
      <c r="M3" s="154" t="s">
        <v>737</v>
      </c>
      <c r="N3" s="154" t="s">
        <v>738</v>
      </c>
      <c r="O3" s="154" t="s">
        <v>739</v>
      </c>
      <c r="P3" s="154" t="s">
        <v>740</v>
      </c>
    </row>
    <row r="4" spans="1:16" s="196" customFormat="1" ht="15">
      <c r="A4" s="610">
        <v>1</v>
      </c>
      <c r="B4" s="462" t="s">
        <v>850</v>
      </c>
      <c r="C4" s="464" t="s">
        <v>851</v>
      </c>
      <c r="D4" s="465"/>
      <c r="E4" s="464" t="s">
        <v>1094</v>
      </c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5"/>
    </row>
    <row r="5" spans="1:16" s="196" customFormat="1" ht="15">
      <c r="A5" s="610">
        <v>2</v>
      </c>
      <c r="B5" s="463"/>
      <c r="C5" s="153"/>
      <c r="D5" s="153"/>
      <c r="E5" s="153" t="s">
        <v>852</v>
      </c>
      <c r="F5" s="153" t="s">
        <v>853</v>
      </c>
      <c r="G5" s="153" t="s">
        <v>854</v>
      </c>
      <c r="H5" s="153" t="s">
        <v>855</v>
      </c>
      <c r="I5" s="153" t="s">
        <v>856</v>
      </c>
      <c r="J5" s="153" t="s">
        <v>857</v>
      </c>
      <c r="K5" s="153" t="s">
        <v>858</v>
      </c>
      <c r="L5" s="153" t="s">
        <v>859</v>
      </c>
      <c r="M5" s="153" t="s">
        <v>860</v>
      </c>
      <c r="N5" s="153" t="s">
        <v>861</v>
      </c>
      <c r="O5" s="153" t="s">
        <v>862</v>
      </c>
      <c r="P5" s="153" t="s">
        <v>863</v>
      </c>
    </row>
    <row r="6" spans="1:16" s="390" customFormat="1" ht="15">
      <c r="A6" s="609">
        <v>3</v>
      </c>
      <c r="B6" s="461" t="s">
        <v>864</v>
      </c>
      <c r="C6" s="389" t="s">
        <v>865</v>
      </c>
      <c r="D6" s="611">
        <f>SUM(E6:P6)</f>
        <v>14284953</v>
      </c>
      <c r="E6" s="389">
        <v>1190412</v>
      </c>
      <c r="F6" s="389">
        <v>1190412</v>
      </c>
      <c r="G6" s="389">
        <v>1190412</v>
      </c>
      <c r="H6" s="389">
        <v>1190412</v>
      </c>
      <c r="I6" s="389">
        <v>1190412</v>
      </c>
      <c r="J6" s="389">
        <v>1190412</v>
      </c>
      <c r="K6" s="389">
        <v>1190412</v>
      </c>
      <c r="L6" s="389">
        <v>1190412</v>
      </c>
      <c r="M6" s="389">
        <v>1190412</v>
      </c>
      <c r="N6" s="389">
        <v>1190412</v>
      </c>
      <c r="O6" s="389">
        <v>1190412</v>
      </c>
      <c r="P6" s="389">
        <v>1190421</v>
      </c>
    </row>
    <row r="7" spans="1:16" s="390" customFormat="1" ht="15">
      <c r="A7" s="609">
        <v>4</v>
      </c>
      <c r="B7" s="456"/>
      <c r="C7" s="389" t="s">
        <v>866</v>
      </c>
      <c r="D7" s="611">
        <f aca="true" t="shared" si="0" ref="D7:D23">SUM(E7:P7)</f>
        <v>0</v>
      </c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</row>
    <row r="8" spans="1:16" s="390" customFormat="1" ht="15" customHeight="1">
      <c r="A8" s="609">
        <v>5</v>
      </c>
      <c r="B8" s="468" t="s">
        <v>346</v>
      </c>
      <c r="C8" s="389" t="s">
        <v>865</v>
      </c>
      <c r="D8" s="611">
        <f t="shared" si="0"/>
        <v>3454257</v>
      </c>
      <c r="E8" s="389">
        <v>287854</v>
      </c>
      <c r="F8" s="389">
        <v>287854</v>
      </c>
      <c r="G8" s="389">
        <v>287854</v>
      </c>
      <c r="H8" s="389">
        <v>287854</v>
      </c>
      <c r="I8" s="389">
        <v>287854</v>
      </c>
      <c r="J8" s="389">
        <v>287854</v>
      </c>
      <c r="K8" s="389">
        <v>287854</v>
      </c>
      <c r="L8" s="389">
        <v>287854</v>
      </c>
      <c r="M8" s="389">
        <v>287854</v>
      </c>
      <c r="N8" s="389">
        <v>287854</v>
      </c>
      <c r="O8" s="389">
        <v>287854</v>
      </c>
      <c r="P8" s="389">
        <v>287863</v>
      </c>
    </row>
    <row r="9" spans="1:16" s="390" customFormat="1" ht="15">
      <c r="A9" s="609">
        <v>6</v>
      </c>
      <c r="B9" s="469"/>
      <c r="C9" s="389" t="s">
        <v>866</v>
      </c>
      <c r="D9" s="611">
        <f t="shared" si="0"/>
        <v>0</v>
      </c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</row>
    <row r="10" spans="1:16" s="390" customFormat="1" ht="15">
      <c r="A10" s="609">
        <v>7</v>
      </c>
      <c r="B10" s="461" t="s">
        <v>867</v>
      </c>
      <c r="C10" s="389" t="s">
        <v>865</v>
      </c>
      <c r="D10" s="611">
        <f t="shared" si="0"/>
        <v>48299674</v>
      </c>
      <c r="E10" s="389">
        <v>3991972</v>
      </c>
      <c r="F10" s="389">
        <v>4027972</v>
      </c>
      <c r="G10" s="389">
        <v>4027972</v>
      </c>
      <c r="H10" s="389">
        <v>4027972</v>
      </c>
      <c r="I10" s="389">
        <v>4027972</v>
      </c>
      <c r="J10" s="389">
        <v>4027972</v>
      </c>
      <c r="K10" s="389">
        <v>4027972</v>
      </c>
      <c r="L10" s="389">
        <v>4027972</v>
      </c>
      <c r="M10" s="389">
        <v>4027972</v>
      </c>
      <c r="N10" s="389">
        <v>4027972</v>
      </c>
      <c r="O10" s="389">
        <v>4027972</v>
      </c>
      <c r="P10" s="389">
        <v>4027982</v>
      </c>
    </row>
    <row r="11" spans="1:16" s="390" customFormat="1" ht="15">
      <c r="A11" s="609">
        <v>8</v>
      </c>
      <c r="B11" s="456"/>
      <c r="C11" s="389" t="s">
        <v>866</v>
      </c>
      <c r="D11" s="611">
        <f t="shared" si="0"/>
        <v>0</v>
      </c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</row>
    <row r="12" spans="1:17" s="390" customFormat="1" ht="15">
      <c r="A12" s="609">
        <v>9</v>
      </c>
      <c r="B12" s="461" t="s">
        <v>868</v>
      </c>
      <c r="C12" s="389" t="s">
        <v>865</v>
      </c>
      <c r="D12" s="611">
        <f t="shared" si="0"/>
        <v>4615649</v>
      </c>
      <c r="E12" s="389">
        <f>18801+100776</f>
        <v>119577</v>
      </c>
      <c r="F12" s="389">
        <f>550000+18801</f>
        <v>568801</v>
      </c>
      <c r="G12" s="389">
        <f>118649+18801</f>
        <v>137450</v>
      </c>
      <c r="H12" s="389">
        <f>69000+50000+18801</f>
        <v>137801</v>
      </c>
      <c r="I12" s="389">
        <f>69000+50000+18801</f>
        <v>137801</v>
      </c>
      <c r="J12" s="389">
        <f>69000+50000+575000+18801</f>
        <v>712801</v>
      </c>
      <c r="K12" s="389">
        <f>69000+50000+50000+18801</f>
        <v>187801</v>
      </c>
      <c r="L12" s="389">
        <f>69000+700000+18801</f>
        <v>787801</v>
      </c>
      <c r="M12" s="389">
        <f>69000+50000+18801</f>
        <v>137801</v>
      </c>
      <c r="N12" s="389">
        <f>69000+50000+18801</f>
        <v>137801</v>
      </c>
      <c r="O12" s="389">
        <f>69000+50000+18801</f>
        <v>137801</v>
      </c>
      <c r="P12" s="389">
        <f>69000+250000+500000+50000+575000+18801-50388</f>
        <v>1412413</v>
      </c>
      <c r="Q12" s="393"/>
    </row>
    <row r="13" spans="1:16" s="390" customFormat="1" ht="15">
      <c r="A13" s="609">
        <v>10</v>
      </c>
      <c r="B13" s="467"/>
      <c r="C13" s="389" t="s">
        <v>866</v>
      </c>
      <c r="D13" s="611">
        <f t="shared" si="0"/>
        <v>0</v>
      </c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</row>
    <row r="14" spans="1:16" s="390" customFormat="1" ht="15">
      <c r="A14" s="609">
        <v>11</v>
      </c>
      <c r="B14" s="461" t="s">
        <v>869</v>
      </c>
      <c r="C14" s="389" t="s">
        <v>865</v>
      </c>
      <c r="D14" s="611">
        <f t="shared" si="0"/>
        <v>19000906</v>
      </c>
      <c r="E14" s="389">
        <v>140000</v>
      </c>
      <c r="F14" s="389">
        <v>13006902</v>
      </c>
      <c r="G14" s="389">
        <v>140000</v>
      </c>
      <c r="H14" s="389">
        <v>2040000</v>
      </c>
      <c r="I14" s="389">
        <v>140000</v>
      </c>
      <c r="J14" s="389">
        <v>349000</v>
      </c>
      <c r="K14" s="389">
        <v>140000</v>
      </c>
      <c r="L14" s="389">
        <v>50000</v>
      </c>
      <c r="M14" s="389">
        <f>2040000+140000</f>
        <v>2180000</v>
      </c>
      <c r="N14" s="389">
        <v>519000</v>
      </c>
      <c r="O14" s="389">
        <v>140000</v>
      </c>
      <c r="P14" s="389">
        <v>156004</v>
      </c>
    </row>
    <row r="15" spans="1:16" s="390" customFormat="1" ht="15">
      <c r="A15" s="609">
        <v>12</v>
      </c>
      <c r="B15" s="467"/>
      <c r="C15" s="389" t="s">
        <v>866</v>
      </c>
      <c r="D15" s="611">
        <f t="shared" si="0"/>
        <v>0</v>
      </c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</row>
    <row r="16" spans="1:16" s="390" customFormat="1" ht="15">
      <c r="A16" s="609">
        <v>13</v>
      </c>
      <c r="B16" s="461" t="s">
        <v>708</v>
      </c>
      <c r="C16" s="389" t="s">
        <v>865</v>
      </c>
      <c r="D16" s="611">
        <f t="shared" si="0"/>
        <v>1501140</v>
      </c>
      <c r="E16" s="389"/>
      <c r="F16" s="389"/>
      <c r="G16" s="389"/>
      <c r="H16" s="389">
        <v>1501140</v>
      </c>
      <c r="I16" s="389"/>
      <c r="J16" s="389"/>
      <c r="K16" s="389"/>
      <c r="L16" s="389"/>
      <c r="M16" s="389"/>
      <c r="N16" s="389"/>
      <c r="O16" s="389"/>
      <c r="P16" s="389"/>
    </row>
    <row r="17" spans="1:16" s="390" customFormat="1" ht="15">
      <c r="A17" s="609">
        <v>14</v>
      </c>
      <c r="B17" s="456"/>
      <c r="C17" s="389" t="s">
        <v>866</v>
      </c>
      <c r="D17" s="611">
        <f t="shared" si="0"/>
        <v>0</v>
      </c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</row>
    <row r="18" spans="1:16" s="390" customFormat="1" ht="15">
      <c r="A18" s="609">
        <v>15</v>
      </c>
      <c r="B18" s="461" t="s">
        <v>351</v>
      </c>
      <c r="C18" s="389" t="s">
        <v>865</v>
      </c>
      <c r="D18" s="611">
        <f t="shared" si="0"/>
        <v>1000000</v>
      </c>
      <c r="E18" s="389"/>
      <c r="F18" s="389"/>
      <c r="G18" s="389"/>
      <c r="H18" s="389">
        <v>1000000</v>
      </c>
      <c r="I18" s="389"/>
      <c r="J18" s="389"/>
      <c r="K18" s="389"/>
      <c r="L18" s="389"/>
      <c r="M18" s="389"/>
      <c r="N18" s="389"/>
      <c r="O18" s="389"/>
      <c r="P18" s="389"/>
    </row>
    <row r="19" spans="1:16" s="390" customFormat="1" ht="15">
      <c r="A19" s="609">
        <v>16</v>
      </c>
      <c r="B19" s="456"/>
      <c r="C19" s="389" t="s">
        <v>866</v>
      </c>
      <c r="D19" s="611">
        <f t="shared" si="0"/>
        <v>0</v>
      </c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</row>
    <row r="20" spans="1:16" s="390" customFormat="1" ht="15">
      <c r="A20" s="609">
        <v>17</v>
      </c>
      <c r="B20" s="461" t="s">
        <v>870</v>
      </c>
      <c r="C20" s="389" t="s">
        <v>865</v>
      </c>
      <c r="D20" s="611">
        <f t="shared" si="0"/>
        <v>0</v>
      </c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</row>
    <row r="21" spans="1:16" s="390" customFormat="1" ht="15">
      <c r="A21" s="609">
        <v>18</v>
      </c>
      <c r="B21" s="456"/>
      <c r="C21" s="389" t="s">
        <v>866</v>
      </c>
      <c r="D21" s="611">
        <f t="shared" si="0"/>
        <v>0</v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</row>
    <row r="22" spans="1:17" s="390" customFormat="1" ht="15">
      <c r="A22" s="609">
        <v>19</v>
      </c>
      <c r="B22" s="461" t="s">
        <v>38</v>
      </c>
      <c r="C22" s="389" t="s">
        <v>865</v>
      </c>
      <c r="D22" s="611">
        <f t="shared" si="0"/>
        <v>78687133</v>
      </c>
      <c r="E22" s="389">
        <v>6500000</v>
      </c>
      <c r="F22" s="389">
        <v>6500000</v>
      </c>
      <c r="G22" s="389">
        <v>6500000</v>
      </c>
      <c r="H22" s="389">
        <v>6500000</v>
      </c>
      <c r="I22" s="389">
        <v>6500000</v>
      </c>
      <c r="J22" s="389">
        <v>6500000</v>
      </c>
      <c r="K22" s="389">
        <v>6500000</v>
      </c>
      <c r="L22" s="389">
        <v>6500000</v>
      </c>
      <c r="M22" s="389">
        <v>6500000</v>
      </c>
      <c r="N22" s="389">
        <v>6500000</v>
      </c>
      <c r="O22" s="389">
        <v>6500000</v>
      </c>
      <c r="P22" s="389">
        <f>6500000+687133</f>
        <v>7187133</v>
      </c>
      <c r="Q22" s="393"/>
    </row>
    <row r="23" spans="1:16" s="390" customFormat="1" ht="15">
      <c r="A23" s="609">
        <v>20</v>
      </c>
      <c r="B23" s="456"/>
      <c r="C23" s="389" t="s">
        <v>866</v>
      </c>
      <c r="D23" s="390">
        <f t="shared" si="0"/>
        <v>0</v>
      </c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</row>
    <row r="24" spans="1:16" s="392" customFormat="1" ht="15">
      <c r="A24" s="609">
        <v>21</v>
      </c>
      <c r="B24" s="391" t="s">
        <v>619</v>
      </c>
      <c r="C24" s="388" t="s">
        <v>865</v>
      </c>
      <c r="D24" s="388">
        <f>SUM(D6:D23)</f>
        <v>170843712</v>
      </c>
      <c r="E24" s="388">
        <f aca="true" t="shared" si="1" ref="E24:P24">SUM(E6:E23)</f>
        <v>12229815</v>
      </c>
      <c r="F24" s="388">
        <f t="shared" si="1"/>
        <v>25581941</v>
      </c>
      <c r="G24" s="388">
        <f t="shared" si="1"/>
        <v>12283688</v>
      </c>
      <c r="H24" s="388">
        <f t="shared" si="1"/>
        <v>16685179</v>
      </c>
      <c r="I24" s="388">
        <f t="shared" si="1"/>
        <v>12284039</v>
      </c>
      <c r="J24" s="388">
        <f t="shared" si="1"/>
        <v>13068039</v>
      </c>
      <c r="K24" s="388">
        <f t="shared" si="1"/>
        <v>12334039</v>
      </c>
      <c r="L24" s="388">
        <f t="shared" si="1"/>
        <v>12844039</v>
      </c>
      <c r="M24" s="388">
        <f t="shared" si="1"/>
        <v>14324039</v>
      </c>
      <c r="N24" s="388">
        <f t="shared" si="1"/>
        <v>12663039</v>
      </c>
      <c r="O24" s="388">
        <f t="shared" si="1"/>
        <v>12284039</v>
      </c>
      <c r="P24" s="388">
        <f t="shared" si="1"/>
        <v>14261816</v>
      </c>
    </row>
    <row r="25" spans="1:16" s="196" customFormat="1" ht="15">
      <c r="A25" s="610">
        <v>22</v>
      </c>
      <c r="B25" s="197"/>
      <c r="C25" s="153" t="s">
        <v>866</v>
      </c>
      <c r="D25" s="153">
        <f>SUM(E25:P25)</f>
        <v>0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</row>
    <row r="26" spans="1:16" s="196" customFormat="1" ht="15">
      <c r="A26" s="610">
        <v>23</v>
      </c>
      <c r="B26" s="197" t="s">
        <v>871</v>
      </c>
      <c r="C26" s="153" t="s">
        <v>865</v>
      </c>
      <c r="D26" s="390">
        <f>SUM(E26:P26)</f>
        <v>83112617</v>
      </c>
      <c r="E26" s="198">
        <v>83112617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</row>
    <row r="27" spans="1:16" s="196" customFormat="1" ht="15">
      <c r="A27" s="610">
        <v>24</v>
      </c>
      <c r="B27" s="197"/>
      <c r="C27" s="153" t="s">
        <v>866</v>
      </c>
      <c r="D27" s="153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</row>
    <row r="28" ht="15">
      <c r="P28" s="149"/>
    </row>
    <row r="29" spans="1:16" ht="15">
      <c r="A29" s="608"/>
      <c r="B29" s="195" t="s">
        <v>3</v>
      </c>
      <c r="C29" s="154" t="s">
        <v>155</v>
      </c>
      <c r="D29" s="154" t="s">
        <v>5</v>
      </c>
      <c r="E29" s="154" t="s">
        <v>6</v>
      </c>
      <c r="F29" s="154" t="s">
        <v>7</v>
      </c>
      <c r="G29" s="154" t="s">
        <v>337</v>
      </c>
      <c r="H29" s="154" t="s">
        <v>733</v>
      </c>
      <c r="I29" s="154" t="s">
        <v>734</v>
      </c>
      <c r="J29" s="154" t="s">
        <v>735</v>
      </c>
      <c r="K29" s="154" t="s">
        <v>736</v>
      </c>
      <c r="L29" s="154" t="s">
        <v>11</v>
      </c>
      <c r="M29" s="154" t="s">
        <v>737</v>
      </c>
      <c r="N29" s="154" t="s">
        <v>738</v>
      </c>
      <c r="O29" s="154" t="s">
        <v>739</v>
      </c>
      <c r="P29" s="154" t="s">
        <v>740</v>
      </c>
    </row>
    <row r="30" spans="1:16" s="196" customFormat="1" ht="15">
      <c r="A30" s="610">
        <v>1</v>
      </c>
      <c r="B30" s="462" t="s">
        <v>872</v>
      </c>
      <c r="C30" s="464"/>
      <c r="D30" s="465" t="s">
        <v>851</v>
      </c>
      <c r="E30" s="464" t="s">
        <v>1095</v>
      </c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5"/>
    </row>
    <row r="31" spans="1:16" s="196" customFormat="1" ht="15">
      <c r="A31" s="610">
        <v>2</v>
      </c>
      <c r="B31" s="463"/>
      <c r="C31" s="464" t="s">
        <v>851</v>
      </c>
      <c r="D31" s="465"/>
      <c r="E31" s="153" t="s">
        <v>852</v>
      </c>
      <c r="F31" s="153" t="s">
        <v>853</v>
      </c>
      <c r="G31" s="153" t="s">
        <v>854</v>
      </c>
      <c r="H31" s="153" t="s">
        <v>855</v>
      </c>
      <c r="I31" s="153" t="s">
        <v>856</v>
      </c>
      <c r="J31" s="153" t="s">
        <v>857</v>
      </c>
      <c r="K31" s="153" t="s">
        <v>858</v>
      </c>
      <c r="L31" s="153" t="s">
        <v>859</v>
      </c>
      <c r="M31" s="153" t="s">
        <v>860</v>
      </c>
      <c r="N31" s="153" t="s">
        <v>861</v>
      </c>
      <c r="O31" s="153" t="s">
        <v>862</v>
      </c>
      <c r="P31" s="153" t="s">
        <v>863</v>
      </c>
    </row>
    <row r="32" spans="1:16" s="390" customFormat="1" ht="15">
      <c r="A32" s="609">
        <v>3</v>
      </c>
      <c r="B32" s="461" t="s">
        <v>174</v>
      </c>
      <c r="C32" s="389" t="s">
        <v>865</v>
      </c>
      <c r="D32" s="389">
        <f aca="true" t="shared" si="2" ref="D32:D59">SUM(E32:P32)</f>
        <v>61888711</v>
      </c>
      <c r="E32" s="389">
        <f>5157000+4711</f>
        <v>5161711</v>
      </c>
      <c r="F32" s="389">
        <v>5157000</v>
      </c>
      <c r="G32" s="389">
        <v>5157000</v>
      </c>
      <c r="H32" s="389">
        <v>5157000</v>
      </c>
      <c r="I32" s="389">
        <v>5157000</v>
      </c>
      <c r="J32" s="389">
        <v>5157000</v>
      </c>
      <c r="K32" s="389">
        <v>5157000</v>
      </c>
      <c r="L32" s="389">
        <v>5157000</v>
      </c>
      <c r="M32" s="389">
        <v>5157000</v>
      </c>
      <c r="N32" s="389">
        <v>5157000</v>
      </c>
      <c r="O32" s="389">
        <v>5157000</v>
      </c>
      <c r="P32" s="389">
        <v>5157000</v>
      </c>
    </row>
    <row r="33" spans="1:16" s="390" customFormat="1" ht="15">
      <c r="A33" s="609">
        <v>4</v>
      </c>
      <c r="B33" s="456"/>
      <c r="C33" s="389" t="s">
        <v>866</v>
      </c>
      <c r="D33" s="389">
        <f t="shared" si="2"/>
        <v>0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</row>
    <row r="34" spans="1:16" s="390" customFormat="1" ht="15">
      <c r="A34" s="609">
        <v>5</v>
      </c>
      <c r="B34" s="461" t="s">
        <v>189</v>
      </c>
      <c r="C34" s="389" t="s">
        <v>865</v>
      </c>
      <c r="D34" s="389">
        <f t="shared" si="2"/>
        <v>31626433</v>
      </c>
      <c r="E34" s="389">
        <f>2610000+306433</f>
        <v>2916433</v>
      </c>
      <c r="F34" s="389">
        <v>2610000</v>
      </c>
      <c r="G34" s="389">
        <v>2610000</v>
      </c>
      <c r="H34" s="389">
        <v>2610000</v>
      </c>
      <c r="I34" s="389">
        <v>2610000</v>
      </c>
      <c r="J34" s="389">
        <v>2610000</v>
      </c>
      <c r="K34" s="389">
        <v>2610000</v>
      </c>
      <c r="L34" s="389">
        <v>2610000</v>
      </c>
      <c r="M34" s="389">
        <v>2610000</v>
      </c>
      <c r="N34" s="389">
        <v>2610000</v>
      </c>
      <c r="O34" s="389">
        <v>2610000</v>
      </c>
      <c r="P34" s="389">
        <v>2610000</v>
      </c>
    </row>
    <row r="35" spans="1:16" s="390" customFormat="1" ht="15">
      <c r="A35" s="609">
        <v>6</v>
      </c>
      <c r="B35" s="456"/>
      <c r="C35" s="389" t="s">
        <v>866</v>
      </c>
      <c r="D35" s="389">
        <f t="shared" si="2"/>
        <v>0</v>
      </c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</row>
    <row r="36" spans="1:16" s="390" customFormat="1" ht="15">
      <c r="A36" s="609">
        <v>7</v>
      </c>
      <c r="B36" s="461" t="s">
        <v>873</v>
      </c>
      <c r="C36" s="389" t="s">
        <v>865</v>
      </c>
      <c r="D36" s="389">
        <f t="shared" si="2"/>
        <v>28783147</v>
      </c>
      <c r="E36" s="389">
        <v>2398000</v>
      </c>
      <c r="F36" s="389">
        <f>2398000+7147</f>
        <v>2405147</v>
      </c>
      <c r="G36" s="389">
        <v>2398000</v>
      </c>
      <c r="H36" s="389">
        <v>2398000</v>
      </c>
      <c r="I36" s="389">
        <v>2398000</v>
      </c>
      <c r="J36" s="389">
        <v>2398000</v>
      </c>
      <c r="K36" s="389">
        <v>2398000</v>
      </c>
      <c r="L36" s="389">
        <v>2398000</v>
      </c>
      <c r="M36" s="389">
        <v>2398000</v>
      </c>
      <c r="N36" s="389">
        <v>2398000</v>
      </c>
      <c r="O36" s="389">
        <v>2398000</v>
      </c>
      <c r="P36" s="389">
        <v>2398000</v>
      </c>
    </row>
    <row r="37" spans="1:16" s="390" customFormat="1" ht="15">
      <c r="A37" s="609">
        <v>8</v>
      </c>
      <c r="B37" s="456"/>
      <c r="C37" s="389" t="s">
        <v>866</v>
      </c>
      <c r="D37" s="389">
        <f t="shared" si="2"/>
        <v>0</v>
      </c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</row>
    <row r="38" spans="1:16" s="390" customFormat="1" ht="15">
      <c r="A38" s="609">
        <v>9</v>
      </c>
      <c r="B38" s="461" t="s">
        <v>874</v>
      </c>
      <c r="C38" s="389" t="s">
        <v>865</v>
      </c>
      <c r="D38" s="389">
        <f t="shared" si="2"/>
        <v>1467180</v>
      </c>
      <c r="E38" s="389">
        <v>122000</v>
      </c>
      <c r="F38" s="389">
        <f>122000+3180</f>
        <v>125180</v>
      </c>
      <c r="G38" s="389">
        <v>122000</v>
      </c>
      <c r="H38" s="389">
        <v>122000</v>
      </c>
      <c r="I38" s="389">
        <v>122000</v>
      </c>
      <c r="J38" s="389">
        <v>122000</v>
      </c>
      <c r="K38" s="389">
        <v>122000</v>
      </c>
      <c r="L38" s="389">
        <v>122000</v>
      </c>
      <c r="M38" s="389">
        <v>122000</v>
      </c>
      <c r="N38" s="389">
        <v>122000</v>
      </c>
      <c r="O38" s="389">
        <v>122000</v>
      </c>
      <c r="P38" s="389">
        <v>122000</v>
      </c>
    </row>
    <row r="39" spans="1:16" s="390" customFormat="1" ht="15">
      <c r="A39" s="609">
        <v>10</v>
      </c>
      <c r="B39" s="456"/>
      <c r="C39" s="389" t="s">
        <v>866</v>
      </c>
      <c r="D39" s="389">
        <f t="shared" si="2"/>
        <v>0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</row>
    <row r="40" spans="1:16" s="390" customFormat="1" ht="15">
      <c r="A40" s="609">
        <v>11</v>
      </c>
      <c r="B40" s="461" t="s">
        <v>875</v>
      </c>
      <c r="C40" s="389" t="s">
        <v>865</v>
      </c>
      <c r="D40" s="389">
        <f t="shared" si="2"/>
        <v>0</v>
      </c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</row>
    <row r="41" spans="1:16" s="390" customFormat="1" ht="15">
      <c r="A41" s="609">
        <v>12</v>
      </c>
      <c r="B41" s="456"/>
      <c r="C41" s="389" t="s">
        <v>866</v>
      </c>
      <c r="D41" s="389">
        <f t="shared" si="2"/>
        <v>0</v>
      </c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</row>
    <row r="42" spans="1:16" s="390" customFormat="1" ht="15">
      <c r="A42" s="609">
        <v>13</v>
      </c>
      <c r="B42" s="461" t="s">
        <v>876</v>
      </c>
      <c r="C42" s="389" t="s">
        <v>865</v>
      </c>
      <c r="D42" s="389">
        <f>SUM(E42:P42)</f>
        <v>6903184</v>
      </c>
      <c r="E42" s="389">
        <f>575000+3184</f>
        <v>578184</v>
      </c>
      <c r="F42" s="389">
        <v>575000</v>
      </c>
      <c r="G42" s="389">
        <v>575000</v>
      </c>
      <c r="H42" s="389">
        <v>575000</v>
      </c>
      <c r="I42" s="389">
        <v>575000</v>
      </c>
      <c r="J42" s="389">
        <v>575000</v>
      </c>
      <c r="K42" s="389">
        <v>575000</v>
      </c>
      <c r="L42" s="389">
        <v>575000</v>
      </c>
      <c r="M42" s="389">
        <v>575000</v>
      </c>
      <c r="N42" s="389">
        <v>575000</v>
      </c>
      <c r="O42" s="389">
        <v>575000</v>
      </c>
      <c r="P42" s="389">
        <v>575000</v>
      </c>
    </row>
    <row r="43" spans="1:16" s="390" customFormat="1" ht="15">
      <c r="A43" s="609">
        <v>14</v>
      </c>
      <c r="B43" s="456"/>
      <c r="C43" s="389" t="s">
        <v>866</v>
      </c>
      <c r="D43" s="389">
        <f t="shared" si="2"/>
        <v>0</v>
      </c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1:16" s="390" customFormat="1" ht="15">
      <c r="A44" s="609">
        <v>15</v>
      </c>
      <c r="B44" s="455" t="s">
        <v>258</v>
      </c>
      <c r="C44" s="389" t="s">
        <v>865</v>
      </c>
      <c r="D44" s="389">
        <f t="shared" si="2"/>
        <v>5250500</v>
      </c>
      <c r="E44" s="389"/>
      <c r="F44" s="389"/>
      <c r="G44" s="389">
        <v>2625500</v>
      </c>
      <c r="H44" s="389"/>
      <c r="I44" s="389"/>
      <c r="J44" s="389"/>
      <c r="K44" s="389"/>
      <c r="L44" s="389"/>
      <c r="M44" s="389">
        <v>2625000</v>
      </c>
      <c r="N44" s="389"/>
      <c r="O44" s="389"/>
      <c r="P44" s="389"/>
    </row>
    <row r="45" spans="1:16" s="390" customFormat="1" ht="15">
      <c r="A45" s="609">
        <v>16</v>
      </c>
      <c r="B45" s="456"/>
      <c r="C45" s="389" t="s">
        <v>866</v>
      </c>
      <c r="D45" s="389">
        <f t="shared" si="2"/>
        <v>0</v>
      </c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1:16" s="390" customFormat="1" ht="15">
      <c r="A46" s="609">
        <v>17</v>
      </c>
      <c r="B46" s="455" t="s">
        <v>274</v>
      </c>
      <c r="C46" s="389" t="s">
        <v>865</v>
      </c>
      <c r="D46" s="389">
        <f t="shared" si="2"/>
        <v>17866670</v>
      </c>
      <c r="E46" s="389"/>
      <c r="F46" s="389"/>
      <c r="G46" s="389"/>
      <c r="H46" s="389"/>
      <c r="I46" s="389">
        <v>8933000</v>
      </c>
      <c r="J46" s="389"/>
      <c r="K46" s="389"/>
      <c r="L46" s="389"/>
      <c r="M46" s="389"/>
      <c r="N46" s="389"/>
      <c r="O46" s="389"/>
      <c r="P46" s="389">
        <f>17866670-I46</f>
        <v>8933670</v>
      </c>
    </row>
    <row r="47" spans="1:16" s="390" customFormat="1" ht="15">
      <c r="A47" s="609">
        <v>18</v>
      </c>
      <c r="B47" s="456"/>
      <c r="C47" s="389" t="s">
        <v>866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1:16" s="390" customFormat="1" ht="15">
      <c r="A48" s="609">
        <v>19</v>
      </c>
      <c r="B48" s="455" t="s">
        <v>353</v>
      </c>
      <c r="C48" s="389" t="s">
        <v>865</v>
      </c>
      <c r="D48" s="389">
        <f t="shared" si="2"/>
        <v>35170500</v>
      </c>
      <c r="E48" s="389">
        <v>3500000</v>
      </c>
      <c r="F48" s="389">
        <v>3500000</v>
      </c>
      <c r="G48" s="389">
        <v>3500000</v>
      </c>
      <c r="H48" s="389">
        <v>3500000</v>
      </c>
      <c r="I48" s="389">
        <v>3500000</v>
      </c>
      <c r="J48" s="389">
        <v>3500000</v>
      </c>
      <c r="K48" s="389"/>
      <c r="L48" s="389">
        <v>170500</v>
      </c>
      <c r="M48" s="389">
        <v>3500000</v>
      </c>
      <c r="N48" s="389">
        <v>3500000</v>
      </c>
      <c r="O48" s="389">
        <v>3500000</v>
      </c>
      <c r="P48" s="389">
        <v>3500000</v>
      </c>
    </row>
    <row r="49" spans="1:16" s="390" customFormat="1" ht="15">
      <c r="A49" s="609">
        <v>20</v>
      </c>
      <c r="B49" s="456"/>
      <c r="C49" s="389" t="s">
        <v>866</v>
      </c>
      <c r="D49" s="389">
        <f t="shared" si="2"/>
        <v>0</v>
      </c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</row>
    <row r="50" spans="1:16" s="390" customFormat="1" ht="15">
      <c r="A50" s="609">
        <v>21</v>
      </c>
      <c r="B50" s="455" t="s">
        <v>300</v>
      </c>
      <c r="C50" s="389" t="s">
        <v>865</v>
      </c>
      <c r="D50" s="389">
        <f t="shared" si="2"/>
        <v>0</v>
      </c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</row>
    <row r="51" spans="1:16" s="390" customFormat="1" ht="15">
      <c r="A51" s="609">
        <v>22</v>
      </c>
      <c r="B51" s="456"/>
      <c r="C51" s="389" t="s">
        <v>866</v>
      </c>
      <c r="D51" s="389">
        <f t="shared" si="2"/>
        <v>0</v>
      </c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</row>
    <row r="52" spans="1:16" s="390" customFormat="1" ht="15">
      <c r="A52" s="609">
        <v>23</v>
      </c>
      <c r="B52" s="457" t="s">
        <v>311</v>
      </c>
      <c r="C52" s="389" t="s">
        <v>865</v>
      </c>
      <c r="D52" s="389">
        <f t="shared" si="2"/>
        <v>0</v>
      </c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</row>
    <row r="53" spans="1:16" s="390" customFormat="1" ht="15">
      <c r="A53" s="609">
        <v>24</v>
      </c>
      <c r="B53" s="458"/>
      <c r="C53" s="389" t="s">
        <v>866</v>
      </c>
      <c r="D53" s="389">
        <f t="shared" si="2"/>
        <v>0</v>
      </c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</row>
    <row r="54" spans="1:16" s="390" customFormat="1" ht="15">
      <c r="A54" s="609">
        <v>25</v>
      </c>
      <c r="B54" s="455" t="s">
        <v>322</v>
      </c>
      <c r="C54" s="389" t="s">
        <v>865</v>
      </c>
      <c r="D54" s="389">
        <f t="shared" si="2"/>
        <v>0</v>
      </c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</row>
    <row r="55" spans="1:16" s="390" customFormat="1" ht="15">
      <c r="A55" s="609">
        <v>26</v>
      </c>
      <c r="B55" s="456"/>
      <c r="C55" s="389" t="s">
        <v>866</v>
      </c>
      <c r="D55" s="389">
        <f t="shared" si="2"/>
        <v>0</v>
      </c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</row>
    <row r="56" spans="1:16" s="392" customFormat="1" ht="15">
      <c r="A56" s="609">
        <v>27</v>
      </c>
      <c r="B56" s="459" t="s">
        <v>877</v>
      </c>
      <c r="C56" s="388" t="s">
        <v>865</v>
      </c>
      <c r="D56" s="389">
        <f>SUM(D32:D55)</f>
        <v>188956325</v>
      </c>
      <c r="E56" s="388">
        <f>SUM(E32:E55)</f>
        <v>14676328</v>
      </c>
      <c r="F56" s="388">
        <f aca="true" t="shared" si="3" ref="F56:P56">SUM(F32:F55)</f>
        <v>14372327</v>
      </c>
      <c r="G56" s="388">
        <f t="shared" si="3"/>
        <v>16987500</v>
      </c>
      <c r="H56" s="388">
        <f t="shared" si="3"/>
        <v>14362000</v>
      </c>
      <c r="I56" s="388">
        <f t="shared" si="3"/>
        <v>23295000</v>
      </c>
      <c r="J56" s="388">
        <f t="shared" si="3"/>
        <v>14362000</v>
      </c>
      <c r="K56" s="388">
        <f t="shared" si="3"/>
        <v>10862000</v>
      </c>
      <c r="L56" s="388">
        <f t="shared" si="3"/>
        <v>11032500</v>
      </c>
      <c r="M56" s="388">
        <f t="shared" si="3"/>
        <v>16987000</v>
      </c>
      <c r="N56" s="388">
        <f t="shared" si="3"/>
        <v>14362000</v>
      </c>
      <c r="O56" s="388">
        <f t="shared" si="3"/>
        <v>14362000</v>
      </c>
      <c r="P56" s="388">
        <f t="shared" si="3"/>
        <v>23295670</v>
      </c>
    </row>
    <row r="57" spans="1:16" s="392" customFormat="1" ht="15">
      <c r="A57" s="609">
        <v>28</v>
      </c>
      <c r="B57" s="460"/>
      <c r="C57" s="388" t="s">
        <v>866</v>
      </c>
      <c r="D57" s="389">
        <f t="shared" si="2"/>
        <v>0</v>
      </c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</row>
    <row r="58" spans="1:16" s="390" customFormat="1" ht="15">
      <c r="A58" s="609">
        <v>29</v>
      </c>
      <c r="B58" s="455" t="s">
        <v>878</v>
      </c>
      <c r="C58" s="389" t="s">
        <v>865</v>
      </c>
      <c r="D58" s="389">
        <f t="shared" si="2"/>
        <v>0</v>
      </c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</row>
    <row r="59" spans="1:16" s="390" customFormat="1" ht="15">
      <c r="A59" s="609">
        <v>30</v>
      </c>
      <c r="B59" s="456"/>
      <c r="C59" s="389" t="s">
        <v>866</v>
      </c>
      <c r="D59" s="389">
        <f t="shared" si="2"/>
        <v>65000000</v>
      </c>
      <c r="E59" s="389"/>
      <c r="F59" s="389"/>
      <c r="G59" s="389">
        <v>40000000</v>
      </c>
      <c r="H59" s="389"/>
      <c r="I59" s="389"/>
      <c r="J59" s="389"/>
      <c r="K59" s="389"/>
      <c r="L59" s="389"/>
      <c r="M59" s="389"/>
      <c r="N59" s="389">
        <v>25000000</v>
      </c>
      <c r="O59" s="389"/>
      <c r="P59" s="389"/>
    </row>
    <row r="60" ht="15">
      <c r="D60" s="156">
        <f>SUM(D56:D59)</f>
        <v>253956325</v>
      </c>
    </row>
  </sheetData>
  <sheetProtection/>
  <mergeCells count="30">
    <mergeCell ref="B4:B5"/>
    <mergeCell ref="C4:D4"/>
    <mergeCell ref="E4:P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30:B31"/>
    <mergeCell ref="C30:D30"/>
    <mergeCell ref="E30:P30"/>
    <mergeCell ref="C31:D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2" r:id="rId1"/>
  <headerFooter>
    <oddHeader>&amp;LMAGYARPOLÁNY KÖZSÉG 
ÖNKORMÁNYZATA&amp;C2016. ÉVI KÖLTSÉGVETÉS
bevételi és kiadási előirányzatok
felhasználási ütemterve&amp;R7. melléklet Magyarpolány Község Önkormányat Képviselő-testületének
1/2016. (II. 25.)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B16" sqref="B16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625" style="0" customWidth="1"/>
  </cols>
  <sheetData>
    <row r="1" spans="2:8" ht="20.25" customHeight="1">
      <c r="B1" s="10" t="s">
        <v>3</v>
      </c>
      <c r="C1" s="10" t="s">
        <v>155</v>
      </c>
      <c r="D1" s="10" t="s">
        <v>5</v>
      </c>
      <c r="E1" s="10" t="s">
        <v>6</v>
      </c>
      <c r="F1" s="10" t="s">
        <v>7</v>
      </c>
      <c r="G1" s="10" t="s">
        <v>337</v>
      </c>
      <c r="H1" s="10" t="s">
        <v>733</v>
      </c>
    </row>
    <row r="2" spans="1:8" ht="15">
      <c r="A2" s="474">
        <v>1</v>
      </c>
      <c r="B2" s="129" t="s">
        <v>757</v>
      </c>
      <c r="C2" s="476" t="s">
        <v>758</v>
      </c>
      <c r="D2" s="478" t="s">
        <v>759</v>
      </c>
      <c r="E2" s="471"/>
      <c r="F2" s="470" t="s">
        <v>760</v>
      </c>
      <c r="G2" s="470"/>
      <c r="H2" s="471"/>
    </row>
    <row r="3" spans="1:8" ht="15">
      <c r="A3" s="474"/>
      <c r="B3" s="130"/>
      <c r="C3" s="477"/>
      <c r="D3" s="131" t="s">
        <v>761</v>
      </c>
      <c r="E3" s="132" t="s">
        <v>1082</v>
      </c>
      <c r="F3" s="132" t="s">
        <v>761</v>
      </c>
      <c r="G3" s="132" t="s">
        <v>762</v>
      </c>
      <c r="H3" s="133" t="s">
        <v>1082</v>
      </c>
    </row>
    <row r="4" spans="1:8" ht="15">
      <c r="A4" s="376">
        <f>A2+1</f>
        <v>2</v>
      </c>
      <c r="B4" s="129" t="s">
        <v>763</v>
      </c>
      <c r="C4" s="131" t="s">
        <v>764</v>
      </c>
      <c r="D4" s="131">
        <v>100</v>
      </c>
      <c r="E4" s="144">
        <v>369000</v>
      </c>
      <c r="F4" s="145"/>
      <c r="G4" s="145"/>
      <c r="H4" s="145"/>
    </row>
    <row r="5" spans="1:8" ht="15">
      <c r="A5" s="376">
        <f aca="true" t="shared" si="0" ref="A5:A15">A4+1</f>
        <v>3</v>
      </c>
      <c r="B5" s="129" t="s">
        <v>765</v>
      </c>
      <c r="C5" s="131" t="s">
        <v>764</v>
      </c>
      <c r="D5" s="131">
        <v>100</v>
      </c>
      <c r="E5" s="144">
        <v>486000</v>
      </c>
      <c r="F5" s="145"/>
      <c r="G5" s="145"/>
      <c r="H5" s="145"/>
    </row>
    <row r="6" spans="1:8" ht="45">
      <c r="A6" s="376">
        <f t="shared" si="0"/>
        <v>4</v>
      </c>
      <c r="B6" s="134" t="s">
        <v>777</v>
      </c>
      <c r="C6" s="131" t="s">
        <v>766</v>
      </c>
      <c r="D6" s="131">
        <v>100</v>
      </c>
      <c r="E6" s="144">
        <v>76419</v>
      </c>
      <c r="F6" s="146"/>
      <c r="G6" s="146"/>
      <c r="H6" s="146"/>
    </row>
    <row r="7" spans="1:8" ht="15">
      <c r="A7" s="376">
        <f t="shared" si="0"/>
        <v>5</v>
      </c>
      <c r="B7" s="472" t="s">
        <v>767</v>
      </c>
      <c r="C7" s="135"/>
      <c r="D7" s="136"/>
      <c r="E7" s="147"/>
      <c r="F7" s="144">
        <v>100</v>
      </c>
      <c r="G7" s="144">
        <v>5</v>
      </c>
      <c r="H7" s="144">
        <v>440510</v>
      </c>
    </row>
    <row r="8" spans="1:8" ht="15">
      <c r="A8" s="376">
        <f t="shared" si="0"/>
        <v>6</v>
      </c>
      <c r="B8" s="473"/>
      <c r="C8" s="135"/>
      <c r="D8" s="136"/>
      <c r="E8" s="147"/>
      <c r="F8" s="144">
        <v>50</v>
      </c>
      <c r="G8" s="144">
        <v>17</v>
      </c>
      <c r="H8" s="144">
        <v>786940</v>
      </c>
    </row>
    <row r="9" spans="1:8" ht="15">
      <c r="A9" s="376">
        <f t="shared" si="0"/>
        <v>7</v>
      </c>
      <c r="B9" s="472" t="s">
        <v>768</v>
      </c>
      <c r="C9" s="135"/>
      <c r="D9" s="136"/>
      <c r="E9" s="147"/>
      <c r="F9" s="144">
        <v>100</v>
      </c>
      <c r="G9" s="144">
        <v>1</v>
      </c>
      <c r="H9" s="144">
        <v>97485</v>
      </c>
    </row>
    <row r="10" spans="1:8" ht="15">
      <c r="A10" s="376">
        <f t="shared" si="0"/>
        <v>8</v>
      </c>
      <c r="B10" s="473"/>
      <c r="C10" s="135"/>
      <c r="D10" s="136"/>
      <c r="E10" s="147"/>
      <c r="F10" s="144">
        <v>50</v>
      </c>
      <c r="G10" s="144">
        <v>20</v>
      </c>
      <c r="H10" s="144">
        <v>620160</v>
      </c>
    </row>
    <row r="11" spans="1:8" ht="15">
      <c r="A11" s="376">
        <f t="shared" si="0"/>
        <v>9</v>
      </c>
      <c r="B11" s="475" t="s">
        <v>769</v>
      </c>
      <c r="C11" s="135"/>
      <c r="D11" s="136"/>
      <c r="E11" s="147"/>
      <c r="F11" s="144">
        <v>100</v>
      </c>
      <c r="G11" s="144">
        <v>10</v>
      </c>
      <c r="H11" s="144">
        <v>811195</v>
      </c>
    </row>
    <row r="12" spans="1:8" ht="15">
      <c r="A12" s="376">
        <f t="shared" si="0"/>
        <v>10</v>
      </c>
      <c r="B12" s="475"/>
      <c r="C12" s="135"/>
      <c r="D12" s="136"/>
      <c r="E12" s="147"/>
      <c r="F12" s="144">
        <v>50</v>
      </c>
      <c r="G12" s="144">
        <v>6</v>
      </c>
      <c r="H12" s="144">
        <v>250940</v>
      </c>
    </row>
    <row r="13" spans="1:8" ht="15">
      <c r="A13" s="376">
        <f t="shared" si="0"/>
        <v>11</v>
      </c>
      <c r="B13" s="475" t="s">
        <v>770</v>
      </c>
      <c r="C13" s="135"/>
      <c r="D13" s="136"/>
      <c r="E13" s="147"/>
      <c r="F13" s="144">
        <v>100</v>
      </c>
      <c r="G13" s="144">
        <v>1</v>
      </c>
      <c r="H13" s="144">
        <v>101640</v>
      </c>
    </row>
    <row r="14" spans="1:8" ht="15">
      <c r="A14" s="376">
        <f t="shared" si="0"/>
        <v>12</v>
      </c>
      <c r="B14" s="475"/>
      <c r="C14" s="135"/>
      <c r="D14" s="136"/>
      <c r="E14" s="147"/>
      <c r="F14" s="144">
        <v>50</v>
      </c>
      <c r="G14" s="144"/>
      <c r="H14" s="144"/>
    </row>
    <row r="15" spans="1:8" ht="29.25" customHeight="1">
      <c r="A15" s="376">
        <f t="shared" si="0"/>
        <v>13</v>
      </c>
      <c r="B15" s="129" t="s">
        <v>787</v>
      </c>
      <c r="C15" s="129"/>
      <c r="D15" s="129"/>
      <c r="E15" s="145">
        <f>SUM(E4:E14)</f>
        <v>931419</v>
      </c>
      <c r="F15" s="145"/>
      <c r="G15" s="145"/>
      <c r="H15" s="145">
        <f>SUM(H7:H14)</f>
        <v>3108870</v>
      </c>
    </row>
    <row r="16" spans="2:8" ht="32.25" customHeight="1">
      <c r="B16" s="140" t="s">
        <v>771</v>
      </c>
      <c r="C16" s="128"/>
      <c r="D16" s="128"/>
      <c r="E16" s="128"/>
      <c r="F16" s="128"/>
      <c r="G16" s="128"/>
      <c r="H16" s="128"/>
    </row>
    <row r="17" spans="2:8" ht="39" customHeight="1">
      <c r="B17" s="138" t="s">
        <v>779</v>
      </c>
      <c r="C17" s="128" t="s">
        <v>772</v>
      </c>
      <c r="D17" s="128"/>
      <c r="E17" s="128"/>
      <c r="F17" s="128"/>
      <c r="G17" s="128"/>
      <c r="H17" s="128"/>
    </row>
    <row r="18" spans="2:8" ht="15">
      <c r="B18" s="139"/>
      <c r="C18" s="128" t="s">
        <v>773</v>
      </c>
      <c r="D18" s="128"/>
      <c r="E18" s="128"/>
      <c r="F18" s="128"/>
      <c r="G18" s="128"/>
      <c r="H18" s="128"/>
    </row>
    <row r="19" spans="2:8" ht="15">
      <c r="B19" s="139"/>
      <c r="C19" s="128"/>
      <c r="D19" s="128"/>
      <c r="E19" s="128"/>
      <c r="F19" s="128"/>
      <c r="G19" s="128"/>
      <c r="H19" s="128"/>
    </row>
    <row r="20" spans="2:8" ht="36.75" customHeight="1">
      <c r="B20" s="138" t="s">
        <v>778</v>
      </c>
      <c r="C20" s="137" t="s">
        <v>774</v>
      </c>
      <c r="D20" s="128"/>
      <c r="E20" s="128"/>
      <c r="F20" s="128"/>
      <c r="G20" s="128"/>
      <c r="H20" s="128"/>
    </row>
    <row r="21" spans="3:8" ht="15">
      <c r="C21" s="137" t="s">
        <v>775</v>
      </c>
      <c r="D21" s="128"/>
      <c r="E21" s="128"/>
      <c r="F21" s="128"/>
      <c r="G21" s="128"/>
      <c r="H21" s="128"/>
    </row>
    <row r="22" spans="3:8" ht="15">
      <c r="C22" s="137" t="s">
        <v>776</v>
      </c>
      <c r="D22" s="128"/>
      <c r="E22" s="128"/>
      <c r="F22" s="128"/>
      <c r="G22" s="128"/>
      <c r="H22" s="128"/>
    </row>
    <row r="23" spans="3:8" ht="15">
      <c r="C23" s="128"/>
      <c r="D23" s="128"/>
      <c r="E23" s="128"/>
      <c r="F23" s="128"/>
      <c r="G23" s="128"/>
      <c r="H23" s="128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ÖNKORMÁNYZATA&amp;C2016. ÉVI KÖLTSÉGVETÉS&amp;R8. melléklet Magyarpolány Község Önkormányat Képviselő-testületének
1/2016. (II. 25.)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2016-02-26T15:38:27Z</cp:lastPrinted>
  <dcterms:created xsi:type="dcterms:W3CDTF">2015-02-08T21:03:33Z</dcterms:created>
  <dcterms:modified xsi:type="dcterms:W3CDTF">2016-02-26T15:51:19Z</dcterms:modified>
  <cp:category/>
  <cp:version/>
  <cp:contentType/>
  <cp:contentStatus/>
</cp:coreProperties>
</file>