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BB0F0907-6740-4327-BF6C-830B1DFF6B09}" xr6:coauthVersionLast="41" xr6:coauthVersionMax="41" xr10:uidLastSave="{00000000-0000-0000-0000-000000000000}"/>
  <bookViews>
    <workbookView xWindow="-120" yWindow="-120" windowWidth="20730" windowHeight="11160" xr2:uid="{8C64FE13-2DBC-4FC8-8CA2-5E1069F4F1B9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F156" i="1" s="1"/>
  <c r="F155" i="1"/>
  <c r="D155" i="1"/>
  <c r="E155" i="1" s="1"/>
  <c r="D154" i="1"/>
  <c r="D153" i="1"/>
  <c r="E152" i="1"/>
  <c r="D152" i="1"/>
  <c r="F152" i="1" s="1"/>
  <c r="D151" i="1"/>
  <c r="F151" i="1" s="1"/>
  <c r="F150" i="1"/>
  <c r="E150" i="1"/>
  <c r="D150" i="1"/>
  <c r="F149" i="1"/>
  <c r="D149" i="1"/>
  <c r="E149" i="1" s="1"/>
  <c r="E148" i="1"/>
  <c r="D148" i="1"/>
  <c r="F148" i="1" s="1"/>
  <c r="D147" i="1"/>
  <c r="F147" i="1" s="1"/>
  <c r="F146" i="1"/>
  <c r="E146" i="1"/>
  <c r="D146" i="1"/>
  <c r="F145" i="1"/>
  <c r="D145" i="1"/>
  <c r="E145" i="1" s="1"/>
  <c r="C145" i="1"/>
  <c r="F144" i="1"/>
  <c r="D144" i="1"/>
  <c r="E144" i="1" s="1"/>
  <c r="E143" i="1"/>
  <c r="D143" i="1"/>
  <c r="F143" i="1" s="1"/>
  <c r="D142" i="1"/>
  <c r="F142" i="1" s="1"/>
  <c r="C142" i="1"/>
  <c r="E142" i="1" s="1"/>
  <c r="D141" i="1"/>
  <c r="F141" i="1" s="1"/>
  <c r="D140" i="1"/>
  <c r="C140" i="1"/>
  <c r="F140" i="1" s="1"/>
  <c r="F139" i="1"/>
  <c r="E139" i="1"/>
  <c r="D139" i="1"/>
  <c r="F138" i="1"/>
  <c r="D138" i="1"/>
  <c r="E138" i="1" s="1"/>
  <c r="E137" i="1"/>
  <c r="D137" i="1"/>
  <c r="F137" i="1" s="1"/>
  <c r="D136" i="1"/>
  <c r="F136" i="1" s="1"/>
  <c r="F135" i="1"/>
  <c r="E135" i="1"/>
  <c r="D135" i="1"/>
  <c r="F134" i="1"/>
  <c r="D134" i="1"/>
  <c r="E134" i="1" s="1"/>
  <c r="E133" i="1"/>
  <c r="D133" i="1"/>
  <c r="C133" i="1"/>
  <c r="F133" i="1" s="1"/>
  <c r="E132" i="1"/>
  <c r="D132" i="1"/>
  <c r="F132" i="1" s="1"/>
  <c r="D131" i="1"/>
  <c r="F131" i="1" s="1"/>
  <c r="D130" i="1"/>
  <c r="C130" i="1"/>
  <c r="F130" i="1" s="1"/>
  <c r="D129" i="1"/>
  <c r="D128" i="1"/>
  <c r="D127" i="1"/>
  <c r="C127" i="1"/>
  <c r="F127" i="1" s="1"/>
  <c r="E126" i="1"/>
  <c r="D126" i="1"/>
  <c r="F126" i="1" s="1"/>
  <c r="F125" i="1"/>
  <c r="D125" i="1"/>
  <c r="E125" i="1" s="1"/>
  <c r="F124" i="1"/>
  <c r="E124" i="1"/>
  <c r="D124" i="1"/>
  <c r="D123" i="1"/>
  <c r="F123" i="1" s="1"/>
  <c r="E122" i="1"/>
  <c r="D122" i="1"/>
  <c r="F122" i="1" s="1"/>
  <c r="F121" i="1"/>
  <c r="D121" i="1"/>
  <c r="E121" i="1" s="1"/>
  <c r="F120" i="1"/>
  <c r="E120" i="1"/>
  <c r="D120" i="1"/>
  <c r="D119" i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D109" i="1"/>
  <c r="F109" i="1" s="1"/>
  <c r="F108" i="1"/>
  <c r="E108" i="1"/>
  <c r="D108" i="1"/>
  <c r="F107" i="1"/>
  <c r="E107" i="1"/>
  <c r="D107" i="1"/>
  <c r="E106" i="1"/>
  <c r="D106" i="1"/>
  <c r="F106" i="1" s="1"/>
  <c r="D105" i="1"/>
  <c r="C105" i="1"/>
  <c r="F105" i="1" s="1"/>
  <c r="D104" i="1"/>
  <c r="F104" i="1" s="1"/>
  <c r="F103" i="1"/>
  <c r="E103" i="1"/>
  <c r="D103" i="1"/>
  <c r="F102" i="1"/>
  <c r="E102" i="1"/>
  <c r="D102" i="1"/>
  <c r="E101" i="1"/>
  <c r="D101" i="1"/>
  <c r="F101" i="1" s="1"/>
  <c r="D100" i="1"/>
  <c r="F100" i="1" s="1"/>
  <c r="F99" i="1"/>
  <c r="E99" i="1"/>
  <c r="D99" i="1"/>
  <c r="D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D93" i="1"/>
  <c r="F92" i="1"/>
  <c r="D92" i="1"/>
  <c r="F91" i="1"/>
  <c r="D91" i="1"/>
  <c r="D90" i="1"/>
  <c r="D89" i="1"/>
  <c r="F88" i="1"/>
  <c r="D88" i="1"/>
  <c r="E88" i="1" s="1"/>
  <c r="E87" i="1"/>
  <c r="D87" i="1"/>
  <c r="F87" i="1" s="1"/>
  <c r="D86" i="1"/>
  <c r="F86" i="1" s="1"/>
  <c r="F85" i="1"/>
  <c r="E85" i="1"/>
  <c r="D85" i="1"/>
  <c r="F84" i="1"/>
  <c r="D84" i="1"/>
  <c r="E84" i="1" s="1"/>
  <c r="E83" i="1"/>
  <c r="D83" i="1"/>
  <c r="F83" i="1" s="1"/>
  <c r="D82" i="1"/>
  <c r="F82" i="1" s="1"/>
  <c r="C82" i="1"/>
  <c r="E82" i="1" s="1"/>
  <c r="D81" i="1"/>
  <c r="F81" i="1" s="1"/>
  <c r="E80" i="1"/>
  <c r="D80" i="1"/>
  <c r="F80" i="1" s="1"/>
  <c r="F79" i="1"/>
  <c r="D79" i="1"/>
  <c r="E79" i="1" s="1"/>
  <c r="E78" i="1"/>
  <c r="D78" i="1"/>
  <c r="C78" i="1"/>
  <c r="F78" i="1" s="1"/>
  <c r="E77" i="1"/>
  <c r="D77" i="1"/>
  <c r="F77" i="1" s="1"/>
  <c r="D76" i="1"/>
  <c r="F76" i="1" s="1"/>
  <c r="C76" i="1"/>
  <c r="E76" i="1" s="1"/>
  <c r="D75" i="1"/>
  <c r="F75" i="1" s="1"/>
  <c r="C75" i="1"/>
  <c r="E75" i="1" s="1"/>
  <c r="D74" i="1"/>
  <c r="F74" i="1" s="1"/>
  <c r="F73" i="1"/>
  <c r="E73" i="1"/>
  <c r="D73" i="1"/>
  <c r="F72" i="1"/>
  <c r="D72" i="1"/>
  <c r="E72" i="1" s="1"/>
  <c r="E71" i="1"/>
  <c r="D71" i="1"/>
  <c r="F71" i="1" s="1"/>
  <c r="D70" i="1"/>
  <c r="F70" i="1" s="1"/>
  <c r="C70" i="1"/>
  <c r="E70" i="1" s="1"/>
  <c r="D69" i="1"/>
  <c r="F69" i="1" s="1"/>
  <c r="E68" i="1"/>
  <c r="D68" i="1"/>
  <c r="F68" i="1" s="1"/>
  <c r="F67" i="1"/>
  <c r="D67" i="1"/>
  <c r="C67" i="1"/>
  <c r="E67" i="1" s="1"/>
  <c r="F66" i="1"/>
  <c r="D66" i="1"/>
  <c r="C66" i="1"/>
  <c r="E66" i="1" s="1"/>
  <c r="D65" i="1"/>
  <c r="F64" i="1"/>
  <c r="D64" i="1"/>
  <c r="E64" i="1" s="1"/>
  <c r="E63" i="1"/>
  <c r="D63" i="1"/>
  <c r="F63" i="1" s="1"/>
  <c r="D62" i="1"/>
  <c r="F62" i="1" s="1"/>
  <c r="E61" i="1"/>
  <c r="D61" i="1"/>
  <c r="F61" i="1" s="1"/>
  <c r="F60" i="1"/>
  <c r="D60" i="1"/>
  <c r="C60" i="1"/>
  <c r="E60" i="1" s="1"/>
  <c r="F59" i="1"/>
  <c r="D59" i="1"/>
  <c r="E59" i="1" s="1"/>
  <c r="E58" i="1"/>
  <c r="D58" i="1"/>
  <c r="C58" i="1"/>
  <c r="F58" i="1" s="1"/>
  <c r="E57" i="1"/>
  <c r="D57" i="1"/>
  <c r="C57" i="1"/>
  <c r="C55" i="1" s="1"/>
  <c r="E56" i="1"/>
  <c r="D56" i="1"/>
  <c r="F56" i="1" s="1"/>
  <c r="D55" i="1"/>
  <c r="D54" i="1"/>
  <c r="F54" i="1" s="1"/>
  <c r="F53" i="1"/>
  <c r="E53" i="1"/>
  <c r="D53" i="1"/>
  <c r="F52" i="1"/>
  <c r="D52" i="1"/>
  <c r="E52" i="1" s="1"/>
  <c r="E51" i="1"/>
  <c r="D51" i="1"/>
  <c r="C51" i="1"/>
  <c r="C49" i="1" s="1"/>
  <c r="E50" i="1"/>
  <c r="D50" i="1"/>
  <c r="F50" i="1" s="1"/>
  <c r="D49" i="1"/>
  <c r="D48" i="1"/>
  <c r="F48" i="1" s="1"/>
  <c r="C48" i="1"/>
  <c r="E48" i="1" s="1"/>
  <c r="D47" i="1"/>
  <c r="F47" i="1" s="1"/>
  <c r="C47" i="1"/>
  <c r="E47" i="1" s="1"/>
  <c r="D46" i="1"/>
  <c r="F46" i="1" s="1"/>
  <c r="F45" i="1"/>
  <c r="E45" i="1"/>
  <c r="D45" i="1"/>
  <c r="F44" i="1"/>
  <c r="D44" i="1"/>
  <c r="E44" i="1" s="1"/>
  <c r="E43" i="1"/>
  <c r="D43" i="1"/>
  <c r="C43" i="1"/>
  <c r="F43" i="1" s="1"/>
  <c r="E42" i="1"/>
  <c r="D42" i="1"/>
  <c r="F42" i="1" s="1"/>
  <c r="D41" i="1"/>
  <c r="F41" i="1" s="1"/>
  <c r="C41" i="1"/>
  <c r="E41" i="1" s="1"/>
  <c r="D40" i="1"/>
  <c r="F40" i="1" s="1"/>
  <c r="C40" i="1"/>
  <c r="E40" i="1" s="1"/>
  <c r="D39" i="1"/>
  <c r="F39" i="1" s="1"/>
  <c r="C39" i="1"/>
  <c r="E39" i="1" s="1"/>
  <c r="D38" i="1"/>
  <c r="F38" i="1" s="1"/>
  <c r="C38" i="1"/>
  <c r="E38" i="1" s="1"/>
  <c r="D37" i="1"/>
  <c r="F37" i="1" s="1"/>
  <c r="C37" i="1"/>
  <c r="E37" i="1" s="1"/>
  <c r="D36" i="1"/>
  <c r="F36" i="1" s="1"/>
  <c r="C36" i="1"/>
  <c r="E36" i="1" s="1"/>
  <c r="D35" i="1"/>
  <c r="F35" i="1" s="1"/>
  <c r="D34" i="1"/>
  <c r="C34" i="1"/>
  <c r="F34" i="1" s="1"/>
  <c r="F33" i="1"/>
  <c r="E33" i="1"/>
  <c r="D33" i="1"/>
  <c r="F32" i="1"/>
  <c r="D32" i="1"/>
  <c r="E32" i="1" s="1"/>
  <c r="C32" i="1"/>
  <c r="F31" i="1"/>
  <c r="D31" i="1"/>
  <c r="E31" i="1" s="1"/>
  <c r="C31" i="1"/>
  <c r="F30" i="1"/>
  <c r="D30" i="1"/>
  <c r="E30" i="1" s="1"/>
  <c r="C30" i="1"/>
  <c r="D29" i="1"/>
  <c r="F28" i="1"/>
  <c r="D28" i="1"/>
  <c r="E28" i="1" s="1"/>
  <c r="C28" i="1"/>
  <c r="F27" i="1"/>
  <c r="D27" i="1"/>
  <c r="E27" i="1" s="1"/>
  <c r="C27" i="1"/>
  <c r="F26" i="1"/>
  <c r="D26" i="1"/>
  <c r="E26" i="1" s="1"/>
  <c r="E25" i="1"/>
  <c r="D25" i="1"/>
  <c r="F25" i="1" s="1"/>
  <c r="D24" i="1"/>
  <c r="F24" i="1" s="1"/>
  <c r="F23" i="1"/>
  <c r="E23" i="1"/>
  <c r="D23" i="1"/>
  <c r="F22" i="1"/>
  <c r="D22" i="1"/>
  <c r="C22" i="1"/>
  <c r="E22" i="1" s="1"/>
  <c r="F21" i="1"/>
  <c r="D21" i="1"/>
  <c r="C21" i="1"/>
  <c r="E21" i="1" s="1"/>
  <c r="F20" i="1"/>
  <c r="D20" i="1"/>
  <c r="C20" i="1"/>
  <c r="E20" i="1" s="1"/>
  <c r="F19" i="1"/>
  <c r="D19" i="1"/>
  <c r="E19" i="1" s="1"/>
  <c r="E18" i="1"/>
  <c r="D18" i="1"/>
  <c r="F18" i="1" s="1"/>
  <c r="D17" i="1"/>
  <c r="F17" i="1" s="1"/>
  <c r="F16" i="1"/>
  <c r="E16" i="1"/>
  <c r="D16" i="1"/>
  <c r="F15" i="1"/>
  <c r="D15" i="1"/>
  <c r="C15" i="1"/>
  <c r="E15" i="1" s="1"/>
  <c r="F14" i="1"/>
  <c r="D14" i="1"/>
  <c r="E14" i="1" s="1"/>
  <c r="E13" i="1"/>
  <c r="D13" i="1"/>
  <c r="C13" i="1"/>
  <c r="F13" i="1" s="1"/>
  <c r="E12" i="1"/>
  <c r="D12" i="1"/>
  <c r="C12" i="1"/>
  <c r="F12" i="1" s="1"/>
  <c r="E11" i="1"/>
  <c r="D11" i="1"/>
  <c r="C11" i="1"/>
  <c r="F11" i="1" s="1"/>
  <c r="E10" i="1"/>
  <c r="D10" i="1"/>
  <c r="F10" i="1" s="1"/>
  <c r="D9" i="1"/>
  <c r="F9" i="1" s="1"/>
  <c r="D8" i="1"/>
  <c r="C8" i="1"/>
  <c r="F8" i="1" s="1"/>
  <c r="F49" i="1" l="1"/>
  <c r="E49" i="1"/>
  <c r="F55" i="1"/>
  <c r="E55" i="1"/>
  <c r="C129" i="1"/>
  <c r="E9" i="1"/>
  <c r="E17" i="1"/>
  <c r="E24" i="1"/>
  <c r="C29" i="1"/>
  <c r="E35" i="1"/>
  <c r="E46" i="1"/>
  <c r="F51" i="1"/>
  <c r="E54" i="1"/>
  <c r="F57" i="1"/>
  <c r="E62" i="1"/>
  <c r="C65" i="1"/>
  <c r="E69" i="1"/>
  <c r="E74" i="1"/>
  <c r="E81" i="1"/>
  <c r="E86" i="1"/>
  <c r="C89" i="1"/>
  <c r="C98" i="1"/>
  <c r="E100" i="1"/>
  <c r="E104" i="1"/>
  <c r="E105" i="1"/>
  <c r="E109" i="1"/>
  <c r="E110" i="1"/>
  <c r="E111" i="1"/>
  <c r="E112" i="1"/>
  <c r="E113" i="1"/>
  <c r="E115" i="1"/>
  <c r="E116" i="1"/>
  <c r="E117" i="1"/>
  <c r="E118" i="1"/>
  <c r="E123" i="1"/>
  <c r="E131" i="1"/>
  <c r="E136" i="1"/>
  <c r="E141" i="1"/>
  <c r="E147" i="1"/>
  <c r="E151" i="1"/>
  <c r="E34" i="1"/>
  <c r="E127" i="1"/>
  <c r="E130" i="1"/>
  <c r="E140" i="1"/>
  <c r="E156" i="1"/>
  <c r="E8" i="1"/>
  <c r="C119" i="1"/>
  <c r="E65" i="1" l="1"/>
  <c r="F65" i="1"/>
  <c r="C90" i="1"/>
  <c r="C114" i="1"/>
  <c r="F119" i="1"/>
  <c r="E119" i="1"/>
  <c r="E98" i="1"/>
  <c r="F98" i="1"/>
  <c r="C93" i="1"/>
  <c r="E89" i="1"/>
  <c r="F89" i="1"/>
  <c r="E29" i="1"/>
  <c r="F29" i="1"/>
  <c r="F129" i="1"/>
  <c r="C153" i="1"/>
  <c r="E129" i="1"/>
  <c r="F114" i="1" l="1"/>
  <c r="E114" i="1"/>
  <c r="E153" i="1"/>
  <c r="F153" i="1"/>
  <c r="E90" i="1"/>
  <c r="F90" i="1"/>
  <c r="E93" i="1"/>
  <c r="C128" i="1"/>
  <c r="F93" i="1"/>
  <c r="F128" i="1" l="1"/>
  <c r="C154" i="1"/>
  <c r="E128" i="1"/>
  <c r="E154" i="1" l="1"/>
  <c r="F154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<sst xmlns="http://schemas.openxmlformats.org/spreadsheetml/2006/main" count="306" uniqueCount="269">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</sst>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4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164" fontId="7" fillId="0" borderId="16" xfId="1" applyNumberFormat="1" applyFont="1" applyBorder="1" applyAlignment="1">
      <alignment horizontal="right" vertical="center" wrapText="1" indent="1"/>
    </xf>
    <xf numFmtId="3" fontId="7" fillId="0" borderId="17" xfId="0" applyNumberFormat="1" applyFont="1" applyBorder="1" applyAlignment="1">
      <alignment horizontal="right" vertical="center" wrapText="1"/>
    </xf>
    <xf numFmtId="49" fontId="5" fillId="0" borderId="18" xfId="1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wrapText="1" indent="1"/>
    </xf>
    <xf numFmtId="164" fontId="13" fillId="0" borderId="20" xfId="1" applyNumberFormat="1" applyFont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49" fontId="5" fillId="0" borderId="21" xfId="1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wrapText="1" indent="1"/>
    </xf>
    <xf numFmtId="164" fontId="13" fillId="0" borderId="23" xfId="1" applyNumberFormat="1" applyFont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9" fontId="5" fillId="0" borderId="24" xfId="1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wrapText="1" indent="1"/>
    </xf>
    <xf numFmtId="164" fontId="5" fillId="0" borderId="26" xfId="1" applyNumberFormat="1" applyFont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 indent="1"/>
    </xf>
    <xf numFmtId="164" fontId="5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Border="1" applyAlignment="1">
      <alignment horizontal="right" vertical="center" wrapText="1" indent="1"/>
    </xf>
    <xf numFmtId="164" fontId="5" fillId="0" borderId="28" xfId="1" applyNumberFormat="1" applyFont="1" applyBorder="1" applyAlignment="1">
      <alignment horizontal="right" vertical="center" wrapText="1" indent="1"/>
    </xf>
    <xf numFmtId="0" fontId="12" fillId="0" borderId="22" xfId="0" quotePrefix="1" applyFont="1" applyBorder="1" applyAlignment="1">
      <alignment horizontal="left" wrapText="1" indent="1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5" fillId="0" borderId="15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2" fillId="0" borderId="25" xfId="0" applyFont="1" applyBorder="1" applyAlignment="1">
      <alignment wrapText="1"/>
    </xf>
    <xf numFmtId="0" fontId="12" fillId="0" borderId="18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7" fillId="0" borderId="0" xfId="0" applyNumberFormat="1" applyFont="1" applyAlignment="1">
      <alignment horizontal="right" vertical="center" wrapText="1" indent="1"/>
    </xf>
    <xf numFmtId="0" fontId="7" fillId="0" borderId="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right" vertical="center" wrapText="1" indent="1"/>
    </xf>
    <xf numFmtId="0" fontId="7" fillId="0" borderId="32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164" fontId="7" fillId="0" borderId="33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5" fillId="0" borderId="3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 indent="1"/>
    </xf>
    <xf numFmtId="164" fontId="17" fillId="0" borderId="35" xfId="1" applyNumberFormat="1" applyFont="1" applyBorder="1" applyAlignment="1" applyProtection="1">
      <alignment horizontal="right" vertical="center" wrapText="1" indent="1"/>
      <protection locked="0"/>
    </xf>
    <xf numFmtId="0" fontId="5" fillId="0" borderId="22" xfId="1" applyFont="1" applyBorder="1" applyAlignment="1">
      <alignment horizontal="left" vertical="center" wrapText="1" indent="1"/>
    </xf>
    <xf numFmtId="0" fontId="5" fillId="0" borderId="36" xfId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0" fontId="5" fillId="0" borderId="22" xfId="1" applyFont="1" applyBorder="1" applyAlignment="1">
      <alignment horizontal="left" indent="6"/>
    </xf>
    <xf numFmtId="0" fontId="5" fillId="0" borderId="22" xfId="1" applyFont="1" applyBorder="1" applyAlignment="1">
      <alignment horizontal="left" vertical="center" wrapText="1" indent="6"/>
    </xf>
    <xf numFmtId="49" fontId="5" fillId="0" borderId="37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left" vertical="center" wrapText="1" indent="6"/>
    </xf>
    <xf numFmtId="49" fontId="5" fillId="0" borderId="38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 indent="6"/>
    </xf>
    <xf numFmtId="164" fontId="17" fillId="0" borderId="39" xfId="1" applyNumberFormat="1" applyFont="1" applyBorder="1" applyAlignment="1" applyProtection="1">
      <alignment horizontal="right" vertical="center" wrapText="1" indent="1"/>
      <protection locked="0"/>
    </xf>
    <xf numFmtId="0" fontId="7" fillId="0" borderId="11" xfId="1" applyFont="1" applyBorder="1" applyAlignment="1">
      <alignment vertical="center" wrapText="1"/>
    </xf>
    <xf numFmtId="164" fontId="17" fillId="0" borderId="28" xfId="1" applyNumberFormat="1" applyFont="1" applyBorder="1" applyAlignment="1" applyProtection="1">
      <alignment horizontal="right" vertical="center" wrapText="1" indent="1"/>
      <protection locked="0"/>
    </xf>
    <xf numFmtId="0" fontId="5" fillId="0" borderId="25" xfId="1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22" xfId="0" applyFont="1" applyBorder="1" applyAlignment="1">
      <alignment horizontal="left" vertical="center" wrapText="1" indent="1"/>
    </xf>
    <xf numFmtId="0" fontId="5" fillId="0" borderId="19" xfId="1" applyFont="1" applyBorder="1" applyAlignment="1">
      <alignment horizontal="left" vertical="center" wrapText="1" indent="6"/>
    </xf>
    <xf numFmtId="0" fontId="18" fillId="0" borderId="11" xfId="1" applyFont="1" applyBorder="1" applyAlignment="1">
      <alignment horizontal="left" vertical="center" wrapText="1" indent="1"/>
    </xf>
    <xf numFmtId="0" fontId="5" fillId="0" borderId="19" xfId="1" applyFont="1" applyBorder="1" applyAlignment="1">
      <alignment horizontal="left" vertical="center" wrapText="1" indent="1"/>
    </xf>
    <xf numFmtId="0" fontId="5" fillId="0" borderId="40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6" xfId="0" applyNumberFormat="1" applyFont="1" applyBorder="1" applyAlignment="1">
      <alignment horizontal="right" vertical="center" wrapText="1" indent="1"/>
    </xf>
    <xf numFmtId="49" fontId="18" fillId="0" borderId="10" xfId="1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right" vertical="center" wrapText="1"/>
    </xf>
    <xf numFmtId="164" fontId="20" fillId="0" borderId="16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41" xfId="0" applyFont="1" applyBorder="1" applyAlignment="1">
      <alignment vertical="center" wrapText="1"/>
    </xf>
    <xf numFmtId="3" fontId="10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E707F563-2B56-4D3B-A121-884B3C9211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9/M&#225;t&#233;/K&#246;lts&#233;gvet&#233;s%20rend.%20m&#243;d.%20rendelettervezet%20mell&#233;klete-2019.03.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1234265874</v>
          </cell>
        </row>
        <row r="9">
          <cell r="C9">
            <v>211161846</v>
          </cell>
        </row>
        <row r="10">
          <cell r="C10">
            <v>235351616</v>
          </cell>
        </row>
        <row r="11">
          <cell r="C11">
            <v>519783615</v>
          </cell>
        </row>
        <row r="12">
          <cell r="C12">
            <v>33237861</v>
          </cell>
        </row>
        <row r="13">
          <cell r="C13">
            <v>234730936</v>
          </cell>
        </row>
        <row r="15">
          <cell r="C15">
            <v>99082993</v>
          </cell>
        </row>
        <row r="20">
          <cell r="C20">
            <v>99082993</v>
          </cell>
        </row>
        <row r="21">
          <cell r="C21">
            <v>69162993</v>
          </cell>
        </row>
        <row r="22">
          <cell r="C22">
            <v>165284566</v>
          </cell>
        </row>
        <row r="27">
          <cell r="C27">
            <v>165284566</v>
          </cell>
        </row>
        <row r="28">
          <cell r="C28">
            <v>165284566</v>
          </cell>
        </row>
        <row r="29">
          <cell r="C29">
            <v>481500000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6">
          <cell r="C36">
            <v>16500000</v>
          </cell>
        </row>
        <row r="37">
          <cell r="C37">
            <v>52083728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8829692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4142665</v>
          </cell>
        </row>
        <row r="49">
          <cell r="C49">
            <v>21787500</v>
          </cell>
        </row>
        <row r="51">
          <cell r="C51">
            <v>21787500</v>
          </cell>
        </row>
        <row r="55">
          <cell r="C55">
            <v>950000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2054954661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346583469</v>
          </cell>
        </row>
        <row r="76">
          <cell r="C76">
            <v>346583469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515852575</v>
          </cell>
        </row>
        <row r="90">
          <cell r="C90">
            <v>2570807236</v>
          </cell>
        </row>
        <row r="93">
          <cell r="C93">
            <v>648970495</v>
          </cell>
        </row>
        <row r="94">
          <cell r="C94">
            <v>49686013</v>
          </cell>
        </row>
        <row r="95">
          <cell r="C95">
            <v>8964754</v>
          </cell>
        </row>
        <row r="96">
          <cell r="C96">
            <v>220390262</v>
          </cell>
        </row>
        <row r="97">
          <cell r="C97">
            <v>75850000</v>
          </cell>
        </row>
        <row r="98">
          <cell r="C98">
            <v>214726503</v>
          </cell>
        </row>
        <row r="99">
          <cell r="C99">
            <v>100000</v>
          </cell>
        </row>
        <row r="105">
          <cell r="C105">
            <v>590500</v>
          </cell>
        </row>
        <row r="110">
          <cell r="C110">
            <v>214036003</v>
          </cell>
        </row>
        <row r="111">
          <cell r="C111">
            <v>79352963</v>
          </cell>
        </row>
        <row r="112">
          <cell r="C112">
            <v>15830503</v>
          </cell>
        </row>
        <row r="113">
          <cell r="C113">
            <v>63522460</v>
          </cell>
        </row>
        <row r="114">
          <cell r="C114">
            <v>474557011</v>
          </cell>
        </row>
        <row r="115">
          <cell r="C115">
            <v>342289604</v>
          </cell>
        </row>
        <row r="116">
          <cell r="C116">
            <v>287896573</v>
          </cell>
        </row>
        <row r="117">
          <cell r="C117">
            <v>105348301</v>
          </cell>
        </row>
        <row r="118">
          <cell r="C118">
            <v>69859070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1123527506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1277106338</v>
          </cell>
        </row>
        <row r="156">
          <cell r="C156">
            <v>5</v>
          </cell>
        </row>
      </sheetData>
      <sheetData sheetId="10">
        <row r="8">
          <cell r="C8">
            <v>226544436</v>
          </cell>
        </row>
        <row r="11">
          <cell r="C11">
            <v>226544436</v>
          </cell>
        </row>
        <row r="15">
          <cell r="C15">
            <v>106767820</v>
          </cell>
        </row>
        <row r="20">
          <cell r="C20">
            <v>106767820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15232114</v>
          </cell>
        </row>
        <row r="38">
          <cell r="C38">
            <v>10375680</v>
          </cell>
        </row>
        <row r="39">
          <cell r="C39">
            <v>1354331</v>
          </cell>
        </row>
        <row r="43">
          <cell r="C43">
            <v>3167103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1232700</v>
          </cell>
        </row>
        <row r="57">
          <cell r="C57">
            <v>480000</v>
          </cell>
        </row>
        <row r="58">
          <cell r="C58">
            <v>752700</v>
          </cell>
        </row>
        <row r="60">
          <cell r="C60">
            <v>0</v>
          </cell>
        </row>
        <row r="65">
          <cell r="C65">
            <v>349777070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349777070</v>
          </cell>
        </row>
        <row r="93">
          <cell r="C93">
            <v>89901379</v>
          </cell>
        </row>
        <row r="94">
          <cell r="C94">
            <v>5424596</v>
          </cell>
        </row>
        <row r="95">
          <cell r="C95">
            <v>1911469</v>
          </cell>
        </row>
        <row r="96">
          <cell r="C96">
            <v>75327247</v>
          </cell>
        </row>
        <row r="98">
          <cell r="C98">
            <v>7238067</v>
          </cell>
        </row>
        <row r="110">
          <cell r="C110">
            <v>7238067</v>
          </cell>
        </row>
        <row r="114">
          <cell r="C114">
            <v>12381323</v>
          </cell>
        </row>
        <row r="115">
          <cell r="C115">
            <v>12381323</v>
          </cell>
        </row>
        <row r="116">
          <cell r="C116">
            <v>12076323</v>
          </cell>
        </row>
        <row r="128">
          <cell r="C128">
            <v>102282702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107560702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D790-8F04-4487-AF5F-736FB693F3DA}">
  <sheetPr codeName="Munka18">
    <tabColor rgb="FF92D050"/>
  </sheetPr>
  <dimension ref="A1:I156"/>
  <sheetViews>
    <sheetView tabSelected="1" view="pageLayout" zoomScaleNormal="115" zoomScaleSheetLayoutView="85" workbookViewId="0">
      <selection activeCell="G2" sqref="G2"/>
    </sheetView>
  </sheetViews>
  <sheetFormatPr defaultRowHeight="12.75" x14ac:dyDescent="0.2"/>
  <cols>
    <col min="1" max="1" width="19.5" style="108" customWidth="1"/>
    <col min="2" max="2" width="72" style="109" customWidth="1"/>
    <col min="3" max="3" width="25" style="110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1460810310</v>
      </c>
      <c r="D8" s="34">
        <f>'[1]9.1.1. sz. mell. '!C8+'[1]9.1.2. sz. mell.'!C8</f>
        <v>1460810310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211161846</v>
      </c>
      <c r="D9" s="34">
        <f>'[1]9.1.1. sz. mell. '!C9+'[1]9.1.2. sz. mell.'!C9</f>
        <v>211161846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v>235351616</v>
      </c>
      <c r="D10" s="34">
        <f>'[1]9.1.1. sz. mell. '!C10+'[1]9.1.2. sz. mell.'!C10</f>
        <v>235351616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</f>
        <v>746328051</v>
      </c>
      <c r="D11" s="34">
        <f>'[1]9.1.1. sz. mell. '!C11+'[1]9.1.2. sz. mell.'!C11</f>
        <v>746328051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</f>
        <v>33237861</v>
      </c>
      <c r="D12" s="34">
        <f>'[1]9.1.1. sz. mell. '!C12+'[1]9.1.2. sz. mell.'!C12</f>
        <v>33237861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</f>
        <v>234730936</v>
      </c>
      <c r="D13" s="34">
        <f>'[1]9.1.1. sz. mell. '!C13+'[1]9.1.2. sz. mell.'!C13</f>
        <v>234730936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205850813</v>
      </c>
      <c r="D15" s="34">
        <f>'[1]9.1.1. sz. mell. '!C15+'[1]9.1.2. sz. mell.'!C15</f>
        <v>205850813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47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7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7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1">
        <f>102792540+24250000+3975280+5670000+67037993+2125000</f>
        <v>205850813</v>
      </c>
      <c r="D20" s="34">
        <f>'[1]9.1.1. sz. mell. '!C20+'[1]9.1.2. sz. mell.'!C20</f>
        <v>205850813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2">
        <f>67037993+2125000</f>
        <v>69162993</v>
      </c>
      <c r="D21" s="34">
        <f>'[1]9.1.1. sz. mell. '!C21+'[1]9.1.2. sz. mell.'!C21</f>
        <v>69162993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165284566</v>
      </c>
      <c r="D22" s="34">
        <f>'[1]9.1.1. sz. mell. '!C22+'[1]9.1.2. sz. mell.'!C22</f>
        <v>165284566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3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54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54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54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1">
        <f>5596040+25377271+3487179+47949076+82875000</f>
        <v>165284566</v>
      </c>
      <c r="D27" s="34">
        <f>'[1]9.1.1. sz. mell. '!C27+'[1]9.1.2. sz. mell.'!C27</f>
        <v>165284566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2">
        <f>5596040+25377271+3487179+47949076+82875000</f>
        <v>165284566</v>
      </c>
      <c r="D28" s="34">
        <f>'[1]9.1.1. sz. mell. '!C28+'[1]9.1.2. sz. mell.'!C28</f>
        <v>165284566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481500000</v>
      </c>
      <c r="D29" s="34">
        <f>'[1]9.1.1. sz. mell. '!C29+'[1]9.1.2. sz. mell.'!C29</f>
        <v>481500000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47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7" t="s">
        <v>62</v>
      </c>
      <c r="C32" s="47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4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47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7"/>
      <c r="D35" s="34">
        <f>'[1]9.1.1. sz. mell. '!C35+'[1]9.1.2. sz. mell.'!C35</f>
        <v>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8">
        <f>6000000+4000000+2500000+500000+3500000</f>
        <v>16500000</v>
      </c>
      <c r="D36" s="34">
        <f>'[1]9.1.1. sz. mell. '!C36+'[1]9.1.2. sz. mell.'!C36</f>
        <v>16500000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67315842</v>
      </c>
      <c r="D37" s="34">
        <f>'[1]9.1.1. sz. mell. '!C37+'[1]9.1.2. sz. mell.'!C37</f>
        <v>67315842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3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1">
        <f>15901900+787402+500000+66929</f>
        <v>17256231</v>
      </c>
      <c r="D39" s="34">
        <f>'[1]9.1.1. sz. mell. '!C39+'[1]9.1.2. sz. mell.'!C39</f>
        <v>17256231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4">
        <f>20000+6000000+700000+1000000+1109692</f>
        <v>8829692</v>
      </c>
      <c r="D40" s="34">
        <f>'[1]9.1.1. sz. mell. '!C40+'[1]9.1.2. sz. mell.'!C40</f>
        <v>8829692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4">
        <f>440000+300000</f>
        <v>740000</v>
      </c>
      <c r="D41" s="34">
        <f>'[1]9.1.1. sz. mell. '!C41+'[1]9.1.2. sz. mell.'!C41</f>
        <v>740000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4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1">
        <f>5400+1993957+12052638+212598+189000+2801434+333450+135000+18071</f>
        <v>17741548</v>
      </c>
      <c r="D43" s="34">
        <f>'[1]9.1.1. sz. mell. '!C43+'[1]9.1.2. sz. mell.'!C43</f>
        <v>17741548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4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4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4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8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2">
        <f>507601+335000+700000+2935064</f>
        <v>4477665</v>
      </c>
      <c r="D48" s="34">
        <f>'[1]9.1.1. sz. mell. '!C48+'[1]9.1.2. sz. mell.'!C48</f>
        <v>4477665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21787500</v>
      </c>
      <c r="D49" s="34">
        <f>'[1]9.1.1. sz. mell. '!C49+'[1]9.1.2. sz. mell.'!C49</f>
        <v>21787500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53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4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54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54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5" t="s">
        <v>105</v>
      </c>
      <c r="B54" s="46" t="s">
        <v>106</v>
      </c>
      <c r="C54" s="58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2182700</v>
      </c>
      <c r="D55" s="34">
        <f>'[1]9.1.1. sz. mell. '!C55+'[1]9.1.2. sz. mell.'!C55</f>
        <v>2182700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50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4">
        <f>480000</f>
        <v>480000</v>
      </c>
      <c r="D57" s="34">
        <f>'[1]9.1.1. sz. mell. '!C57+'[1]9.1.2. sz. mell.'!C57</f>
        <v>480000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1">
        <f>950000+752700</f>
        <v>1702700</v>
      </c>
      <c r="D58" s="34">
        <f>'[1]9.1.1. sz. mell. '!C58+'[1]9.1.2. sz. mell.'!C58</f>
        <v>1702700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5" t="s">
        <v>115</v>
      </c>
      <c r="B59" s="46" t="s">
        <v>116</v>
      </c>
      <c r="C59" s="59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54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54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54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5" t="s">
        <v>125</v>
      </c>
      <c r="B64" s="46" t="s">
        <v>126</v>
      </c>
      <c r="C64" s="54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2404731731</v>
      </c>
      <c r="D65" s="34">
        <f>'[1]9.1.1. sz. mell. '!C65+'[1]9.1.2. sz. mell.'!C65</f>
        <v>2404731731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0" t="s">
        <v>129</v>
      </c>
      <c r="B66" s="49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4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4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1" t="s">
        <v>136</v>
      </c>
      <c r="C69" s="54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0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54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54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54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54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0" t="s">
        <v>147</v>
      </c>
      <c r="B75" s="49" t="s">
        <v>148</v>
      </c>
      <c r="C75" s="33">
        <f>SUM(C76:C77)</f>
        <v>346583469</v>
      </c>
      <c r="D75" s="34">
        <f>'[1]9.1.1. sz. mell. '!C75+'[1]9.1.2. sz. mell.'!C75</f>
        <v>346583469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4">
        <f>346583469</f>
        <v>346583469</v>
      </c>
      <c r="D76" s="34">
        <f>'[1]9.1.1. sz. mell. '!C76+'[1]9.1.2. sz. mell.'!C76</f>
        <v>346583469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54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0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54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54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54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0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2" t="s">
        <v>163</v>
      </c>
      <c r="B83" s="36" t="s">
        <v>164</v>
      </c>
      <c r="C83" s="54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3" t="s">
        <v>165</v>
      </c>
      <c r="B84" s="41" t="s">
        <v>166</v>
      </c>
      <c r="C84" s="54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3" t="s">
        <v>167</v>
      </c>
      <c r="B85" s="41" t="s">
        <v>168</v>
      </c>
      <c r="C85" s="54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4" t="s">
        <v>169</v>
      </c>
      <c r="B86" s="46" t="s">
        <v>170</v>
      </c>
      <c r="C86" s="54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0" t="s">
        <v>171</v>
      </c>
      <c r="B87" s="49" t="s">
        <v>172</v>
      </c>
      <c r="C87" s="65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0" t="s">
        <v>173</v>
      </c>
      <c r="B88" s="49" t="s">
        <v>174</v>
      </c>
      <c r="C88" s="65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0" t="s">
        <v>175</v>
      </c>
      <c r="B89" s="66" t="s">
        <v>176</v>
      </c>
      <c r="C89" s="55">
        <f>+C66+C70+C75+C78+C82+C88+C87</f>
        <v>515852575</v>
      </c>
      <c r="D89" s="34">
        <f>'[1]9.1.1. sz. mell. '!C89+'[1]9.1.2. sz. mell.'!C89</f>
        <v>515852575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7" t="s">
        <v>177</v>
      </c>
      <c r="B90" s="68" t="s">
        <v>178</v>
      </c>
      <c r="C90" s="55">
        <f>+C65+C89</f>
        <v>2920584306</v>
      </c>
      <c r="D90" s="34">
        <f>'[1]9.1.1. sz. mell. '!C90+'[1]9.1.2. sz. mell.'!C90</f>
        <v>2920584306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69"/>
      <c r="B91" s="70"/>
      <c r="C91" s="71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2"/>
      <c r="B92" s="73" t="s">
        <v>179</v>
      </c>
      <c r="C92" s="74"/>
      <c r="D92" s="34">
        <f>'[1]9.1.1. sz. mell. '!C92+'[1]9.1.2. sz. mell.'!C92</f>
        <v>0</v>
      </c>
      <c r="E92" s="4"/>
      <c r="F92" s="26">
        <f t="shared" si="3"/>
        <v>0</v>
      </c>
    </row>
    <row r="93" spans="1:6" s="78" customFormat="1" ht="12" customHeight="1" thickBot="1" x14ac:dyDescent="0.25">
      <c r="A93" s="75" t="s">
        <v>13</v>
      </c>
      <c r="B93" s="76" t="s">
        <v>180</v>
      </c>
      <c r="C93" s="77">
        <f>+C94+C95+C96+C97+C98+C111</f>
        <v>738871874</v>
      </c>
      <c r="D93" s="34">
        <f>'[1]9.1.1. sz. mell. '!C93+'[1]9.1.2. sz. mell.'!C93</f>
        <v>738871874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79" t="s">
        <v>15</v>
      </c>
      <c r="B94" s="80" t="s">
        <v>181</v>
      </c>
      <c r="C94" s="81">
        <f>23173251+2787126+1407675+14384916+61829+2528076+5742073+47565+3199848+1778250</f>
        <v>55110609</v>
      </c>
      <c r="D94" s="34">
        <f>'[1]9.1.1. sz. mell. '!C94+'[1]9.1.2. sz. mell.'!C94</f>
        <v>55110609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2" t="s">
        <v>182</v>
      </c>
      <c r="C95" s="51">
        <f>4364055+1409889+7817+2684650+14227+10944+444000+1007723+24592+561576+346750</f>
        <v>10876223</v>
      </c>
      <c r="D95" s="34">
        <f>'[1]9.1.1. sz. mell. '!C95+'[1]9.1.2. sz. mell.'!C95</f>
        <v>10876223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2" t="s">
        <v>183</v>
      </c>
      <c r="C96" s="52">
        <f>415496+34588831+4192823+96000+889000+13277327+313996+3082677+698500+16688593+835000+27068590+825500+43854655+45600000+4500000+20525292+45669+157480+54851+3760587+437750+7125983+1438017+300000+49047304+2354100+10000+4070204+259082+8850000+91201-72157+400000-64842</f>
        <v>295717509</v>
      </c>
      <c r="D96" s="34">
        <f>'[1]9.1.1. sz. mell. '!C96+'[1]9.1.2. sz. mell.'!C96</f>
        <v>295717509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3" t="s">
        <v>184</v>
      </c>
      <c r="C97" s="58">
        <f>24250000+48100000+3500000</f>
        <v>75850000</v>
      </c>
      <c r="D97" s="34">
        <f>'[1]9.1.1. sz. mell. '!C97+'[1]9.1.2. sz. mell.'!C97</f>
        <v>75850000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4" t="s">
        <v>186</v>
      </c>
      <c r="C98" s="52">
        <f>SUM(C99:C110)</f>
        <v>221964570</v>
      </c>
      <c r="D98" s="34">
        <f>'[1]9.1.1. sz. mell. '!C98+'[1]9.1.2. sz. mell.'!C98</f>
        <v>221964570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2" t="s">
        <v>187</v>
      </c>
      <c r="C99" s="58">
        <v>100000</v>
      </c>
      <c r="D99" s="34">
        <f>'[1]9.1.1. sz. mell. '!C99+'[1]9.1.2. sz. mell.'!C99</f>
        <v>100000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5" t="s">
        <v>189</v>
      </c>
      <c r="C100" s="58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5" t="s">
        <v>191</v>
      </c>
      <c r="C101" s="58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5" t="s">
        <v>193</v>
      </c>
      <c r="C102" s="58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6" t="s">
        <v>195</v>
      </c>
      <c r="C103" s="58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6" t="s">
        <v>197</v>
      </c>
      <c r="C104" s="58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5" t="s">
        <v>199</v>
      </c>
      <c r="C105" s="52">
        <f>523000+67500</f>
        <v>590500</v>
      </c>
      <c r="D105" s="34">
        <f>'[1]9.1.1. sz. mell. '!C105+'[1]9.1.2. sz. mell.'!C105</f>
        <v>590500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5" t="s">
        <v>201</v>
      </c>
      <c r="C106" s="58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6" t="s">
        <v>203</v>
      </c>
      <c r="C107" s="58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7" t="s">
        <v>204</v>
      </c>
      <c r="B108" s="88" t="s">
        <v>205</v>
      </c>
      <c r="C108" s="58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88" t="s">
        <v>207</v>
      </c>
      <c r="C109" s="58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6" t="s">
        <v>209</v>
      </c>
      <c r="C110" s="51">
        <f>1000000+47869145+6604733+15489215+46984511+23326783+69312000+7332000+1437616+580000+1338067</f>
        <v>221274070</v>
      </c>
      <c r="D110" s="34">
        <f>'[1]9.1.1. sz. mell. '!C110+'[1]9.1.2. sz. mell.'!C110</f>
        <v>221274070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3" t="s">
        <v>211</v>
      </c>
      <c r="C111" s="54">
        <f>SUM(C112:C113)</f>
        <v>79352963</v>
      </c>
      <c r="D111" s="34">
        <f>'[1]9.1.1. sz. mell. '!C111+'[1]9.1.2. sz. mell.'!C111</f>
        <v>79352963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2" t="s">
        <v>213</v>
      </c>
      <c r="C112" s="52">
        <f>15000000-580000+1410503</f>
        <v>15830503</v>
      </c>
      <c r="D112" s="34">
        <f>'[1]9.1.1. sz. mell. '!C112+'[1]9.1.2. sz. mell.'!C112</f>
        <v>15830503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89" t="s">
        <v>214</v>
      </c>
      <c r="B113" s="90" t="s">
        <v>215</v>
      </c>
      <c r="C113" s="91">
        <f>63390965+131495</f>
        <v>63522460</v>
      </c>
      <c r="D113" s="34">
        <f>'[1]9.1.1. sz. mell. '!C113+'[1]9.1.2. sz. mell.'!C113</f>
        <v>63522460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2" t="s">
        <v>216</v>
      </c>
      <c r="C114" s="33">
        <f>+C115+C117+C119</f>
        <v>486938334</v>
      </c>
      <c r="D114" s="34">
        <f>'[1]9.1.1. sz. mell. '!C114+'[1]9.1.2. sz. mell.'!C114</f>
        <v>486938334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2" t="s">
        <v>217</v>
      </c>
      <c r="C115" s="93">
        <f>229989520+300000+13809000+835610+12076323+1270000+359410+4508500+2505001+5000+6704583+82307980</f>
        <v>354670927</v>
      </c>
      <c r="D115" s="34">
        <f>'[1]9.1.1. sz. mell. '!C115+'[1]9.1.2. sz. mell.'!C115</f>
        <v>354670927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4" t="s">
        <v>218</v>
      </c>
      <c r="C116" s="93">
        <f>156693000+42191010+12076323+6704583+82307980</f>
        <v>299972896</v>
      </c>
      <c r="D116" s="34">
        <f>'[1]9.1.1. sz. mell. '!C116+'[1]9.1.2. sz. mell.'!C116</f>
        <v>299972896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4" t="s">
        <v>219</v>
      </c>
      <c r="C117" s="54">
        <f>9517731+51474577+42450993+1905000</f>
        <v>105348301</v>
      </c>
      <c r="D117" s="34">
        <f>'[1]9.1.1. sz. mell. '!C117+'[1]9.1.2. sz. mell.'!C117</f>
        <v>105348301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4" t="s">
        <v>220</v>
      </c>
      <c r="C118" s="54">
        <f>28614577+42450993-1206500</f>
        <v>69859070</v>
      </c>
      <c r="D118" s="34">
        <f>'[1]9.1.1. sz. mell. '!C118+'[1]9.1.2. sz. mell.'!C118</f>
        <v>69859070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5" t="s">
        <v>221</v>
      </c>
      <c r="C119" s="54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6" t="s">
        <v>222</v>
      </c>
      <c r="C120" s="47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7" t="s">
        <v>224</v>
      </c>
      <c r="C121" s="47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6" t="s">
        <v>197</v>
      </c>
      <c r="C122" s="47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6" t="s">
        <v>227</v>
      </c>
      <c r="C123" s="47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6" t="s">
        <v>229</v>
      </c>
      <c r="C124" s="47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6" t="s">
        <v>203</v>
      </c>
      <c r="C125" s="47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6" t="s">
        <v>232</v>
      </c>
      <c r="C126" s="47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7" t="s">
        <v>233</v>
      </c>
      <c r="B127" s="86" t="s">
        <v>234</v>
      </c>
      <c r="C127" s="58">
        <f>650000+26269106</f>
        <v>26919106</v>
      </c>
      <c r="D127" s="34">
        <f>'[1]9.1.1. sz. mell. '!C127+'[1]9.1.2. sz. mell.'!C127</f>
        <v>26919106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8" t="s">
        <v>235</v>
      </c>
      <c r="C128" s="33">
        <f>+C93+C114</f>
        <v>1225810208</v>
      </c>
      <c r="D128" s="34">
        <f>'[1]9.1.1. sz. mell. '!C128+'[1]9.1.2. sz. mell.'!C128</f>
        <v>1225810208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8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8" customFormat="1" ht="12" customHeight="1" thickBot="1" x14ac:dyDescent="0.25">
      <c r="A130" s="35" t="s">
        <v>57</v>
      </c>
      <c r="B130" s="99" t="s">
        <v>238</v>
      </c>
      <c r="C130" s="54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99" t="s">
        <v>239</v>
      </c>
      <c r="C131" s="47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7" t="s">
        <v>240</v>
      </c>
      <c r="B132" s="100" t="s">
        <v>241</v>
      </c>
      <c r="C132" s="47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8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99" t="s">
        <v>243</v>
      </c>
      <c r="C134" s="47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99" t="s">
        <v>244</v>
      </c>
      <c r="C135" s="47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99" t="s">
        <v>245</v>
      </c>
      <c r="C136" s="47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99" t="s">
        <v>246</v>
      </c>
      <c r="C137" s="47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99" t="s">
        <v>247</v>
      </c>
      <c r="C138" s="47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8" customFormat="1" ht="12" customHeight="1" thickBot="1" x14ac:dyDescent="0.25">
      <c r="A139" s="87" t="s">
        <v>83</v>
      </c>
      <c r="B139" s="100" t="s">
        <v>248</v>
      </c>
      <c r="C139" s="47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8" t="s">
        <v>249</v>
      </c>
      <c r="C140" s="55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101"/>
    </row>
    <row r="141" spans="1:9" ht="13.5" thickBot="1" x14ac:dyDescent="0.25">
      <c r="A141" s="35" t="s">
        <v>97</v>
      </c>
      <c r="B141" s="99" t="s">
        <v>250</v>
      </c>
      <c r="C141" s="47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99" t="s">
        <v>251</v>
      </c>
      <c r="C142" s="47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8" customFormat="1" ht="12" customHeight="1" thickBot="1" x14ac:dyDescent="0.25">
      <c r="A143" s="35" t="s">
        <v>101</v>
      </c>
      <c r="B143" s="99" t="s">
        <v>252</v>
      </c>
      <c r="C143" s="47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8" customFormat="1" ht="12" customHeight="1" thickBot="1" x14ac:dyDescent="0.25">
      <c r="A144" s="87" t="s">
        <v>103</v>
      </c>
      <c r="B144" s="100" t="s">
        <v>253</v>
      </c>
      <c r="C144" s="47"/>
      <c r="D144" s="34">
        <f>'[1]9.1.1. sz. mell. '!C144+'[1]9.1.2. sz. mell.'!C144</f>
        <v>0</v>
      </c>
      <c r="E144" s="48">
        <f t="shared" si="4"/>
        <v>0</v>
      </c>
      <c r="F144" s="26">
        <f t="shared" si="5"/>
        <v>0</v>
      </c>
    </row>
    <row r="145" spans="1:6" s="78" customFormat="1" ht="12" customHeight="1" thickBot="1" x14ac:dyDescent="0.25">
      <c r="A145" s="31" t="s">
        <v>254</v>
      </c>
      <c r="B145" s="98" t="s">
        <v>255</v>
      </c>
      <c r="C145" s="102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8" customFormat="1" ht="12" customHeight="1" thickBot="1" x14ac:dyDescent="0.25">
      <c r="A146" s="35" t="s">
        <v>109</v>
      </c>
      <c r="B146" s="99" t="s">
        <v>256</v>
      </c>
      <c r="C146" s="47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8" customFormat="1" ht="12" customHeight="1" thickBot="1" x14ac:dyDescent="0.25">
      <c r="A147" s="35" t="s">
        <v>111</v>
      </c>
      <c r="B147" s="99" t="s">
        <v>257</v>
      </c>
      <c r="C147" s="47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8" customFormat="1" ht="12" customHeight="1" thickBot="1" x14ac:dyDescent="0.25">
      <c r="A148" s="35" t="s">
        <v>113</v>
      </c>
      <c r="B148" s="99" t="s">
        <v>258</v>
      </c>
      <c r="C148" s="47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8" customFormat="1" ht="12" customHeight="1" thickBot="1" x14ac:dyDescent="0.25">
      <c r="A149" s="35" t="s">
        <v>115</v>
      </c>
      <c r="B149" s="99" t="s">
        <v>259</v>
      </c>
      <c r="C149" s="47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87" t="s">
        <v>260</v>
      </c>
      <c r="B150" s="100" t="s">
        <v>261</v>
      </c>
      <c r="C150" s="59"/>
      <c r="D150" s="34">
        <f>'[1]9.1.1. sz. mell. '!C150+'[1]9.1.2. sz. mell.'!C150</f>
        <v>0</v>
      </c>
      <c r="E150" s="48">
        <f t="shared" si="4"/>
        <v>0</v>
      </c>
      <c r="F150" s="26">
        <f t="shared" si="5"/>
        <v>0</v>
      </c>
    </row>
    <row r="151" spans="1:6" ht="12.75" customHeight="1" thickBot="1" x14ac:dyDescent="0.25">
      <c r="A151" s="103" t="s">
        <v>117</v>
      </c>
      <c r="B151" s="98" t="s">
        <v>262</v>
      </c>
      <c r="C151" s="102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103" t="s">
        <v>127</v>
      </c>
      <c r="B152" s="98" t="s">
        <v>263</v>
      </c>
      <c r="C152" s="102"/>
      <c r="D152" s="34">
        <f>'[1]9.1.1. sz. mell. '!C152+'[1]9.1.2. sz. mell.'!C152</f>
        <v>0</v>
      </c>
      <c r="E152" s="104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98" t="s">
        <v>265</v>
      </c>
      <c r="C153" s="105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06" t="s">
        <v>266</v>
      </c>
      <c r="B154" s="107" t="s">
        <v>267</v>
      </c>
      <c r="C154" s="105">
        <f>+C128+C153</f>
        <v>1384667040</v>
      </c>
      <c r="D154" s="34">
        <f>'[1]9.1.1. sz. mell. '!C154+'[1]9.1.2. sz. mell.'!C154</f>
        <v>1384667040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11" t="s">
        <v>268</v>
      </c>
      <c r="B156" s="112"/>
      <c r="C156" s="113">
        <v>5</v>
      </c>
      <c r="D156" s="34">
        <f>'[1]9.1.1. sz. mell. '!C156+'[1]9.1.2. sz. mell.'!C156</f>
        <v>5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8/2019.(III.28.)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2019-03-28T13:32:10Z</dcterms:created>
  <dcterms:modified xsi:type="dcterms:W3CDTF">2019-03-28T13:32:11Z</dcterms:modified>
</cp:coreProperties>
</file>